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 codeName="Ten_skoroszyt" defaultThemeVersion="124226"/>
  <xr:revisionPtr revIDLastSave="0" documentId="8_{BDDE9537-B3EB-4000-B263-357F76DC6E35}" xr6:coauthVersionLast="47" xr6:coauthVersionMax="47" xr10:uidLastSave="{00000000-0000-0000-0000-000000000000}"/>
  <workbookProtection workbookAlgorithmName="SHA-512" workbookHashValue="apuGsOD2eXd+FNz+JQ35LzGUDHz/dyfAl5650kMp72RQbPUXbzZ2rj4rjnIr+IF0EV5usi09IktEoZPQc5aFBw==" workbookSaltValue="xsCsmWcfyr+IZxyO3BNEgw==" workbookSpinCount="100000" lockStructure="1"/>
  <bookViews>
    <workbookView xWindow="-120" yWindow="-120" windowWidth="57840" windowHeight="23520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  <sheet name="Poziom zaliczki-refundacji" sheetId="26" r:id="rId12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eryfikacja_wypelnienia_KO" comment="Sprawdzenie czy są wypełnione wymagane pola w wierszu w części dotyczącej Dotychczasowej działalności" localSheetId="4">IF(AND(ISBLANK('Koszty operacyjne'!B1),ISBLANK('Koszty operacyjne'!K1:X1)),"",IF(AND(ISTEXT('Koszty operacyjne'!B1),AND(OR(ISNUMBER('Koszty operacyjne'!K1:X1)),NOT(ISTEXT('Koszty operacyjne'!K1:X1)))),"✅","⛔"))</definedName>
    <definedName name="Weryfikacja_wypelnienia_KO_Projekt" comment="Sprawdzenie czy są wypełnione wymagane pola w wierszu w części dotyczącej Projektu" localSheetId="4">IF(AND(ISBLANK('Koszty operacyjne'!B1:X1)),"",IF(AND(ISTEXT('Koszty operacyjne'!B1:E1),AND(OR(ISNUMBER('Koszty operacyjne'!K1:X1)),NOT(ISTEXT('Koszty operacyjne'!K1:X1)))),"✅","⛔"))</definedName>
    <definedName name="Weryfikacja_wypelnienia_Przychody" comment="Weryfikacja czy wypełnione są wszystkie wymagane pola prognozy przychodów w Dotychczasowej działalności" localSheetId="3">IF(AND(ISBLANK(Przychody!B1),ISBLANK(Przychody!K1:X1)),"",IF(AND(ISTEXT(Przychody!B1),AND(OR(ISNUMBER(Przychody!K1:X1)),NOT(ISTEXT(Przychody!K1:X1)))),"✅","⛔"))</definedName>
    <definedName name="Weryfikacja_wypelnienia_Przychody_Projekt" comment="Weryfikacja czy są wypełnione wszystkie wymagane kolumny prognozy przychodów Projektu" localSheetId="3">IF(AND(ISBLANK(Przychody!B1:C1),ISBLANK(Przychody!K1:X1)),"",IF(AND(ISTEXT(Przychody!B1:C1),AND(OR(ISNUMBER(Przychody!K1:X1)),NOT(ISTEXT(Przychody!K1:X1)))),"✅","⛔"))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6" i="26" l="1"/>
  <c r="H36" i="26"/>
  <c r="I35" i="26"/>
  <c r="H35" i="26"/>
  <c r="I34" i="26"/>
  <c r="H34" i="26"/>
  <c r="I33" i="26"/>
  <c r="H33" i="26"/>
  <c r="I32" i="26"/>
  <c r="H32" i="26"/>
  <c r="I31" i="26"/>
  <c r="H31" i="26"/>
  <c r="I30" i="26"/>
  <c r="H30" i="26"/>
  <c r="I29" i="26"/>
  <c r="H29" i="26"/>
  <c r="I28" i="26"/>
  <c r="H28" i="26"/>
  <c r="I27" i="26"/>
  <c r="H27" i="26"/>
  <c r="I26" i="26"/>
  <c r="H26" i="26"/>
  <c r="I25" i="26"/>
  <c r="H25" i="26"/>
  <c r="I24" i="26"/>
  <c r="H24" i="26"/>
  <c r="I23" i="26"/>
  <c r="H23" i="26"/>
  <c r="I22" i="26"/>
  <c r="H22" i="26"/>
  <c r="I21" i="26"/>
  <c r="H21" i="26"/>
  <c r="I20" i="26"/>
  <c r="H20" i="26"/>
  <c r="I19" i="26"/>
  <c r="H19" i="26"/>
  <c r="I18" i="26"/>
  <c r="H18" i="26"/>
  <c r="I17" i="26"/>
  <c r="H17" i="26"/>
  <c r="I16" i="26"/>
  <c r="H16" i="26"/>
  <c r="I15" i="26"/>
  <c r="H15" i="26"/>
  <c r="I14" i="26"/>
  <c r="H14" i="26"/>
  <c r="I13" i="26"/>
  <c r="H13" i="26"/>
  <c r="I12" i="26"/>
  <c r="H12" i="26"/>
  <c r="I11" i="26"/>
  <c r="H11" i="26"/>
  <c r="I10" i="26"/>
  <c r="H10" i="26"/>
  <c r="I9" i="26"/>
  <c r="H9" i="26"/>
  <c r="I8" i="26"/>
  <c r="H8" i="26"/>
  <c r="I7" i="26"/>
  <c r="K7" i="26" s="1"/>
  <c r="H7" i="26"/>
  <c r="J7" i="26"/>
  <c r="F37" i="26"/>
  <c r="E37" i="26"/>
  <c r="D37" i="26"/>
  <c r="L7" i="26" l="1"/>
  <c r="N7" i="26" s="1"/>
  <c r="M7" i="26"/>
  <c r="G2274" i="16"/>
  <c r="G2275" i="16"/>
  <c r="G2276" i="16"/>
  <c r="G2277" i="16"/>
  <c r="G2278" i="16"/>
  <c r="G2279" i="16"/>
  <c r="G2280" i="16"/>
  <c r="G2273" i="16"/>
  <c r="A68" i="12"/>
  <c r="A58" i="12"/>
  <c r="A321" i="12" a="1"/>
  <c r="A321" i="12" s="1"/>
  <c r="A325" i="12" a="1"/>
  <c r="A325" i="12" s="1"/>
  <c r="A273" i="12" a="1"/>
  <c r="A273" i="12" s="1"/>
  <c r="A275" i="12" a="1"/>
  <c r="A275" i="12" s="1"/>
  <c r="A294" i="12" a="1"/>
  <c r="A294" i="12" s="1"/>
  <c r="A52" i="12" a="1"/>
  <c r="A52" i="12" s="1"/>
  <c r="A53" i="12" a="1"/>
  <c r="A53" i="12" s="1"/>
  <c r="A59" i="12" s="1"/>
  <c r="A69" i="12" s="1"/>
  <c r="A218" i="11"/>
  <c r="A217" i="11"/>
  <c r="A196" i="11"/>
  <c r="A197" i="11"/>
  <c r="A31" i="11"/>
  <c r="A69" i="11"/>
  <c r="A70" i="11"/>
  <c r="A62" i="11" a="1"/>
  <c r="A62" i="11"/>
  <c r="A68" i="11" s="1"/>
  <c r="A63" i="11" a="1"/>
  <c r="A63" i="11" s="1"/>
  <c r="A64" i="11" a="1"/>
  <c r="A64" i="11" s="1"/>
  <c r="A24" i="11" a="1"/>
  <c r="A24" i="11"/>
  <c r="A30" i="11" s="1"/>
  <c r="A25" i="11" a="1"/>
  <c r="A25" i="11" s="1"/>
  <c r="A209" i="11" a="1"/>
  <c r="A209" i="11" s="1"/>
  <c r="A215" i="11" s="1"/>
  <c r="A211" i="11" a="1"/>
  <c r="A211" i="11" s="1"/>
  <c r="A212" i="11" a="1"/>
  <c r="A212" i="11" s="1"/>
  <c r="A190" i="11" a="1"/>
  <c r="A190" i="11" s="1"/>
  <c r="A191" i="11" a="1"/>
  <c r="A191" i="11" s="1"/>
  <c r="A145" i="11" a="1"/>
  <c r="A145" i="11" s="1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A236" i="11" a="1"/>
  <c r="A236" i="11" s="1"/>
  <c r="A235" i="11" a="1"/>
  <c r="A235" i="11" s="1"/>
  <c r="A234" i="11" a="1"/>
  <c r="A234" i="11" s="1"/>
  <c r="A233" i="11" a="1"/>
  <c r="A233" i="11" s="1"/>
  <c r="A226" i="11" a="1"/>
  <c r="A226" i="11" s="1"/>
  <c r="A225" i="11" a="1"/>
  <c r="A225" i="11" s="1"/>
  <c r="A224" i="11" a="1"/>
  <c r="A224" i="11" s="1"/>
  <c r="A223" i="11" a="1"/>
  <c r="A223" i="11" s="1"/>
  <c r="A206" i="11" a="1"/>
  <c r="A206" i="11" s="1"/>
  <c r="A205" i="11" a="1"/>
  <c r="A205" i="11" s="1"/>
  <c r="A204" i="11" a="1"/>
  <c r="A204" i="11" s="1"/>
  <c r="A210" i="11" s="1" a="1"/>
  <c r="A210" i="11" s="1"/>
  <c r="A216" i="11" s="1"/>
  <c r="A203" i="11" a="1"/>
  <c r="A203" i="11" s="1"/>
  <c r="A202" i="11" a="1"/>
  <c r="A202" i="11" s="1"/>
  <c r="A185" i="11" a="1"/>
  <c r="A185" i="11" s="1"/>
  <c r="A184" i="11" a="1"/>
  <c r="A184" i="11" s="1"/>
  <c r="A183" i="11" a="1"/>
  <c r="A183" i="11" s="1"/>
  <c r="A182" i="11" a="1"/>
  <c r="A182" i="11" s="1"/>
  <c r="A188" i="11" s="1" a="1"/>
  <c r="A188" i="11" s="1"/>
  <c r="A194" i="11" s="1"/>
  <c r="A181" i="11" a="1"/>
  <c r="A181" i="11" s="1"/>
  <c r="A187" i="11" s="1" a="1"/>
  <c r="A187" i="11" s="1"/>
  <c r="A193" i="11" s="1"/>
  <c r="A176" i="11" a="1"/>
  <c r="A176" i="11" s="1"/>
  <c r="A175" i="11" a="1"/>
  <c r="A175" i="11" s="1"/>
  <c r="A174" i="11"/>
  <c r="A174" i="11" a="1"/>
  <c r="A173" i="11" a="1"/>
  <c r="A173" i="11" s="1"/>
  <c r="A172" i="11" a="1"/>
  <c r="A172" i="11" s="1"/>
  <c r="A167" i="11" a="1"/>
  <c r="A167" i="11" s="1"/>
  <c r="A166" i="11" a="1"/>
  <c r="A166" i="11" s="1"/>
  <c r="A165" i="11" a="1"/>
  <c r="A165" i="11" s="1"/>
  <c r="A164" i="11" a="1"/>
  <c r="A164" i="11" s="1"/>
  <c r="A163" i="11" a="1"/>
  <c r="A163" i="11" s="1"/>
  <c r="A129" i="11" a="1"/>
  <c r="A129" i="11" s="1"/>
  <c r="A130" i="11" a="1"/>
  <c r="A130" i="11" s="1"/>
  <c r="A131" i="11" a="1"/>
  <c r="A131" i="11" s="1"/>
  <c r="A132" i="11" a="1"/>
  <c r="A132" i="11" s="1"/>
  <c r="A143" i="11" s="1" a="1"/>
  <c r="A143" i="11" s="1"/>
  <c r="A133" i="11" a="1"/>
  <c r="A133" i="11" s="1"/>
  <c r="A144" i="11" s="1" a="1"/>
  <c r="A144" i="11" s="1"/>
  <c r="A155" i="11" s="1"/>
  <c r="A134" i="11" a="1"/>
  <c r="A134" i="11" s="1"/>
  <c r="A135" i="11" a="1"/>
  <c r="A135" i="11"/>
  <c r="A136" i="11" a="1"/>
  <c r="A136" i="11" s="1"/>
  <c r="A147" i="11" s="1" a="1"/>
  <c r="A147" i="11" s="1"/>
  <c r="A158" i="11" s="1"/>
  <c r="A109" i="11" a="1"/>
  <c r="A109" i="11" s="1"/>
  <c r="A108" i="11" a="1"/>
  <c r="A108" i="11" s="1"/>
  <c r="A107" i="11" a="1"/>
  <c r="A107" i="11" s="1"/>
  <c r="A99" i="11" a="1"/>
  <c r="A99" i="11" s="1"/>
  <c r="A98" i="11" a="1"/>
  <c r="A98" i="11" s="1"/>
  <c r="A97" i="11" a="1"/>
  <c r="A97" i="11" s="1"/>
  <c r="A96" i="11" a="1"/>
  <c r="A96" i="11" s="1"/>
  <c r="A79" i="11" a="1"/>
  <c r="A79" i="11" s="1"/>
  <c r="A78" i="11" a="1"/>
  <c r="A78" i="11" s="1"/>
  <c r="A77" i="11" a="1"/>
  <c r="A77" i="11" s="1"/>
  <c r="A83" i="11" s="1" a="1"/>
  <c r="A83" i="11" s="1"/>
  <c r="A89" i="11" s="1"/>
  <c r="A76" i="11" a="1"/>
  <c r="A76" i="11" s="1"/>
  <c r="A82" i="11" s="1" a="1"/>
  <c r="A82" i="11" s="1"/>
  <c r="A88" i="11" s="1"/>
  <c r="A75" i="11" a="1"/>
  <c r="A75" i="11" s="1"/>
  <c r="A81" i="11" s="1" a="1"/>
  <c r="A81" i="11" s="1"/>
  <c r="A87" i="11" s="1"/>
  <c r="A58" i="11"/>
  <c r="A58" i="11" a="1"/>
  <c r="A57" i="11"/>
  <c r="A57" i="11" a="1"/>
  <c r="A56" i="11"/>
  <c r="A56" i="11" a="1"/>
  <c r="A55" i="11" a="1"/>
  <c r="A55" i="11" s="1"/>
  <c r="A54" i="11" a="1"/>
  <c r="A54" i="11" s="1"/>
  <c r="A49" i="11" a="1"/>
  <c r="A49" i="11" s="1"/>
  <c r="A48" i="11" a="1"/>
  <c r="A48" i="11" s="1"/>
  <c r="A47" i="11" a="1"/>
  <c r="A47" i="11" s="1"/>
  <c r="A46" i="11" a="1"/>
  <c r="A46" i="11" s="1"/>
  <c r="A45" i="11" a="1"/>
  <c r="A45" i="11" s="1"/>
  <c r="A40" i="11" a="1"/>
  <c r="A40" i="11" s="1"/>
  <c r="A39" i="11" a="1"/>
  <c r="A39" i="11" s="1"/>
  <c r="A38" i="11" a="1"/>
  <c r="A38" i="11" s="1"/>
  <c r="A37" i="11"/>
  <c r="A37" i="11" a="1"/>
  <c r="A36" i="11" a="1"/>
  <c r="A36" i="11" s="1"/>
  <c r="A19" i="11" a="1"/>
  <c r="A19" i="11" s="1"/>
  <c r="A18" i="11" a="1"/>
  <c r="A18" i="11" s="1"/>
  <c r="A17" i="11" a="1"/>
  <c r="A17" i="11" s="1"/>
  <c r="A23" i="11" s="1" a="1"/>
  <c r="A23" i="11" s="1"/>
  <c r="A29" i="11" s="1"/>
  <c r="A16" i="11" a="1"/>
  <c r="A16" i="11" s="1"/>
  <c r="A22" i="11" s="1" a="1"/>
  <c r="A22" i="11" s="1"/>
  <c r="A28" i="11" s="1"/>
  <c r="A15" i="11" a="1"/>
  <c r="A15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K27" i="11"/>
  <c r="A15" i="12" a="1"/>
  <c r="A15" i="12" s="1"/>
  <c r="A16" i="12" a="1"/>
  <c r="A16" i="12" s="1"/>
  <c r="A96" i="12" a="1"/>
  <c r="A96" i="12" s="1"/>
  <c r="A95" i="12" a="1"/>
  <c r="A95" i="12" s="1"/>
  <c r="A94" i="12" a="1"/>
  <c r="A94" i="12" s="1"/>
  <c r="A93" i="12" a="1"/>
  <c r="A93" i="12" s="1"/>
  <c r="A87" i="12" a="1"/>
  <c r="A87" i="12" s="1"/>
  <c r="A86" i="12" a="1"/>
  <c r="A86" i="12" s="1"/>
  <c r="A85" i="12" a="1"/>
  <c r="A85" i="12" s="1"/>
  <c r="A84" i="12" a="1"/>
  <c r="A84" i="12" s="1"/>
  <c r="A83" i="12" a="1"/>
  <c r="A83" i="12" s="1"/>
  <c r="A78" i="12" a="1"/>
  <c r="A78" i="12" s="1"/>
  <c r="A77" i="12" a="1"/>
  <c r="A77" i="12" s="1"/>
  <c r="A76" i="12" a="1"/>
  <c r="A76" i="12" s="1"/>
  <c r="A75" i="12" a="1"/>
  <c r="A75" i="12" s="1"/>
  <c r="A74" i="12" a="1"/>
  <c r="A74" i="12" s="1"/>
  <c r="A47" i="12" a="1"/>
  <c r="A47" i="12" s="1"/>
  <c r="A46" i="12" a="1"/>
  <c r="A46" i="12" s="1"/>
  <c r="A45" i="12" a="1"/>
  <c r="A45" i="12" s="1"/>
  <c r="A51" i="12" s="1" a="1"/>
  <c r="A51" i="12" s="1"/>
  <c r="A57" i="12" s="1"/>
  <c r="A67" i="12" s="1"/>
  <c r="A44" i="12" a="1"/>
  <c r="A44" i="12" s="1"/>
  <c r="A50" i="12" s="1" a="1"/>
  <c r="A50" i="12" s="1"/>
  <c r="A56" i="12" s="1"/>
  <c r="A66" i="12" s="1"/>
  <c r="A43" i="12" a="1"/>
  <c r="A43" i="12" s="1"/>
  <c r="A49" i="12" s="1" a="1"/>
  <c r="A49" i="12" s="1"/>
  <c r="A55" i="12" s="1"/>
  <c r="A65" i="12" s="1"/>
  <c r="A37" i="12" a="1"/>
  <c r="A37" i="12" s="1"/>
  <c r="A36" i="12" a="1"/>
  <c r="A36" i="12" s="1"/>
  <c r="A35" i="12" a="1"/>
  <c r="A35" i="12" s="1"/>
  <c r="A34" i="12" a="1"/>
  <c r="A34" i="12" s="1"/>
  <c r="A33" i="12" a="1"/>
  <c r="A33" i="12" s="1"/>
  <c r="A28" i="12" a="1"/>
  <c r="A28" i="12" s="1"/>
  <c r="A27" i="12" a="1"/>
  <c r="A27" i="12" s="1"/>
  <c r="A26" i="12" a="1"/>
  <c r="A26" i="12" s="1"/>
  <c r="A25" i="12" a="1"/>
  <c r="A25" i="12" s="1"/>
  <c r="A24" i="12" a="1"/>
  <c r="A24" i="12" s="1"/>
  <c r="A19" i="12" a="1"/>
  <c r="A19" i="12" s="1"/>
  <c r="A18" i="12" a="1"/>
  <c r="A18" i="12" s="1"/>
  <c r="A17" i="12" a="1"/>
  <c r="A17" i="12" s="1"/>
  <c r="A599" i="12" a="1"/>
  <c r="A599" i="12" s="1"/>
  <c r="A598" i="12" a="1"/>
  <c r="A598" i="12" s="1"/>
  <c r="A597" i="12" a="1"/>
  <c r="A597" i="12" s="1"/>
  <c r="A596" i="12" a="1"/>
  <c r="A596" i="12" s="1"/>
  <c r="A590" i="12" a="1"/>
  <c r="A590" i="12" s="1"/>
  <c r="A589" i="12" a="1"/>
  <c r="A589" i="12" s="1"/>
  <c r="A588" i="12" a="1"/>
  <c r="A588" i="12" s="1"/>
  <c r="A587" i="12" a="1"/>
  <c r="A587" i="12" s="1"/>
  <c r="A586" i="12" a="1"/>
  <c r="A586" i="12" s="1"/>
  <c r="A550" i="12" a="1"/>
  <c r="A550" i="12" s="1"/>
  <c r="A549" i="12" a="1"/>
  <c r="A549" i="12" s="1"/>
  <c r="A548" i="12"/>
  <c r="A548" i="12" a="1"/>
  <c r="A547" i="12" a="1"/>
  <c r="A547" i="12" s="1"/>
  <c r="A546" i="12" a="1"/>
  <c r="A546" i="12" s="1"/>
  <c r="A545" i="12" a="1"/>
  <c r="A545" i="12" s="1"/>
  <c r="A544" i="12" a="1"/>
  <c r="A544" i="12" s="1"/>
  <c r="A543" i="12" a="1"/>
  <c r="A543" i="12" s="1"/>
  <c r="A542" i="12" a="1"/>
  <c r="A542" i="12" s="1"/>
  <c r="A541" i="12" a="1"/>
  <c r="A541" i="12" s="1"/>
  <c r="A540" i="12" a="1"/>
  <c r="A540" i="12" s="1"/>
  <c r="A539" i="12" a="1"/>
  <c r="A539" i="12" s="1"/>
  <c r="A538" i="12" a="1"/>
  <c r="A538" i="12" s="1"/>
  <c r="A537" i="12" a="1"/>
  <c r="A537" i="12" s="1"/>
  <c r="A536" i="12" a="1"/>
  <c r="A536" i="12" s="1"/>
  <c r="A535" i="12" a="1"/>
  <c r="A535" i="12" s="1"/>
  <c r="A534" i="12" a="1"/>
  <c r="A534" i="12" s="1"/>
  <c r="A533" i="12" a="1"/>
  <c r="A533" i="12" s="1"/>
  <c r="A532" i="12" a="1"/>
  <c r="A532" i="12" s="1"/>
  <c r="A531" i="12" a="1"/>
  <c r="A531" i="12" s="1"/>
  <c r="A530" i="12" a="1"/>
  <c r="A530" i="12" s="1"/>
  <c r="A529" i="12" a="1"/>
  <c r="A529" i="12" s="1"/>
  <c r="A528" i="12" a="1"/>
  <c r="A528" i="12" s="1"/>
  <c r="A527" i="12" a="1"/>
  <c r="A527" i="12" s="1"/>
  <c r="A526" i="12" a="1"/>
  <c r="A526" i="12" s="1"/>
  <c r="A525" i="12" a="1"/>
  <c r="A525" i="12" s="1"/>
  <c r="A524" i="12" a="1"/>
  <c r="A524" i="12" s="1"/>
  <c r="A523" i="12" a="1"/>
  <c r="A523" i="12" s="1"/>
  <c r="A522" i="12" a="1"/>
  <c r="A522" i="12" s="1"/>
  <c r="A521" i="12" a="1"/>
  <c r="A521" i="12" s="1"/>
  <c r="A262" i="12" a="1"/>
  <c r="A262" i="12" s="1"/>
  <c r="A261" i="12" a="1"/>
  <c r="A261" i="12" s="1"/>
  <c r="A345" i="12" s="1" a="1"/>
  <c r="A345" i="12" s="1"/>
  <c r="A260" i="12" a="1"/>
  <c r="A260" i="12" s="1"/>
  <c r="A344" i="12" s="1" a="1"/>
  <c r="A344" i="12" s="1"/>
  <c r="A259" i="12" a="1"/>
  <c r="A259" i="12" s="1"/>
  <c r="A343" i="12" s="1" a="1"/>
  <c r="A343" i="12" s="1"/>
  <c r="A258" i="12" a="1"/>
  <c r="A258" i="12" s="1"/>
  <c r="A300" i="12" s="1" a="1"/>
  <c r="A300" i="12" s="1"/>
  <c r="A257" i="12" a="1"/>
  <c r="A257" i="12" s="1"/>
  <c r="A299" i="12" s="1" a="1"/>
  <c r="A299" i="12" s="1"/>
  <c r="A256" i="12" a="1"/>
  <c r="A256" i="12" s="1"/>
  <c r="A340" i="12" s="1" a="1"/>
  <c r="A340" i="12" s="1"/>
  <c r="A255" i="12" a="1"/>
  <c r="A255" i="12" s="1"/>
  <c r="A339" i="12" s="1" a="1"/>
  <c r="A339" i="12" s="1"/>
  <c r="A254" i="12" a="1"/>
  <c r="A254" i="12" s="1"/>
  <c r="A253" i="12" a="1"/>
  <c r="A253" i="12" s="1"/>
  <c r="A295" i="12" s="1" a="1"/>
  <c r="A295" i="12" s="1"/>
  <c r="A252" i="12" a="1"/>
  <c r="A252" i="12" s="1"/>
  <c r="A251" i="12" a="1"/>
  <c r="A251" i="12" s="1"/>
  <c r="A293" i="12" s="1" a="1"/>
  <c r="A293" i="12" s="1"/>
  <c r="A250" i="12" a="1"/>
  <c r="A250" i="12" s="1"/>
  <c r="A334" i="12" s="1" a="1"/>
  <c r="A334" i="12" s="1"/>
  <c r="A249" i="12" a="1"/>
  <c r="A249" i="12" s="1"/>
  <c r="A248" i="12" a="1"/>
  <c r="A248" i="12" s="1"/>
  <c r="A247" i="12" a="1"/>
  <c r="A247" i="12" s="1"/>
  <c r="A331" i="12" s="1" a="1"/>
  <c r="A331" i="12" s="1"/>
  <c r="A246" i="12" a="1"/>
  <c r="A246" i="12" s="1"/>
  <c r="A330" i="12" s="1" a="1"/>
  <c r="A330" i="12" s="1"/>
  <c r="A245" i="12" a="1"/>
  <c r="A245" i="12" s="1"/>
  <c r="A287" i="12" s="1" a="1"/>
  <c r="A287" i="12" s="1"/>
  <c r="A244" i="12" a="1"/>
  <c r="A244" i="12" s="1"/>
  <c r="A286" i="12" s="1" a="1"/>
  <c r="A286" i="12" s="1"/>
  <c r="A243" i="12" a="1"/>
  <c r="A243" i="12" s="1"/>
  <c r="A327" i="12" s="1" a="1"/>
  <c r="A327" i="12" s="1"/>
  <c r="A242" i="12" a="1"/>
  <c r="A242" i="12" s="1"/>
  <c r="A284" i="12" s="1" a="1"/>
  <c r="A284" i="12" s="1"/>
  <c r="A241" i="12" a="1"/>
  <c r="A241" i="12" s="1"/>
  <c r="A240" i="12" a="1"/>
  <c r="A240" i="12" s="1"/>
  <c r="A324" i="12" s="1" a="1"/>
  <c r="A324" i="12" s="1"/>
  <c r="A239" i="12" a="1"/>
  <c r="A239" i="12" s="1"/>
  <c r="A281" i="12" s="1" a="1"/>
  <c r="A281" i="12" s="1"/>
  <c r="A238" i="12" a="1"/>
  <c r="A238" i="12" s="1"/>
  <c r="A322" i="12" s="1" a="1"/>
  <c r="A322" i="12" s="1"/>
  <c r="A237" i="12" a="1"/>
  <c r="A237" i="12" s="1"/>
  <c r="A279" i="12" s="1" a="1"/>
  <c r="A279" i="12" s="1"/>
  <c r="A236" i="12" a="1"/>
  <c r="A236" i="12" s="1"/>
  <c r="A235" i="12" a="1"/>
  <c r="A235" i="12" s="1"/>
  <c r="A319" i="12" s="1" a="1"/>
  <c r="A319" i="12" s="1"/>
  <c r="A234" i="12" a="1"/>
  <c r="A234" i="12" s="1"/>
  <c r="A233" i="12" a="1"/>
  <c r="A233" i="12" s="1"/>
  <c r="A232" i="12" a="1"/>
  <c r="A232" i="12" s="1"/>
  <c r="A274" i="12" s="1" a="1"/>
  <c r="A274" i="12" s="1"/>
  <c r="A231" i="12" a="1"/>
  <c r="A231" i="12" s="1"/>
  <c r="A315" i="12" s="1" a="1"/>
  <c r="A315" i="12" s="1"/>
  <c r="A230" i="12" a="1"/>
  <c r="A230" i="12" s="1"/>
  <c r="A314" i="12" s="1" a="1"/>
  <c r="A314" i="12" s="1"/>
  <c r="A229" i="12" a="1"/>
  <c r="A229" i="12" s="1"/>
  <c r="A313" i="12" s="1" a="1"/>
  <c r="A313" i="12" s="1"/>
  <c r="A228" i="12" a="1"/>
  <c r="A228" i="12" s="1"/>
  <c r="A312" i="12" s="1" a="1"/>
  <c r="A312" i="12" s="1"/>
  <c r="A227" i="12" a="1"/>
  <c r="A227" i="12" s="1"/>
  <c r="A311" i="12" s="1" a="1"/>
  <c r="A311" i="12" s="1"/>
  <c r="A226" i="12" a="1"/>
  <c r="A226" i="12" s="1"/>
  <c r="A225" i="12" a="1"/>
  <c r="A225" i="12" s="1"/>
  <c r="A309" i="12" s="1" a="1"/>
  <c r="A309" i="12" s="1"/>
  <c r="A224" i="12" a="1"/>
  <c r="A224" i="12" s="1"/>
  <c r="A308" i="12" s="1" a="1"/>
  <c r="A308" i="12" s="1"/>
  <c r="A223" i="12" a="1"/>
  <c r="A223" i="12" s="1"/>
  <c r="A211" i="12" a="1"/>
  <c r="A211" i="12" s="1"/>
  <c r="A210" i="12" a="1"/>
  <c r="A210" i="12" s="1"/>
  <c r="A209" i="12" a="1"/>
  <c r="A209" i="12" s="1"/>
  <c r="A208" i="12" a="1"/>
  <c r="A208" i="12" s="1"/>
  <c r="A207" i="12" a="1"/>
  <c r="A207" i="12" s="1"/>
  <c r="A181" i="12" a="1"/>
  <c r="A181" i="12" s="1"/>
  <c r="A180" i="12" a="1"/>
  <c r="A180" i="12" s="1"/>
  <c r="A179" i="12" a="1"/>
  <c r="A179" i="12" s="1"/>
  <c r="A178" i="12" a="1"/>
  <c r="A178" i="12" s="1"/>
  <c r="A177" i="12" a="1"/>
  <c r="A177" i="12" s="1"/>
  <c r="A176" i="12" a="1"/>
  <c r="A176" i="12" s="1"/>
  <c r="A175" i="12" a="1"/>
  <c r="A175" i="12" s="1"/>
  <c r="A174" i="12" a="1"/>
  <c r="A174" i="12" s="1"/>
  <c r="A173" i="12" a="1"/>
  <c r="A173" i="12" s="1"/>
  <c r="A172" i="12" a="1"/>
  <c r="A172" i="12" s="1"/>
  <c r="A171" i="12" a="1"/>
  <c r="A171" i="12" s="1"/>
  <c r="A170" i="12" a="1"/>
  <c r="A170" i="12" s="1"/>
  <c r="A169" i="12" a="1"/>
  <c r="A169" i="12" s="1"/>
  <c r="A168" i="12" a="1"/>
  <c r="A168" i="12" s="1"/>
  <c r="A167" i="12" a="1"/>
  <c r="A167" i="12" s="1"/>
  <c r="A166" i="12" a="1"/>
  <c r="A166" i="12" s="1"/>
  <c r="A165" i="12" a="1"/>
  <c r="A165" i="12" s="1"/>
  <c r="A164" i="12" a="1"/>
  <c r="A164" i="12" s="1"/>
  <c r="A163" i="12" a="1"/>
  <c r="A163" i="12" s="1"/>
  <c r="A162" i="12" a="1"/>
  <c r="A162" i="12" s="1"/>
  <c r="A136" i="12" a="1"/>
  <c r="A136" i="12" s="1"/>
  <c r="A135" i="12" a="1"/>
  <c r="A135" i="12" s="1"/>
  <c r="A134" i="12" a="1"/>
  <c r="A134" i="12" s="1"/>
  <c r="A133" i="12" a="1"/>
  <c r="A133" i="12" s="1"/>
  <c r="A132" i="12" a="1"/>
  <c r="A132" i="12" s="1"/>
  <c r="A131" i="12" a="1"/>
  <c r="A131" i="12" s="1"/>
  <c r="A130" i="12" a="1"/>
  <c r="A130" i="12" s="1"/>
  <c r="A129" i="12" a="1"/>
  <c r="A129" i="12" s="1"/>
  <c r="A128" i="12" a="1"/>
  <c r="A128" i="12" s="1"/>
  <c r="A127" i="12" a="1"/>
  <c r="A127" i="12" s="1"/>
  <c r="A126" i="12"/>
  <c r="A126" i="12" a="1"/>
  <c r="A125" i="12" a="1"/>
  <c r="A125" i="12" s="1"/>
  <c r="A124" i="12" a="1"/>
  <c r="A124" i="12" s="1"/>
  <c r="A123" i="12" a="1"/>
  <c r="A123" i="12" s="1"/>
  <c r="A122" i="12" a="1"/>
  <c r="A122" i="12" s="1"/>
  <c r="A121" i="12" a="1"/>
  <c r="A121" i="12" s="1"/>
  <c r="A120" i="12" a="1"/>
  <c r="A120" i="12" s="1"/>
  <c r="A119" i="12" a="1"/>
  <c r="A119" i="12" s="1"/>
  <c r="A118" i="12" a="1"/>
  <c r="A118" i="12" s="1"/>
  <c r="A117" i="12" a="1"/>
  <c r="A117" i="12" s="1"/>
  <c r="D690" i="25" a="1"/>
  <c r="D690" i="25" s="1"/>
  <c r="K117" i="10"/>
  <c r="P7" i="26" l="1"/>
  <c r="R7" i="26"/>
  <c r="O7" i="26"/>
  <c r="Q7" i="26" s="1"/>
  <c r="A128" i="11" a="1"/>
  <c r="A128" i="11" s="1"/>
  <c r="A139" i="11" s="1" a="1"/>
  <c r="A139" i="11" s="1"/>
  <c r="A127" i="11" a="1"/>
  <c r="A127" i="11" s="1"/>
  <c r="A138" i="11" s="1" a="1"/>
  <c r="A138" i="11" s="1"/>
  <c r="A149" i="11" s="1"/>
  <c r="A292" i="12" a="1"/>
  <c r="A292" i="12" s="1"/>
  <c r="A418" i="12" s="1"/>
  <c r="A463" i="12" s="1"/>
  <c r="A288" i="12" a="1"/>
  <c r="A288" i="12" s="1"/>
  <c r="A414" i="12" s="1"/>
  <c r="A459" i="12" s="1"/>
  <c r="A342" i="12" a="1"/>
  <c r="A342" i="12" s="1"/>
  <c r="A426" i="12" s="1"/>
  <c r="A471" i="12" s="1"/>
  <c r="A303" i="12" a="1"/>
  <c r="A303" i="12" s="1"/>
  <c r="A337" i="12" a="1"/>
  <c r="A337" i="12" s="1"/>
  <c r="A421" i="12" s="1"/>
  <c r="A466" i="12" s="1"/>
  <c r="A420" i="12"/>
  <c r="A465" i="12" s="1"/>
  <c r="A285" i="12" a="1"/>
  <c r="A285" i="12" s="1"/>
  <c r="A411" i="12" s="1"/>
  <c r="A456" i="12" s="1"/>
  <c r="A336" i="12" a="1"/>
  <c r="A336" i="12" s="1"/>
  <c r="A399" i="12"/>
  <c r="A444" i="12" s="1"/>
  <c r="A280" i="12" a="1"/>
  <c r="A280" i="12" s="1"/>
  <c r="A406" i="12" s="1"/>
  <c r="A451" i="12" s="1"/>
  <c r="A265" i="12" a="1"/>
  <c r="A265" i="12" s="1"/>
  <c r="A268" i="12" a="1"/>
  <c r="A268" i="12" s="1"/>
  <c r="A310" i="12" a="1"/>
  <c r="A310" i="12" s="1"/>
  <c r="A267" i="12" a="1"/>
  <c r="A267" i="12" s="1"/>
  <c r="A393" i="12" s="1"/>
  <c r="A438" i="12" s="1"/>
  <c r="A266" i="12" a="1"/>
  <c r="A266" i="12" s="1"/>
  <c r="A392" i="12" s="1"/>
  <c r="A437" i="12" s="1"/>
  <c r="A307" i="12" a="1"/>
  <c r="A307" i="12" s="1"/>
  <c r="A208" i="11" a="1"/>
  <c r="A208" i="11" s="1"/>
  <c r="A214" i="11" s="1"/>
  <c r="A189" i="11" a="1"/>
  <c r="A189" i="11" s="1"/>
  <c r="A195" i="11" s="1"/>
  <c r="A156" i="11"/>
  <c r="A154" i="11"/>
  <c r="A142" i="11" a="1"/>
  <c r="A142" i="11" s="1"/>
  <c r="A153" i="11" s="1"/>
  <c r="A146" i="11" a="1"/>
  <c r="A146" i="11" s="1"/>
  <c r="A157" i="11" s="1"/>
  <c r="A141" i="11" a="1"/>
  <c r="A141" i="11" s="1"/>
  <c r="A152" i="11" s="1"/>
  <c r="A140" i="11" a="1"/>
  <c r="A140" i="11" s="1"/>
  <c r="A151" i="11" s="1"/>
  <c r="A60" i="11" a="1"/>
  <c r="A60" i="11" s="1"/>
  <c r="A66" i="11" s="1"/>
  <c r="A61" i="11" a="1"/>
  <c r="A61" i="11" s="1"/>
  <c r="A67" i="11" s="1"/>
  <c r="A21" i="11" a="1"/>
  <c r="A21" i="11" s="1"/>
  <c r="A27" i="11" s="1"/>
  <c r="A332" i="12" a="1"/>
  <c r="A332" i="12" s="1"/>
  <c r="A290" i="12" a="1"/>
  <c r="A290" i="12" s="1"/>
  <c r="A416" i="12" s="1"/>
  <c r="A461" i="12" s="1"/>
  <c r="A298" i="12" a="1"/>
  <c r="A298" i="12" s="1"/>
  <c r="A424" i="12" s="1"/>
  <c r="A469" i="12" s="1"/>
  <c r="A329" i="12" a="1"/>
  <c r="A329" i="12" s="1"/>
  <c r="A413" i="12" s="1"/>
  <c r="A458" i="12" s="1"/>
  <c r="A323" i="12" a="1"/>
  <c r="A323" i="12" s="1"/>
  <c r="A407" i="12" s="1"/>
  <c r="A452" i="12" s="1"/>
  <c r="A316" i="12" a="1"/>
  <c r="A316" i="12" s="1"/>
  <c r="A400" i="12" s="1"/>
  <c r="A445" i="12" s="1"/>
  <c r="A304" i="12" a="1"/>
  <c r="A304" i="12" s="1"/>
  <c r="A297" i="12" a="1"/>
  <c r="A297" i="12" s="1"/>
  <c r="A423" i="12" s="1"/>
  <c r="A468" i="12" s="1"/>
  <c r="A291" i="12" a="1"/>
  <c r="A291" i="12" s="1"/>
  <c r="A417" i="12" s="1"/>
  <c r="A462" i="12" s="1"/>
  <c r="A278" i="12" a="1"/>
  <c r="A278" i="12" s="1"/>
  <c r="A272" i="12" a="1"/>
  <c r="A272" i="12" s="1"/>
  <c r="A398" i="12" s="1"/>
  <c r="A443" i="12" s="1"/>
  <c r="A341" i="12" a="1"/>
  <c r="A341" i="12" s="1"/>
  <c r="A425" i="12" s="1"/>
  <c r="A470" i="12" s="1"/>
  <c r="A335" i="12" a="1"/>
  <c r="A335" i="12" s="1"/>
  <c r="A419" i="12" s="1"/>
  <c r="A464" i="12" s="1"/>
  <c r="A328" i="12" a="1"/>
  <c r="A328" i="12" s="1"/>
  <c r="A412" i="12" s="1"/>
  <c r="A457" i="12" s="1"/>
  <c r="A302" i="12" a="1"/>
  <c r="A302" i="12" s="1"/>
  <c r="A428" i="12" s="1"/>
  <c r="A473" i="12" s="1"/>
  <c r="A296" i="12" a="1"/>
  <c r="A296" i="12" s="1"/>
  <c r="A289" i="12" a="1"/>
  <c r="A289" i="12" s="1"/>
  <c r="A415" i="12" s="1"/>
  <c r="A460" i="12" s="1"/>
  <c r="A283" i="12" a="1"/>
  <c r="A283" i="12" s="1"/>
  <c r="A409" i="12" s="1"/>
  <c r="A454" i="12" s="1"/>
  <c r="A270" i="12" a="1"/>
  <c r="A270" i="12" s="1"/>
  <c r="A396" i="12" s="1"/>
  <c r="A441" i="12" s="1"/>
  <c r="A346" i="12" a="1"/>
  <c r="A346" i="12" s="1"/>
  <c r="A333" i="12" a="1"/>
  <c r="A333" i="12" s="1"/>
  <c r="A320" i="12" a="1"/>
  <c r="A320" i="12" s="1"/>
  <c r="A429" i="12"/>
  <c r="A474" i="12" s="1"/>
  <c r="A405" i="12"/>
  <c r="A450" i="12" s="1"/>
  <c r="A338" i="12" a="1"/>
  <c r="A338" i="12" s="1"/>
  <c r="A422" i="12" s="1"/>
  <c r="A467" i="12" s="1"/>
  <c r="A277" i="12" a="1"/>
  <c r="A277" i="12" s="1"/>
  <c r="A403" i="12" s="1"/>
  <c r="A448" i="12" s="1"/>
  <c r="A271" i="12" a="1"/>
  <c r="A271" i="12" s="1"/>
  <c r="A397" i="12" s="1"/>
  <c r="A442" i="12" s="1"/>
  <c r="A301" i="12" a="1"/>
  <c r="A301" i="12" s="1"/>
  <c r="A427" i="12" s="1"/>
  <c r="A472" i="12" s="1"/>
  <c r="A282" i="12" a="1"/>
  <c r="A282" i="12" s="1"/>
  <c r="A408" i="12" s="1"/>
  <c r="A276" i="12" a="1"/>
  <c r="A276" i="12" s="1"/>
  <c r="A269" i="12" a="1"/>
  <c r="A269" i="12" s="1"/>
  <c r="A395" i="12" s="1"/>
  <c r="A440" i="12" s="1"/>
  <c r="A326" i="12" a="1"/>
  <c r="A326" i="12" s="1"/>
  <c r="A410" i="12" s="1"/>
  <c r="A455" i="12" s="1"/>
  <c r="A318" i="12" a="1"/>
  <c r="A318" i="12" s="1"/>
  <c r="A317" i="12" a="1"/>
  <c r="A317" i="12" s="1"/>
  <c r="A401" i="12" s="1"/>
  <c r="A446" i="12" s="1"/>
  <c r="A85" i="11" a="1"/>
  <c r="A85" i="11" s="1"/>
  <c r="A91" i="11" s="1"/>
  <c r="A84" i="11" a="1"/>
  <c r="A84" i="11" s="1"/>
  <c r="A90" i="11" s="1"/>
  <c r="B42" i="20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S7" i="26" l="1"/>
  <c r="U7" i="26" s="1"/>
  <c r="T7" i="26"/>
  <c r="V7" i="26" s="1"/>
  <c r="X7" i="26" s="1"/>
  <c r="W7" i="26"/>
  <c r="Y7" i="26" s="1"/>
  <c r="A150" i="11"/>
  <c r="A404" i="12"/>
  <c r="A449" i="12" s="1"/>
  <c r="A391" i="12"/>
  <c r="A436" i="12" s="1"/>
  <c r="A394" i="12"/>
  <c r="A439" i="12" s="1"/>
  <c r="A402" i="12"/>
  <c r="A447" i="12" s="1"/>
  <c r="A453" i="12"/>
  <c r="A430" i="12"/>
  <c r="A475" i="12" s="1"/>
  <c r="K44" i="20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0" i="16"/>
  <c r="F2460" i="16"/>
  <c r="G2459" i="16"/>
  <c r="G2453" i="16"/>
  <c r="F2453" i="16"/>
  <c r="G2452" i="16"/>
  <c r="G2446" i="16"/>
  <c r="F2446" i="16"/>
  <c r="G2445" i="16"/>
  <c r="G2439" i="16"/>
  <c r="F2439" i="16"/>
  <c r="G2438" i="16"/>
  <c r="G2432" i="16"/>
  <c r="F2432" i="16"/>
  <c r="G2431" i="16"/>
  <c r="G2425" i="16"/>
  <c r="F2425" i="16"/>
  <c r="G2424" i="16"/>
  <c r="G2418" i="16"/>
  <c r="F2418" i="16"/>
  <c r="G2417" i="16"/>
  <c r="G2411" i="16"/>
  <c r="F2411" i="16"/>
  <c r="G2410" i="16"/>
  <c r="G2404" i="16"/>
  <c r="F2404" i="16"/>
  <c r="G2403" i="16"/>
  <c r="G2397" i="16"/>
  <c r="F2397" i="16"/>
  <c r="G2396" i="16"/>
  <c r="G2390" i="16"/>
  <c r="F2390" i="16"/>
  <c r="G2389" i="16"/>
  <c r="G2383" i="16"/>
  <c r="F2383" i="16"/>
  <c r="G2382" i="16"/>
  <c r="G2376" i="16"/>
  <c r="F2376" i="16"/>
  <c r="G2375" i="16"/>
  <c r="G2369" i="16"/>
  <c r="F2369" i="16"/>
  <c r="G2368" i="16"/>
  <c r="G2362" i="16"/>
  <c r="F2362" i="16"/>
  <c r="G2361" i="16"/>
  <c r="G2355" i="16"/>
  <c r="F2355" i="16"/>
  <c r="G2354" i="16"/>
  <c r="B1117" i="16"/>
  <c r="B2310" i="16" s="1"/>
  <c r="G2348" i="16"/>
  <c r="F2348" i="16"/>
  <c r="G2347" i="16"/>
  <c r="G2341" i="16"/>
  <c r="F2341" i="16"/>
  <c r="G2340" i="16"/>
  <c r="G2334" i="16"/>
  <c r="F2334" i="16"/>
  <c r="G2333" i="16"/>
  <c r="G2327" i="16"/>
  <c r="F2327" i="16"/>
  <c r="G2326" i="16"/>
  <c r="G2320" i="16"/>
  <c r="F2320" i="16"/>
  <c r="G2319" i="16"/>
  <c r="G2312" i="16"/>
  <c r="B2309" i="16"/>
  <c r="D2310" i="16"/>
  <c r="G2313" i="16"/>
  <c r="F2313" i="16"/>
  <c r="G3173" i="16"/>
  <c r="F3173" i="16"/>
  <c r="G3172" i="16"/>
  <c r="G3166" i="16"/>
  <c r="F3166" i="16"/>
  <c r="G3165" i="16"/>
  <c r="G3159" i="16"/>
  <c r="F3159" i="16"/>
  <c r="G3158" i="16"/>
  <c r="G3152" i="16"/>
  <c r="F3152" i="16"/>
  <c r="G3151" i="16"/>
  <c r="G3145" i="16"/>
  <c r="F3145" i="16"/>
  <c r="G3144" i="16"/>
  <c r="G3138" i="16"/>
  <c r="F3138" i="16"/>
  <c r="G3137" i="16"/>
  <c r="G3131" i="16"/>
  <c r="F3131" i="16"/>
  <c r="G3130" i="16"/>
  <c r="G3124" i="16"/>
  <c r="F3124" i="16"/>
  <c r="G3123" i="16"/>
  <c r="G3117" i="16"/>
  <c r="F3117" i="16"/>
  <c r="G3116" i="16"/>
  <c r="G3109" i="16"/>
  <c r="G3110" i="16"/>
  <c r="F3110" i="16"/>
  <c r="D3107" i="16"/>
  <c r="B3106" i="16"/>
  <c r="G3101" i="16"/>
  <c r="F3101" i="16"/>
  <c r="G3100" i="16"/>
  <c r="G3094" i="16"/>
  <c r="F3094" i="16"/>
  <c r="G3093" i="16"/>
  <c r="G3087" i="16"/>
  <c r="F3087" i="16"/>
  <c r="G3086" i="16"/>
  <c r="G3080" i="16"/>
  <c r="F3080" i="16"/>
  <c r="G3079" i="16"/>
  <c r="G3073" i="16"/>
  <c r="F3073" i="16"/>
  <c r="G3072" i="16"/>
  <c r="G3066" i="16"/>
  <c r="F3066" i="16"/>
  <c r="G3065" i="16"/>
  <c r="G3059" i="16"/>
  <c r="F3059" i="16"/>
  <c r="G3058" i="16"/>
  <c r="G3052" i="16"/>
  <c r="F3052" i="16"/>
  <c r="G3051" i="16"/>
  <c r="G3045" i="16"/>
  <c r="F3045" i="16"/>
  <c r="G3044" i="16"/>
  <c r="G3037" i="16"/>
  <c r="G3038" i="16"/>
  <c r="F3038" i="16"/>
  <c r="D3035" i="16"/>
  <c r="B3034" i="16"/>
  <c r="G3029" i="16"/>
  <c r="F3029" i="16"/>
  <c r="G3028" i="16"/>
  <c r="G3022" i="16"/>
  <c r="F3022" i="16"/>
  <c r="G3021" i="16"/>
  <c r="G3015" i="16"/>
  <c r="F3015" i="16"/>
  <c r="G3014" i="16"/>
  <c r="G3008" i="16"/>
  <c r="F3008" i="16"/>
  <c r="G3007" i="16"/>
  <c r="G3001" i="16"/>
  <c r="F3001" i="16"/>
  <c r="G3000" i="16"/>
  <c r="D2998" i="16"/>
  <c r="G2993" i="16"/>
  <c r="F2993" i="16"/>
  <c r="G2992" i="16"/>
  <c r="G2986" i="16"/>
  <c r="F2986" i="16"/>
  <c r="G2985" i="16"/>
  <c r="G2979" i="16"/>
  <c r="F2979" i="16"/>
  <c r="G2978" i="16"/>
  <c r="G2972" i="16"/>
  <c r="F2972" i="16"/>
  <c r="G2971" i="16"/>
  <c r="G2965" i="16"/>
  <c r="F2965" i="16"/>
  <c r="G2964" i="16"/>
  <c r="G2958" i="16"/>
  <c r="F2958" i="16"/>
  <c r="G2957" i="16"/>
  <c r="G2951" i="16"/>
  <c r="F2951" i="16"/>
  <c r="G2950" i="16"/>
  <c r="G2944" i="16"/>
  <c r="F2944" i="16"/>
  <c r="G2943" i="16"/>
  <c r="G2937" i="16"/>
  <c r="F2937" i="16"/>
  <c r="G2936" i="16"/>
  <c r="G2930" i="16"/>
  <c r="F2930" i="16"/>
  <c r="G2929" i="16"/>
  <c r="G2923" i="16"/>
  <c r="F2923" i="16"/>
  <c r="G2922" i="16"/>
  <c r="G2916" i="16"/>
  <c r="F2916" i="16"/>
  <c r="G2915" i="16"/>
  <c r="G2909" i="16"/>
  <c r="F2909" i="16"/>
  <c r="G2908" i="16"/>
  <c r="G2902" i="16"/>
  <c r="F2902" i="16"/>
  <c r="G2901" i="16"/>
  <c r="G2895" i="16"/>
  <c r="F2895" i="16"/>
  <c r="G2894" i="16"/>
  <c r="G2888" i="16"/>
  <c r="F2888" i="16"/>
  <c r="G2887" i="16"/>
  <c r="G2881" i="16"/>
  <c r="F2881" i="16"/>
  <c r="G2880" i="16"/>
  <c r="G2874" i="16"/>
  <c r="F2874" i="16"/>
  <c r="G2873" i="16"/>
  <c r="G2867" i="16"/>
  <c r="F2867" i="16"/>
  <c r="G2866" i="16"/>
  <c r="G2860" i="16"/>
  <c r="F2860" i="16"/>
  <c r="G2859" i="16"/>
  <c r="G2853" i="16"/>
  <c r="F2853" i="16"/>
  <c r="G2852" i="16"/>
  <c r="G2846" i="16"/>
  <c r="F2846" i="16"/>
  <c r="G2845" i="16"/>
  <c r="G2839" i="16"/>
  <c r="F2839" i="16"/>
  <c r="G2838" i="16"/>
  <c r="G2832" i="16"/>
  <c r="F2832" i="16"/>
  <c r="G2831" i="16"/>
  <c r="G2825" i="16"/>
  <c r="F2825" i="16"/>
  <c r="G2824" i="16"/>
  <c r="G2818" i="16"/>
  <c r="F2818" i="16"/>
  <c r="G2817" i="16"/>
  <c r="G2811" i="16"/>
  <c r="F2811" i="16"/>
  <c r="G2810" i="16"/>
  <c r="G2804" i="16"/>
  <c r="F2804" i="16"/>
  <c r="G2803" i="16"/>
  <c r="G2797" i="16"/>
  <c r="F2797" i="16"/>
  <c r="G2796" i="16"/>
  <c r="G2790" i="16"/>
  <c r="F2790" i="16"/>
  <c r="G2789" i="16"/>
  <c r="G2783" i="16"/>
  <c r="F2783" i="16"/>
  <c r="G2782" i="16"/>
  <c r="G2776" i="16"/>
  <c r="F2776" i="16"/>
  <c r="G2775" i="16"/>
  <c r="G2769" i="16"/>
  <c r="F2769" i="16"/>
  <c r="G2768" i="16"/>
  <c r="G2762" i="16"/>
  <c r="F2762" i="16"/>
  <c r="G2761" i="16"/>
  <c r="G2755" i="16"/>
  <c r="F2755" i="16"/>
  <c r="G2754" i="16"/>
  <c r="G2748" i="16"/>
  <c r="F2748" i="16"/>
  <c r="G2747" i="16"/>
  <c r="G2741" i="16"/>
  <c r="F2741" i="16"/>
  <c r="G2740" i="16"/>
  <c r="G2734" i="16"/>
  <c r="F2734" i="16"/>
  <c r="G2733" i="16"/>
  <c r="G2727" i="16"/>
  <c r="F2727" i="16"/>
  <c r="G2726" i="16"/>
  <c r="G2719" i="16"/>
  <c r="G2720" i="16"/>
  <c r="F2720" i="16"/>
  <c r="D2717" i="16"/>
  <c r="B2716" i="16"/>
  <c r="G2711" i="16"/>
  <c r="F2711" i="16"/>
  <c r="G2710" i="16"/>
  <c r="G2704" i="16"/>
  <c r="F2704" i="16"/>
  <c r="G2703" i="16"/>
  <c r="G2697" i="16"/>
  <c r="F2697" i="16"/>
  <c r="G2696" i="16"/>
  <c r="G2690" i="16"/>
  <c r="F2690" i="16"/>
  <c r="G2689" i="16"/>
  <c r="D2680" i="16"/>
  <c r="G2683" i="16"/>
  <c r="F2683" i="16"/>
  <c r="G2682" i="16"/>
  <c r="G2676" i="16"/>
  <c r="F2676" i="16"/>
  <c r="G2675" i="16"/>
  <c r="G2669" i="16"/>
  <c r="F2669" i="16"/>
  <c r="G2668" i="16"/>
  <c r="G2662" i="16"/>
  <c r="F2662" i="16"/>
  <c r="G2661" i="16"/>
  <c r="G2655" i="16"/>
  <c r="F2655" i="16"/>
  <c r="G2654" i="16"/>
  <c r="G2648" i="16"/>
  <c r="F2648" i="16"/>
  <c r="G2647" i="16"/>
  <c r="G2468" i="16"/>
  <c r="G2475" i="16"/>
  <c r="G2482" i="16"/>
  <c r="G2489" i="16"/>
  <c r="G2496" i="16"/>
  <c r="G2503" i="16"/>
  <c r="G2510" i="16"/>
  <c r="G2517" i="16"/>
  <c r="G2524" i="16"/>
  <c r="G2531" i="16"/>
  <c r="G2538" i="16"/>
  <c r="G2545" i="16"/>
  <c r="G2552" i="16"/>
  <c r="G2559" i="16"/>
  <c r="G2566" i="16"/>
  <c r="G2640" i="16"/>
  <c r="G2633" i="16"/>
  <c r="G2626" i="16"/>
  <c r="G2619" i="16"/>
  <c r="G2612" i="16"/>
  <c r="G2603" i="16"/>
  <c r="G2596" i="16"/>
  <c r="G2589" i="16"/>
  <c r="G2582" i="16"/>
  <c r="G2575" i="16"/>
  <c r="G2567" i="16"/>
  <c r="F2567" i="16"/>
  <c r="G2560" i="16"/>
  <c r="F2560" i="16"/>
  <c r="G2553" i="16"/>
  <c r="F2553" i="16"/>
  <c r="G2546" i="16"/>
  <c r="F2546" i="16"/>
  <c r="G2539" i="16"/>
  <c r="F2539" i="16"/>
  <c r="G2532" i="16"/>
  <c r="F2532" i="16"/>
  <c r="G2525" i="16"/>
  <c r="F2525" i="16"/>
  <c r="G2518" i="16"/>
  <c r="F2518" i="16"/>
  <c r="G2511" i="16"/>
  <c r="F2511" i="16"/>
  <c r="G2504" i="16"/>
  <c r="F2504" i="16"/>
  <c r="G2497" i="16"/>
  <c r="F2497" i="16"/>
  <c r="G2490" i="16"/>
  <c r="F2490" i="16"/>
  <c r="G2483" i="16"/>
  <c r="F2483" i="16"/>
  <c r="G2476" i="16"/>
  <c r="F2476" i="16"/>
  <c r="G2469" i="16"/>
  <c r="F2469" i="16"/>
  <c r="D2466" i="16"/>
  <c r="G2604" i="16"/>
  <c r="F2604" i="16"/>
  <c r="G2597" i="16"/>
  <c r="F2597" i="16"/>
  <c r="G2590" i="16"/>
  <c r="F2590" i="16"/>
  <c r="G2583" i="16"/>
  <c r="F2583" i="16"/>
  <c r="G2576" i="16"/>
  <c r="F2576" i="16"/>
  <c r="D2573" i="16"/>
  <c r="G2641" i="16"/>
  <c r="F2641" i="16"/>
  <c r="G2634" i="16"/>
  <c r="F2634" i="16"/>
  <c r="G2627" i="16"/>
  <c r="F2627" i="16"/>
  <c r="G2620" i="16"/>
  <c r="F2620" i="16"/>
  <c r="G2613" i="16"/>
  <c r="F2613" i="16"/>
  <c r="D2610" i="16"/>
  <c r="B2609" i="16"/>
  <c r="B2572" i="16"/>
  <c r="B2465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7" i="16"/>
  <c r="D2298" i="16"/>
  <c r="D2299" i="16"/>
  <c r="D2300" i="16"/>
  <c r="D2301" i="16"/>
  <c r="C2298" i="16"/>
  <c r="C2299" i="16"/>
  <c r="C2300" i="16"/>
  <c r="C2301" i="16"/>
  <c r="C2297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1" i="16"/>
  <c r="F230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F2294" i="16" s="1"/>
  <c r="E2295" i="16"/>
  <c r="F2295" i="16" s="1"/>
  <c r="E2297" i="16"/>
  <c r="F2297" i="16" s="1"/>
  <c r="E2296" i="16"/>
  <c r="F2296" i="16" s="1"/>
  <c r="E2298" i="16"/>
  <c r="F2298" i="16" s="1"/>
  <c r="E2299" i="16"/>
  <c r="F2299" i="16" s="1"/>
  <c r="E2300" i="16"/>
  <c r="F2300" i="16" s="1"/>
  <c r="J23" i="16" l="1"/>
  <c r="J39" i="16"/>
  <c r="J63" i="16"/>
  <c r="J31" i="16"/>
  <c r="J71" i="16"/>
  <c r="J15" i="16"/>
  <c r="J2273" i="16" s="1"/>
  <c r="J55" i="16"/>
  <c r="J2278" i="16" s="1"/>
  <c r="J47" i="16"/>
  <c r="S44" i="20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F107" i="9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l="1"/>
  <c r="B2" i="26"/>
  <c r="E105" i="9"/>
  <c r="F105" i="9"/>
  <c r="E139" i="9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C120" i="9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E104" i="9" l="1"/>
  <c r="C104" i="9"/>
  <c r="D104" i="9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J2274" i="16" s="1"/>
  <c r="I2275" i="16" l="1"/>
  <c r="J2275" i="16" s="1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C2216" i="16" s="1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0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C113" i="10" s="1"/>
  <c r="D113" i="10" s="1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 s="1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 s="1"/>
  <c r="H22" i="10"/>
  <c r="H310" i="10" s="1"/>
  <c r="G22" i="10"/>
  <c r="G310" i="10" s="1"/>
  <c r="I21" i="10"/>
  <c r="I309" i="10" s="1"/>
  <c r="H21" i="10"/>
  <c r="H101" i="10" s="1"/>
  <c r="G21" i="10"/>
  <c r="I19" i="10"/>
  <c r="I307" i="10" s="1"/>
  <c r="H19" i="10"/>
  <c r="H307" i="10" s="1"/>
  <c r="G19" i="10"/>
  <c r="G307" i="10" s="1"/>
  <c r="I18" i="10"/>
  <c r="H18" i="10"/>
  <c r="H306" i="10" s="1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K111" i="22" s="1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K47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2" i="16" s="1"/>
  <c r="G3043" i="16" s="1"/>
  <c r="K3045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4" i="16" s="1"/>
  <c r="E1553" i="16"/>
  <c r="H1552" i="16"/>
  <c r="I1552" i="16" s="1"/>
  <c r="B1551" i="16"/>
  <c r="B2717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2" i="16" s="1"/>
  <c r="H1429" i="16"/>
  <c r="I1429" i="16" s="1"/>
  <c r="E1429" i="16"/>
  <c r="E2611" i="16" s="1"/>
  <c r="D1429" i="16"/>
  <c r="D2611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0" i="16" s="1"/>
  <c r="E1390" i="16"/>
  <c r="E2575" i="16" s="1"/>
  <c r="E1389" i="16"/>
  <c r="E2574" i="16" s="1"/>
  <c r="D1389" i="16"/>
  <c r="D2574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3" i="16" s="1"/>
  <c r="E1279" i="16"/>
  <c r="E2468" i="16" s="1"/>
  <c r="E1278" i="16"/>
  <c r="E2467" i="16" s="1"/>
  <c r="D1278" i="16"/>
  <c r="D2467" i="16" s="1"/>
  <c r="B1277" i="16"/>
  <c r="B2466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B85" i="11"/>
  <c r="B91" i="11" s="1"/>
  <c r="B84" i="11"/>
  <c r="B90" i="11" s="1"/>
  <c r="B83" i="11"/>
  <c r="B89" i="11" s="1"/>
  <c r="B82" i="11"/>
  <c r="B88" i="11" s="1"/>
  <c r="B81" i="11"/>
  <c r="B87" i="11" s="1"/>
  <c r="B64" i="11"/>
  <c r="B70" i="11" s="1"/>
  <c r="B63" i="11"/>
  <c r="B69" i="11" s="1"/>
  <c r="B62" i="11"/>
  <c r="B68" i="11" s="1"/>
  <c r="B61" i="11"/>
  <c r="B67" i="11" s="1"/>
  <c r="B60" i="11"/>
  <c r="B66" i="11" s="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C102" i="10" s="1"/>
  <c r="D102" i="10" s="1"/>
  <c r="I64" i="10"/>
  <c r="I352" i="10" s="1"/>
  <c r="H64" i="10"/>
  <c r="G64" i="10"/>
  <c r="G63" i="10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5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G376" i="10" l="1"/>
  <c r="G309" i="10"/>
  <c r="C101" i="10"/>
  <c r="D101" i="10" s="1"/>
  <c r="G351" i="10"/>
  <c r="C110" i="10"/>
  <c r="D110" i="10" s="1"/>
  <c r="B411" i="12"/>
  <c r="B424" i="12"/>
  <c r="K436" i="12"/>
  <c r="C991" i="12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6" i="16"/>
  <c r="P3046" i="16"/>
  <c r="V3045" i="16"/>
  <c r="N3045" i="16"/>
  <c r="T3044" i="16"/>
  <c r="L3044" i="16"/>
  <c r="R3043" i="16"/>
  <c r="T3043" i="16"/>
  <c r="U3044" i="16"/>
  <c r="W3046" i="16"/>
  <c r="O3046" i="16"/>
  <c r="U3045" i="16"/>
  <c r="M3045" i="16"/>
  <c r="S3044" i="16"/>
  <c r="K3044" i="16"/>
  <c r="Q3043" i="16"/>
  <c r="P3045" i="16"/>
  <c r="O3045" i="16"/>
  <c r="K3043" i="16"/>
  <c r="V3046" i="16"/>
  <c r="N3046" i="16"/>
  <c r="T3045" i="16"/>
  <c r="L3045" i="16"/>
  <c r="R3044" i="16"/>
  <c r="X3043" i="16"/>
  <c r="P3043" i="16"/>
  <c r="N3044" i="16"/>
  <c r="W3045" i="16"/>
  <c r="U3046" i="16"/>
  <c r="M3046" i="16"/>
  <c r="S3045" i="16"/>
  <c r="Q3044" i="16"/>
  <c r="W3043" i="16"/>
  <c r="O3043" i="16"/>
  <c r="V3044" i="16"/>
  <c r="M3044" i="16"/>
  <c r="T3046" i="16"/>
  <c r="L3046" i="16"/>
  <c r="R3045" i="16"/>
  <c r="X3044" i="16"/>
  <c r="P3044" i="16"/>
  <c r="V3043" i="16"/>
  <c r="N3043" i="16"/>
  <c r="R3046" i="16"/>
  <c r="Q3046" i="16"/>
  <c r="S3046" i="16"/>
  <c r="K3046" i="16"/>
  <c r="Q3045" i="16"/>
  <c r="W3044" i="16"/>
  <c r="O3044" i="16"/>
  <c r="U3043" i="16"/>
  <c r="M3043" i="16"/>
  <c r="X3045" i="16"/>
  <c r="L3043" i="16"/>
  <c r="S3043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1" i="16" s="1"/>
  <c r="D1131" i="16"/>
  <c r="D2317" i="16"/>
  <c r="B1124" i="16"/>
  <c r="B2317" i="16" s="1"/>
  <c r="E364" i="16"/>
  <c r="D139" i="20" s="1"/>
  <c r="B1965" i="16"/>
  <c r="B3114" i="16" s="1"/>
  <c r="D3114" i="16"/>
  <c r="G3115" i="16" s="1"/>
  <c r="K3117" i="16" s="1"/>
  <c r="G3046" i="16"/>
  <c r="F3046" i="16"/>
  <c r="D1857" i="16"/>
  <c r="D3012" i="16" s="1"/>
  <c r="D3005" i="16"/>
  <c r="D1553" i="16"/>
  <c r="D2719" i="16" s="1"/>
  <c r="E2719" i="16"/>
  <c r="D1442" i="16"/>
  <c r="D2624" i="16" s="1"/>
  <c r="D2617" i="16"/>
  <c r="D1524" i="16"/>
  <c r="D2694" i="16" s="1"/>
  <c r="D2687" i="16"/>
  <c r="E1286" i="16"/>
  <c r="E2475" i="16" s="1"/>
  <c r="E1396" i="16"/>
  <c r="E2581" i="16" s="1"/>
  <c r="D1390" i="16"/>
  <c r="D2575" i="16" s="1"/>
  <c r="B1883" i="16"/>
  <c r="B3035" i="16" s="1"/>
  <c r="B2573" i="16"/>
  <c r="F1429" i="16" a="1"/>
  <c r="F1429" i="16" s="1"/>
  <c r="F1389" i="16" a="1"/>
  <c r="F1389" i="16" s="1"/>
  <c r="D1430" i="16"/>
  <c r="D2612" i="16" s="1"/>
  <c r="D1279" i="16"/>
  <c r="D2468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L47" i="22" s="1"/>
  <c r="K48" i="22"/>
  <c r="K122" i="22"/>
  <c r="L106" i="22"/>
  <c r="L110" i="22" s="1"/>
  <c r="L111" i="22" s="1"/>
  <c r="K112" i="22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0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21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1" i="16" s="1"/>
  <c r="D1402" i="16"/>
  <c r="D2587" i="16" s="1"/>
  <c r="D1291" i="16"/>
  <c r="D2480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5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19" i="16" s="1"/>
  <c r="G1505" i="16"/>
  <c r="B1890" i="16"/>
  <c r="B3042" i="16" s="1"/>
  <c r="E1285" i="16"/>
  <c r="E2474" i="16" s="1"/>
  <c r="D1285" i="16"/>
  <c r="D2474" i="16" s="1"/>
  <c r="F2052" i="16"/>
  <c r="D510" i="20"/>
  <c r="E510" i="20" s="1"/>
  <c r="E1397" i="16"/>
  <c r="E2582" i="16" s="1"/>
  <c r="F2045" i="16"/>
  <c r="C386" i="16"/>
  <c r="C403" i="16" s="1"/>
  <c r="B1284" i="16"/>
  <c r="B2473" i="16" s="1"/>
  <c r="X265" i="16"/>
  <c r="X87" i="20" s="1"/>
  <c r="B1395" i="16"/>
  <c r="B2580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1" i="16" s="1"/>
  <c r="G2732" i="16" s="1"/>
  <c r="K2734" i="16" s="1"/>
  <c r="B509" i="16"/>
  <c r="B556" i="16" s="1"/>
  <c r="B1558" i="16"/>
  <c r="B2724" i="16" s="1"/>
  <c r="B510" i="16"/>
  <c r="B557" i="16" s="1"/>
  <c r="B2216" i="16"/>
  <c r="E1132" i="16"/>
  <c r="B1524" i="16"/>
  <c r="B2694" i="16" s="1"/>
  <c r="D1531" i="16"/>
  <c r="B2173" i="16"/>
  <c r="F2049" i="16"/>
  <c r="B142" i="20"/>
  <c r="B746" i="20" s="1"/>
  <c r="D1972" i="16"/>
  <c r="D3121" i="16" s="1"/>
  <c r="G3122" i="16" s="1"/>
  <c r="K3124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7" i="16" s="1"/>
  <c r="B386" i="16"/>
  <c r="B403" i="16" s="1"/>
  <c r="B140" i="20"/>
  <c r="B732" i="20" s="1"/>
  <c r="C214" i="20"/>
  <c r="D1436" i="16"/>
  <c r="D2618" i="16" s="1"/>
  <c r="B1435" i="16"/>
  <c r="B2617" i="16" s="1"/>
  <c r="E1436" i="16"/>
  <c r="E2618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5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8" i="16" s="1"/>
  <c r="C118" i="10" l="1"/>
  <c r="C112" i="10" s="1"/>
  <c r="I29" i="10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5" i="16"/>
  <c r="O3125" i="16"/>
  <c r="U3124" i="16"/>
  <c r="M3124" i="16"/>
  <c r="S3123" i="16"/>
  <c r="K3123" i="16"/>
  <c r="Q3122" i="16"/>
  <c r="V3125" i="16"/>
  <c r="N3125" i="16"/>
  <c r="T3124" i="16"/>
  <c r="L3124" i="16"/>
  <c r="R3123" i="16"/>
  <c r="X3122" i="16"/>
  <c r="P3122" i="16"/>
  <c r="M3123" i="16"/>
  <c r="V3124" i="16"/>
  <c r="T3123" i="16"/>
  <c r="U3125" i="16"/>
  <c r="M3125" i="16"/>
  <c r="S3124" i="16"/>
  <c r="Q3123" i="16"/>
  <c r="W3122" i="16"/>
  <c r="O3122" i="16"/>
  <c r="T3125" i="16"/>
  <c r="R3124" i="16"/>
  <c r="X3123" i="16"/>
  <c r="P3123" i="16"/>
  <c r="V3122" i="16"/>
  <c r="N3122" i="16"/>
  <c r="U3123" i="16"/>
  <c r="P3125" i="16"/>
  <c r="L3123" i="16"/>
  <c r="L3125" i="16"/>
  <c r="S3125" i="16"/>
  <c r="K3125" i="16"/>
  <c r="Q3124" i="16"/>
  <c r="W3123" i="16"/>
  <c r="O3123" i="16"/>
  <c r="U3122" i="16"/>
  <c r="M3122" i="16"/>
  <c r="X3124" i="16"/>
  <c r="P3124" i="16"/>
  <c r="V3123" i="16"/>
  <c r="T3122" i="16"/>
  <c r="L3122" i="16"/>
  <c r="W3124" i="16"/>
  <c r="O3124" i="16"/>
  <c r="S3122" i="16"/>
  <c r="X3125" i="16"/>
  <c r="R3122" i="16"/>
  <c r="R3125" i="16"/>
  <c r="N3123" i="16"/>
  <c r="Q3125" i="16"/>
  <c r="K3122" i="16"/>
  <c r="N3124" i="16"/>
  <c r="W3118" i="16"/>
  <c r="O3118" i="16"/>
  <c r="U3117" i="16"/>
  <c r="M3117" i="16"/>
  <c r="S3116" i="16"/>
  <c r="K3116" i="16"/>
  <c r="Q3115" i="16"/>
  <c r="V3118" i="16"/>
  <c r="N3118" i="16"/>
  <c r="T3117" i="16"/>
  <c r="L3117" i="16"/>
  <c r="R3116" i="16"/>
  <c r="X3115" i="16"/>
  <c r="P3115" i="16"/>
  <c r="T3116" i="16"/>
  <c r="U3118" i="16"/>
  <c r="M3118" i="16"/>
  <c r="S3117" i="16"/>
  <c r="Q3116" i="16"/>
  <c r="W3115" i="16"/>
  <c r="O3115" i="16"/>
  <c r="L3118" i="16"/>
  <c r="P3116" i="16"/>
  <c r="N3115" i="16"/>
  <c r="L3116" i="16"/>
  <c r="T3118" i="16"/>
  <c r="R3117" i="16"/>
  <c r="X3116" i="16"/>
  <c r="V3115" i="16"/>
  <c r="N3117" i="16"/>
  <c r="S3118" i="16"/>
  <c r="K3118" i="16"/>
  <c r="Q3117" i="16"/>
  <c r="W3116" i="16"/>
  <c r="O3116" i="16"/>
  <c r="U3115" i="16"/>
  <c r="M3115" i="16"/>
  <c r="O3117" i="16"/>
  <c r="M3116" i="16"/>
  <c r="K3115" i="16"/>
  <c r="V3117" i="16"/>
  <c r="R3118" i="16"/>
  <c r="X3117" i="16"/>
  <c r="P3117" i="16"/>
  <c r="V3116" i="16"/>
  <c r="N3116" i="16"/>
  <c r="T3115" i="16"/>
  <c r="L3115" i="16"/>
  <c r="Q3118" i="16"/>
  <c r="W3117" i="16"/>
  <c r="U3116" i="16"/>
  <c r="S3115" i="16"/>
  <c r="X3118" i="16"/>
  <c r="P3118" i="16"/>
  <c r="R3115" i="16"/>
  <c r="X2735" i="16"/>
  <c r="P2735" i="16"/>
  <c r="V2734" i="16"/>
  <c r="N2734" i="16"/>
  <c r="T2733" i="16"/>
  <c r="L2733" i="16"/>
  <c r="R2732" i="16"/>
  <c r="O2735" i="16"/>
  <c r="U2734" i="16"/>
  <c r="M2734" i="16"/>
  <c r="S2733" i="16"/>
  <c r="K2733" i="16"/>
  <c r="Q2732" i="16"/>
  <c r="R2734" i="16"/>
  <c r="V2732" i="16"/>
  <c r="U2733" i="16"/>
  <c r="W2735" i="16"/>
  <c r="V2735" i="16"/>
  <c r="N2735" i="16"/>
  <c r="T2734" i="16"/>
  <c r="L2734" i="16"/>
  <c r="R2733" i="16"/>
  <c r="X2732" i="16"/>
  <c r="P2732" i="16"/>
  <c r="U2735" i="16"/>
  <c r="M2735" i="16"/>
  <c r="Q2733" i="16"/>
  <c r="W2732" i="16"/>
  <c r="O2732" i="16"/>
  <c r="L2735" i="16"/>
  <c r="P2733" i="16"/>
  <c r="S2732" i="16"/>
  <c r="S2734" i="16"/>
  <c r="X2733" i="16"/>
  <c r="N2732" i="16"/>
  <c r="K2732" i="16"/>
  <c r="T2735" i="16"/>
  <c r="S2735" i="16"/>
  <c r="K2735" i="16"/>
  <c r="Q2734" i="16"/>
  <c r="W2733" i="16"/>
  <c r="O2733" i="16"/>
  <c r="U2732" i="16"/>
  <c r="M2732" i="16"/>
  <c r="R2735" i="16"/>
  <c r="X2734" i="16"/>
  <c r="P2734" i="16"/>
  <c r="V2733" i="16"/>
  <c r="N2733" i="16"/>
  <c r="T2732" i="16"/>
  <c r="L2732" i="16"/>
  <c r="Q2735" i="16"/>
  <c r="W2734" i="16"/>
  <c r="O2734" i="16"/>
  <c r="M2733" i="16"/>
  <c r="B1857" i="16"/>
  <c r="B3012" i="16" s="1"/>
  <c r="D1864" i="16"/>
  <c r="D3019" i="16" s="1"/>
  <c r="E1443" i="16"/>
  <c r="E2625" i="16" s="1"/>
  <c r="D1449" i="16"/>
  <c r="D2631" i="16" s="1"/>
  <c r="B1442" i="16"/>
  <c r="B2624" i="16" s="1"/>
  <c r="D1443" i="16"/>
  <c r="D2625" i="16" s="1"/>
  <c r="E1444" i="16"/>
  <c r="E2626" i="16" s="1"/>
  <c r="D1145" i="16"/>
  <c r="E1147" i="16" s="1"/>
  <c r="E2340" i="16" s="1"/>
  <c r="B1138" i="16"/>
  <c r="B2331" i="16" s="1"/>
  <c r="D2331" i="16"/>
  <c r="D1132" i="16"/>
  <c r="D2325" i="16" s="1"/>
  <c r="B1131" i="16"/>
  <c r="B2324" i="16" s="1"/>
  <c r="D2324" i="16"/>
  <c r="F1132" i="16" a="1"/>
  <c r="F1132" i="16" s="1"/>
  <c r="E2325" i="16"/>
  <c r="D1133" i="16"/>
  <c r="D2326" i="16" s="1"/>
  <c r="E2326" i="16"/>
  <c r="E1898" i="16"/>
  <c r="E3050" i="16" s="1"/>
  <c r="D3049" i="16"/>
  <c r="G3050" i="16" s="1"/>
  <c r="K3052" i="16" s="1"/>
  <c r="G3125" i="16"/>
  <c r="F3125" i="16"/>
  <c r="F2735" i="16"/>
  <c r="G2735" i="16"/>
  <c r="G3118" i="16"/>
  <c r="F3118" i="16"/>
  <c r="D1560" i="16"/>
  <c r="D2726" i="16" s="1"/>
  <c r="E2726" i="16"/>
  <c r="E1532" i="16"/>
  <c r="E2702" i="16" s="1"/>
  <c r="D2701" i="16"/>
  <c r="F1525" i="16" a="1"/>
  <c r="F1525" i="16" s="1"/>
  <c r="E2695" i="16"/>
  <c r="F1518" i="16" a="1"/>
  <c r="F1518" i="16" s="1"/>
  <c r="E2688" i="16"/>
  <c r="F1511" i="16" a="1"/>
  <c r="F1511" i="16" s="1"/>
  <c r="E2681" i="16"/>
  <c r="D1286" i="16"/>
  <c r="D2475" i="16" s="1"/>
  <c r="F2467" i="16"/>
  <c r="F2574" i="16"/>
  <c r="F2611" i="16"/>
  <c r="D1391" i="16"/>
  <c r="D2576" i="16" s="1"/>
  <c r="F1396" i="16" a="1"/>
  <c r="F1396" i="16" s="1"/>
  <c r="D1292" i="16"/>
  <c r="D2481" i="16" s="1"/>
  <c r="E1403" i="16"/>
  <c r="E2588" i="16" s="1"/>
  <c r="D1397" i="16"/>
  <c r="D2582" i="16" s="1"/>
  <c r="F1436" i="16" a="1"/>
  <c r="F1436" i="16" s="1"/>
  <c r="D1437" i="16"/>
  <c r="D2619" i="16" s="1"/>
  <c r="D1431" i="16"/>
  <c r="D2613" i="16" s="1"/>
  <c r="E2613" i="16" s="1"/>
  <c r="F1285" i="16" a="1"/>
  <c r="F1285" i="16" s="1"/>
  <c r="D1280" i="16"/>
  <c r="D2469" i="16" s="1"/>
  <c r="E2469" i="16" s="1"/>
  <c r="D2470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M47" i="22" s="1"/>
  <c r="L48" i="22"/>
  <c r="M106" i="22"/>
  <c r="M110" i="22" s="1"/>
  <c r="M111" i="22" s="1"/>
  <c r="L112" i="22"/>
  <c r="M116" i="22"/>
  <c r="M120" i="22" s="1"/>
  <c r="M121" i="22" s="1"/>
  <c r="L122" i="22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K1347" i="12"/>
  <c r="T1352" i="12"/>
  <c r="N1202" i="12"/>
  <c r="L1339" i="12"/>
  <c r="T1345" i="12"/>
  <c r="M1339" i="12"/>
  <c r="R1197" i="12"/>
  <c r="K1189" i="12"/>
  <c r="R1214" i="12"/>
  <c r="X1198" i="12"/>
  <c r="R1242" i="12"/>
  <c r="P1197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P1202" i="12"/>
  <c r="L1202" i="12"/>
  <c r="R1200" i="12"/>
  <c r="N1200" i="12"/>
  <c r="S1198" i="12"/>
  <c r="N1198" i="12"/>
  <c r="P1194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W1202" i="12"/>
  <c r="M1202" i="12"/>
  <c r="L1200" i="12"/>
  <c r="O1200" i="12"/>
  <c r="K1198" i="12"/>
  <c r="O1194" i="12"/>
  <c r="M1194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R1202" i="12"/>
  <c r="K1202" i="12"/>
  <c r="U1200" i="12"/>
  <c r="M1198" i="12"/>
  <c r="R1194" i="12"/>
  <c r="T1194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02" i="12"/>
  <c r="T1200" i="12"/>
  <c r="T1198" i="12"/>
  <c r="V1198" i="12"/>
  <c r="N1194" i="12"/>
  <c r="V1194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T1202" i="12"/>
  <c r="Q1200" i="12"/>
  <c r="V1200" i="12"/>
  <c r="L1198" i="12"/>
  <c r="P1198" i="12"/>
  <c r="X1194" i="12"/>
  <c r="K1194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X1202" i="12"/>
  <c r="V1202" i="12"/>
  <c r="K1200" i="12"/>
  <c r="X1200" i="12"/>
  <c r="U1198" i="12"/>
  <c r="R1198" i="12"/>
  <c r="S1194" i="12"/>
  <c r="U1194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Q1202" i="12"/>
  <c r="S1200" i="12"/>
  <c r="W1200" i="12"/>
  <c r="W1198" i="12"/>
  <c r="Q1194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J104" i="10" s="1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7" i="16" s="1"/>
  <c r="E1559" i="16"/>
  <c r="D1552" i="16"/>
  <c r="D2718" i="16" s="1"/>
  <c r="E1552" i="16"/>
  <c r="E2718" i="16" s="1"/>
  <c r="D1554" i="16"/>
  <c r="D2720" i="16" s="1"/>
  <c r="E2720" i="16" s="1"/>
  <c r="D1559" i="16"/>
  <c r="D2725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8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4" i="16" s="1"/>
  <c r="B1402" i="16"/>
  <c r="B2587" i="16" s="1"/>
  <c r="E1404" i="16"/>
  <c r="E2589" i="16" s="1"/>
  <c r="E1292" i="16"/>
  <c r="E2481" i="16" s="1"/>
  <c r="B1291" i="16"/>
  <c r="B2480" i="16" s="1"/>
  <c r="D1298" i="16"/>
  <c r="D2487" i="16" s="1"/>
  <c r="E1293" i="16"/>
  <c r="E2482" i="16" s="1"/>
  <c r="D1898" i="16"/>
  <c r="D3050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49" i="16" s="1"/>
  <c r="D1904" i="16"/>
  <c r="D3056" i="16" s="1"/>
  <c r="G3057" i="16" s="1"/>
  <c r="K3059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B1565" i="16"/>
  <c r="B2731" i="16" s="1"/>
  <c r="E1566" i="16"/>
  <c r="E1567" i="16"/>
  <c r="E2733" i="16" s="1"/>
  <c r="D1572" i="16"/>
  <c r="D2738" i="16" s="1"/>
  <c r="G2739" i="16" s="1"/>
  <c r="K2741" i="16" s="1"/>
  <c r="D1566" i="16"/>
  <c r="D2732" i="16" s="1"/>
  <c r="B1531" i="16"/>
  <c r="B2701" i="16" s="1"/>
  <c r="D1538" i="16"/>
  <c r="D1532" i="16"/>
  <c r="D2702" i="16" s="1"/>
  <c r="D1979" i="16"/>
  <c r="D3128" i="16" s="1"/>
  <c r="G3129" i="16" s="1"/>
  <c r="K3131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2" i="16" s="1"/>
  <c r="E1140" i="16"/>
  <c r="E2333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52" i="22"/>
  <c r="K52" i="22" s="1"/>
  <c r="K56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K57" i="22" l="1"/>
  <c r="K58" i="22" s="1"/>
  <c r="B1864" i="16"/>
  <c r="B3019" i="16" s="1"/>
  <c r="D1871" i="16"/>
  <c r="D3026" i="16" s="1"/>
  <c r="D1456" i="16"/>
  <c r="D2638" i="16" s="1"/>
  <c r="G36" i="18"/>
  <c r="I374" i="10"/>
  <c r="B1449" i="16"/>
  <c r="B2631" i="16" s="1"/>
  <c r="H33" i="10"/>
  <c r="H37" i="10" s="1"/>
  <c r="H39" i="10" s="1"/>
  <c r="H42" i="10" s="1"/>
  <c r="H138" i="10" s="1"/>
  <c r="H374" i="10"/>
  <c r="H369" i="10" s="1"/>
  <c r="G437" i="10"/>
  <c r="G416" i="10"/>
  <c r="D109" i="10"/>
  <c r="D108" i="10" s="1"/>
  <c r="C108" i="10"/>
  <c r="D1450" i="16"/>
  <c r="D2632" i="16" s="1"/>
  <c r="E1450" i="16"/>
  <c r="E2632" i="16" s="1"/>
  <c r="E1451" i="16"/>
  <c r="E2633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2" i="16"/>
  <c r="P3132" i="16"/>
  <c r="V3131" i="16"/>
  <c r="N3131" i="16"/>
  <c r="T3130" i="16"/>
  <c r="L3130" i="16"/>
  <c r="R3129" i="16"/>
  <c r="R3132" i="16"/>
  <c r="L3129" i="16"/>
  <c r="M3130" i="16"/>
  <c r="W3132" i="16"/>
  <c r="O3132" i="16"/>
  <c r="U3131" i="16"/>
  <c r="M3131" i="16"/>
  <c r="S3130" i="16"/>
  <c r="K3130" i="16"/>
  <c r="Q3129" i="16"/>
  <c r="M3129" i="16"/>
  <c r="P3131" i="16"/>
  <c r="V3132" i="16"/>
  <c r="N3132" i="16"/>
  <c r="T3131" i="16"/>
  <c r="L3131" i="16"/>
  <c r="R3130" i="16"/>
  <c r="X3129" i="16"/>
  <c r="P3129" i="16"/>
  <c r="X3131" i="16"/>
  <c r="O3131" i="16"/>
  <c r="K3129" i="16"/>
  <c r="U3132" i="16"/>
  <c r="M3132" i="16"/>
  <c r="S3131" i="16"/>
  <c r="Q3130" i="16"/>
  <c r="W3129" i="16"/>
  <c r="O3129" i="16"/>
  <c r="U3129" i="16"/>
  <c r="N3130" i="16"/>
  <c r="Q3132" i="16"/>
  <c r="S3129" i="16"/>
  <c r="T3132" i="16"/>
  <c r="L3132" i="16"/>
  <c r="R3131" i="16"/>
  <c r="X3130" i="16"/>
  <c r="P3130" i="16"/>
  <c r="V3129" i="16"/>
  <c r="N3129" i="16"/>
  <c r="O3130" i="16"/>
  <c r="V3130" i="16"/>
  <c r="U3130" i="16"/>
  <c r="S3132" i="16"/>
  <c r="K3132" i="16"/>
  <c r="Q3131" i="16"/>
  <c r="W3130" i="16"/>
  <c r="T3129" i="16"/>
  <c r="W3131" i="16"/>
  <c r="X3060" i="16"/>
  <c r="P3060" i="16"/>
  <c r="V3059" i="16"/>
  <c r="N3059" i="16"/>
  <c r="T3058" i="16"/>
  <c r="L3058" i="16"/>
  <c r="R3057" i="16"/>
  <c r="K3057" i="16"/>
  <c r="W3060" i="16"/>
  <c r="O3060" i="16"/>
  <c r="U3059" i="16"/>
  <c r="M3059" i="16"/>
  <c r="S3058" i="16"/>
  <c r="K3058" i="16"/>
  <c r="Q3057" i="16"/>
  <c r="M3058" i="16"/>
  <c r="V3060" i="16"/>
  <c r="N3060" i="16"/>
  <c r="T3059" i="16"/>
  <c r="L3059" i="16"/>
  <c r="R3058" i="16"/>
  <c r="X3057" i="16"/>
  <c r="P3057" i="16"/>
  <c r="U3058" i="16"/>
  <c r="U3060" i="16"/>
  <c r="M3060" i="16"/>
  <c r="S3059" i="16"/>
  <c r="Q3058" i="16"/>
  <c r="W3057" i="16"/>
  <c r="O3057" i="16"/>
  <c r="S3057" i="16"/>
  <c r="T3060" i="16"/>
  <c r="L3060" i="16"/>
  <c r="R3059" i="16"/>
  <c r="X3058" i="16"/>
  <c r="P3058" i="16"/>
  <c r="V3057" i="16"/>
  <c r="N3057" i="16"/>
  <c r="O3059" i="16"/>
  <c r="S3060" i="16"/>
  <c r="K3060" i="16"/>
  <c r="Q3059" i="16"/>
  <c r="W3058" i="16"/>
  <c r="O3058" i="16"/>
  <c r="U3057" i="16"/>
  <c r="M3057" i="16"/>
  <c r="W3059" i="16"/>
  <c r="R3060" i="16"/>
  <c r="X3059" i="16"/>
  <c r="P3059" i="16"/>
  <c r="V3058" i="16"/>
  <c r="N3058" i="16"/>
  <c r="T3057" i="16"/>
  <c r="L3057" i="16"/>
  <c r="Q3060" i="16"/>
  <c r="X3053" i="16"/>
  <c r="P3053" i="16"/>
  <c r="V3052" i="16"/>
  <c r="N3052" i="16"/>
  <c r="T3051" i="16"/>
  <c r="L3051" i="16"/>
  <c r="R3050" i="16"/>
  <c r="W3051" i="16"/>
  <c r="X3052" i="16"/>
  <c r="M3051" i="16"/>
  <c r="W3053" i="16"/>
  <c r="O3053" i="16"/>
  <c r="U3052" i="16"/>
  <c r="M3052" i="16"/>
  <c r="S3051" i="16"/>
  <c r="K3051" i="16"/>
  <c r="Q3050" i="16"/>
  <c r="O3051" i="16"/>
  <c r="R3053" i="16"/>
  <c r="L3050" i="16"/>
  <c r="S3050" i="16"/>
  <c r="V3053" i="16"/>
  <c r="N3053" i="16"/>
  <c r="T3052" i="16"/>
  <c r="L3052" i="16"/>
  <c r="R3051" i="16"/>
  <c r="X3050" i="16"/>
  <c r="P3050" i="16"/>
  <c r="Q3052" i="16"/>
  <c r="P3052" i="16"/>
  <c r="O3052" i="16"/>
  <c r="U3053" i="16"/>
  <c r="M3053" i="16"/>
  <c r="S3052" i="16"/>
  <c r="Q3051" i="16"/>
  <c r="W3050" i="16"/>
  <c r="O3050" i="16"/>
  <c r="U3050" i="16"/>
  <c r="M3050" i="16"/>
  <c r="V3051" i="16"/>
  <c r="W3052" i="16"/>
  <c r="T3053" i="16"/>
  <c r="L3053" i="16"/>
  <c r="R3052" i="16"/>
  <c r="X3051" i="16"/>
  <c r="P3051" i="16"/>
  <c r="V3050" i="16"/>
  <c r="N3050" i="16"/>
  <c r="K3053" i="16"/>
  <c r="N3051" i="16"/>
  <c r="Q3053" i="16"/>
  <c r="K3050" i="16"/>
  <c r="S3053" i="16"/>
  <c r="T3050" i="16"/>
  <c r="U3051" i="16"/>
  <c r="W2742" i="16"/>
  <c r="O2742" i="16"/>
  <c r="U2741" i="16"/>
  <c r="M2741" i="16"/>
  <c r="S2740" i="16"/>
  <c r="K2740" i="16"/>
  <c r="Q2739" i="16"/>
  <c r="S2741" i="16"/>
  <c r="W2739" i="16"/>
  <c r="L2742" i="16"/>
  <c r="X2740" i="16"/>
  <c r="V2739" i="16"/>
  <c r="K2742" i="16"/>
  <c r="O2740" i="16"/>
  <c r="L2740" i="16"/>
  <c r="V2742" i="16"/>
  <c r="N2742" i="16"/>
  <c r="T2741" i="16"/>
  <c r="L2741" i="16"/>
  <c r="R2740" i="16"/>
  <c r="X2739" i="16"/>
  <c r="P2739" i="16"/>
  <c r="M2742" i="16"/>
  <c r="Q2740" i="16"/>
  <c r="T2742" i="16"/>
  <c r="R2741" i="16"/>
  <c r="P2740" i="16"/>
  <c r="S2742" i="16"/>
  <c r="W2740" i="16"/>
  <c r="U2739" i="16"/>
  <c r="T2740" i="16"/>
  <c r="U2742" i="16"/>
  <c r="O2739" i="16"/>
  <c r="N2739" i="16"/>
  <c r="Q2741" i="16"/>
  <c r="M2739" i="16"/>
  <c r="R2739" i="16"/>
  <c r="R2742" i="16"/>
  <c r="X2741" i="16"/>
  <c r="P2741" i="16"/>
  <c r="V2740" i="16"/>
  <c r="N2740" i="16"/>
  <c r="T2739" i="16"/>
  <c r="L2739" i="16"/>
  <c r="Q2742" i="16"/>
  <c r="W2741" i="16"/>
  <c r="O2741" i="16"/>
  <c r="U2740" i="16"/>
  <c r="M2740" i="16"/>
  <c r="S2739" i="16"/>
  <c r="K2739" i="16"/>
  <c r="X2742" i="16"/>
  <c r="P2742" i="16"/>
  <c r="V2741" i="16"/>
  <c r="N2741" i="16"/>
  <c r="H325" i="10"/>
  <c r="H327" i="10" s="1"/>
  <c r="H330" i="10" s="1"/>
  <c r="H387" i="10" s="1"/>
  <c r="G65" i="10"/>
  <c r="G73" i="10" s="1"/>
  <c r="G2467" i="16"/>
  <c r="K2469" i="16" s="1"/>
  <c r="E2576" i="16"/>
  <c r="D2577" i="16" s="1"/>
  <c r="G2574" i="16" s="1"/>
  <c r="K2576" i="16" s="1"/>
  <c r="E1146" i="16"/>
  <c r="E2339" i="16" s="1"/>
  <c r="D1146" i="16"/>
  <c r="D2339" i="16" s="1"/>
  <c r="D1152" i="16"/>
  <c r="D2345" i="16" s="1"/>
  <c r="F1443" i="16" a="1"/>
  <c r="F1443" i="16" s="1"/>
  <c r="D1444" i="16"/>
  <c r="D2626" i="16" s="1"/>
  <c r="B1145" i="16"/>
  <c r="B2338" i="16" s="1"/>
  <c r="D2338" i="16"/>
  <c r="D1134" i="16"/>
  <c r="F1133" i="16" s="1"/>
  <c r="F2326" i="16" s="1"/>
  <c r="D1438" i="16"/>
  <c r="D2620" i="16" s="1"/>
  <c r="E2620" i="16" s="1"/>
  <c r="F1898" i="16" a="1"/>
  <c r="F1898" i="16" s="1"/>
  <c r="F2325" i="16"/>
  <c r="F1139" i="16" a="1"/>
  <c r="F1139" i="16" s="1"/>
  <c r="E2332" i="16"/>
  <c r="G3132" i="16"/>
  <c r="F3132" i="16"/>
  <c r="G2742" i="16"/>
  <c r="F2742" i="16"/>
  <c r="G3060" i="16"/>
  <c r="F3060" i="16"/>
  <c r="G3053" i="16"/>
  <c r="F3053" i="16"/>
  <c r="F1532" i="16" a="1"/>
  <c r="F1532" i="16" s="1"/>
  <c r="F1566" i="16" a="1"/>
  <c r="F1566" i="16" s="1"/>
  <c r="E2732" i="16"/>
  <c r="F1559" i="16" a="1"/>
  <c r="F1559" i="16" s="1"/>
  <c r="F2725" i="16" s="1"/>
  <c r="E2725" i="16"/>
  <c r="E2727" i="16"/>
  <c r="D2728" i="16" s="1"/>
  <c r="D2721" i="16"/>
  <c r="G2718" i="16" s="1"/>
  <c r="F1552" i="16" a="1"/>
  <c r="F1552" i="16" s="1"/>
  <c r="F2718" i="16" s="1"/>
  <c r="B1538" i="16"/>
  <c r="D2708" i="16"/>
  <c r="D1287" i="16"/>
  <c r="D2476" i="16" s="1"/>
  <c r="E2476" i="16" s="1"/>
  <c r="D2477" i="16" s="1"/>
  <c r="F2474" i="16"/>
  <c r="D2614" i="16"/>
  <c r="E2470" i="16"/>
  <c r="D2471" i="16"/>
  <c r="E2471" i="16" s="1"/>
  <c r="F2581" i="16"/>
  <c r="F2618" i="16"/>
  <c r="F1390" i="16"/>
  <c r="F2575" i="16" s="1"/>
  <c r="F1430" i="16"/>
  <c r="F2612" i="16" s="1"/>
  <c r="F1403" i="16" a="1"/>
  <c r="F1403" i="16" s="1"/>
  <c r="D1398" i="16"/>
  <c r="D2583" i="16" s="1"/>
  <c r="E2583" i="16" s="1"/>
  <c r="D2584" i="16" s="1"/>
  <c r="D1416" i="16"/>
  <c r="D2601" i="16" s="1"/>
  <c r="E1299" i="16"/>
  <c r="E2488" i="16" s="1"/>
  <c r="D1404" i="16"/>
  <c r="D2589" i="16" s="1"/>
  <c r="F1292" i="16" a="1"/>
  <c r="F1292" i="16" s="1"/>
  <c r="D1293" i="16"/>
  <c r="D2482" i="16" s="1"/>
  <c r="F1279" i="16"/>
  <c r="F2468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N47" i="22" s="1"/>
  <c r="M48" i="22"/>
  <c r="N106" i="22"/>
  <c r="N110" i="22" s="1"/>
  <c r="N111" i="22" s="1"/>
  <c r="M112" i="22"/>
  <c r="N116" i="22"/>
  <c r="N120" i="22" s="1"/>
  <c r="N121" i="22" s="1"/>
  <c r="M122" i="22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416" i="10"/>
  <c r="I321" i="10"/>
  <c r="G33" i="10"/>
  <c r="G130" i="10"/>
  <c r="I151" i="10"/>
  <c r="I37" i="10"/>
  <c r="I39" i="10" s="1"/>
  <c r="I42" i="10" s="1"/>
  <c r="H104" i="10"/>
  <c r="I82" i="10"/>
  <c r="H395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J377" i="10"/>
  <c r="J374" i="10" s="1"/>
  <c r="I104" i="10"/>
  <c r="K370" i="10"/>
  <c r="H405" i="10"/>
  <c r="H399" i="10" s="1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6" i="16" s="1"/>
  <c r="D1884" i="16"/>
  <c r="D3036" i="16" s="1"/>
  <c r="D1891" i="16"/>
  <c r="D3043" i="16" s="1"/>
  <c r="E1891" i="16"/>
  <c r="J906" i="16"/>
  <c r="B901" i="16"/>
  <c r="D1147" i="16"/>
  <c r="D2340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7" i="16" s="1"/>
  <c r="D1305" i="16"/>
  <c r="D2494" i="16" s="1"/>
  <c r="E1410" i="16"/>
  <c r="E2595" i="16" s="1"/>
  <c r="D1410" i="16"/>
  <c r="D2595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6" i="16" s="1"/>
  <c r="B1409" i="16"/>
  <c r="B2594" i="16" s="1"/>
  <c r="D1299" i="16"/>
  <c r="D2488" i="16" s="1"/>
  <c r="E1300" i="16"/>
  <c r="E2489" i="16" s="1"/>
  <c r="D1905" i="16"/>
  <c r="D3057" i="16" s="1"/>
  <c r="D1911" i="16"/>
  <c r="D3063" i="16" s="1"/>
  <c r="G3064" i="16" s="1"/>
  <c r="K3066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6" i="16" s="1"/>
  <c r="E1905" i="16"/>
  <c r="J396" i="10"/>
  <c r="J395" i="10" s="1"/>
  <c r="K28" i="8"/>
  <c r="J433" i="10"/>
  <c r="D1539" i="16"/>
  <c r="D1872" i="16"/>
  <c r="D3027" i="16" s="1"/>
  <c r="B1871" i="16"/>
  <c r="B3026" i="16" s="1"/>
  <c r="E1872" i="16"/>
  <c r="E1539" i="16"/>
  <c r="D1579" i="16"/>
  <c r="D2745" i="16" s="1"/>
  <c r="G2746" i="16" s="1"/>
  <c r="K2748" i="16" s="1"/>
  <c r="D1573" i="16"/>
  <c r="D2739" i="16" s="1"/>
  <c r="B1572" i="16"/>
  <c r="B2738" i="16" s="1"/>
  <c r="E1574" i="16"/>
  <c r="E1573" i="16"/>
  <c r="D1567" i="16"/>
  <c r="D2733" i="16" s="1"/>
  <c r="H2734" i="16" s="1"/>
  <c r="D1986" i="16"/>
  <c r="D3135" i="16" s="1"/>
  <c r="G3136" i="16" s="1"/>
  <c r="K3138" i="16" s="1"/>
  <c r="B1979" i="16"/>
  <c r="B3128" i="16" s="1"/>
  <c r="E1457" i="16"/>
  <c r="E2639" i="16" s="1"/>
  <c r="D1457" i="16"/>
  <c r="D2639" i="16" s="1"/>
  <c r="D1463" i="16"/>
  <c r="D2645" i="16" s="1"/>
  <c r="B1456" i="16"/>
  <c r="B2638" i="16" s="1"/>
  <c r="E1458" i="16"/>
  <c r="E2640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62" i="22"/>
  <c r="K66" i="22"/>
  <c r="N25" i="20"/>
  <c r="N54" i="20" s="1"/>
  <c r="N56" i="20" s="1"/>
  <c r="N15" i="22"/>
  <c r="N17" i="22" s="1"/>
  <c r="H100" i="10" l="1"/>
  <c r="H131" i="10"/>
  <c r="H81" i="10"/>
  <c r="H76" i="10" s="1"/>
  <c r="H150" i="10" s="1"/>
  <c r="H151" i="10"/>
  <c r="J391" i="10"/>
  <c r="L57" i="22"/>
  <c r="L58" i="22" s="1"/>
  <c r="I391" i="10"/>
  <c r="I369" i="10"/>
  <c r="K164" i="22"/>
  <c r="K171" i="22" s="1"/>
  <c r="C382" i="20"/>
  <c r="C383" i="20" s="1"/>
  <c r="E382" i="20" s="1"/>
  <c r="C387" i="20"/>
  <c r="C381" i="20"/>
  <c r="D380" i="20"/>
  <c r="H417" i="10"/>
  <c r="H368" i="10"/>
  <c r="H364" i="10" s="1"/>
  <c r="H422" i="10" s="1"/>
  <c r="G141" i="10"/>
  <c r="G142" i="10"/>
  <c r="D1451" i="16"/>
  <c r="D2633" i="16" s="1"/>
  <c r="F2632" i="16" s="1"/>
  <c r="H424" i="10"/>
  <c r="F1450" i="16" a="1"/>
  <c r="F1450" i="16" s="1"/>
  <c r="G2725" i="16"/>
  <c r="F1560" i="16"/>
  <c r="F2726" i="16" s="1"/>
  <c r="J22" i="18"/>
  <c r="D1153" i="16"/>
  <c r="D2346" i="16" s="1"/>
  <c r="E1153" i="16"/>
  <c r="E2346" i="16" s="1"/>
  <c r="E1154" i="16"/>
  <c r="E2347" i="16" s="1"/>
  <c r="W3139" i="16"/>
  <c r="O3139" i="16"/>
  <c r="U3138" i="16"/>
  <c r="M3138" i="16"/>
  <c r="S3137" i="16"/>
  <c r="K3137" i="16"/>
  <c r="Q3136" i="16"/>
  <c r="V3139" i="16"/>
  <c r="N3139" i="16"/>
  <c r="T3138" i="16"/>
  <c r="L3138" i="16"/>
  <c r="R3137" i="16"/>
  <c r="X3136" i="16"/>
  <c r="P3136" i="16"/>
  <c r="K3139" i="16"/>
  <c r="O3137" i="16"/>
  <c r="L3137" i="16"/>
  <c r="U3139" i="16"/>
  <c r="M3139" i="16"/>
  <c r="S3138" i="16"/>
  <c r="Q3137" i="16"/>
  <c r="W3136" i="16"/>
  <c r="O3136" i="16"/>
  <c r="L3139" i="16"/>
  <c r="R3138" i="16"/>
  <c r="X3137" i="16"/>
  <c r="P3137" i="16"/>
  <c r="V3136" i="16"/>
  <c r="N3136" i="16"/>
  <c r="S3139" i="16"/>
  <c r="Q3138" i="16"/>
  <c r="W3137" i="16"/>
  <c r="M3136" i="16"/>
  <c r="R3136" i="16"/>
  <c r="T3139" i="16"/>
  <c r="U3136" i="16"/>
  <c r="R3139" i="16"/>
  <c r="X3138" i="16"/>
  <c r="P3138" i="16"/>
  <c r="V3137" i="16"/>
  <c r="N3137" i="16"/>
  <c r="T3136" i="16"/>
  <c r="L3136" i="16"/>
  <c r="Q3139" i="16"/>
  <c r="W3138" i="16"/>
  <c r="O3138" i="16"/>
  <c r="U3137" i="16"/>
  <c r="M3137" i="16"/>
  <c r="S3136" i="16"/>
  <c r="K3136" i="16"/>
  <c r="X3139" i="16"/>
  <c r="P3139" i="16"/>
  <c r="V3138" i="16"/>
  <c r="N3138" i="16"/>
  <c r="T3137" i="16"/>
  <c r="X3067" i="16"/>
  <c r="P3067" i="16"/>
  <c r="R3064" i="16"/>
  <c r="V3067" i="16"/>
  <c r="N3067" i="16"/>
  <c r="T3066" i="16"/>
  <c r="L3066" i="16"/>
  <c r="R3065" i="16"/>
  <c r="X3064" i="16"/>
  <c r="P3064" i="16"/>
  <c r="V3065" i="16"/>
  <c r="L3064" i="16"/>
  <c r="Q3067" i="16"/>
  <c r="V3066" i="16"/>
  <c r="M3066" i="16"/>
  <c r="S3065" i="16"/>
  <c r="U3067" i="16"/>
  <c r="M3067" i="16"/>
  <c r="S3066" i="16"/>
  <c r="Q3065" i="16"/>
  <c r="W3064" i="16"/>
  <c r="O3064" i="16"/>
  <c r="X3066" i="16"/>
  <c r="T3064" i="16"/>
  <c r="W3066" i="16"/>
  <c r="S3064" i="16"/>
  <c r="N3066" i="16"/>
  <c r="U3066" i="16"/>
  <c r="Q3064" i="16"/>
  <c r="T3067" i="16"/>
  <c r="L3067" i="16"/>
  <c r="R3066" i="16"/>
  <c r="X3065" i="16"/>
  <c r="P3065" i="16"/>
  <c r="V3064" i="16"/>
  <c r="N3064" i="16"/>
  <c r="P3066" i="16"/>
  <c r="O3066" i="16"/>
  <c r="M3065" i="16"/>
  <c r="T3065" i="16"/>
  <c r="W3067" i="16"/>
  <c r="S3067" i="16"/>
  <c r="K3067" i="16"/>
  <c r="Q3066" i="16"/>
  <c r="W3065" i="16"/>
  <c r="O3065" i="16"/>
  <c r="U3064" i="16"/>
  <c r="M3064" i="16"/>
  <c r="R3067" i="16"/>
  <c r="N3065" i="16"/>
  <c r="U3065" i="16"/>
  <c r="K3064" i="16"/>
  <c r="L3065" i="16"/>
  <c r="O3067" i="16"/>
  <c r="K3065" i="16"/>
  <c r="X2749" i="16"/>
  <c r="P2749" i="16"/>
  <c r="V2748" i="16"/>
  <c r="N2748" i="16"/>
  <c r="T2747" i="16"/>
  <c r="L2747" i="16"/>
  <c r="R2746" i="16"/>
  <c r="X2747" i="16"/>
  <c r="N2746" i="16"/>
  <c r="K2749" i="16"/>
  <c r="U2746" i="16"/>
  <c r="R2749" i="16"/>
  <c r="N2747" i="16"/>
  <c r="Q2749" i="16"/>
  <c r="M2747" i="16"/>
  <c r="W2749" i="16"/>
  <c r="O2749" i="16"/>
  <c r="U2748" i="16"/>
  <c r="M2748" i="16"/>
  <c r="S2747" i="16"/>
  <c r="K2747" i="16"/>
  <c r="Q2746" i="16"/>
  <c r="L2749" i="16"/>
  <c r="V2746" i="16"/>
  <c r="Q2748" i="16"/>
  <c r="P2748" i="16"/>
  <c r="T2746" i="16"/>
  <c r="O2748" i="16"/>
  <c r="V2749" i="16"/>
  <c r="N2749" i="16"/>
  <c r="T2748" i="16"/>
  <c r="L2748" i="16"/>
  <c r="R2747" i="16"/>
  <c r="X2746" i="16"/>
  <c r="P2746" i="16"/>
  <c r="T2749" i="16"/>
  <c r="P2747" i="16"/>
  <c r="W2747" i="16"/>
  <c r="M2746" i="16"/>
  <c r="V2747" i="16"/>
  <c r="W2748" i="16"/>
  <c r="K2746" i="16"/>
  <c r="U2749" i="16"/>
  <c r="M2749" i="16"/>
  <c r="S2748" i="16"/>
  <c r="Q2747" i="16"/>
  <c r="W2746" i="16"/>
  <c r="O2746" i="16"/>
  <c r="R2748" i="16"/>
  <c r="S2749" i="16"/>
  <c r="O2747" i="16"/>
  <c r="X2748" i="16"/>
  <c r="L2746" i="16"/>
  <c r="U2747" i="16"/>
  <c r="S2746" i="16"/>
  <c r="K2718" i="16"/>
  <c r="W2577" i="16"/>
  <c r="V2577" i="16"/>
  <c r="U2577" i="16"/>
  <c r="T2577" i="16"/>
  <c r="X2577" i="16"/>
  <c r="S2577" i="16"/>
  <c r="R2577" i="16"/>
  <c r="L2574" i="16"/>
  <c r="K2574" i="16"/>
  <c r="X2470" i="16"/>
  <c r="P2470" i="16"/>
  <c r="V2469" i="16"/>
  <c r="N2469" i="16"/>
  <c r="W2470" i="16"/>
  <c r="O2470" i="16"/>
  <c r="U2469" i="16"/>
  <c r="M2469" i="16"/>
  <c r="S2468" i="16"/>
  <c r="K2468" i="16"/>
  <c r="Q2467" i="16"/>
  <c r="N2470" i="16"/>
  <c r="T2469" i="16"/>
  <c r="R2468" i="16"/>
  <c r="X2467" i="16"/>
  <c r="T2468" i="16"/>
  <c r="V2470" i="16"/>
  <c r="L2469" i="16"/>
  <c r="P2467" i="16"/>
  <c r="U2470" i="16"/>
  <c r="M2470" i="16"/>
  <c r="S2469" i="16"/>
  <c r="Q2468" i="16"/>
  <c r="W2467" i="16"/>
  <c r="O2467" i="16"/>
  <c r="K2470" i="16"/>
  <c r="W2468" i="16"/>
  <c r="U2467" i="16"/>
  <c r="M2468" i="16"/>
  <c r="L2468" i="16"/>
  <c r="T2470" i="16"/>
  <c r="L2470" i="16"/>
  <c r="R2469" i="16"/>
  <c r="X2468" i="16"/>
  <c r="P2468" i="16"/>
  <c r="V2467" i="16"/>
  <c r="N2467" i="16"/>
  <c r="S2470" i="16"/>
  <c r="Q2469" i="16"/>
  <c r="O2468" i="16"/>
  <c r="M2467" i="16"/>
  <c r="K2467" i="16"/>
  <c r="R2470" i="16"/>
  <c r="X2469" i="16"/>
  <c r="P2469" i="16"/>
  <c r="V2468" i="16"/>
  <c r="N2468" i="16"/>
  <c r="T2467" i="16"/>
  <c r="L2467" i="16"/>
  <c r="Q2470" i="16"/>
  <c r="W2469" i="16"/>
  <c r="O2469" i="16"/>
  <c r="U2468" i="16"/>
  <c r="S2467" i="16"/>
  <c r="R2467" i="16"/>
  <c r="D1159" i="16"/>
  <c r="D1160" i="16" s="1"/>
  <c r="D2353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6" i="16"/>
  <c r="K2998" i="16"/>
  <c r="K2687" i="16"/>
  <c r="K3156" i="16"/>
  <c r="K3128" i="16"/>
  <c r="K3098" i="16"/>
  <c r="K3070" i="16"/>
  <c r="K3042" i="16"/>
  <c r="K2976" i="16"/>
  <c r="K2948" i="16"/>
  <c r="K2920" i="16"/>
  <c r="K2892" i="16"/>
  <c r="K3005" i="16"/>
  <c r="K2694" i="16"/>
  <c r="K3163" i="16"/>
  <c r="K3135" i="16"/>
  <c r="K3107" i="16"/>
  <c r="K3077" i="16"/>
  <c r="K3049" i="16"/>
  <c r="K2983" i="16"/>
  <c r="K2955" i="16"/>
  <c r="K2927" i="16"/>
  <c r="K2899" i="16"/>
  <c r="K2871" i="16"/>
  <c r="K3012" i="16"/>
  <c r="K2701" i="16"/>
  <c r="K3170" i="16"/>
  <c r="K3142" i="16"/>
  <c r="K3114" i="16"/>
  <c r="K3084" i="16"/>
  <c r="K3056" i="16"/>
  <c r="K2990" i="16"/>
  <c r="K2962" i="16"/>
  <c r="K2934" i="16"/>
  <c r="K2906" i="16"/>
  <c r="K2878" i="16"/>
  <c r="K3035" i="16"/>
  <c r="K2617" i="16"/>
  <c r="K2557" i="16"/>
  <c r="K2522" i="16"/>
  <c r="K2487" i="16"/>
  <c r="K3063" i="16"/>
  <c r="K2850" i="16"/>
  <c r="K2822" i="16"/>
  <c r="K2794" i="16"/>
  <c r="K2766" i="16"/>
  <c r="K2738" i="16"/>
  <c r="K2673" i="16"/>
  <c r="K2645" i="16"/>
  <c r="K3091" i="16"/>
  <c r="K3121" i="16"/>
  <c r="K2857" i="16"/>
  <c r="K2829" i="16"/>
  <c r="K2801" i="16"/>
  <c r="K2773" i="16"/>
  <c r="K2745" i="16"/>
  <c r="K2717" i="16"/>
  <c r="K2652" i="16"/>
  <c r="K2624" i="16"/>
  <c r="K2564" i="16"/>
  <c r="K2529" i="16"/>
  <c r="K2494" i="16"/>
  <c r="K2473" i="16"/>
  <c r="K2969" i="16"/>
  <c r="K2885" i="16"/>
  <c r="K2787" i="16"/>
  <c r="K2666" i="16"/>
  <c r="K2610" i="16"/>
  <c r="K2515" i="16"/>
  <c r="K3149" i="16"/>
  <c r="K2815" i="16"/>
  <c r="K2759" i="16"/>
  <c r="K2550" i="16"/>
  <c r="K2680" i="16"/>
  <c r="K2913" i="16"/>
  <c r="K2864" i="16"/>
  <c r="K2836" i="16"/>
  <c r="K2808" i="16"/>
  <c r="K2780" i="16"/>
  <c r="K2752" i="16"/>
  <c r="K2724" i="16"/>
  <c r="K2659" i="16"/>
  <c r="K2631" i="16"/>
  <c r="K2308" i="16"/>
  <c r="K2543" i="16"/>
  <c r="K2508" i="16"/>
  <c r="K2843" i="16"/>
  <c r="K2480" i="16"/>
  <c r="K2708" i="16"/>
  <c r="K2941" i="16"/>
  <c r="K3019" i="16"/>
  <c r="K2731" i="16"/>
  <c r="K2638" i="16"/>
  <c r="K2436" i="16"/>
  <c r="K2380" i="16"/>
  <c r="K2331" i="16"/>
  <c r="K2601" i="16"/>
  <c r="K2594" i="16"/>
  <c r="K2587" i="16"/>
  <c r="K2580" i="16"/>
  <c r="K2573" i="16"/>
  <c r="K2429" i="16"/>
  <c r="K2373" i="16"/>
  <c r="K2324" i="16"/>
  <c r="K2501" i="16"/>
  <c r="K2443" i="16"/>
  <c r="K2422" i="16"/>
  <c r="K2366" i="16"/>
  <c r="K2317" i="16"/>
  <c r="K2450" i="16"/>
  <c r="K2394" i="16"/>
  <c r="K2415" i="16"/>
  <c r="K2359" i="16"/>
  <c r="K2536" i="16"/>
  <c r="K2466" i="16"/>
  <c r="K2408" i="16"/>
  <c r="K2352" i="16"/>
  <c r="K2387" i="16"/>
  <c r="K2457" i="16"/>
  <c r="K2401" i="16"/>
  <c r="K2310" i="16"/>
  <c r="K2345" i="16"/>
  <c r="K2338" i="16"/>
  <c r="F1553" i="16"/>
  <c r="F2719" i="16" s="1"/>
  <c r="D2722" i="16"/>
  <c r="E2722" i="16" s="1"/>
  <c r="G2721" i="16"/>
  <c r="F2721" i="16"/>
  <c r="E2577" i="16"/>
  <c r="K2575" i="16" s="1"/>
  <c r="E2728" i="16"/>
  <c r="E2721" i="16"/>
  <c r="K2719" i="16" s="1"/>
  <c r="K2721" i="16" s="1"/>
  <c r="D2578" i="16"/>
  <c r="E2578" i="16" s="1"/>
  <c r="F1146" i="16" a="1"/>
  <c r="F1146" i="16" s="1"/>
  <c r="F2339" i="16" s="1"/>
  <c r="B1152" i="16"/>
  <c r="B2345" i="16" s="1"/>
  <c r="F2625" i="16"/>
  <c r="D1445" i="16"/>
  <c r="D2627" i="16" s="1"/>
  <c r="E2627" i="16" s="1"/>
  <c r="D2628" i="16" s="1"/>
  <c r="F1437" i="16"/>
  <c r="F2619" i="16" s="1"/>
  <c r="B1416" i="16"/>
  <c r="B2601" i="16" s="1"/>
  <c r="E1418" i="16"/>
  <c r="E2603" i="16" s="1"/>
  <c r="E1906" i="16"/>
  <c r="D1906" i="16" s="1"/>
  <c r="D3058" i="16" s="1"/>
  <c r="H3059" i="16" s="1"/>
  <c r="D2327" i="16"/>
  <c r="E2327" i="16" s="1"/>
  <c r="D2328" i="16" s="1"/>
  <c r="D1452" i="16"/>
  <c r="D2634" i="16" s="1"/>
  <c r="E2614" i="16"/>
  <c r="G2611" i="16"/>
  <c r="D1141" i="16"/>
  <c r="D2333" i="16"/>
  <c r="F3067" i="16"/>
  <c r="G3067" i="16"/>
  <c r="G3139" i="16"/>
  <c r="F3139" i="16"/>
  <c r="F2749" i="16"/>
  <c r="G2749" i="16"/>
  <c r="F1905" i="16" a="1"/>
  <c r="F1905" i="16" s="1"/>
  <c r="E3057" i="16"/>
  <c r="F1891" i="16" a="1"/>
  <c r="F1891" i="16" s="1"/>
  <c r="E3043" i="16"/>
  <c r="F1884" i="16" a="1"/>
  <c r="F1884" i="16" s="1"/>
  <c r="F1872" i="16" a="1"/>
  <c r="F1872" i="16" s="1"/>
  <c r="E3027" i="16"/>
  <c r="F2732" i="16"/>
  <c r="D1574" i="16"/>
  <c r="D2740" i="16" s="1"/>
  <c r="H2741" i="16" s="1"/>
  <c r="E2740" i="16"/>
  <c r="D2729" i="16"/>
  <c r="E2729" i="16" s="1"/>
  <c r="F1573" i="16" a="1"/>
  <c r="F1573" i="16" s="1"/>
  <c r="E2739" i="16"/>
  <c r="B2708" i="16"/>
  <c r="D2709" i="16"/>
  <c r="F1539" i="16" a="1"/>
  <c r="F1539" i="16" s="1"/>
  <c r="E2709" i="16"/>
  <c r="D2478" i="16"/>
  <c r="E2478" i="16" s="1"/>
  <c r="D2615" i="16"/>
  <c r="E2615" i="16" s="1"/>
  <c r="F1286" i="16"/>
  <c r="F2475" i="16" s="1"/>
  <c r="G2474" i="16"/>
  <c r="K2476" i="16" s="1"/>
  <c r="E2477" i="16"/>
  <c r="D2621" i="16"/>
  <c r="F2481" i="16"/>
  <c r="G2470" i="16"/>
  <c r="F2470" i="16"/>
  <c r="E2584" i="16"/>
  <c r="G2581" i="16"/>
  <c r="K2583" i="16" s="1"/>
  <c r="D2585" i="16"/>
  <c r="E2585" i="16" s="1"/>
  <c r="F2588" i="16"/>
  <c r="G2577" i="16"/>
  <c r="F2577" i="16"/>
  <c r="D1417" i="16"/>
  <c r="D2602" i="16" s="1"/>
  <c r="E1417" i="16"/>
  <c r="E2602" i="16" s="1"/>
  <c r="F1397" i="16"/>
  <c r="F2582" i="16" s="1"/>
  <c r="D1405" i="16"/>
  <c r="D2590" i="16" s="1"/>
  <c r="E2590" i="16" s="1"/>
  <c r="F1299" i="16" a="1"/>
  <c r="F1299" i="16" s="1"/>
  <c r="D1306" i="16"/>
  <c r="D2495" i="16" s="1"/>
  <c r="D1411" i="16"/>
  <c r="D2596" i="16" s="1"/>
  <c r="D1294" i="16"/>
  <c r="D2483" i="16" s="1"/>
  <c r="E2483" i="16" s="1"/>
  <c r="F1457" i="16" a="1"/>
  <c r="F1457" i="16" s="1"/>
  <c r="F1410" i="16" a="1"/>
  <c r="F1410" i="16" s="1"/>
  <c r="D1458" i="16"/>
  <c r="D2640" i="16" s="1"/>
  <c r="D1300" i="16"/>
  <c r="D2489" i="16" s="1"/>
  <c r="G126" i="8"/>
  <c r="D388" i="20"/>
  <c r="E388" i="20" s="1"/>
  <c r="D389" i="20"/>
  <c r="K126" i="8"/>
  <c r="H99" i="10"/>
  <c r="H121" i="10" s="1"/>
  <c r="O42" i="22"/>
  <c r="O46" i="22" s="1"/>
  <c r="O47" i="22" s="1"/>
  <c r="N48" i="22"/>
  <c r="O106" i="22"/>
  <c r="O110" i="22" s="1"/>
  <c r="O111" i="22" s="1"/>
  <c r="N112" i="22"/>
  <c r="O116" i="22"/>
  <c r="O120" i="22" s="1"/>
  <c r="O121" i="22" s="1"/>
  <c r="N122" i="22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1210" i="12" s="1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9" i="12"/>
  <c r="K1192" i="12" s="1"/>
  <c r="K713" i="12"/>
  <c r="K717" i="12"/>
  <c r="K707" i="12"/>
  <c r="K1190" i="12" s="1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1" i="16" s="1"/>
  <c r="D1148" i="16"/>
  <c r="D2341" i="16" s="1"/>
  <c r="E2341" i="16" s="1"/>
  <c r="E1892" i="16"/>
  <c r="E3044" i="16" s="1"/>
  <c r="D1568" i="16"/>
  <c r="D2734" i="16" s="1"/>
  <c r="E2734" i="16" s="1"/>
  <c r="D1907" i="16"/>
  <c r="B1911" i="16"/>
  <c r="B3063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518" i="20"/>
  <c r="K519" i="20" s="1"/>
  <c r="E532" i="20"/>
  <c r="K533" i="20" s="1"/>
  <c r="C740" i="20"/>
  <c r="D740" i="20"/>
  <c r="E740" i="20" s="1"/>
  <c r="C388" i="20"/>
  <c r="D387" i="20"/>
  <c r="E1307" i="16"/>
  <c r="E2496" i="16" s="1"/>
  <c r="E1306" i="16"/>
  <c r="E2495" i="16" s="1"/>
  <c r="B1305" i="16"/>
  <c r="B2494" i="16" s="1"/>
  <c r="D1312" i="16"/>
  <c r="D2501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0" i="16" s="1"/>
  <c r="G3071" i="16" s="1"/>
  <c r="K3073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6" i="16" s="1"/>
  <c r="D1586" i="16"/>
  <c r="D2752" i="16" s="1"/>
  <c r="G2753" i="16" s="1"/>
  <c r="K2755" i="16" s="1"/>
  <c r="B1579" i="16"/>
  <c r="B2745" i="16" s="1"/>
  <c r="D1993" i="16"/>
  <c r="D3142" i="16" s="1"/>
  <c r="G3143" i="16" s="1"/>
  <c r="K3145" i="16" s="1"/>
  <c r="D1470" i="16"/>
  <c r="D2652" i="16" s="1"/>
  <c r="E1465" i="16"/>
  <c r="E2647" i="16" s="1"/>
  <c r="E1464" i="16"/>
  <c r="E2646" i="16" s="1"/>
  <c r="B1463" i="16"/>
  <c r="B2645" i="16" s="1"/>
  <c r="D1464" i="16"/>
  <c r="D2646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M57" i="22" l="1"/>
  <c r="M58" i="22" s="1"/>
  <c r="B1159" i="16"/>
  <c r="B2352" i="16" s="1"/>
  <c r="E1161" i="16"/>
  <c r="E2354" i="16" s="1"/>
  <c r="D1166" i="16"/>
  <c r="E1168" i="16" s="1"/>
  <c r="E2361" i="16" s="1"/>
  <c r="D2352" i="16"/>
  <c r="K53" i="20"/>
  <c r="E2634" i="16"/>
  <c r="D2635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8" i="16"/>
  <c r="K2720" i="16"/>
  <c r="G2728" i="16"/>
  <c r="K2725" i="16"/>
  <c r="L2725" i="16" s="1"/>
  <c r="K1155" i="16"/>
  <c r="K1157" i="16" s="1"/>
  <c r="K2726" i="16"/>
  <c r="K1554" i="16"/>
  <c r="L1554" i="16" s="1"/>
  <c r="L2718" i="16"/>
  <c r="L2719" i="16"/>
  <c r="L2721" i="16" s="1"/>
  <c r="D1154" i="16"/>
  <c r="D2347" i="16" s="1"/>
  <c r="K2577" i="16"/>
  <c r="L2576" i="16"/>
  <c r="M2574" i="16"/>
  <c r="L2575" i="16"/>
  <c r="L2577" i="16" s="1"/>
  <c r="X3146" i="16"/>
  <c r="P3146" i="16"/>
  <c r="V3145" i="16"/>
  <c r="N3145" i="16"/>
  <c r="T3144" i="16"/>
  <c r="L3144" i="16"/>
  <c r="R3143" i="16"/>
  <c r="L3145" i="16"/>
  <c r="X3143" i="16"/>
  <c r="X3144" i="16"/>
  <c r="N3143" i="16"/>
  <c r="Q3145" i="16"/>
  <c r="O3144" i="16"/>
  <c r="R3146" i="16"/>
  <c r="N3144" i="16"/>
  <c r="O3145" i="16"/>
  <c r="K3143" i="16"/>
  <c r="W3146" i="16"/>
  <c r="O3146" i="16"/>
  <c r="U3145" i="16"/>
  <c r="M3145" i="16"/>
  <c r="S3144" i="16"/>
  <c r="K3144" i="16"/>
  <c r="Q3143" i="16"/>
  <c r="T3145" i="16"/>
  <c r="P3144" i="16"/>
  <c r="S3146" i="16"/>
  <c r="U3143" i="16"/>
  <c r="P3145" i="16"/>
  <c r="T3143" i="16"/>
  <c r="Q3146" i="16"/>
  <c r="M3144" i="16"/>
  <c r="V3146" i="16"/>
  <c r="N3146" i="16"/>
  <c r="R3144" i="16"/>
  <c r="P3143" i="16"/>
  <c r="W3144" i="16"/>
  <c r="X3145" i="16"/>
  <c r="W3145" i="16"/>
  <c r="S3143" i="16"/>
  <c r="U3146" i="16"/>
  <c r="M3146" i="16"/>
  <c r="S3145" i="16"/>
  <c r="Q3144" i="16"/>
  <c r="W3143" i="16"/>
  <c r="O3143" i="16"/>
  <c r="T3146" i="16"/>
  <c r="L3146" i="16"/>
  <c r="R3145" i="16"/>
  <c r="V3143" i="16"/>
  <c r="K3146" i="16"/>
  <c r="M3143" i="16"/>
  <c r="V3144" i="16"/>
  <c r="L3143" i="16"/>
  <c r="U3144" i="16"/>
  <c r="X3074" i="16"/>
  <c r="P3074" i="16"/>
  <c r="V3073" i="16"/>
  <c r="N3073" i="16"/>
  <c r="T3072" i="16"/>
  <c r="L3072" i="16"/>
  <c r="R3071" i="16"/>
  <c r="M3074" i="16"/>
  <c r="Q3072" i="16"/>
  <c r="T3074" i="16"/>
  <c r="P3072" i="16"/>
  <c r="S3074" i="16"/>
  <c r="O3072" i="16"/>
  <c r="R3074" i="16"/>
  <c r="V3072" i="16"/>
  <c r="L3071" i="16"/>
  <c r="O3073" i="16"/>
  <c r="S3071" i="16"/>
  <c r="W3074" i="16"/>
  <c r="O3074" i="16"/>
  <c r="U3073" i="16"/>
  <c r="M3073" i="16"/>
  <c r="S3072" i="16"/>
  <c r="K3072" i="16"/>
  <c r="Q3071" i="16"/>
  <c r="S3073" i="16"/>
  <c r="O3071" i="16"/>
  <c r="L3074" i="16"/>
  <c r="V3071" i="16"/>
  <c r="Q3073" i="16"/>
  <c r="U3071" i="16"/>
  <c r="P3073" i="16"/>
  <c r="T3071" i="16"/>
  <c r="W3073" i="16"/>
  <c r="M3072" i="16"/>
  <c r="V3074" i="16"/>
  <c r="N3074" i="16"/>
  <c r="T3073" i="16"/>
  <c r="L3073" i="16"/>
  <c r="R3072" i="16"/>
  <c r="X3071" i="16"/>
  <c r="P3071" i="16"/>
  <c r="U3074" i="16"/>
  <c r="W3071" i="16"/>
  <c r="R3073" i="16"/>
  <c r="X3072" i="16"/>
  <c r="N3071" i="16"/>
  <c r="K3074" i="16"/>
  <c r="W3072" i="16"/>
  <c r="M3071" i="16"/>
  <c r="X3073" i="16"/>
  <c r="N3072" i="16"/>
  <c r="Q3074" i="16"/>
  <c r="U3072" i="16"/>
  <c r="K3071" i="16"/>
  <c r="X2756" i="16"/>
  <c r="P2756" i="16"/>
  <c r="V2755" i="16"/>
  <c r="N2755" i="16"/>
  <c r="T2754" i="16"/>
  <c r="L2754" i="16"/>
  <c r="R2753" i="16"/>
  <c r="K2756" i="16"/>
  <c r="U2753" i="16"/>
  <c r="W2756" i="16"/>
  <c r="O2756" i="16"/>
  <c r="U2755" i="16"/>
  <c r="M2755" i="16"/>
  <c r="S2754" i="16"/>
  <c r="K2754" i="16"/>
  <c r="Q2753" i="16"/>
  <c r="N2753" i="16"/>
  <c r="W2754" i="16"/>
  <c r="S2753" i="16"/>
  <c r="V2756" i="16"/>
  <c r="N2756" i="16"/>
  <c r="T2755" i="16"/>
  <c r="L2755" i="16"/>
  <c r="R2754" i="16"/>
  <c r="X2753" i="16"/>
  <c r="P2753" i="16"/>
  <c r="S2756" i="16"/>
  <c r="K2753" i="16"/>
  <c r="U2756" i="16"/>
  <c r="M2756" i="16"/>
  <c r="S2755" i="16"/>
  <c r="Q2754" i="16"/>
  <c r="W2753" i="16"/>
  <c r="O2753" i="16"/>
  <c r="V2753" i="16"/>
  <c r="O2754" i="16"/>
  <c r="M2753" i="16"/>
  <c r="U2754" i="16"/>
  <c r="T2756" i="16"/>
  <c r="L2756" i="16"/>
  <c r="R2755" i="16"/>
  <c r="X2754" i="16"/>
  <c r="P2754" i="16"/>
  <c r="Q2755" i="16"/>
  <c r="M2754" i="16"/>
  <c r="R2756" i="16"/>
  <c r="X2755" i="16"/>
  <c r="P2755" i="16"/>
  <c r="V2754" i="16"/>
  <c r="N2754" i="16"/>
  <c r="T2753" i="16"/>
  <c r="L2753" i="16"/>
  <c r="Q2756" i="16"/>
  <c r="W2755" i="16"/>
  <c r="O2755" i="16"/>
  <c r="L2612" i="16"/>
  <c r="L2614" i="16" s="1"/>
  <c r="K2612" i="16"/>
  <c r="K2614" i="16" s="1"/>
  <c r="K2611" i="16"/>
  <c r="L2611" i="16"/>
  <c r="W2584" i="16"/>
  <c r="K2582" i="16"/>
  <c r="K2584" i="16" s="1"/>
  <c r="V2584" i="16"/>
  <c r="U2584" i="16"/>
  <c r="S2584" i="16"/>
  <c r="T2584" i="16"/>
  <c r="L2582" i="16"/>
  <c r="L2584" i="16" s="1"/>
  <c r="R2584" i="16"/>
  <c r="L2581" i="16"/>
  <c r="K2581" i="16"/>
  <c r="X2584" i="16"/>
  <c r="X2477" i="16"/>
  <c r="P2477" i="16"/>
  <c r="V2476" i="16"/>
  <c r="N2476" i="16"/>
  <c r="T2475" i="16"/>
  <c r="L2475" i="16"/>
  <c r="R2474" i="16"/>
  <c r="X2475" i="16"/>
  <c r="N2474" i="16"/>
  <c r="L2474" i="16"/>
  <c r="Q2477" i="16"/>
  <c r="K2474" i="16"/>
  <c r="W2477" i="16"/>
  <c r="O2477" i="16"/>
  <c r="U2476" i="16"/>
  <c r="M2476" i="16"/>
  <c r="S2475" i="16"/>
  <c r="K2475" i="16"/>
  <c r="Q2474" i="16"/>
  <c r="L2477" i="16"/>
  <c r="P2475" i="16"/>
  <c r="N2475" i="16"/>
  <c r="W2476" i="16"/>
  <c r="S2474" i="16"/>
  <c r="V2477" i="16"/>
  <c r="N2477" i="16"/>
  <c r="T2476" i="16"/>
  <c r="L2476" i="16"/>
  <c r="R2475" i="16"/>
  <c r="X2474" i="16"/>
  <c r="P2474" i="16"/>
  <c r="T2477" i="16"/>
  <c r="V2474" i="16"/>
  <c r="O2476" i="16"/>
  <c r="U2477" i="16"/>
  <c r="M2477" i="16"/>
  <c r="S2476" i="16"/>
  <c r="Q2475" i="16"/>
  <c r="W2474" i="16"/>
  <c r="O2474" i="16"/>
  <c r="R2476" i="16"/>
  <c r="M2475" i="16"/>
  <c r="S2477" i="16"/>
  <c r="K2477" i="16"/>
  <c r="Q2476" i="16"/>
  <c r="W2475" i="16"/>
  <c r="O2475" i="16"/>
  <c r="U2474" i="16"/>
  <c r="M2474" i="16"/>
  <c r="R2477" i="16"/>
  <c r="X2476" i="16"/>
  <c r="P2476" i="16"/>
  <c r="V2475" i="16"/>
  <c r="T2474" i="16"/>
  <c r="U2475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6" i="16"/>
  <c r="L2998" i="16"/>
  <c r="L2687" i="16"/>
  <c r="L3156" i="16"/>
  <c r="L3128" i="16"/>
  <c r="L3098" i="16"/>
  <c r="L3070" i="16"/>
  <c r="L3042" i="16"/>
  <c r="L2976" i="16"/>
  <c r="L2948" i="16"/>
  <c r="L2920" i="16"/>
  <c r="L2892" i="16"/>
  <c r="L3005" i="16"/>
  <c r="L2694" i="16"/>
  <c r="L3163" i="16"/>
  <c r="L3135" i="16"/>
  <c r="L3107" i="16"/>
  <c r="L3077" i="16"/>
  <c r="L3049" i="16"/>
  <c r="L2983" i="16"/>
  <c r="L2955" i="16"/>
  <c r="L2927" i="16"/>
  <c r="L2899" i="16"/>
  <c r="L3012" i="16"/>
  <c r="L2701" i="16"/>
  <c r="L3170" i="16"/>
  <c r="L3142" i="16"/>
  <c r="L3114" i="16"/>
  <c r="L3084" i="16"/>
  <c r="L3056" i="16"/>
  <c r="L2990" i="16"/>
  <c r="L2962" i="16"/>
  <c r="L2934" i="16"/>
  <c r="L2906" i="16"/>
  <c r="L2878" i="16"/>
  <c r="L3019" i="16"/>
  <c r="L2708" i="16"/>
  <c r="L2680" i="16"/>
  <c r="L3149" i="16"/>
  <c r="L3121" i="16"/>
  <c r="L3091" i="16"/>
  <c r="L3063" i="16"/>
  <c r="L3035" i="16"/>
  <c r="L2969" i="16"/>
  <c r="L2941" i="16"/>
  <c r="L2913" i="16"/>
  <c r="L2885" i="16"/>
  <c r="L2850" i="16"/>
  <c r="L2822" i="16"/>
  <c r="L2794" i="16"/>
  <c r="L2766" i="16"/>
  <c r="L2738" i="16"/>
  <c r="L2673" i="16"/>
  <c r="L2645" i="16"/>
  <c r="L2617" i="16"/>
  <c r="L2557" i="16"/>
  <c r="L2522" i="16"/>
  <c r="L2487" i="16"/>
  <c r="L2857" i="16"/>
  <c r="L2829" i="16"/>
  <c r="L2801" i="16"/>
  <c r="L2773" i="16"/>
  <c r="L2745" i="16"/>
  <c r="L2717" i="16"/>
  <c r="L2652" i="16"/>
  <c r="L2624" i="16"/>
  <c r="L2564" i="16"/>
  <c r="L2529" i="16"/>
  <c r="L2494" i="16"/>
  <c r="L2473" i="16"/>
  <c r="L2864" i="16"/>
  <c r="L2836" i="16"/>
  <c r="L2808" i="16"/>
  <c r="L2780" i="16"/>
  <c r="L2752" i="16"/>
  <c r="L2724" i="16"/>
  <c r="L2659" i="16"/>
  <c r="L2631" i="16"/>
  <c r="L2308" i="16"/>
  <c r="L2543" i="16"/>
  <c r="L2508" i="16"/>
  <c r="L2871" i="16"/>
  <c r="L2843" i="16"/>
  <c r="L2815" i="16"/>
  <c r="L2787" i="16"/>
  <c r="L2759" i="16"/>
  <c r="L2731" i="16"/>
  <c r="L2666" i="16"/>
  <c r="L2638" i="16"/>
  <c r="L2610" i="16"/>
  <c r="L2550" i="16"/>
  <c r="L2515" i="16"/>
  <c r="L2480" i="16"/>
  <c r="L2429" i="16"/>
  <c r="L2373" i="16"/>
  <c r="L2324" i="16"/>
  <c r="L2501" i="16"/>
  <c r="L2331" i="16"/>
  <c r="L2601" i="16"/>
  <c r="L2422" i="16"/>
  <c r="L2366" i="16"/>
  <c r="L2317" i="16"/>
  <c r="L2443" i="16"/>
  <c r="L2380" i="16"/>
  <c r="L2594" i="16"/>
  <c r="L2415" i="16"/>
  <c r="L2359" i="16"/>
  <c r="L2536" i="16"/>
  <c r="L2466" i="16"/>
  <c r="L2408" i="16"/>
  <c r="L2352" i="16"/>
  <c r="L2387" i="16"/>
  <c r="L2436" i="16"/>
  <c r="L2587" i="16"/>
  <c r="L2457" i="16"/>
  <c r="L2401" i="16"/>
  <c r="L2310" i="16"/>
  <c r="L2338" i="16"/>
  <c r="L2580" i="16"/>
  <c r="L2450" i="16"/>
  <c r="L2394" i="16"/>
  <c r="L2345" i="16"/>
  <c r="L2573" i="16"/>
  <c r="K1557" i="16"/>
  <c r="L1557" i="16"/>
  <c r="L1394" i="16"/>
  <c r="L1434" i="16"/>
  <c r="K1434" i="16"/>
  <c r="K1394" i="16"/>
  <c r="L1401" i="16"/>
  <c r="F2477" i="16"/>
  <c r="F1404" i="16"/>
  <c r="F2589" i="16" s="1"/>
  <c r="F1293" i="16"/>
  <c r="F2482" i="16" s="1"/>
  <c r="D1418" i="16"/>
  <c r="D2603" i="16" s="1"/>
  <c r="L1283" i="16"/>
  <c r="F1451" i="16"/>
  <c r="F2633" i="16" s="1"/>
  <c r="F1444" i="16"/>
  <c r="F2626" i="16" s="1"/>
  <c r="E3058" i="16"/>
  <c r="D2329" i="16"/>
  <c r="E2329" i="16" s="1"/>
  <c r="G2325" i="16"/>
  <c r="K2327" i="16" s="1"/>
  <c r="D2629" i="16"/>
  <c r="E2629" i="16" s="1"/>
  <c r="G2625" i="16"/>
  <c r="K2627" i="16" s="1"/>
  <c r="E2621" i="16"/>
  <c r="G2618" i="16"/>
  <c r="F2614" i="16"/>
  <c r="G2614" i="16"/>
  <c r="E2328" i="16"/>
  <c r="E1913" i="16"/>
  <c r="D1913" i="16" s="1"/>
  <c r="D3065" i="16" s="1"/>
  <c r="H3066" i="16" s="1"/>
  <c r="D2342" i="16"/>
  <c r="D1155" i="16"/>
  <c r="F2332" i="16"/>
  <c r="F1140" i="16"/>
  <c r="F2333" i="16" s="1"/>
  <c r="D2334" i="16"/>
  <c r="E2334" i="16" s="1"/>
  <c r="F3146" i="16"/>
  <c r="G3146" i="16"/>
  <c r="F2756" i="16"/>
  <c r="G2756" i="16"/>
  <c r="G3074" i="16"/>
  <c r="F3074" i="16"/>
  <c r="F1906" i="16"/>
  <c r="F3058" i="16" s="1"/>
  <c r="D3059" i="16"/>
  <c r="E3059" i="16" s="1"/>
  <c r="F3057" i="16"/>
  <c r="F1580" i="16" a="1"/>
  <c r="F1580" i="16" s="1"/>
  <c r="E2746" i="16"/>
  <c r="D1581" i="16"/>
  <c r="D2747" i="16" s="1"/>
  <c r="H2748" i="16" s="1"/>
  <c r="E2747" i="16"/>
  <c r="D2736" i="16"/>
  <c r="E2736" i="16" s="1"/>
  <c r="D2735" i="16"/>
  <c r="H2732" i="16" s="1"/>
  <c r="E2741" i="16"/>
  <c r="D2743" i="16" s="1"/>
  <c r="E2743" i="16" s="1"/>
  <c r="F2739" i="16"/>
  <c r="E1885" i="16"/>
  <c r="E3037" i="16" s="1"/>
  <c r="F1574" i="16"/>
  <c r="F2740" i="16" s="1"/>
  <c r="G2477" i="16"/>
  <c r="D2622" i="16"/>
  <c r="E2622" i="16" s="1"/>
  <c r="E2628" i="16"/>
  <c r="D2484" i="16"/>
  <c r="F2488" i="16"/>
  <c r="D2591" i="16"/>
  <c r="G2584" i="16"/>
  <c r="F2584" i="16"/>
  <c r="F2595" i="16"/>
  <c r="F1417" i="16" a="1"/>
  <c r="F1417" i="16" s="1"/>
  <c r="F2639" i="16"/>
  <c r="K1308" i="16"/>
  <c r="D1412" i="16"/>
  <c r="D2597" i="16" s="1"/>
  <c r="E2597" i="16" s="1"/>
  <c r="F1464" i="16" a="1"/>
  <c r="F1464" i="16" s="1"/>
  <c r="D1459" i="16"/>
  <c r="D2641" i="16" s="1"/>
  <c r="E2641" i="16" s="1"/>
  <c r="D1465" i="16"/>
  <c r="D2647" i="16" s="1"/>
  <c r="D1301" i="16"/>
  <c r="D2490" i="16" s="1"/>
  <c r="E2490" i="16" s="1"/>
  <c r="F1306" i="16" a="1"/>
  <c r="F1306" i="16" s="1"/>
  <c r="D1307" i="16"/>
  <c r="E389" i="20"/>
  <c r="K1282" i="16"/>
  <c r="C395" i="20"/>
  <c r="D396" i="20"/>
  <c r="D395" i="20"/>
  <c r="E395" i="20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P47" i="22" s="1"/>
  <c r="O48" i="22"/>
  <c r="P106" i="22"/>
  <c r="P110" i="22" s="1"/>
  <c r="P111" i="22" s="1"/>
  <c r="O112" i="22"/>
  <c r="P116" i="22"/>
  <c r="P120" i="22" s="1"/>
  <c r="P121" i="22" s="1"/>
  <c r="O122" i="22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1210" i="12" s="1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1190" i="12" s="1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4" i="16" s="1"/>
  <c r="E1912" i="16"/>
  <c r="D1892" i="16"/>
  <c r="F1147" i="16"/>
  <c r="E1899" i="16"/>
  <c r="E3051" i="16" s="1"/>
  <c r="D1582" i="16"/>
  <c r="D2748" i="16" s="1"/>
  <c r="D1914" i="16"/>
  <c r="D3066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34" i="16"/>
  <c r="K2113" i="16" s="1"/>
  <c r="K1148" i="16"/>
  <c r="K2115" i="16" s="1"/>
  <c r="D1313" i="16"/>
  <c r="D2502" i="16" s="1"/>
  <c r="E1313" i="16"/>
  <c r="E2502" i="16" s="1"/>
  <c r="E1314" i="16"/>
  <c r="E2503" i="16" s="1"/>
  <c r="B1312" i="16"/>
  <c r="B2501" i="16" s="1"/>
  <c r="D1319" i="16"/>
  <c r="D2508" i="16" s="1"/>
  <c r="K307" i="16"/>
  <c r="K116" i="12"/>
  <c r="K306" i="12"/>
  <c r="K2060" i="16"/>
  <c r="K2074" i="16" s="1"/>
  <c r="L96" i="20"/>
  <c r="L1501" i="16"/>
  <c r="L364" i="16" s="1"/>
  <c r="L270" i="16"/>
  <c r="L209" i="20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1" i="16" s="1"/>
  <c r="E1919" i="16"/>
  <c r="K882" i="16"/>
  <c r="D1925" i="16"/>
  <c r="K1931" i="16" s="1"/>
  <c r="B1918" i="16"/>
  <c r="B3070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762" i="12"/>
  <c r="K1875" i="12" s="1"/>
  <c r="K1913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3" i="16" s="1"/>
  <c r="E1588" i="16"/>
  <c r="E1587" i="16"/>
  <c r="B1586" i="16"/>
  <c r="B2752" i="16" s="1"/>
  <c r="D1593" i="16"/>
  <c r="L1599" i="16" s="1"/>
  <c r="D2000" i="16"/>
  <c r="L2006" i="16" s="1"/>
  <c r="B1993" i="16"/>
  <c r="B3142" i="16" s="1"/>
  <c r="E1471" i="16"/>
  <c r="E2653" i="16" s="1"/>
  <c r="D1471" i="16"/>
  <c r="D2653" i="16" s="1"/>
  <c r="B1470" i="16"/>
  <c r="B2652" i="16" s="1"/>
  <c r="E1472" i="16"/>
  <c r="E2654" i="16" s="1"/>
  <c r="D1477" i="16"/>
  <c r="D2659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P25" i="20"/>
  <c r="P54" i="20" s="1"/>
  <c r="P56" i="20" s="1"/>
  <c r="K521" i="20"/>
  <c r="K507" i="20"/>
  <c r="P15" i="22"/>
  <c r="P17" i="22" s="1"/>
  <c r="G201" i="18"/>
  <c r="G52" i="18"/>
  <c r="D138" i="8"/>
  <c r="K194" i="11" l="1"/>
  <c r="N57" i="22"/>
  <c r="N58" i="22" s="1"/>
  <c r="K153" i="11"/>
  <c r="K217" i="11"/>
  <c r="K155" i="11"/>
  <c r="K196" i="11"/>
  <c r="K150" i="11"/>
  <c r="K216" i="11"/>
  <c r="K151" i="11"/>
  <c r="K195" i="11"/>
  <c r="K149" i="11"/>
  <c r="K157" i="11"/>
  <c r="K215" i="11"/>
  <c r="K154" i="11"/>
  <c r="K214" i="11"/>
  <c r="K49" i="16"/>
  <c r="K57" i="16"/>
  <c r="K193" i="11"/>
  <c r="K156" i="11"/>
  <c r="K218" i="11"/>
  <c r="K158" i="11"/>
  <c r="K152" i="11"/>
  <c r="K197" i="11"/>
  <c r="B1166" i="16"/>
  <c r="B2359" i="16" s="1"/>
  <c r="D1167" i="16"/>
  <c r="D2360" i="16" s="1"/>
  <c r="D1173" i="16"/>
  <c r="L194" i="11"/>
  <c r="L215" i="11"/>
  <c r="L196" i="11"/>
  <c r="L217" i="11"/>
  <c r="L195" i="11"/>
  <c r="L216" i="11"/>
  <c r="L197" i="11"/>
  <c r="L218" i="11"/>
  <c r="L149" i="11"/>
  <c r="L156" i="11"/>
  <c r="L153" i="11"/>
  <c r="L151" i="11"/>
  <c r="L155" i="11"/>
  <c r="L193" i="11"/>
  <c r="L152" i="11"/>
  <c r="L214" i="11"/>
  <c r="L150" i="11"/>
  <c r="L158" i="11"/>
  <c r="L154" i="11"/>
  <c r="L157" i="11"/>
  <c r="D1161" i="16"/>
  <c r="D2354" i="16" s="1"/>
  <c r="F2353" i="16" s="1"/>
  <c r="D1180" i="16"/>
  <c r="D2366" i="16"/>
  <c r="D2359" i="16"/>
  <c r="E1167" i="16"/>
  <c r="L117" i="10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1" i="16" s="1"/>
  <c r="E2353" i="16"/>
  <c r="C408" i="20"/>
  <c r="C415" i="20" s="1"/>
  <c r="L92" i="10"/>
  <c r="L59" i="20"/>
  <c r="L1222" i="20" s="1"/>
  <c r="L1256" i="20" s="1"/>
  <c r="L1269" i="20" s="1"/>
  <c r="L1282" i="20" s="1"/>
  <c r="L47" i="20"/>
  <c r="K2613" i="16"/>
  <c r="M2611" i="16"/>
  <c r="M2613" i="16" s="1"/>
  <c r="M2612" i="16"/>
  <c r="M2614" i="16" s="1"/>
  <c r="L2613" i="16"/>
  <c r="K2116" i="16"/>
  <c r="K1156" i="16"/>
  <c r="K2727" i="16"/>
  <c r="L2720" i="16"/>
  <c r="L2727" i="16"/>
  <c r="L2726" i="16"/>
  <c r="L2728" i="16" s="1"/>
  <c r="K2728" i="16"/>
  <c r="K1555" i="16"/>
  <c r="K1556" i="16" s="1"/>
  <c r="K2176" i="16"/>
  <c r="M2725" i="16"/>
  <c r="M2727" i="16" s="1"/>
  <c r="L1155" i="16"/>
  <c r="L2116" i="16" s="1"/>
  <c r="M2719" i="16"/>
  <c r="M2721" i="16" s="1"/>
  <c r="M2718" i="16"/>
  <c r="M2720" i="16" s="1"/>
  <c r="M2582" i="16"/>
  <c r="M2584" i="16" s="1"/>
  <c r="L2583" i="16"/>
  <c r="M2581" i="16"/>
  <c r="M2575" i="16"/>
  <c r="M2576" i="16"/>
  <c r="N2574" i="16"/>
  <c r="W2628" i="16"/>
  <c r="O2628" i="16"/>
  <c r="U2627" i="16"/>
  <c r="M2627" i="16"/>
  <c r="S2626" i="16"/>
  <c r="K2626" i="16"/>
  <c r="Q2625" i="16"/>
  <c r="N2628" i="16"/>
  <c r="T2627" i="16"/>
  <c r="R2626" i="16"/>
  <c r="X2625" i="16"/>
  <c r="T2628" i="16"/>
  <c r="L2628" i="16"/>
  <c r="X2626" i="16"/>
  <c r="V2625" i="16"/>
  <c r="O2627" i="16"/>
  <c r="M2626" i="16"/>
  <c r="P2628" i="16"/>
  <c r="L2626" i="16"/>
  <c r="V2628" i="16"/>
  <c r="L2627" i="16"/>
  <c r="P2625" i="16"/>
  <c r="R2627" i="16"/>
  <c r="P2626" i="16"/>
  <c r="N2625" i="16"/>
  <c r="Q2628" i="16"/>
  <c r="K2625" i="16"/>
  <c r="V2627" i="16"/>
  <c r="R2625" i="16"/>
  <c r="U2628" i="16"/>
  <c r="M2628" i="16"/>
  <c r="S2627" i="16"/>
  <c r="Q2626" i="16"/>
  <c r="W2625" i="16"/>
  <c r="O2625" i="16"/>
  <c r="S2628" i="16"/>
  <c r="K2628" i="16"/>
  <c r="Q2627" i="16"/>
  <c r="W2626" i="16"/>
  <c r="O2626" i="16"/>
  <c r="U2625" i="16"/>
  <c r="M2625" i="16"/>
  <c r="R2628" i="16"/>
  <c r="X2627" i="16"/>
  <c r="P2627" i="16"/>
  <c r="V2626" i="16"/>
  <c r="N2626" i="16"/>
  <c r="T2625" i="16"/>
  <c r="L2625" i="16"/>
  <c r="W2627" i="16"/>
  <c r="U2626" i="16"/>
  <c r="S2625" i="16"/>
  <c r="X2628" i="16"/>
  <c r="N2627" i="16"/>
  <c r="T2626" i="16"/>
  <c r="X2621" i="16"/>
  <c r="W2621" i="16"/>
  <c r="K2619" i="16"/>
  <c r="K2621" i="16" s="1"/>
  <c r="V2621" i="16"/>
  <c r="R2621" i="16"/>
  <c r="L2618" i="16"/>
  <c r="K2618" i="16"/>
  <c r="L2619" i="16"/>
  <c r="U2621" i="16"/>
  <c r="N2619" i="16"/>
  <c r="N2621" i="16" s="1"/>
  <c r="P2621" i="16"/>
  <c r="T2621" i="16"/>
  <c r="N2618" i="16"/>
  <c r="S2621" i="16"/>
  <c r="M2618" i="16"/>
  <c r="Q2621" i="16"/>
  <c r="M2619" i="16"/>
  <c r="M2621" i="16" s="1"/>
  <c r="X2328" i="16"/>
  <c r="P2328" i="16"/>
  <c r="V2327" i="16"/>
  <c r="N2327" i="16"/>
  <c r="T2326" i="16"/>
  <c r="L2326" i="16"/>
  <c r="R2325" i="16"/>
  <c r="X2326" i="16"/>
  <c r="S2328" i="16"/>
  <c r="O2326" i="16"/>
  <c r="P2327" i="16"/>
  <c r="T2325" i="16"/>
  <c r="W2327" i="16"/>
  <c r="M2326" i="16"/>
  <c r="W2328" i="16"/>
  <c r="O2328" i="16"/>
  <c r="U2327" i="16"/>
  <c r="M2327" i="16"/>
  <c r="S2326" i="16"/>
  <c r="K2326" i="16"/>
  <c r="Q2325" i="16"/>
  <c r="R2327" i="16"/>
  <c r="V2325" i="16"/>
  <c r="Q2327" i="16"/>
  <c r="U2325" i="16"/>
  <c r="X2327" i="16"/>
  <c r="L2325" i="16"/>
  <c r="O2327" i="16"/>
  <c r="K2325" i="16"/>
  <c r="V2328" i="16"/>
  <c r="N2328" i="16"/>
  <c r="T2327" i="16"/>
  <c r="L2327" i="16"/>
  <c r="R2326" i="16"/>
  <c r="X2325" i="16"/>
  <c r="P2325" i="16"/>
  <c r="L2328" i="16"/>
  <c r="P2326" i="16"/>
  <c r="K2328" i="16"/>
  <c r="M2325" i="16"/>
  <c r="V2326" i="16"/>
  <c r="Q2328" i="16"/>
  <c r="S2325" i="16"/>
  <c r="U2328" i="16"/>
  <c r="M2328" i="16"/>
  <c r="S2327" i="16"/>
  <c r="Q2326" i="16"/>
  <c r="W2325" i="16"/>
  <c r="O2325" i="16"/>
  <c r="T2328" i="16"/>
  <c r="N2325" i="16"/>
  <c r="W2326" i="16"/>
  <c r="R2328" i="16"/>
  <c r="N2326" i="16"/>
  <c r="U2326" i="16"/>
  <c r="D3149" i="16"/>
  <c r="G3150" i="16" s="1"/>
  <c r="K3152" i="16" s="1"/>
  <c r="K2006" i="16"/>
  <c r="D2759" i="16"/>
  <c r="G2760" i="16" s="1"/>
  <c r="K2762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5" i="16"/>
  <c r="M2694" i="16"/>
  <c r="M3163" i="16"/>
  <c r="M3135" i="16"/>
  <c r="M3107" i="16"/>
  <c r="M3077" i="16"/>
  <c r="M3049" i="16"/>
  <c r="M2983" i="16"/>
  <c r="M2955" i="16"/>
  <c r="M2927" i="16"/>
  <c r="M2899" i="16"/>
  <c r="M2871" i="16"/>
  <c r="M3012" i="16"/>
  <c r="M2701" i="16"/>
  <c r="M3170" i="16"/>
  <c r="M3142" i="16"/>
  <c r="M3114" i="16"/>
  <c r="M3084" i="16"/>
  <c r="M3056" i="16"/>
  <c r="M2990" i="16"/>
  <c r="M2962" i="16"/>
  <c r="M2934" i="16"/>
  <c r="M2906" i="16"/>
  <c r="M2878" i="16"/>
  <c r="M3019" i="16"/>
  <c r="M2708" i="16"/>
  <c r="M2680" i="16"/>
  <c r="M3149" i="16"/>
  <c r="M3121" i="16"/>
  <c r="M3091" i="16"/>
  <c r="M3063" i="16"/>
  <c r="M3035" i="16"/>
  <c r="M2969" i="16"/>
  <c r="M2941" i="16"/>
  <c r="M2913" i="16"/>
  <c r="M2885" i="16"/>
  <c r="M3098" i="16"/>
  <c r="M2624" i="16"/>
  <c r="M2564" i="16"/>
  <c r="M2529" i="16"/>
  <c r="M2494" i="16"/>
  <c r="M3128" i="16"/>
  <c r="M2857" i="16"/>
  <c r="M2829" i="16"/>
  <c r="M2801" i="16"/>
  <c r="M2773" i="16"/>
  <c r="M2745" i="16"/>
  <c r="M2717" i="16"/>
  <c r="M2652" i="16"/>
  <c r="M3156" i="16"/>
  <c r="M2687" i="16"/>
  <c r="M2920" i="16"/>
  <c r="M2892" i="16"/>
  <c r="M2864" i="16"/>
  <c r="M2836" i="16"/>
  <c r="M2808" i="16"/>
  <c r="M2780" i="16"/>
  <c r="M2752" i="16"/>
  <c r="M2724" i="16"/>
  <c r="M2659" i="16"/>
  <c r="M2631" i="16"/>
  <c r="M2308" i="16"/>
  <c r="M2543" i="16"/>
  <c r="M2508" i="16"/>
  <c r="M2473" i="16"/>
  <c r="M2822" i="16"/>
  <c r="M2645" i="16"/>
  <c r="M2557" i="16"/>
  <c r="M2487" i="16"/>
  <c r="M2998" i="16"/>
  <c r="M2948" i="16"/>
  <c r="M2738" i="16"/>
  <c r="M2617" i="16"/>
  <c r="M2522" i="16"/>
  <c r="M3026" i="16"/>
  <c r="M2976" i="16"/>
  <c r="M2843" i="16"/>
  <c r="M2815" i="16"/>
  <c r="M2787" i="16"/>
  <c r="M2759" i="16"/>
  <c r="M2731" i="16"/>
  <c r="M2666" i="16"/>
  <c r="M2638" i="16"/>
  <c r="M2610" i="16"/>
  <c r="M2550" i="16"/>
  <c r="M2515" i="16"/>
  <c r="M2480" i="16"/>
  <c r="M2794" i="16"/>
  <c r="M2673" i="16"/>
  <c r="M3042" i="16"/>
  <c r="M3070" i="16"/>
  <c r="M2850" i="16"/>
  <c r="M2766" i="16"/>
  <c r="M2422" i="16"/>
  <c r="M2366" i="16"/>
  <c r="M2317" i="16"/>
  <c r="M2331" i="16"/>
  <c r="M2594" i="16"/>
  <c r="M2415" i="16"/>
  <c r="M2359" i="16"/>
  <c r="M2536" i="16"/>
  <c r="M2573" i="16"/>
  <c r="M2429" i="16"/>
  <c r="M2408" i="16"/>
  <c r="M2352" i="16"/>
  <c r="M2436" i="16"/>
  <c r="M2587" i="16"/>
  <c r="M2324" i="16"/>
  <c r="M2457" i="16"/>
  <c r="M2401" i="16"/>
  <c r="M2310" i="16"/>
  <c r="M2373" i="16"/>
  <c r="M2450" i="16"/>
  <c r="M2394" i="16"/>
  <c r="M2345" i="16"/>
  <c r="M2380" i="16"/>
  <c r="M2601" i="16"/>
  <c r="M2580" i="16"/>
  <c r="M2501" i="16"/>
  <c r="M2443" i="16"/>
  <c r="M2387" i="16"/>
  <c r="M2338" i="16"/>
  <c r="M2466" i="16"/>
  <c r="M1283" i="16"/>
  <c r="M1434" i="16"/>
  <c r="M391" i="16" s="1"/>
  <c r="K1441" i="16"/>
  <c r="G2339" i="16"/>
  <c r="K2341" i="16" s="1"/>
  <c r="G2481" i="16"/>
  <c r="K2483" i="16" s="1"/>
  <c r="G2588" i="16"/>
  <c r="K2590" i="16" s="1"/>
  <c r="K1401" i="16"/>
  <c r="K1290" i="16"/>
  <c r="D1162" i="16"/>
  <c r="D2355" i="16" s="1"/>
  <c r="D2343" i="16"/>
  <c r="E2343" i="16" s="1"/>
  <c r="L1290" i="16"/>
  <c r="D2592" i="16"/>
  <c r="E2592" i="16" s="1"/>
  <c r="F1411" i="16"/>
  <c r="F2596" i="16" s="1"/>
  <c r="F1300" i="16"/>
  <c r="D2485" i="16"/>
  <c r="E2485" i="16" s="1"/>
  <c r="F2602" i="16"/>
  <c r="D1419" i="16"/>
  <c r="D2604" i="16" s="1"/>
  <c r="E2604" i="16" s="1"/>
  <c r="K1283" i="16"/>
  <c r="D1187" i="16"/>
  <c r="E1189" i="16" s="1"/>
  <c r="E2382" i="16" s="1"/>
  <c r="B1180" i="16"/>
  <c r="B2373" i="16" s="1"/>
  <c r="D2373" i="16"/>
  <c r="E2735" i="16"/>
  <c r="H2733" i="16" s="1"/>
  <c r="D1466" i="16"/>
  <c r="D2648" i="16" s="1"/>
  <c r="E2648" i="16" s="1"/>
  <c r="D2649" i="16" s="1"/>
  <c r="G2328" i="16"/>
  <c r="F2328" i="16"/>
  <c r="D2636" i="16"/>
  <c r="E2636" i="16" s="1"/>
  <c r="G2632" i="16"/>
  <c r="K2634" i="16" s="1"/>
  <c r="G2628" i="16"/>
  <c r="F2628" i="16"/>
  <c r="F2621" i="16"/>
  <c r="G2621" i="16"/>
  <c r="E3065" i="16"/>
  <c r="E2342" i="16"/>
  <c r="D1169" i="16"/>
  <c r="D2362" i="16" s="1"/>
  <c r="F2346" i="16"/>
  <c r="F1154" i="16"/>
  <c r="F2347" i="16" s="1"/>
  <c r="D2348" i="16"/>
  <c r="E2348" i="16" s="1"/>
  <c r="F2340" i="16"/>
  <c r="D2335" i="16"/>
  <c r="D3077" i="16"/>
  <c r="G3078" i="16" s="1"/>
  <c r="K3080" i="16" s="1"/>
  <c r="D3061" i="16"/>
  <c r="E3061" i="16" s="1"/>
  <c r="D3060" i="16"/>
  <c r="H3057" i="16" s="1"/>
  <c r="F1919" i="16" a="1"/>
  <c r="F1919" i="16" s="1"/>
  <c r="E3071" i="16"/>
  <c r="F1912" i="16" a="1"/>
  <c r="F1912" i="16" s="1"/>
  <c r="E3064" i="16"/>
  <c r="E3066" i="16"/>
  <c r="D3068" i="16" s="1"/>
  <c r="E3068" i="16" s="1"/>
  <c r="F3064" i="16"/>
  <c r="D1893" i="16"/>
  <c r="D3045" i="16" s="1"/>
  <c r="D3044" i="16"/>
  <c r="H3045" i="16" s="1"/>
  <c r="D1885" i="16"/>
  <c r="D3037" i="16" s="1"/>
  <c r="F1587" i="16" a="1"/>
  <c r="F1587" i="16" s="1"/>
  <c r="E2753" i="16"/>
  <c r="D2742" i="16"/>
  <c r="H2739" i="16" s="1"/>
  <c r="D1588" i="16"/>
  <c r="D2754" i="16" s="1"/>
  <c r="H2755" i="16" s="1"/>
  <c r="E2754" i="16"/>
  <c r="F2746" i="16"/>
  <c r="E2748" i="16"/>
  <c r="D2750" i="16" s="1"/>
  <c r="E2750" i="16" s="1"/>
  <c r="K1568" i="16"/>
  <c r="K2178" i="16" s="1"/>
  <c r="F2733" i="16"/>
  <c r="F1581" i="16"/>
  <c r="F2747" i="16" s="1"/>
  <c r="F2646" i="16"/>
  <c r="E2635" i="16"/>
  <c r="D2642" i="16"/>
  <c r="D2491" i="16"/>
  <c r="D2496" i="16"/>
  <c r="E2484" i="16"/>
  <c r="D2598" i="16"/>
  <c r="E2591" i="16"/>
  <c r="K2139" i="16"/>
  <c r="K1310" i="16"/>
  <c r="K1309" i="16"/>
  <c r="F1458" i="16"/>
  <c r="F2640" i="16" s="1"/>
  <c r="B1319" i="16"/>
  <c r="B2508" i="16" s="1"/>
  <c r="L346" i="16"/>
  <c r="L349" i="16" s="1"/>
  <c r="L123" i="20" s="1"/>
  <c r="K1412" i="16"/>
  <c r="F1471" i="16" a="1"/>
  <c r="F1471" i="16" s="1"/>
  <c r="D1314" i="16"/>
  <c r="D2503" i="16" s="1"/>
  <c r="F1313" i="16" a="1"/>
  <c r="F1313" i="16" s="1"/>
  <c r="D1308" i="16"/>
  <c r="D2497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Q47" i="22" s="1"/>
  <c r="P48" i="22"/>
  <c r="Q106" i="22"/>
  <c r="Q110" i="22" s="1"/>
  <c r="Q111" i="22" s="1"/>
  <c r="P112" i="22"/>
  <c r="Q116" i="22"/>
  <c r="Q120" i="22" s="1"/>
  <c r="Q121" i="22" s="1"/>
  <c r="P122" i="22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09" i="16" s="1"/>
  <c r="D1320" i="16"/>
  <c r="D2509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1210" i="12" s="1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51" i="12"/>
  <c r="M955" i="12"/>
  <c r="M959" i="12"/>
  <c r="M954" i="12"/>
  <c r="M701" i="12"/>
  <c r="M1184" i="12" s="1"/>
  <c r="M703" i="12"/>
  <c r="M1186" i="12" s="1"/>
  <c r="M707" i="12"/>
  <c r="M1190" i="12" s="1"/>
  <c r="M711" i="12"/>
  <c r="M715" i="12"/>
  <c r="M719" i="12"/>
  <c r="M712" i="12"/>
  <c r="M702" i="12"/>
  <c r="M1185" i="12" s="1"/>
  <c r="M706" i="12"/>
  <c r="M710" i="12"/>
  <c r="M714" i="12"/>
  <c r="M718" i="12"/>
  <c r="M704" i="12"/>
  <c r="M709" i="12"/>
  <c r="M1192" i="12" s="1"/>
  <c r="M713" i="12"/>
  <c r="M717" i="12"/>
  <c r="M716" i="12"/>
  <c r="M720" i="12"/>
  <c r="M708" i="12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1" i="16" s="1"/>
  <c r="H3052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2" i="16" s="1"/>
  <c r="K2094" i="16"/>
  <c r="D1589" i="16"/>
  <c r="D2755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2" i="16"/>
  <c r="K250" i="16" s="1"/>
  <c r="E1182" i="16"/>
  <c r="E2375" i="16" s="1"/>
  <c r="D1181" i="16"/>
  <c r="D2374" i="16" s="1"/>
  <c r="E1181" i="16"/>
  <c r="K1163" i="16"/>
  <c r="K1164" i="16"/>
  <c r="K1149" i="16"/>
  <c r="K1150" i="16"/>
  <c r="K404" i="20"/>
  <c r="K405" i="20" s="1"/>
  <c r="C409" i="20"/>
  <c r="D1326" i="16"/>
  <c r="D2515" i="16" s="1"/>
  <c r="E1321" i="16"/>
  <c r="E2510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1841" i="12"/>
  <c r="L1877" i="12" s="1"/>
  <c r="L1915" i="12" s="1"/>
  <c r="L1708" i="12"/>
  <c r="L1873" i="12" s="1"/>
  <c r="L1911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8" i="16" s="1"/>
  <c r="D1932" i="16"/>
  <c r="K900" i="16"/>
  <c r="E1926" i="16"/>
  <c r="E1927" i="16"/>
  <c r="B1925" i="16"/>
  <c r="B3077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2075" i="16"/>
  <c r="K2089" i="16"/>
  <c r="K2090" i="16"/>
  <c r="K2076" i="16"/>
  <c r="L2076" i="16" s="1"/>
  <c r="K2068" i="16"/>
  <c r="K2069" i="16" s="1"/>
  <c r="K1589" i="16"/>
  <c r="E1594" i="16"/>
  <c r="D1594" i="16"/>
  <c r="D2760" i="16" s="1"/>
  <c r="B1593" i="16"/>
  <c r="B2759" i="16" s="1"/>
  <c r="E1595" i="16"/>
  <c r="D1600" i="16"/>
  <c r="M1606" i="16" s="1"/>
  <c r="D2007" i="16"/>
  <c r="B2000" i="16"/>
  <c r="B3149" i="16" s="1"/>
  <c r="D1484" i="16"/>
  <c r="D2666" i="16" s="1"/>
  <c r="B1477" i="16"/>
  <c r="B2659" i="16" s="1"/>
  <c r="D1478" i="16"/>
  <c r="D2660" i="16" s="1"/>
  <c r="E1479" i="16"/>
  <c r="E2661" i="16" s="1"/>
  <c r="E1478" i="16"/>
  <c r="E2660" i="16" s="1"/>
  <c r="D1472" i="16"/>
  <c r="D2654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M67" i="22"/>
  <c r="M92" i="12" s="1"/>
  <c r="O62" i="22"/>
  <c r="N66" i="22"/>
  <c r="Q25" i="20"/>
  <c r="Q54" i="20" s="1"/>
  <c r="Q56" i="20" s="1"/>
  <c r="L2093" i="16"/>
  <c r="L2079" i="16"/>
  <c r="Q15" i="22"/>
  <c r="Q17" i="22" s="1"/>
  <c r="D139" i="8"/>
  <c r="K29" i="8" s="1"/>
  <c r="K127" i="8" s="1"/>
  <c r="N2620" i="16" l="1"/>
  <c r="O2618" i="16"/>
  <c r="O2620" i="16" s="1"/>
  <c r="K2620" i="16"/>
  <c r="L2621" i="16"/>
  <c r="O2619" i="16"/>
  <c r="P2619" i="16" s="1"/>
  <c r="Q2619" i="16" s="1"/>
  <c r="M2620" i="16"/>
  <c r="L2620" i="16"/>
  <c r="C149" i="25"/>
  <c r="C157" i="25" s="1"/>
  <c r="O57" i="22"/>
  <c r="O58" i="22" s="1"/>
  <c r="K1169" i="16"/>
  <c r="K2118" i="16" s="1"/>
  <c r="D1174" i="16"/>
  <c r="E1174" i="16"/>
  <c r="B1173" i="16"/>
  <c r="B2366" i="16" s="1"/>
  <c r="E1175" i="16"/>
  <c r="E2355" i="16"/>
  <c r="D2356" i="16" s="1"/>
  <c r="M215" i="11"/>
  <c r="M195" i="11"/>
  <c r="M216" i="11"/>
  <c r="M194" i="11"/>
  <c r="M196" i="11"/>
  <c r="M217" i="11"/>
  <c r="M197" i="11"/>
  <c r="M218" i="11"/>
  <c r="M154" i="11"/>
  <c r="M151" i="11"/>
  <c r="M155" i="11"/>
  <c r="M150" i="11"/>
  <c r="M193" i="11"/>
  <c r="M158" i="11"/>
  <c r="M153" i="11"/>
  <c r="M156" i="11"/>
  <c r="M214" i="11"/>
  <c r="M149" i="11"/>
  <c r="M157" i="11"/>
  <c r="M152" i="11"/>
  <c r="E2360" i="16"/>
  <c r="F1167" i="16" a="1"/>
  <c r="F1167" i="16" s="1"/>
  <c r="L369" i="20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D408" i="20"/>
  <c r="D1194" i="16"/>
  <c r="E1196" i="16" s="1"/>
  <c r="E2389" i="16" s="1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1" i="16"/>
  <c r="N2613" i="16" s="1"/>
  <c r="N2612" i="16"/>
  <c r="N2614" i="16" s="1"/>
  <c r="L1555" i="16"/>
  <c r="L1556" i="16" s="1"/>
  <c r="L1156" i="16"/>
  <c r="L1157" i="16" s="1"/>
  <c r="M1155" i="16"/>
  <c r="M2116" i="16" s="1"/>
  <c r="M2726" i="16"/>
  <c r="M2728" i="16" s="1"/>
  <c r="N2725" i="16"/>
  <c r="N2727" i="16" s="1"/>
  <c r="N2718" i="16"/>
  <c r="N2720" i="16" s="1"/>
  <c r="N2719" i="16"/>
  <c r="N2721" i="16" s="1"/>
  <c r="J150" i="10"/>
  <c r="N2582" i="16"/>
  <c r="M2583" i="16"/>
  <c r="N2581" i="16"/>
  <c r="N2576" i="16"/>
  <c r="O2574" i="16"/>
  <c r="M2577" i="16"/>
  <c r="N2575" i="16"/>
  <c r="D1188" i="16"/>
  <c r="D2381" i="16" s="1"/>
  <c r="X3153" i="16"/>
  <c r="P3153" i="16"/>
  <c r="L3151" i="16"/>
  <c r="W3153" i="16"/>
  <c r="O3153" i="16"/>
  <c r="U3152" i="16"/>
  <c r="V3153" i="16"/>
  <c r="N3153" i="16"/>
  <c r="T3152" i="16"/>
  <c r="L3152" i="16"/>
  <c r="R3151" i="16"/>
  <c r="X3150" i="16"/>
  <c r="P3150" i="16"/>
  <c r="U3153" i="16"/>
  <c r="M3153" i="16"/>
  <c r="S3152" i="16"/>
  <c r="Q3151" i="16"/>
  <c r="W3150" i="16"/>
  <c r="O3150" i="16"/>
  <c r="P3152" i="16"/>
  <c r="T3150" i="16"/>
  <c r="W3152" i="16"/>
  <c r="M3151" i="16"/>
  <c r="V3152" i="16"/>
  <c r="R3150" i="16"/>
  <c r="S3151" i="16"/>
  <c r="Q3150" i="16"/>
  <c r="T3153" i="16"/>
  <c r="L3153" i="16"/>
  <c r="R3152" i="16"/>
  <c r="X3151" i="16"/>
  <c r="P3151" i="16"/>
  <c r="V3150" i="16"/>
  <c r="N3150" i="16"/>
  <c r="X3152" i="16"/>
  <c r="V3151" i="16"/>
  <c r="L3150" i="16"/>
  <c r="O3152" i="16"/>
  <c r="S3150" i="16"/>
  <c r="N3152" i="16"/>
  <c r="K3151" i="16"/>
  <c r="S3153" i="16"/>
  <c r="K3153" i="16"/>
  <c r="Q3152" i="16"/>
  <c r="W3151" i="16"/>
  <c r="O3151" i="16"/>
  <c r="U3150" i="16"/>
  <c r="M3150" i="16"/>
  <c r="R3153" i="16"/>
  <c r="N3151" i="16"/>
  <c r="Q3153" i="16"/>
  <c r="U3151" i="16"/>
  <c r="K3150" i="16"/>
  <c r="T3151" i="16"/>
  <c r="M3152" i="16"/>
  <c r="X3081" i="16"/>
  <c r="P3081" i="16"/>
  <c r="V3080" i="16"/>
  <c r="N3080" i="16"/>
  <c r="T3079" i="16"/>
  <c r="L3079" i="16"/>
  <c r="R3078" i="16"/>
  <c r="N3081" i="16"/>
  <c r="L3080" i="16"/>
  <c r="R3079" i="16"/>
  <c r="U3079" i="16"/>
  <c r="K3078" i="16"/>
  <c r="W3081" i="16"/>
  <c r="O3081" i="16"/>
  <c r="U3080" i="16"/>
  <c r="M3080" i="16"/>
  <c r="S3079" i="16"/>
  <c r="K3079" i="16"/>
  <c r="Q3078" i="16"/>
  <c r="X3078" i="16"/>
  <c r="M3079" i="16"/>
  <c r="V3081" i="16"/>
  <c r="T3080" i="16"/>
  <c r="P3078" i="16"/>
  <c r="U3081" i="16"/>
  <c r="M3081" i="16"/>
  <c r="S3080" i="16"/>
  <c r="Q3079" i="16"/>
  <c r="W3078" i="16"/>
  <c r="O3078" i="16"/>
  <c r="X3080" i="16"/>
  <c r="T3078" i="16"/>
  <c r="O3080" i="16"/>
  <c r="T3081" i="16"/>
  <c r="L3081" i="16"/>
  <c r="R3080" i="16"/>
  <c r="X3079" i="16"/>
  <c r="P3079" i="16"/>
  <c r="V3078" i="16"/>
  <c r="N3078" i="16"/>
  <c r="V3079" i="16"/>
  <c r="W3080" i="16"/>
  <c r="S3081" i="16"/>
  <c r="K3081" i="16"/>
  <c r="Q3080" i="16"/>
  <c r="W3079" i="16"/>
  <c r="O3079" i="16"/>
  <c r="U3078" i="16"/>
  <c r="M3078" i="16"/>
  <c r="R3081" i="16"/>
  <c r="P3080" i="16"/>
  <c r="N3079" i="16"/>
  <c r="L3078" i="16"/>
  <c r="Q3081" i="16"/>
  <c r="S3078" i="16"/>
  <c r="X2763" i="16"/>
  <c r="P2763" i="16"/>
  <c r="V2762" i="16"/>
  <c r="N2762" i="16"/>
  <c r="T2761" i="16"/>
  <c r="L2761" i="16"/>
  <c r="R2760" i="16"/>
  <c r="L2760" i="16"/>
  <c r="S2760" i="16"/>
  <c r="W2763" i="16"/>
  <c r="O2763" i="16"/>
  <c r="U2762" i="16"/>
  <c r="M2762" i="16"/>
  <c r="S2761" i="16"/>
  <c r="K2761" i="16"/>
  <c r="Q2760" i="16"/>
  <c r="N2761" i="16"/>
  <c r="O2762" i="16"/>
  <c r="K2760" i="16"/>
  <c r="V2763" i="16"/>
  <c r="N2763" i="16"/>
  <c r="T2762" i="16"/>
  <c r="L2762" i="16"/>
  <c r="R2761" i="16"/>
  <c r="X2760" i="16"/>
  <c r="P2760" i="16"/>
  <c r="U2761" i="16"/>
  <c r="U2763" i="16"/>
  <c r="M2763" i="16"/>
  <c r="S2762" i="16"/>
  <c r="Q2761" i="16"/>
  <c r="W2760" i="16"/>
  <c r="O2760" i="16"/>
  <c r="M2760" i="16"/>
  <c r="Q2763" i="16"/>
  <c r="T2763" i="16"/>
  <c r="L2763" i="16"/>
  <c r="R2762" i="16"/>
  <c r="X2761" i="16"/>
  <c r="P2761" i="16"/>
  <c r="V2760" i="16"/>
  <c r="N2760" i="16"/>
  <c r="U2760" i="16"/>
  <c r="M2761" i="16"/>
  <c r="S2763" i="16"/>
  <c r="K2763" i="16"/>
  <c r="Q2762" i="16"/>
  <c r="W2761" i="16"/>
  <c r="O2761" i="16"/>
  <c r="W2762" i="16"/>
  <c r="R2763" i="16"/>
  <c r="X2762" i="16"/>
  <c r="P2762" i="16"/>
  <c r="V2761" i="16"/>
  <c r="T2760" i="16"/>
  <c r="W2635" i="16"/>
  <c r="O2635" i="16"/>
  <c r="U2634" i="16"/>
  <c r="M2634" i="16"/>
  <c r="S2633" i="16"/>
  <c r="K2633" i="16"/>
  <c r="Q2632" i="16"/>
  <c r="W2633" i="16"/>
  <c r="P2634" i="16"/>
  <c r="L2632" i="16"/>
  <c r="U2633" i="16"/>
  <c r="X2635" i="16"/>
  <c r="V2635" i="16"/>
  <c r="N2635" i="16"/>
  <c r="T2634" i="16"/>
  <c r="L2634" i="16"/>
  <c r="R2633" i="16"/>
  <c r="X2632" i="16"/>
  <c r="P2632" i="16"/>
  <c r="Q2634" i="16"/>
  <c r="O2633" i="16"/>
  <c r="R2635" i="16"/>
  <c r="T2632" i="16"/>
  <c r="W2634" i="16"/>
  <c r="M2633" i="16"/>
  <c r="P2635" i="16"/>
  <c r="R2632" i="16"/>
  <c r="U2635" i="16"/>
  <c r="M2635" i="16"/>
  <c r="S2634" i="16"/>
  <c r="Q2633" i="16"/>
  <c r="W2632" i="16"/>
  <c r="O2632" i="16"/>
  <c r="K2635" i="16"/>
  <c r="U2632" i="16"/>
  <c r="X2634" i="16"/>
  <c r="N2633" i="16"/>
  <c r="O2634" i="16"/>
  <c r="K2632" i="16"/>
  <c r="N2634" i="16"/>
  <c r="L2633" i="16"/>
  <c r="T2635" i="16"/>
  <c r="L2635" i="16"/>
  <c r="R2634" i="16"/>
  <c r="X2633" i="16"/>
  <c r="P2633" i="16"/>
  <c r="V2632" i="16"/>
  <c r="N2632" i="16"/>
  <c r="S2635" i="16"/>
  <c r="M2632" i="16"/>
  <c r="V2633" i="16"/>
  <c r="Q2635" i="16"/>
  <c r="S2632" i="16"/>
  <c r="V2634" i="16"/>
  <c r="T2633" i="16"/>
  <c r="X2591" i="16"/>
  <c r="L2589" i="16"/>
  <c r="W2591" i="16"/>
  <c r="V2591" i="16"/>
  <c r="K2589" i="16"/>
  <c r="K2591" i="16" s="1"/>
  <c r="U2591" i="16"/>
  <c r="T2591" i="16"/>
  <c r="L2588" i="16"/>
  <c r="S2591" i="16"/>
  <c r="R2591" i="16"/>
  <c r="K2588" i="16"/>
  <c r="G2484" i="16"/>
  <c r="W2484" i="16"/>
  <c r="O2484" i="16"/>
  <c r="U2483" i="16"/>
  <c r="M2483" i="16"/>
  <c r="S2482" i="16"/>
  <c r="K2482" i="16"/>
  <c r="Q2481" i="16"/>
  <c r="T2484" i="16"/>
  <c r="X2482" i="16"/>
  <c r="T2481" i="16"/>
  <c r="O2483" i="16"/>
  <c r="K2481" i="16"/>
  <c r="N2483" i="16"/>
  <c r="R2481" i="16"/>
  <c r="V2484" i="16"/>
  <c r="N2484" i="16"/>
  <c r="T2483" i="16"/>
  <c r="L2483" i="16"/>
  <c r="R2482" i="16"/>
  <c r="X2481" i="16"/>
  <c r="P2481" i="16"/>
  <c r="L2484" i="16"/>
  <c r="R2483" i="16"/>
  <c r="P2482" i="16"/>
  <c r="N2481" i="16"/>
  <c r="Q2484" i="16"/>
  <c r="M2482" i="16"/>
  <c r="P2484" i="16"/>
  <c r="T2482" i="16"/>
  <c r="U2484" i="16"/>
  <c r="M2484" i="16"/>
  <c r="S2483" i="16"/>
  <c r="Q2482" i="16"/>
  <c r="W2481" i="16"/>
  <c r="O2481" i="16"/>
  <c r="V2481" i="16"/>
  <c r="L2481" i="16"/>
  <c r="U2482" i="16"/>
  <c r="V2483" i="16"/>
  <c r="S2484" i="16"/>
  <c r="K2484" i="16"/>
  <c r="Q2483" i="16"/>
  <c r="W2482" i="16"/>
  <c r="O2482" i="16"/>
  <c r="U2481" i="16"/>
  <c r="M2481" i="16"/>
  <c r="R2484" i="16"/>
  <c r="X2483" i="16"/>
  <c r="P2483" i="16"/>
  <c r="V2482" i="16"/>
  <c r="N2482" i="16"/>
  <c r="W2483" i="16"/>
  <c r="S2481" i="16"/>
  <c r="X2484" i="16"/>
  <c r="L2482" i="16"/>
  <c r="L1446" i="16"/>
  <c r="L1447" i="16" s="1"/>
  <c r="M1452" i="16"/>
  <c r="M2162" i="16" s="1"/>
  <c r="G2342" i="16"/>
  <c r="X2342" i="16"/>
  <c r="P2342" i="16"/>
  <c r="V2341" i="16"/>
  <c r="N2341" i="16"/>
  <c r="T2340" i="16"/>
  <c r="L2340" i="16"/>
  <c r="R2339" i="16"/>
  <c r="W2339" i="16"/>
  <c r="P2341" i="16"/>
  <c r="T2339" i="16"/>
  <c r="U2340" i="16"/>
  <c r="W2342" i="16"/>
  <c r="O2342" i="16"/>
  <c r="U2341" i="16"/>
  <c r="M2341" i="16"/>
  <c r="S2340" i="16"/>
  <c r="K2340" i="16"/>
  <c r="Q2339" i="16"/>
  <c r="Q2340" i="16"/>
  <c r="X2341" i="16"/>
  <c r="Q2342" i="16"/>
  <c r="K2339" i="16"/>
  <c r="V2342" i="16"/>
  <c r="N2342" i="16"/>
  <c r="T2341" i="16"/>
  <c r="L2341" i="16"/>
  <c r="R2340" i="16"/>
  <c r="X2339" i="16"/>
  <c r="P2339" i="16"/>
  <c r="N2340" i="16"/>
  <c r="W2341" i="16"/>
  <c r="U2342" i="16"/>
  <c r="M2342" i="16"/>
  <c r="S2341" i="16"/>
  <c r="O2339" i="16"/>
  <c r="S2339" i="16"/>
  <c r="T2342" i="16"/>
  <c r="L2342" i="16"/>
  <c r="R2341" i="16"/>
  <c r="X2340" i="16"/>
  <c r="P2340" i="16"/>
  <c r="V2339" i="16"/>
  <c r="N2339" i="16"/>
  <c r="U2339" i="16"/>
  <c r="R2342" i="16"/>
  <c r="L2339" i="16"/>
  <c r="M2340" i="16"/>
  <c r="S2342" i="16"/>
  <c r="K2342" i="16"/>
  <c r="Q2341" i="16"/>
  <c r="W2340" i="16"/>
  <c r="O2340" i="16"/>
  <c r="M2339" i="16"/>
  <c r="V2340" i="16"/>
  <c r="O2341" i="16"/>
  <c r="L1406" i="16"/>
  <c r="L1407" i="16" s="1"/>
  <c r="L1453" i="16"/>
  <c r="L1454" i="16" s="1"/>
  <c r="L1162" i="16"/>
  <c r="L2117" i="16" s="1"/>
  <c r="F3153" i="16"/>
  <c r="G2763" i="16"/>
  <c r="K397" i="20"/>
  <c r="G3153" i="16"/>
  <c r="L1295" i="16"/>
  <c r="L1296" i="16" s="1"/>
  <c r="M1445" i="16"/>
  <c r="M2161" i="16" s="1"/>
  <c r="F2763" i="16"/>
  <c r="M1294" i="16"/>
  <c r="N1294" i="16" s="1"/>
  <c r="K1938" i="16"/>
  <c r="L1938" i="16"/>
  <c r="D2766" i="16"/>
  <c r="G2767" i="16" s="1"/>
  <c r="K2769" i="16" s="1"/>
  <c r="K1606" i="16"/>
  <c r="L1606" i="16"/>
  <c r="L2137" i="16"/>
  <c r="D3156" i="16"/>
  <c r="G3157" i="16" s="1"/>
  <c r="K3159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89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5" i="16"/>
  <c r="N2694" i="16"/>
  <c r="N3163" i="16"/>
  <c r="N3135" i="16"/>
  <c r="N3107" i="16"/>
  <c r="N3077" i="16"/>
  <c r="N3049" i="16"/>
  <c r="N2983" i="16"/>
  <c r="N2955" i="16"/>
  <c r="N2927" i="16"/>
  <c r="N2899" i="16"/>
  <c r="N2871" i="16"/>
  <c r="N3012" i="16"/>
  <c r="N2701" i="16"/>
  <c r="N3170" i="16"/>
  <c r="N3142" i="16"/>
  <c r="N3114" i="16"/>
  <c r="N3084" i="16"/>
  <c r="N3056" i="16"/>
  <c r="N2990" i="16"/>
  <c r="N2962" i="16"/>
  <c r="N2934" i="16"/>
  <c r="N2906" i="16"/>
  <c r="N3019" i="16"/>
  <c r="N2708" i="16"/>
  <c r="N2680" i="16"/>
  <c r="N3149" i="16"/>
  <c r="N3121" i="16"/>
  <c r="N3091" i="16"/>
  <c r="N3063" i="16"/>
  <c r="N3035" i="16"/>
  <c r="N2969" i="16"/>
  <c r="N2941" i="16"/>
  <c r="N2913" i="16"/>
  <c r="N2885" i="16"/>
  <c r="N3026" i="16"/>
  <c r="N2998" i="16"/>
  <c r="N2687" i="16"/>
  <c r="N3156" i="16"/>
  <c r="N3128" i="16"/>
  <c r="N3098" i="16"/>
  <c r="N3070" i="16"/>
  <c r="N3042" i="16"/>
  <c r="N2976" i="16"/>
  <c r="N2948" i="16"/>
  <c r="N2920" i="16"/>
  <c r="N2892" i="16"/>
  <c r="N2857" i="16"/>
  <c r="N2829" i="16"/>
  <c r="N2801" i="16"/>
  <c r="N2773" i="16"/>
  <c r="N2745" i="16"/>
  <c r="N2717" i="16"/>
  <c r="N2652" i="16"/>
  <c r="N2624" i="16"/>
  <c r="N2564" i="16"/>
  <c r="N2529" i="16"/>
  <c r="N2494" i="16"/>
  <c r="N2878" i="16"/>
  <c r="N2864" i="16"/>
  <c r="N2836" i="16"/>
  <c r="N2808" i="16"/>
  <c r="N2780" i="16"/>
  <c r="N2752" i="16"/>
  <c r="N2724" i="16"/>
  <c r="N2659" i="16"/>
  <c r="N2631" i="16"/>
  <c r="N2308" i="16"/>
  <c r="N2543" i="16"/>
  <c r="N2508" i="16"/>
  <c r="N2473" i="16"/>
  <c r="N2480" i="16"/>
  <c r="N2843" i="16"/>
  <c r="N2815" i="16"/>
  <c r="N2787" i="16"/>
  <c r="N2759" i="16"/>
  <c r="N2731" i="16"/>
  <c r="N2666" i="16"/>
  <c r="N2638" i="16"/>
  <c r="N2610" i="16"/>
  <c r="N2550" i="16"/>
  <c r="N2515" i="16"/>
  <c r="N2850" i="16"/>
  <c r="N2822" i="16"/>
  <c r="N2794" i="16"/>
  <c r="N2766" i="16"/>
  <c r="N2738" i="16"/>
  <c r="N2673" i="16"/>
  <c r="N2645" i="16"/>
  <c r="N2617" i="16"/>
  <c r="N2557" i="16"/>
  <c r="N2522" i="16"/>
  <c r="N2487" i="16"/>
  <c r="N2415" i="16"/>
  <c r="N2359" i="16"/>
  <c r="N2536" i="16"/>
  <c r="N2422" i="16"/>
  <c r="N2408" i="16"/>
  <c r="N2352" i="16"/>
  <c r="N2429" i="16"/>
  <c r="N2317" i="16"/>
  <c r="N2457" i="16"/>
  <c r="N2401" i="16"/>
  <c r="N2310" i="16"/>
  <c r="N2373" i="16"/>
  <c r="N2366" i="16"/>
  <c r="N2450" i="16"/>
  <c r="N2394" i="16"/>
  <c r="N2345" i="16"/>
  <c r="N2443" i="16"/>
  <c r="N2387" i="16"/>
  <c r="N2338" i="16"/>
  <c r="N2466" i="16"/>
  <c r="N2501" i="16"/>
  <c r="N2436" i="16"/>
  <c r="N2380" i="16"/>
  <c r="N2331" i="16"/>
  <c r="N2601" i="16"/>
  <c r="N2594" i="16"/>
  <c r="N2587" i="16"/>
  <c r="N2580" i="16"/>
  <c r="N2573" i="16"/>
  <c r="N2324" i="16"/>
  <c r="N1557" i="16"/>
  <c r="N516" i="16" s="1"/>
  <c r="N1401" i="16"/>
  <c r="N1434" i="16"/>
  <c r="N391" i="16" s="1"/>
  <c r="D1886" i="16"/>
  <c r="D3038" i="16" s="1"/>
  <c r="E3038" i="16" s="1"/>
  <c r="L1448" i="16"/>
  <c r="L1455" i="16"/>
  <c r="K1455" i="16"/>
  <c r="K1448" i="16"/>
  <c r="L1441" i="16"/>
  <c r="G2591" i="16"/>
  <c r="G2332" i="16"/>
  <c r="K2334" i="16" s="1"/>
  <c r="F2342" i="16"/>
  <c r="F2591" i="16"/>
  <c r="F2484" i="16"/>
  <c r="G2488" i="16"/>
  <c r="K2490" i="16" s="1"/>
  <c r="G2595" i="16"/>
  <c r="K2597" i="16" s="1"/>
  <c r="F1161" i="16"/>
  <c r="F2354" i="16" s="1"/>
  <c r="D2336" i="16"/>
  <c r="E2336" i="16" s="1"/>
  <c r="F1168" i="16"/>
  <c r="F2361" i="16" s="1"/>
  <c r="D2599" i="16"/>
  <c r="E2599" i="16" s="1"/>
  <c r="F1418" i="16"/>
  <c r="F2603" i="16" s="1"/>
  <c r="D2492" i="16"/>
  <c r="E2492" i="16" s="1"/>
  <c r="F1307" i="16"/>
  <c r="F2496" i="16" s="1"/>
  <c r="M308" i="16"/>
  <c r="D2605" i="16"/>
  <c r="N1290" i="16"/>
  <c r="F1465" i="16"/>
  <c r="D2380" i="16"/>
  <c r="B1187" i="16"/>
  <c r="B2380" i="16" s="1"/>
  <c r="G2646" i="16"/>
  <c r="K2648" i="16" s="1"/>
  <c r="E2742" i="16"/>
  <c r="H2740" i="16" s="1"/>
  <c r="E3060" i="16"/>
  <c r="H3058" i="16" s="1"/>
  <c r="G2635" i="16"/>
  <c r="F2635" i="16"/>
  <c r="E2642" i="16"/>
  <c r="G2639" i="16"/>
  <c r="K2641" i="16" s="1"/>
  <c r="E2335" i="16"/>
  <c r="F1181" i="16" a="1"/>
  <c r="F1181" i="16" s="1"/>
  <c r="E2374" i="16"/>
  <c r="E2362" i="16"/>
  <c r="F2360" i="16"/>
  <c r="D2349" i="16"/>
  <c r="L1568" i="16"/>
  <c r="L2178" i="16" s="1"/>
  <c r="D3084" i="16"/>
  <c r="G3085" i="16" s="1"/>
  <c r="K3087" i="16" s="1"/>
  <c r="G3081" i="16"/>
  <c r="F3081" i="16"/>
  <c r="D1927" i="16"/>
  <c r="D3079" i="16" s="1"/>
  <c r="E3079" i="16"/>
  <c r="F1926" i="16" a="1"/>
  <c r="F1926" i="16" s="1"/>
  <c r="E3078" i="16"/>
  <c r="K1914" i="16"/>
  <c r="K2227" i="16" s="1"/>
  <c r="F3065" i="16"/>
  <c r="D3067" i="16"/>
  <c r="H3064" i="16" s="1"/>
  <c r="F3050" i="16"/>
  <c r="K1893" i="16"/>
  <c r="L1893" i="16" s="1"/>
  <c r="L2224" i="16" s="1"/>
  <c r="F3044" i="16"/>
  <c r="E3045" i="16"/>
  <c r="D3047" i="16" s="1"/>
  <c r="E3047" i="16" s="1"/>
  <c r="F3043" i="16"/>
  <c r="F3036" i="16"/>
  <c r="K1886" i="16"/>
  <c r="K1569" i="16"/>
  <c r="K1570" i="16"/>
  <c r="D2749" i="16"/>
  <c r="H2746" i="16" s="1"/>
  <c r="F1594" i="16" a="1"/>
  <c r="F1594" i="16" s="1"/>
  <c r="E2760" i="16"/>
  <c r="D1595" i="16"/>
  <c r="D2761" i="16" s="1"/>
  <c r="E2761" i="16"/>
  <c r="E2755" i="16"/>
  <c r="D2756" i="16" s="1"/>
  <c r="H2753" i="16" s="1"/>
  <c r="F2753" i="16"/>
  <c r="F1588" i="16"/>
  <c r="F2754" i="16" s="1"/>
  <c r="E2649" i="16"/>
  <c r="D2650" i="16"/>
  <c r="E2650" i="16" s="1"/>
  <c r="F2653" i="16"/>
  <c r="D2643" i="16"/>
  <c r="E2643" i="16" s="1"/>
  <c r="F2502" i="16"/>
  <c r="E2491" i="16"/>
  <c r="E2497" i="16"/>
  <c r="F2495" i="16"/>
  <c r="E2598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4" i="16" s="1"/>
  <c r="E2504" i="16" s="1"/>
  <c r="D2505" i="16" s="1"/>
  <c r="F1320" i="16" a="1"/>
  <c r="F1320" i="16" s="1"/>
  <c r="D1321" i="16"/>
  <c r="D2510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R47" i="22" s="1"/>
  <c r="Q48" i="22"/>
  <c r="R106" i="22"/>
  <c r="R110" i="22" s="1"/>
  <c r="R111" i="22" s="1"/>
  <c r="Q112" i="22"/>
  <c r="R116" i="22"/>
  <c r="R120" i="22" s="1"/>
  <c r="R121" i="22" s="1"/>
  <c r="Q122" i="22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2" i="16" s="1"/>
  <c r="E3052" i="16" s="1"/>
  <c r="D130" i="25"/>
  <c r="D138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1210" i="12" s="1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N943" i="12"/>
  <c r="N945" i="12"/>
  <c r="N949" i="12"/>
  <c r="N953" i="12"/>
  <c r="N957" i="12"/>
  <c r="N961" i="12"/>
  <c r="N944" i="12"/>
  <c r="N948" i="12"/>
  <c r="N952" i="12"/>
  <c r="N956" i="12"/>
  <c r="N960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1190" i="12" s="1"/>
  <c r="N711" i="12"/>
  <c r="N715" i="12"/>
  <c r="N719" i="12"/>
  <c r="N702" i="12"/>
  <c r="N1185" i="12" s="1"/>
  <c r="N706" i="12"/>
  <c r="N710" i="12"/>
  <c r="N714" i="12"/>
  <c r="N718" i="12"/>
  <c r="N709" i="12"/>
  <c r="N1192" i="12" s="1"/>
  <c r="N713" i="12"/>
  <c r="N704" i="12"/>
  <c r="N708" i="12"/>
  <c r="N712" i="12"/>
  <c r="N716" i="12"/>
  <c r="N720" i="12"/>
  <c r="L2078" i="16"/>
  <c r="M2078" i="16" s="1"/>
  <c r="M2047" i="16"/>
  <c r="K35" i="8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1" i="16" s="1"/>
  <c r="D1473" i="16"/>
  <c r="D2655" i="16" s="1"/>
  <c r="E2655" i="16" s="1"/>
  <c r="D2656" i="16" s="1"/>
  <c r="E560" i="20"/>
  <c r="D842" i="20"/>
  <c r="E842" i="20" s="1"/>
  <c r="C842" i="20"/>
  <c r="M2091" i="16"/>
  <c r="D1920" i="16"/>
  <c r="D3072" i="16" s="1"/>
  <c r="H3073" i="16" s="1"/>
  <c r="D1596" i="16"/>
  <c r="D2762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2253" i="16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9" i="16"/>
  <c r="K251" i="16" s="1"/>
  <c r="D1333" i="16"/>
  <c r="D2522" i="16" s="1"/>
  <c r="B1326" i="16"/>
  <c r="B2515" i="16" s="1"/>
  <c r="D1189" i="16"/>
  <c r="D1327" i="16"/>
  <c r="D2516" i="16" s="1"/>
  <c r="E1327" i="16"/>
  <c r="E2516" i="16" s="1"/>
  <c r="D1195" i="16"/>
  <c r="D2388" i="16" s="1"/>
  <c r="E1328" i="16"/>
  <c r="E2517" i="16" s="1"/>
  <c r="D1182" i="16"/>
  <c r="D1176" i="16"/>
  <c r="D2369" i="16" s="1"/>
  <c r="K1183" i="16"/>
  <c r="K2120" i="16" s="1"/>
  <c r="K411" i="20"/>
  <c r="K412" i="20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477" i="12"/>
  <c r="L1634" i="12" s="1"/>
  <c r="L1601" i="12"/>
  <c r="L1637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8" i="12"/>
  <c r="L1932" i="12"/>
  <c r="L1925" i="12"/>
  <c r="K80" i="10"/>
  <c r="K494" i="10"/>
  <c r="M527" i="20"/>
  <c r="M528" i="20" s="1"/>
  <c r="N526" i="20"/>
  <c r="K1927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4" i="16" s="1"/>
  <c r="D1933" i="16"/>
  <c r="D3085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7" i="16" s="1"/>
  <c r="D1607" i="16"/>
  <c r="B1600" i="16"/>
  <c r="B2766" i="16" s="1"/>
  <c r="K2181" i="16"/>
  <c r="K1590" i="16"/>
  <c r="K1591" i="16" s="1"/>
  <c r="K1596" i="16"/>
  <c r="D2014" i="16"/>
  <c r="N2020" i="16" s="1"/>
  <c r="D1479" i="16"/>
  <c r="D2661" i="16" s="1"/>
  <c r="B1484" i="16"/>
  <c r="B2666" i="16" s="1"/>
  <c r="E1486" i="16"/>
  <c r="E2668" i="16" s="1"/>
  <c r="E1485" i="16"/>
  <c r="E2667" i="16" s="1"/>
  <c r="D1485" i="16"/>
  <c r="D2667" i="16" s="1"/>
  <c r="D1491" i="16"/>
  <c r="D2673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C268" i="25" l="1"/>
  <c r="P2618" i="16"/>
  <c r="P2620" i="16" s="1"/>
  <c r="O2621" i="16"/>
  <c r="R2619" i="16"/>
  <c r="D149" i="25"/>
  <c r="D157" i="25" s="1"/>
  <c r="P57" i="22"/>
  <c r="P58" i="22" s="1"/>
  <c r="L1169" i="16"/>
  <c r="L2118" i="16" s="1"/>
  <c r="K1170" i="16"/>
  <c r="K1171" i="16" s="1"/>
  <c r="E2368" i="16"/>
  <c r="D1175" i="16"/>
  <c r="D2368" i="16" s="1"/>
  <c r="F2367" i="16" s="1"/>
  <c r="F1174" i="16" a="1"/>
  <c r="F1174" i="16" s="1"/>
  <c r="E2367" i="16"/>
  <c r="D2367" i="16"/>
  <c r="K1176" i="16"/>
  <c r="N195" i="11"/>
  <c r="N216" i="11"/>
  <c r="N218" i="11"/>
  <c r="N196" i="11"/>
  <c r="N217" i="11"/>
  <c r="N215" i="11"/>
  <c r="N197" i="11"/>
  <c r="N194" i="11"/>
  <c r="N214" i="11"/>
  <c r="N153" i="11"/>
  <c r="N154" i="11"/>
  <c r="N157" i="11"/>
  <c r="N149" i="11"/>
  <c r="N152" i="11"/>
  <c r="N156" i="11"/>
  <c r="N151" i="11"/>
  <c r="N158" i="11"/>
  <c r="N193" i="11"/>
  <c r="N155" i="11"/>
  <c r="N150" i="11"/>
  <c r="D1201" i="16"/>
  <c r="D2387" i="16"/>
  <c r="E1195" i="16"/>
  <c r="F1195" i="16" s="1" a="1"/>
  <c r="F1195" i="16" s="1"/>
  <c r="B1194" i="16"/>
  <c r="B2387" i="16" s="1"/>
  <c r="L370" i="20"/>
  <c r="L391" i="20"/>
  <c r="M391" i="20" s="1"/>
  <c r="L384" i="20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91" i="10" s="1"/>
  <c r="N117" i="10"/>
  <c r="E410" i="20"/>
  <c r="E2381" i="16"/>
  <c r="N59" i="20"/>
  <c r="N1222" i="20" s="1"/>
  <c r="N1256" i="20" s="1"/>
  <c r="N1269" i="20" s="1"/>
  <c r="N1282" i="20" s="1"/>
  <c r="N47" i="20"/>
  <c r="N362" i="20"/>
  <c r="N364" i="20" s="1"/>
  <c r="N390" i="20"/>
  <c r="N392" i="20" s="1"/>
  <c r="M1555" i="16"/>
  <c r="M1556" i="16" s="1"/>
  <c r="K413" i="20"/>
  <c r="O2611" i="16"/>
  <c r="O2613" i="16" s="1"/>
  <c r="O2612" i="16"/>
  <c r="O2614" i="16" s="1"/>
  <c r="M1156" i="16"/>
  <c r="M1157" i="16" s="1"/>
  <c r="N1155" i="16"/>
  <c r="N2116" i="16" s="1"/>
  <c r="N2726" i="16"/>
  <c r="N2728" i="16" s="1"/>
  <c r="O2725" i="16"/>
  <c r="O2719" i="16"/>
  <c r="O2721" i="16" s="1"/>
  <c r="O2718" i="16"/>
  <c r="O2720" i="16" s="1"/>
  <c r="N2584" i="16"/>
  <c r="O2582" i="16"/>
  <c r="O2584" i="16" s="1"/>
  <c r="M2588" i="16"/>
  <c r="L2590" i="16"/>
  <c r="L2591" i="16"/>
  <c r="M2589" i="16"/>
  <c r="N2583" i="16"/>
  <c r="O2581" i="16"/>
  <c r="N1452" i="16"/>
  <c r="N2162" i="16" s="1"/>
  <c r="K1190" i="16"/>
  <c r="K2121" i="16" s="1"/>
  <c r="N2577" i="16"/>
  <c r="O2576" i="16"/>
  <c r="P2574" i="16"/>
  <c r="O2575" i="16"/>
  <c r="N1445" i="16"/>
  <c r="O1445" i="16" s="1"/>
  <c r="O2161" i="16" s="1"/>
  <c r="M1446" i="16"/>
  <c r="M1447" i="16" s="1"/>
  <c r="X3160" i="16"/>
  <c r="P3160" i="16"/>
  <c r="V3159" i="16"/>
  <c r="N3159" i="16"/>
  <c r="T3158" i="16"/>
  <c r="L3158" i="16"/>
  <c r="R3157" i="16"/>
  <c r="W3157" i="16"/>
  <c r="L3160" i="16"/>
  <c r="V3157" i="16"/>
  <c r="W3158" i="16"/>
  <c r="M3157" i="16"/>
  <c r="W3160" i="16"/>
  <c r="O3160" i="16"/>
  <c r="U3159" i="16"/>
  <c r="M3159" i="16"/>
  <c r="S3158" i="16"/>
  <c r="K3158" i="16"/>
  <c r="Q3157" i="16"/>
  <c r="T3160" i="16"/>
  <c r="X3158" i="16"/>
  <c r="K3160" i="16"/>
  <c r="O3158" i="16"/>
  <c r="V3160" i="16"/>
  <c r="N3160" i="16"/>
  <c r="T3159" i="16"/>
  <c r="L3159" i="16"/>
  <c r="R3158" i="16"/>
  <c r="X3157" i="16"/>
  <c r="P3157" i="16"/>
  <c r="Q3158" i="16"/>
  <c r="R3159" i="16"/>
  <c r="P3158" i="16"/>
  <c r="S3160" i="16"/>
  <c r="U3157" i="16"/>
  <c r="U3160" i="16"/>
  <c r="M3160" i="16"/>
  <c r="S3159" i="16"/>
  <c r="O3157" i="16"/>
  <c r="N3157" i="16"/>
  <c r="Q3159" i="16"/>
  <c r="R3160" i="16"/>
  <c r="X3159" i="16"/>
  <c r="P3159" i="16"/>
  <c r="V3158" i="16"/>
  <c r="N3158" i="16"/>
  <c r="T3157" i="16"/>
  <c r="L3157" i="16"/>
  <c r="Q3160" i="16"/>
  <c r="W3159" i="16"/>
  <c r="O3159" i="16"/>
  <c r="U3158" i="16"/>
  <c r="M3158" i="16"/>
  <c r="S3157" i="16"/>
  <c r="K3157" i="16"/>
  <c r="X3088" i="16"/>
  <c r="P3088" i="16"/>
  <c r="V3087" i="16"/>
  <c r="N3087" i="16"/>
  <c r="T3086" i="16"/>
  <c r="L3086" i="16"/>
  <c r="R3085" i="16"/>
  <c r="W3088" i="16"/>
  <c r="O3088" i="16"/>
  <c r="M3087" i="16"/>
  <c r="S3086" i="16"/>
  <c r="K3086" i="16"/>
  <c r="Q3085" i="16"/>
  <c r="N3088" i="16"/>
  <c r="T3087" i="16"/>
  <c r="R3086" i="16"/>
  <c r="X3085" i="16"/>
  <c r="P3085" i="16"/>
  <c r="U3088" i="16"/>
  <c r="M3088" i="16"/>
  <c r="S3087" i="16"/>
  <c r="W3085" i="16"/>
  <c r="O3085" i="16"/>
  <c r="X3087" i="16"/>
  <c r="L3085" i="16"/>
  <c r="U3086" i="16"/>
  <c r="K3085" i="16"/>
  <c r="U3087" i="16"/>
  <c r="Q3086" i="16"/>
  <c r="V3086" i="16"/>
  <c r="O3087" i="16"/>
  <c r="V3088" i="16"/>
  <c r="L3087" i="16"/>
  <c r="N3086" i="16"/>
  <c r="W3087" i="16"/>
  <c r="T3088" i="16"/>
  <c r="L3088" i="16"/>
  <c r="R3087" i="16"/>
  <c r="X3086" i="16"/>
  <c r="P3086" i="16"/>
  <c r="V3085" i="16"/>
  <c r="N3085" i="16"/>
  <c r="T3085" i="16"/>
  <c r="M3086" i="16"/>
  <c r="S3088" i="16"/>
  <c r="K3088" i="16"/>
  <c r="Q3087" i="16"/>
  <c r="W3086" i="16"/>
  <c r="O3086" i="16"/>
  <c r="U3085" i="16"/>
  <c r="M3085" i="16"/>
  <c r="R3088" i="16"/>
  <c r="P3087" i="16"/>
  <c r="Q3088" i="16"/>
  <c r="S3085" i="16"/>
  <c r="M1453" i="16"/>
  <c r="M1454" i="16" s="1"/>
  <c r="X2770" i="16"/>
  <c r="P2770" i="16"/>
  <c r="V2769" i="16"/>
  <c r="N2769" i="16"/>
  <c r="T2768" i="16"/>
  <c r="L2768" i="16"/>
  <c r="R2767" i="16"/>
  <c r="O2770" i="16"/>
  <c r="M2769" i="16"/>
  <c r="S2768" i="16"/>
  <c r="Q2767" i="16"/>
  <c r="T2770" i="16"/>
  <c r="P2768" i="16"/>
  <c r="S2770" i="16"/>
  <c r="W2768" i="16"/>
  <c r="V2768" i="16"/>
  <c r="W2770" i="16"/>
  <c r="U2769" i="16"/>
  <c r="K2768" i="16"/>
  <c r="O2768" i="16"/>
  <c r="V2770" i="16"/>
  <c r="N2770" i="16"/>
  <c r="T2769" i="16"/>
  <c r="L2769" i="16"/>
  <c r="R2768" i="16"/>
  <c r="X2767" i="16"/>
  <c r="P2767" i="16"/>
  <c r="U2770" i="16"/>
  <c r="M2770" i="16"/>
  <c r="S2769" i="16"/>
  <c r="W2767" i="16"/>
  <c r="O2767" i="16"/>
  <c r="L2770" i="16"/>
  <c r="X2768" i="16"/>
  <c r="V2767" i="16"/>
  <c r="Q2769" i="16"/>
  <c r="U2767" i="16"/>
  <c r="P2769" i="16"/>
  <c r="T2767" i="16"/>
  <c r="Q2768" i="16"/>
  <c r="R2769" i="16"/>
  <c r="X2769" i="16"/>
  <c r="L2767" i="16"/>
  <c r="R2770" i="16"/>
  <c r="Q2770" i="16"/>
  <c r="W2769" i="16"/>
  <c r="O2769" i="16"/>
  <c r="U2768" i="16"/>
  <c r="M2768" i="16"/>
  <c r="S2767" i="16"/>
  <c r="K2767" i="16"/>
  <c r="N2767" i="16"/>
  <c r="K2770" i="16"/>
  <c r="M2767" i="16"/>
  <c r="N2768" i="16"/>
  <c r="X2649" i="16"/>
  <c r="P2649" i="16"/>
  <c r="V2648" i="16"/>
  <c r="N2648" i="16"/>
  <c r="T2647" i="16"/>
  <c r="L2647" i="16"/>
  <c r="R2646" i="16"/>
  <c r="W2649" i="16"/>
  <c r="O2649" i="16"/>
  <c r="U2648" i="16"/>
  <c r="M2648" i="16"/>
  <c r="S2647" i="16"/>
  <c r="K2647" i="16"/>
  <c r="Q2646" i="16"/>
  <c r="P2647" i="16"/>
  <c r="Q2648" i="16"/>
  <c r="U2646" i="16"/>
  <c r="X2648" i="16"/>
  <c r="O2648" i="16"/>
  <c r="M2647" i="16"/>
  <c r="V2649" i="16"/>
  <c r="N2649" i="16"/>
  <c r="T2648" i="16"/>
  <c r="L2648" i="16"/>
  <c r="R2647" i="16"/>
  <c r="X2646" i="16"/>
  <c r="P2646" i="16"/>
  <c r="X2647" i="16"/>
  <c r="S2649" i="16"/>
  <c r="O2647" i="16"/>
  <c r="V2647" i="16"/>
  <c r="W2648" i="16"/>
  <c r="S2646" i="16"/>
  <c r="U2649" i="16"/>
  <c r="M2649" i="16"/>
  <c r="S2648" i="16"/>
  <c r="Q2647" i="16"/>
  <c r="W2646" i="16"/>
  <c r="O2646" i="16"/>
  <c r="R2648" i="16"/>
  <c r="N2646" i="16"/>
  <c r="K2649" i="16"/>
  <c r="W2647" i="16"/>
  <c r="N2647" i="16"/>
  <c r="T2646" i="16"/>
  <c r="Q2649" i="16"/>
  <c r="T2649" i="16"/>
  <c r="L2649" i="16"/>
  <c r="V2646" i="16"/>
  <c r="M2646" i="16"/>
  <c r="P2648" i="16"/>
  <c r="L2646" i="16"/>
  <c r="U2647" i="16"/>
  <c r="K2646" i="16"/>
  <c r="R2649" i="16"/>
  <c r="R2639" i="16"/>
  <c r="W2642" i="16"/>
  <c r="O2642" i="16"/>
  <c r="U2641" i="16"/>
  <c r="M2641" i="16"/>
  <c r="S2640" i="16"/>
  <c r="K2640" i="16"/>
  <c r="Q2639" i="16"/>
  <c r="V2642" i="16"/>
  <c r="N2642" i="16"/>
  <c r="T2641" i="16"/>
  <c r="L2641" i="16"/>
  <c r="R2640" i="16"/>
  <c r="X2639" i="16"/>
  <c r="P2639" i="16"/>
  <c r="S2641" i="16"/>
  <c r="Q2640" i="16"/>
  <c r="O2639" i="16"/>
  <c r="N2641" i="16"/>
  <c r="U2642" i="16"/>
  <c r="M2642" i="16"/>
  <c r="W2639" i="16"/>
  <c r="T2642" i="16"/>
  <c r="L2642" i="16"/>
  <c r="R2641" i="16"/>
  <c r="X2640" i="16"/>
  <c r="P2640" i="16"/>
  <c r="V2639" i="16"/>
  <c r="N2639" i="16"/>
  <c r="R2642" i="16"/>
  <c r="X2641" i="16"/>
  <c r="P2641" i="16"/>
  <c r="V2640" i="16"/>
  <c r="T2639" i="16"/>
  <c r="Q2642" i="16"/>
  <c r="O2641" i="16"/>
  <c r="M2640" i="16"/>
  <c r="K2639" i="16"/>
  <c r="P2642" i="16"/>
  <c r="T2640" i="16"/>
  <c r="S2642" i="16"/>
  <c r="K2642" i="16"/>
  <c r="Q2641" i="16"/>
  <c r="W2640" i="16"/>
  <c r="O2640" i="16"/>
  <c r="U2639" i="16"/>
  <c r="M2639" i="16"/>
  <c r="N2640" i="16"/>
  <c r="L2639" i="16"/>
  <c r="W2641" i="16"/>
  <c r="U2640" i="16"/>
  <c r="S2639" i="16"/>
  <c r="X2642" i="16"/>
  <c r="V2641" i="16"/>
  <c r="L2640" i="16"/>
  <c r="X2598" i="16"/>
  <c r="L2596" i="16"/>
  <c r="L2598" i="16" s="1"/>
  <c r="U2598" i="16"/>
  <c r="W2598" i="16"/>
  <c r="K2596" i="16"/>
  <c r="K2598" i="16" s="1"/>
  <c r="L2595" i="16"/>
  <c r="V2598" i="16"/>
  <c r="R2598" i="16"/>
  <c r="K2595" i="16"/>
  <c r="T2598" i="16"/>
  <c r="S2598" i="16"/>
  <c r="G2491" i="16"/>
  <c r="X2491" i="16"/>
  <c r="P2491" i="16"/>
  <c r="V2490" i="16"/>
  <c r="N2490" i="16"/>
  <c r="T2489" i="16"/>
  <c r="L2489" i="16"/>
  <c r="R2488" i="16"/>
  <c r="W2488" i="16"/>
  <c r="K2491" i="16"/>
  <c r="U2488" i="16"/>
  <c r="K2488" i="16"/>
  <c r="W2491" i="16"/>
  <c r="O2491" i="16"/>
  <c r="U2490" i="16"/>
  <c r="M2490" i="16"/>
  <c r="S2489" i="16"/>
  <c r="K2489" i="16"/>
  <c r="Q2488" i="16"/>
  <c r="O2488" i="16"/>
  <c r="S2491" i="16"/>
  <c r="M2488" i="16"/>
  <c r="V2491" i="16"/>
  <c r="N2491" i="16"/>
  <c r="T2490" i="16"/>
  <c r="L2490" i="16"/>
  <c r="R2489" i="16"/>
  <c r="X2488" i="16"/>
  <c r="P2488" i="16"/>
  <c r="U2491" i="16"/>
  <c r="M2491" i="16"/>
  <c r="S2490" i="16"/>
  <c r="Q2489" i="16"/>
  <c r="O2489" i="16"/>
  <c r="T2491" i="16"/>
  <c r="L2491" i="16"/>
  <c r="R2490" i="16"/>
  <c r="X2489" i="16"/>
  <c r="P2489" i="16"/>
  <c r="V2488" i="16"/>
  <c r="N2488" i="16"/>
  <c r="Q2490" i="16"/>
  <c r="W2489" i="16"/>
  <c r="T2488" i="16"/>
  <c r="R2491" i="16"/>
  <c r="X2490" i="16"/>
  <c r="P2490" i="16"/>
  <c r="V2489" i="16"/>
  <c r="N2489" i="16"/>
  <c r="L2488" i="16"/>
  <c r="Q2491" i="16"/>
  <c r="W2490" i="16"/>
  <c r="O2490" i="16"/>
  <c r="U2489" i="16"/>
  <c r="M2489" i="16"/>
  <c r="S2488" i="16"/>
  <c r="L1163" i="16"/>
  <c r="L1164" i="16" s="1"/>
  <c r="M1162" i="16"/>
  <c r="M2117" i="16" s="1"/>
  <c r="F2335" i="16"/>
  <c r="W2335" i="16"/>
  <c r="O2335" i="16"/>
  <c r="U2334" i="16"/>
  <c r="M2334" i="16"/>
  <c r="S2333" i="16"/>
  <c r="K2333" i="16"/>
  <c r="V2335" i="16"/>
  <c r="N2335" i="16"/>
  <c r="T2334" i="16"/>
  <c r="L2334" i="16"/>
  <c r="R2333" i="16"/>
  <c r="X2332" i="16"/>
  <c r="P2332" i="16"/>
  <c r="R2334" i="16"/>
  <c r="N2332" i="16"/>
  <c r="O2334" i="16"/>
  <c r="V2334" i="16"/>
  <c r="L2333" i="16"/>
  <c r="U2335" i="16"/>
  <c r="M2335" i="16"/>
  <c r="S2334" i="16"/>
  <c r="Q2333" i="16"/>
  <c r="W2332" i="16"/>
  <c r="O2332" i="16"/>
  <c r="T2335" i="16"/>
  <c r="L2335" i="16"/>
  <c r="X2333" i="16"/>
  <c r="P2333" i="16"/>
  <c r="V2332" i="16"/>
  <c r="W2334" i="16"/>
  <c r="U2333" i="16"/>
  <c r="S2332" i="16"/>
  <c r="X2335" i="16"/>
  <c r="N2334" i="16"/>
  <c r="Q2332" i="16"/>
  <c r="S2335" i="16"/>
  <c r="K2335" i="16"/>
  <c r="Q2334" i="16"/>
  <c r="W2333" i="16"/>
  <c r="O2333" i="16"/>
  <c r="U2332" i="16"/>
  <c r="M2332" i="16"/>
  <c r="R2335" i="16"/>
  <c r="X2334" i="16"/>
  <c r="P2334" i="16"/>
  <c r="V2333" i="16"/>
  <c r="N2333" i="16"/>
  <c r="T2332" i="16"/>
  <c r="L2332" i="16"/>
  <c r="Q2335" i="16"/>
  <c r="M2333" i="16"/>
  <c r="K2332" i="16"/>
  <c r="P2335" i="16"/>
  <c r="T2333" i="16"/>
  <c r="R2332" i="16"/>
  <c r="K398" i="20"/>
  <c r="K399" i="20" s="1"/>
  <c r="L397" i="20"/>
  <c r="L399" i="20" s="1"/>
  <c r="G3160" i="16"/>
  <c r="F3160" i="16"/>
  <c r="M2137" i="16"/>
  <c r="M1295" i="16"/>
  <c r="M1296" i="16" s="1"/>
  <c r="G2770" i="16"/>
  <c r="F2770" i="16"/>
  <c r="M1406" i="16"/>
  <c r="M1407" i="16" s="1"/>
  <c r="M2154" i="16"/>
  <c r="H2762" i="16"/>
  <c r="D2773" i="16"/>
  <c r="G2774" i="16" s="1"/>
  <c r="K2776" i="16" s="1"/>
  <c r="K1613" i="16"/>
  <c r="L1613" i="16"/>
  <c r="M1613" i="16"/>
  <c r="K1945" i="16"/>
  <c r="L1945" i="16"/>
  <c r="M1945" i="16"/>
  <c r="N1945" i="16"/>
  <c r="D3163" i="16"/>
  <c r="G3164" i="16" s="1"/>
  <c r="K3166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7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2" i="16"/>
  <c r="O2701" i="16"/>
  <c r="O3170" i="16"/>
  <c r="O3142" i="16"/>
  <c r="O3114" i="16"/>
  <c r="O3084" i="16"/>
  <c r="O3056" i="16"/>
  <c r="O2990" i="16"/>
  <c r="O2962" i="16"/>
  <c r="O2934" i="16"/>
  <c r="O2906" i="16"/>
  <c r="O2878" i="16"/>
  <c r="O3019" i="16"/>
  <c r="O2708" i="16"/>
  <c r="O2680" i="16"/>
  <c r="O3149" i="16"/>
  <c r="O3121" i="16"/>
  <c r="O3091" i="16"/>
  <c r="O3063" i="16"/>
  <c r="O3035" i="16"/>
  <c r="O2969" i="16"/>
  <c r="O2941" i="16"/>
  <c r="O2913" i="16"/>
  <c r="O2885" i="16"/>
  <c r="O3026" i="16"/>
  <c r="O2998" i="16"/>
  <c r="O2687" i="16"/>
  <c r="O3156" i="16"/>
  <c r="O3128" i="16"/>
  <c r="O3098" i="16"/>
  <c r="O3070" i="16"/>
  <c r="O3042" i="16"/>
  <c r="O2976" i="16"/>
  <c r="O2948" i="16"/>
  <c r="O2920" i="16"/>
  <c r="O2892" i="16"/>
  <c r="O2864" i="16"/>
  <c r="O3163" i="16"/>
  <c r="O2899" i="16"/>
  <c r="O2308" i="16"/>
  <c r="O2543" i="16"/>
  <c r="O2508" i="16"/>
  <c r="O2694" i="16"/>
  <c r="O2927" i="16"/>
  <c r="O2836" i="16"/>
  <c r="O2808" i="16"/>
  <c r="O2780" i="16"/>
  <c r="O2752" i="16"/>
  <c r="O2724" i="16"/>
  <c r="O2659" i="16"/>
  <c r="O2631" i="16"/>
  <c r="O3005" i="16"/>
  <c r="O2955" i="16"/>
  <c r="O2983" i="16"/>
  <c r="O2843" i="16"/>
  <c r="O2815" i="16"/>
  <c r="O2787" i="16"/>
  <c r="O2759" i="16"/>
  <c r="O2731" i="16"/>
  <c r="O2666" i="16"/>
  <c r="O2638" i="16"/>
  <c r="O2610" i="16"/>
  <c r="O2550" i="16"/>
  <c r="O2515" i="16"/>
  <c r="O2480" i="16"/>
  <c r="O2801" i="16"/>
  <c r="O2717" i="16"/>
  <c r="O2624" i="16"/>
  <c r="O2473" i="16"/>
  <c r="O3049" i="16"/>
  <c r="O3135" i="16"/>
  <c r="O2829" i="16"/>
  <c r="O2773" i="16"/>
  <c r="O2745" i="16"/>
  <c r="O2652" i="16"/>
  <c r="O2564" i="16"/>
  <c r="O3077" i="16"/>
  <c r="O2871" i="16"/>
  <c r="O2850" i="16"/>
  <c r="O2822" i="16"/>
  <c r="O2794" i="16"/>
  <c r="O2766" i="16"/>
  <c r="O2738" i="16"/>
  <c r="O2673" i="16"/>
  <c r="O2645" i="16"/>
  <c r="O2617" i="16"/>
  <c r="O2557" i="16"/>
  <c r="O2522" i="16"/>
  <c r="O2487" i="16"/>
  <c r="O2857" i="16"/>
  <c r="O2494" i="16"/>
  <c r="O3107" i="16"/>
  <c r="O2529" i="16"/>
  <c r="O2408" i="16"/>
  <c r="O2352" i="16"/>
  <c r="O2457" i="16"/>
  <c r="O2401" i="16"/>
  <c r="O2310" i="16"/>
  <c r="O2536" i="16"/>
  <c r="O2450" i="16"/>
  <c r="O2394" i="16"/>
  <c r="O2345" i="16"/>
  <c r="O2443" i="16"/>
  <c r="O2387" i="16"/>
  <c r="O2338" i="16"/>
  <c r="O2466" i="16"/>
  <c r="O2366" i="16"/>
  <c r="O2415" i="16"/>
  <c r="O2436" i="16"/>
  <c r="O2380" i="16"/>
  <c r="O2331" i="16"/>
  <c r="O2601" i="16"/>
  <c r="O2594" i="16"/>
  <c r="O2587" i="16"/>
  <c r="O2580" i="16"/>
  <c r="O2573" i="16"/>
  <c r="O2317" i="16"/>
  <c r="O2429" i="16"/>
  <c r="O2373" i="16"/>
  <c r="O2324" i="16"/>
  <c r="O2501" i="16"/>
  <c r="O2422" i="16"/>
  <c r="O2359" i="16"/>
  <c r="O1557" i="16"/>
  <c r="O516" i="16" s="1"/>
  <c r="N1283" i="16"/>
  <c r="N307" i="16" s="1"/>
  <c r="O1434" i="16"/>
  <c r="O391" i="16" s="1"/>
  <c r="F1885" i="16"/>
  <c r="F3037" i="16" s="1"/>
  <c r="L1297" i="16"/>
  <c r="K1297" i="16"/>
  <c r="H3080" i="16"/>
  <c r="L1469" i="16"/>
  <c r="K1469" i="16"/>
  <c r="K1462" i="16"/>
  <c r="G2335" i="16"/>
  <c r="G2346" i="16"/>
  <c r="K2348" i="16" s="1"/>
  <c r="G2353" i="16"/>
  <c r="K2355" i="16" s="1"/>
  <c r="F2491" i="16"/>
  <c r="G2598" i="16"/>
  <c r="F2598" i="16"/>
  <c r="O1401" i="16"/>
  <c r="G2649" i="16"/>
  <c r="L1172" i="16"/>
  <c r="L250" i="16" s="1"/>
  <c r="D2350" i="16"/>
  <c r="E2350" i="16" s="1"/>
  <c r="D2357" i="16"/>
  <c r="E2357" i="16" s="1"/>
  <c r="N1412" i="16"/>
  <c r="N2155" i="16" s="1"/>
  <c r="L1408" i="16"/>
  <c r="N1301" i="16"/>
  <c r="O1301" i="16" s="1"/>
  <c r="E2605" i="16"/>
  <c r="G2602" i="16"/>
  <c r="K2604" i="16" s="1"/>
  <c r="D2606" i="16"/>
  <c r="E2606" i="16" s="1"/>
  <c r="N308" i="16"/>
  <c r="O1290" i="16"/>
  <c r="B1201" i="16"/>
  <c r="B2394" i="16" s="1"/>
  <c r="D2394" i="16"/>
  <c r="F2649" i="16"/>
  <c r="K1408" i="16"/>
  <c r="G2653" i="16"/>
  <c r="K2655" i="16" s="1"/>
  <c r="E3067" i="16"/>
  <c r="H3065" i="16" s="1"/>
  <c r="E2749" i="16"/>
  <c r="H2747" i="16" s="1"/>
  <c r="E2756" i="16"/>
  <c r="H2754" i="16" s="1"/>
  <c r="G2642" i="16"/>
  <c r="F2642" i="16"/>
  <c r="E2349" i="16"/>
  <c r="E2356" i="16"/>
  <c r="L1569" i="16"/>
  <c r="D1183" i="16"/>
  <c r="L1183" i="16" s="1"/>
  <c r="L2120" i="16" s="1"/>
  <c r="D2375" i="16"/>
  <c r="D1190" i="16"/>
  <c r="D2382" i="16"/>
  <c r="D2363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8" i="16"/>
  <c r="F3088" i="16"/>
  <c r="D3091" i="16"/>
  <c r="G3092" i="16" s="1"/>
  <c r="K3094" i="16" s="1"/>
  <c r="K2223" i="16"/>
  <c r="K1887" i="16"/>
  <c r="K1888" i="16" s="1"/>
  <c r="D1934" i="16"/>
  <c r="D3086" i="16" s="1"/>
  <c r="E3086" i="16"/>
  <c r="F1933" i="16" a="1"/>
  <c r="F1933" i="16" s="1"/>
  <c r="E3085" i="16"/>
  <c r="K1915" i="16"/>
  <c r="K1916" i="16" s="1"/>
  <c r="F1927" i="16"/>
  <c r="F3079" i="16" s="1"/>
  <c r="D3080" i="16"/>
  <c r="E3080" i="16" s="1"/>
  <c r="F3071" i="16"/>
  <c r="F3078" i="16"/>
  <c r="D3054" i="16"/>
  <c r="E3054" i="16" s="1"/>
  <c r="D3053" i="16"/>
  <c r="H3050" i="16" s="1"/>
  <c r="M1893" i="16"/>
  <c r="M2224" i="16" s="1"/>
  <c r="D3046" i="16"/>
  <c r="H3043" i="16" s="1"/>
  <c r="D3039" i="16"/>
  <c r="F1601" i="16" a="1"/>
  <c r="F1601" i="16" s="1"/>
  <c r="E2767" i="16"/>
  <c r="D2757" i="16"/>
  <c r="E2757" i="16" s="1"/>
  <c r="D1602" i="16"/>
  <c r="D2768" i="16" s="1"/>
  <c r="E2768" i="16"/>
  <c r="F2760" i="16"/>
  <c r="E2762" i="16"/>
  <c r="D2763" i="16" s="1"/>
  <c r="H2760" i="16" s="1"/>
  <c r="F1595" i="16"/>
  <c r="F2761" i="16" s="1"/>
  <c r="E2656" i="16"/>
  <c r="D2657" i="16"/>
  <c r="E2657" i="16" s="1"/>
  <c r="F2660" i="16"/>
  <c r="E2505" i="16"/>
  <c r="D2506" i="16"/>
  <c r="E2506" i="16" s="1"/>
  <c r="G2502" i="16"/>
  <c r="K2504" i="16" s="1"/>
  <c r="F2509" i="16"/>
  <c r="D2498" i="16"/>
  <c r="K332" i="16"/>
  <c r="N345" i="16"/>
  <c r="L2155" i="16"/>
  <c r="L1413" i="16"/>
  <c r="M1413" i="16" s="1"/>
  <c r="K2156" i="16"/>
  <c r="L1419" i="16"/>
  <c r="K1420" i="16"/>
  <c r="F1314" i="16"/>
  <c r="F2503" i="16" s="1"/>
  <c r="F1485" i="16" a="1"/>
  <c r="F1485" i="16" s="1"/>
  <c r="D1486" i="16"/>
  <c r="D2668" i="16" s="1"/>
  <c r="F1472" i="16"/>
  <c r="F2654" i="16" s="1"/>
  <c r="D1322" i="16"/>
  <c r="F1327" i="16" a="1"/>
  <c r="F1327" i="16" s="1"/>
  <c r="D1328" i="16"/>
  <c r="D2517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116" i="10"/>
  <c r="M1137" i="16"/>
  <c r="M245" i="16" s="1"/>
  <c r="S42" i="22"/>
  <c r="S46" i="22" s="1"/>
  <c r="S47" i="22" s="1"/>
  <c r="R48" i="22"/>
  <c r="S106" i="22"/>
  <c r="S110" i="22" s="1"/>
  <c r="S111" i="22" s="1"/>
  <c r="R112" i="22"/>
  <c r="R122" i="22"/>
  <c r="S116" i="22"/>
  <c r="S120" i="22" s="1"/>
  <c r="S121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1210" i="12" s="1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1190" i="12" s="1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2" i="16" s="1"/>
  <c r="E2662" i="16" s="1"/>
  <c r="D2663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69" i="16" s="1"/>
  <c r="D1921" i="16"/>
  <c r="D3073" i="16" s="1"/>
  <c r="E3073" i="16" s="1"/>
  <c r="N120" i="20"/>
  <c r="N1239" i="20" s="1"/>
  <c r="N1392" i="16"/>
  <c r="D1334" i="16"/>
  <c r="D2523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284" i="16"/>
  <c r="N804" i="16" s="1"/>
  <c r="N1807" i="12"/>
  <c r="N1876" i="12" s="1"/>
  <c r="N1914" i="12" s="1"/>
  <c r="N1086" i="12"/>
  <c r="N1155" i="12" s="1"/>
  <c r="N808" i="16"/>
  <c r="N1762" i="12"/>
  <c r="N1875" i="12" s="1"/>
  <c r="N1913" i="12" s="1"/>
  <c r="N1708" i="12"/>
  <c r="N1873" i="12" s="1"/>
  <c r="N1911" i="12" s="1"/>
  <c r="N2042" i="16"/>
  <c r="N811" i="16" s="1"/>
  <c r="N77" i="18"/>
  <c r="N1512" i="12"/>
  <c r="N1563" i="12"/>
  <c r="N1600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E932" i="16"/>
  <c r="F932" i="16" s="1" a="1"/>
  <c r="F932" i="16" s="1"/>
  <c r="D932" i="16"/>
  <c r="C934" i="16"/>
  <c r="B931" i="16"/>
  <c r="D937" i="16"/>
  <c r="J936" i="16"/>
  <c r="E933" i="16"/>
  <c r="E1334" i="16"/>
  <c r="E2523" i="16" s="1"/>
  <c r="B1333" i="16"/>
  <c r="B2522" i="16" s="1"/>
  <c r="E1335" i="16"/>
  <c r="E2524" i="16" s="1"/>
  <c r="D1340" i="16"/>
  <c r="D2529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5" i="16" s="1"/>
  <c r="D1208" i="16"/>
  <c r="E1203" i="16"/>
  <c r="E2396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1" i="16" s="1"/>
  <c r="M2068" i="16"/>
  <c r="M2069" i="16" s="1"/>
  <c r="N1399" i="16"/>
  <c r="N1400" i="16" s="1"/>
  <c r="N534" i="20"/>
  <c r="N535" i="20" s="1"/>
  <c r="O533" i="20"/>
  <c r="M805" i="16"/>
  <c r="M2074" i="16"/>
  <c r="N2074" i="16" s="1"/>
  <c r="M699" i="16"/>
  <c r="O1554" i="16"/>
  <c r="O2176" i="16" s="1"/>
  <c r="O1561" i="16"/>
  <c r="O2177" i="16" s="1"/>
  <c r="N1562" i="16"/>
  <c r="N1563" i="16" s="1"/>
  <c r="L1929" i="12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2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3" i="16" s="1"/>
  <c r="E1609" i="16"/>
  <c r="D1608" i="16"/>
  <c r="D2774" i="16" s="1"/>
  <c r="D2021" i="16"/>
  <c r="D3170" i="16" s="1"/>
  <c r="B2014" i="16"/>
  <c r="B3163" i="16" s="1"/>
  <c r="D1492" i="16"/>
  <c r="D2674" i="16" s="1"/>
  <c r="B1491" i="16"/>
  <c r="B2673" i="16" s="1"/>
  <c r="E1492" i="16"/>
  <c r="E2674" i="16" s="1"/>
  <c r="E1493" i="16"/>
  <c r="E2675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O67" i="22"/>
  <c r="O92" i="12" s="1"/>
  <c r="S25" i="20"/>
  <c r="S54" i="20" s="1"/>
  <c r="S56" i="20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Q2618" i="16" l="1"/>
  <c r="Q2620" i="16" s="1"/>
  <c r="S2619" i="16"/>
  <c r="E149" i="25"/>
  <c r="E157" i="25" s="1"/>
  <c r="M1169" i="16"/>
  <c r="M2118" i="16" s="1"/>
  <c r="F1175" i="16"/>
  <c r="F2368" i="16" s="1"/>
  <c r="Q57" i="22"/>
  <c r="Q58" i="22" s="1"/>
  <c r="L1170" i="16"/>
  <c r="L1171" i="16" s="1"/>
  <c r="K2119" i="16"/>
  <c r="K1177" i="16"/>
  <c r="K1178" i="16" s="1"/>
  <c r="E2369" i="16"/>
  <c r="D2370" i="16" s="1"/>
  <c r="E2370" i="16" s="1"/>
  <c r="E2388" i="16"/>
  <c r="O196" i="11"/>
  <c r="O217" i="11"/>
  <c r="O197" i="11"/>
  <c r="O218" i="11"/>
  <c r="O195" i="11"/>
  <c r="O194" i="11"/>
  <c r="O215" i="11"/>
  <c r="O216" i="11"/>
  <c r="O157" i="11"/>
  <c r="O214" i="11"/>
  <c r="O154" i="11"/>
  <c r="O153" i="11"/>
  <c r="O155" i="11"/>
  <c r="O156" i="11"/>
  <c r="O158" i="11"/>
  <c r="O149" i="11"/>
  <c r="O150" i="11"/>
  <c r="O151" i="11"/>
  <c r="O152" i="11"/>
  <c r="O193" i="11"/>
  <c r="M370" i="20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91" i="10" s="1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2" i="16"/>
  <c r="P2614" i="16" s="1"/>
  <c r="P2611" i="16"/>
  <c r="P2613" i="16" s="1"/>
  <c r="O2726" i="16"/>
  <c r="K1191" i="16"/>
  <c r="K1192" i="16" s="1"/>
  <c r="P2725" i="16"/>
  <c r="P2727" i="16" s="1"/>
  <c r="O2727" i="16"/>
  <c r="L1190" i="16"/>
  <c r="L2121" i="16" s="1"/>
  <c r="P2719" i="16"/>
  <c r="P2721" i="16" s="1"/>
  <c r="P2718" i="16"/>
  <c r="P2720" i="16" s="1"/>
  <c r="M2596" i="16"/>
  <c r="M2598" i="16" s="1"/>
  <c r="M2595" i="16"/>
  <c r="N2595" i="16" s="1"/>
  <c r="P2582" i="16"/>
  <c r="L2597" i="16"/>
  <c r="N2589" i="16"/>
  <c r="N2591" i="16" s="1"/>
  <c r="O1452" i="16"/>
  <c r="O2162" i="16" s="1"/>
  <c r="M2591" i="16"/>
  <c r="M2590" i="16"/>
  <c r="N2588" i="16"/>
  <c r="N2590" i="16" s="1"/>
  <c r="P2581" i="16"/>
  <c r="Q2581" i="16" s="1"/>
  <c r="O2583" i="16"/>
  <c r="N1446" i="16"/>
  <c r="O1446" i="16" s="1"/>
  <c r="N2161" i="16"/>
  <c r="N1453" i="16"/>
  <c r="P2576" i="16"/>
  <c r="O2577" i="16"/>
  <c r="Q2574" i="16"/>
  <c r="P2575" i="16"/>
  <c r="N1162" i="16"/>
  <c r="N2117" i="16" s="1"/>
  <c r="K425" i="20"/>
  <c r="K426" i="20" s="1"/>
  <c r="X3167" i="16"/>
  <c r="P3167" i="16"/>
  <c r="V3166" i="16"/>
  <c r="N3166" i="16"/>
  <c r="T3165" i="16"/>
  <c r="L3165" i="16"/>
  <c r="R3164" i="16"/>
  <c r="W3165" i="16"/>
  <c r="M3165" i="16"/>
  <c r="W3167" i="16"/>
  <c r="O3167" i="16"/>
  <c r="U3166" i="16"/>
  <c r="M3166" i="16"/>
  <c r="S3165" i="16"/>
  <c r="K3165" i="16"/>
  <c r="Q3164" i="16"/>
  <c r="Q3166" i="16"/>
  <c r="O3166" i="16"/>
  <c r="V3167" i="16"/>
  <c r="N3167" i="16"/>
  <c r="T3166" i="16"/>
  <c r="L3166" i="16"/>
  <c r="R3165" i="16"/>
  <c r="X3164" i="16"/>
  <c r="P3164" i="16"/>
  <c r="O3165" i="16"/>
  <c r="U3165" i="16"/>
  <c r="U3167" i="16"/>
  <c r="M3167" i="16"/>
  <c r="S3166" i="16"/>
  <c r="Q3165" i="16"/>
  <c r="W3164" i="16"/>
  <c r="O3164" i="16"/>
  <c r="K3167" i="16"/>
  <c r="M3164" i="16"/>
  <c r="T3167" i="16"/>
  <c r="L3167" i="16"/>
  <c r="R3166" i="16"/>
  <c r="X3165" i="16"/>
  <c r="P3165" i="16"/>
  <c r="V3164" i="16"/>
  <c r="N3164" i="16"/>
  <c r="S3167" i="16"/>
  <c r="U3164" i="16"/>
  <c r="K3164" i="16"/>
  <c r="R3167" i="16"/>
  <c r="X3166" i="16"/>
  <c r="P3166" i="16"/>
  <c r="V3165" i="16"/>
  <c r="N3165" i="16"/>
  <c r="T3164" i="16"/>
  <c r="L3164" i="16"/>
  <c r="Q3167" i="16"/>
  <c r="W3166" i="16"/>
  <c r="S3164" i="16"/>
  <c r="X3095" i="16"/>
  <c r="P3095" i="16"/>
  <c r="V3094" i="16"/>
  <c r="N3094" i="16"/>
  <c r="T3093" i="16"/>
  <c r="L3093" i="16"/>
  <c r="R3092" i="16"/>
  <c r="W3095" i="16"/>
  <c r="O3095" i="16"/>
  <c r="U3094" i="16"/>
  <c r="M3094" i="16"/>
  <c r="S3093" i="16"/>
  <c r="K3093" i="16"/>
  <c r="Q3092" i="16"/>
  <c r="V3095" i="16"/>
  <c r="N3095" i="16"/>
  <c r="T3094" i="16"/>
  <c r="L3094" i="16"/>
  <c r="R3093" i="16"/>
  <c r="X3092" i="16"/>
  <c r="P3092" i="16"/>
  <c r="R3094" i="16"/>
  <c r="X3093" i="16"/>
  <c r="V3092" i="16"/>
  <c r="S3095" i="16"/>
  <c r="Q3094" i="16"/>
  <c r="U3092" i="16"/>
  <c r="Q3095" i="16"/>
  <c r="U3093" i="16"/>
  <c r="L3095" i="16"/>
  <c r="O3093" i="16"/>
  <c r="W3094" i="16"/>
  <c r="M3093" i="16"/>
  <c r="M3092" i="16"/>
  <c r="U3095" i="16"/>
  <c r="M3095" i="16"/>
  <c r="S3094" i="16"/>
  <c r="Q3093" i="16"/>
  <c r="W3092" i="16"/>
  <c r="O3092" i="16"/>
  <c r="T3095" i="16"/>
  <c r="P3093" i="16"/>
  <c r="K3095" i="16"/>
  <c r="W3093" i="16"/>
  <c r="L3092" i="16"/>
  <c r="O3094" i="16"/>
  <c r="K3092" i="16"/>
  <c r="N3092" i="16"/>
  <c r="R3095" i="16"/>
  <c r="X3094" i="16"/>
  <c r="P3094" i="16"/>
  <c r="V3093" i="16"/>
  <c r="N3093" i="16"/>
  <c r="T3092" i="16"/>
  <c r="S3092" i="16"/>
  <c r="W2777" i="16"/>
  <c r="O2777" i="16"/>
  <c r="U2776" i="16"/>
  <c r="M2776" i="16"/>
  <c r="S2775" i="16"/>
  <c r="K2775" i="16"/>
  <c r="Q2774" i="16"/>
  <c r="V2777" i="16"/>
  <c r="N2777" i="16"/>
  <c r="T2776" i="16"/>
  <c r="L2776" i="16"/>
  <c r="R2775" i="16"/>
  <c r="X2774" i="16"/>
  <c r="P2774" i="16"/>
  <c r="T2775" i="16"/>
  <c r="U2777" i="16"/>
  <c r="M2777" i="16"/>
  <c r="S2776" i="16"/>
  <c r="Q2775" i="16"/>
  <c r="W2774" i="16"/>
  <c r="O2774" i="16"/>
  <c r="K2777" i="16"/>
  <c r="Q2776" i="16"/>
  <c r="O2775" i="16"/>
  <c r="M2774" i="16"/>
  <c r="K2774" i="16"/>
  <c r="V2776" i="16"/>
  <c r="T2777" i="16"/>
  <c r="L2777" i="16"/>
  <c r="R2776" i="16"/>
  <c r="X2775" i="16"/>
  <c r="P2775" i="16"/>
  <c r="V2774" i="16"/>
  <c r="N2774" i="16"/>
  <c r="S2777" i="16"/>
  <c r="W2775" i="16"/>
  <c r="U2774" i="16"/>
  <c r="M2775" i="16"/>
  <c r="X2777" i="16"/>
  <c r="N2776" i="16"/>
  <c r="R2774" i="16"/>
  <c r="R2777" i="16"/>
  <c r="X2776" i="16"/>
  <c r="P2776" i="16"/>
  <c r="V2775" i="16"/>
  <c r="N2775" i="16"/>
  <c r="T2774" i="16"/>
  <c r="L2774" i="16"/>
  <c r="Q2777" i="16"/>
  <c r="W2776" i="16"/>
  <c r="O2776" i="16"/>
  <c r="U2775" i="16"/>
  <c r="S2774" i="16"/>
  <c r="P2777" i="16"/>
  <c r="L2775" i="16"/>
  <c r="X2656" i="16"/>
  <c r="P2656" i="16"/>
  <c r="V2655" i="16"/>
  <c r="N2655" i="16"/>
  <c r="T2654" i="16"/>
  <c r="L2654" i="16"/>
  <c r="R2653" i="16"/>
  <c r="W2656" i="16"/>
  <c r="O2656" i="16"/>
  <c r="U2655" i="16"/>
  <c r="M2655" i="16"/>
  <c r="S2654" i="16"/>
  <c r="K2654" i="16"/>
  <c r="Q2653" i="16"/>
  <c r="O2654" i="16"/>
  <c r="M2653" i="16"/>
  <c r="U2654" i="16"/>
  <c r="K2653" i="16"/>
  <c r="V2656" i="16"/>
  <c r="N2656" i="16"/>
  <c r="T2655" i="16"/>
  <c r="L2655" i="16"/>
  <c r="R2654" i="16"/>
  <c r="X2653" i="16"/>
  <c r="P2653" i="16"/>
  <c r="L2656" i="16"/>
  <c r="X2654" i="16"/>
  <c r="V2653" i="16"/>
  <c r="K2656" i="16"/>
  <c r="W2654" i="16"/>
  <c r="O2655" i="16"/>
  <c r="S2653" i="16"/>
  <c r="U2656" i="16"/>
  <c r="M2656" i="16"/>
  <c r="S2655" i="16"/>
  <c r="Q2654" i="16"/>
  <c r="W2653" i="16"/>
  <c r="O2653" i="16"/>
  <c r="T2656" i="16"/>
  <c r="R2655" i="16"/>
  <c r="P2654" i="16"/>
  <c r="N2653" i="16"/>
  <c r="S2656" i="16"/>
  <c r="Q2655" i="16"/>
  <c r="U2653" i="16"/>
  <c r="W2655" i="16"/>
  <c r="M2654" i="16"/>
  <c r="R2656" i="16"/>
  <c r="X2655" i="16"/>
  <c r="P2655" i="16"/>
  <c r="V2654" i="16"/>
  <c r="N2654" i="16"/>
  <c r="T2653" i="16"/>
  <c r="L2653" i="16"/>
  <c r="Q2656" i="16"/>
  <c r="N1295" i="16"/>
  <c r="N1296" i="16" s="1"/>
  <c r="X2605" i="16"/>
  <c r="L2603" i="16"/>
  <c r="L2602" i="16"/>
  <c r="W2605" i="16"/>
  <c r="K2603" i="16"/>
  <c r="K2605" i="16" s="1"/>
  <c r="V2605" i="16"/>
  <c r="S2605" i="16"/>
  <c r="K2602" i="16"/>
  <c r="U2605" i="16"/>
  <c r="T2605" i="16"/>
  <c r="R2605" i="16"/>
  <c r="M1163" i="16"/>
  <c r="M1164" i="16" s="1"/>
  <c r="X2505" i="16"/>
  <c r="P2505" i="16"/>
  <c r="V2504" i="16"/>
  <c r="N2504" i="16"/>
  <c r="T2503" i="16"/>
  <c r="L2503" i="16"/>
  <c r="R2502" i="16"/>
  <c r="X2503" i="16"/>
  <c r="V2502" i="16"/>
  <c r="K2505" i="16"/>
  <c r="M2502" i="16"/>
  <c r="M2503" i="16"/>
  <c r="K2502" i="16"/>
  <c r="W2505" i="16"/>
  <c r="O2505" i="16"/>
  <c r="U2504" i="16"/>
  <c r="M2504" i="16"/>
  <c r="S2503" i="16"/>
  <c r="K2503" i="16"/>
  <c r="Q2502" i="16"/>
  <c r="R2504" i="16"/>
  <c r="S2505" i="16"/>
  <c r="O2504" i="16"/>
  <c r="V2505" i="16"/>
  <c r="N2505" i="16"/>
  <c r="T2504" i="16"/>
  <c r="L2504" i="16"/>
  <c r="R2503" i="16"/>
  <c r="X2502" i="16"/>
  <c r="P2502" i="16"/>
  <c r="L2505" i="16"/>
  <c r="N2502" i="16"/>
  <c r="W2503" i="16"/>
  <c r="U2502" i="16"/>
  <c r="U2503" i="16"/>
  <c r="U2505" i="16"/>
  <c r="M2505" i="16"/>
  <c r="S2504" i="16"/>
  <c r="Q2503" i="16"/>
  <c r="W2502" i="16"/>
  <c r="O2502" i="16"/>
  <c r="T2505" i="16"/>
  <c r="P2503" i="16"/>
  <c r="Q2504" i="16"/>
  <c r="O2503" i="16"/>
  <c r="W2504" i="16"/>
  <c r="S2502" i="16"/>
  <c r="R2505" i="16"/>
  <c r="X2504" i="16"/>
  <c r="P2504" i="16"/>
  <c r="V2503" i="16"/>
  <c r="N2503" i="16"/>
  <c r="T2502" i="16"/>
  <c r="L2502" i="16"/>
  <c r="Q2505" i="16"/>
  <c r="N1406" i="16"/>
  <c r="O1406" i="16" s="1"/>
  <c r="M2139" i="16"/>
  <c r="F2356" i="16"/>
  <c r="X2356" i="16"/>
  <c r="V2355" i="16"/>
  <c r="W2356" i="16"/>
  <c r="V2356" i="16"/>
  <c r="N2356" i="16"/>
  <c r="T2355" i="16"/>
  <c r="L2355" i="16"/>
  <c r="R2354" i="16"/>
  <c r="X2353" i="16"/>
  <c r="P2353" i="16"/>
  <c r="N2353" i="16"/>
  <c r="N2354" i="16"/>
  <c r="O2355" i="16"/>
  <c r="R2353" i="16"/>
  <c r="M2355" i="16"/>
  <c r="U2356" i="16"/>
  <c r="M2356" i="16"/>
  <c r="S2355" i="16"/>
  <c r="Q2354" i="16"/>
  <c r="W2353" i="16"/>
  <c r="O2353" i="16"/>
  <c r="P2354" i="16"/>
  <c r="V2354" i="16"/>
  <c r="T2353" i="16"/>
  <c r="W2355" i="16"/>
  <c r="U2354" i="16"/>
  <c r="K2353" i="16"/>
  <c r="T2354" i="16"/>
  <c r="U2355" i="16"/>
  <c r="K2354" i="16"/>
  <c r="T2356" i="16"/>
  <c r="L2356" i="16"/>
  <c r="R2355" i="16"/>
  <c r="X2354" i="16"/>
  <c r="V2353" i="16"/>
  <c r="S2353" i="16"/>
  <c r="N2355" i="16"/>
  <c r="S2354" i="16"/>
  <c r="S2356" i="16"/>
  <c r="K2356" i="16"/>
  <c r="Q2355" i="16"/>
  <c r="W2354" i="16"/>
  <c r="O2354" i="16"/>
  <c r="U2353" i="16"/>
  <c r="M2353" i="16"/>
  <c r="R2356" i="16"/>
  <c r="X2355" i="16"/>
  <c r="P2355" i="16"/>
  <c r="L2353" i="16"/>
  <c r="Q2356" i="16"/>
  <c r="M2354" i="16"/>
  <c r="P2356" i="16"/>
  <c r="L2354" i="16"/>
  <c r="O2356" i="16"/>
  <c r="Q2353" i="16"/>
  <c r="F2349" i="16"/>
  <c r="X2349" i="16"/>
  <c r="P2349" i="16"/>
  <c r="V2348" i="16"/>
  <c r="N2348" i="16"/>
  <c r="T2347" i="16"/>
  <c r="L2347" i="16"/>
  <c r="R2346" i="16"/>
  <c r="O2346" i="16"/>
  <c r="T2349" i="16"/>
  <c r="X2347" i="16"/>
  <c r="V2346" i="16"/>
  <c r="Q2348" i="16"/>
  <c r="X2348" i="16"/>
  <c r="T2346" i="16"/>
  <c r="U2347" i="16"/>
  <c r="S2346" i="16"/>
  <c r="W2349" i="16"/>
  <c r="O2349" i="16"/>
  <c r="U2348" i="16"/>
  <c r="M2348" i="16"/>
  <c r="S2347" i="16"/>
  <c r="K2347" i="16"/>
  <c r="Q2346" i="16"/>
  <c r="W2346" i="16"/>
  <c r="S2349" i="16"/>
  <c r="O2347" i="16"/>
  <c r="R2349" i="16"/>
  <c r="N2347" i="16"/>
  <c r="O2348" i="16"/>
  <c r="K2346" i="16"/>
  <c r="V2349" i="16"/>
  <c r="N2349" i="16"/>
  <c r="T2348" i="16"/>
  <c r="L2348" i="16"/>
  <c r="R2347" i="16"/>
  <c r="X2346" i="16"/>
  <c r="P2346" i="16"/>
  <c r="Q2347" i="16"/>
  <c r="L2349" i="16"/>
  <c r="P2347" i="16"/>
  <c r="K2349" i="16"/>
  <c r="U2346" i="16"/>
  <c r="P2348" i="16"/>
  <c r="L2346" i="16"/>
  <c r="W2348" i="16"/>
  <c r="U2349" i="16"/>
  <c r="M2349" i="16"/>
  <c r="S2348" i="16"/>
  <c r="R2348" i="16"/>
  <c r="N2346" i="16"/>
  <c r="W2347" i="16"/>
  <c r="M2346" i="16"/>
  <c r="V2347" i="16"/>
  <c r="Q2349" i="16"/>
  <c r="M2347" i="16"/>
  <c r="M1309" i="16"/>
  <c r="M1310" i="16" s="1"/>
  <c r="L398" i="20"/>
  <c r="M397" i="20"/>
  <c r="M399" i="20" s="1"/>
  <c r="F3167" i="16"/>
  <c r="H2769" i="16"/>
  <c r="F2777" i="16"/>
  <c r="G2777" i="16"/>
  <c r="G3167" i="16"/>
  <c r="D2780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2" i="16"/>
  <c r="P2701" i="16"/>
  <c r="P3170" i="16"/>
  <c r="P3142" i="16"/>
  <c r="P3114" i="16"/>
  <c r="P3084" i="16"/>
  <c r="P3056" i="16"/>
  <c r="P2990" i="16"/>
  <c r="P2962" i="16"/>
  <c r="P2934" i="16"/>
  <c r="P2906" i="16"/>
  <c r="P2878" i="16"/>
  <c r="P3019" i="16"/>
  <c r="P2708" i="16"/>
  <c r="P2680" i="16"/>
  <c r="P3149" i="16"/>
  <c r="P3121" i="16"/>
  <c r="P3091" i="16"/>
  <c r="P3063" i="16"/>
  <c r="P3035" i="16"/>
  <c r="P2969" i="16"/>
  <c r="P2941" i="16"/>
  <c r="P2913" i="16"/>
  <c r="P3026" i="16"/>
  <c r="P2998" i="16"/>
  <c r="P2687" i="16"/>
  <c r="P3156" i="16"/>
  <c r="P3128" i="16"/>
  <c r="P3098" i="16"/>
  <c r="P3070" i="16"/>
  <c r="P3042" i="16"/>
  <c r="P2976" i="16"/>
  <c r="P2948" i="16"/>
  <c r="P2920" i="16"/>
  <c r="P2892" i="16"/>
  <c r="P3005" i="16"/>
  <c r="P2694" i="16"/>
  <c r="P3163" i="16"/>
  <c r="P3135" i="16"/>
  <c r="P3107" i="16"/>
  <c r="P3077" i="16"/>
  <c r="P3049" i="16"/>
  <c r="P2983" i="16"/>
  <c r="P2955" i="16"/>
  <c r="P2927" i="16"/>
  <c r="P2899" i="16"/>
  <c r="P2871" i="16"/>
  <c r="P2836" i="16"/>
  <c r="P2808" i="16"/>
  <c r="P2780" i="16"/>
  <c r="P2752" i="16"/>
  <c r="P2724" i="16"/>
  <c r="P2659" i="16"/>
  <c r="P2631" i="16"/>
  <c r="P2308" i="16"/>
  <c r="P2543" i="16"/>
  <c r="P2508" i="16"/>
  <c r="P2473" i="16"/>
  <c r="P2864" i="16"/>
  <c r="P2843" i="16"/>
  <c r="P2815" i="16"/>
  <c r="P2787" i="16"/>
  <c r="P2759" i="16"/>
  <c r="P2731" i="16"/>
  <c r="P2666" i="16"/>
  <c r="P2638" i="16"/>
  <c r="P2610" i="16"/>
  <c r="P2550" i="16"/>
  <c r="P2515" i="16"/>
  <c r="P2480" i="16"/>
  <c r="P2850" i="16"/>
  <c r="P2822" i="16"/>
  <c r="P2794" i="16"/>
  <c r="P2766" i="16"/>
  <c r="P2738" i="16"/>
  <c r="P2673" i="16"/>
  <c r="P2645" i="16"/>
  <c r="P2617" i="16"/>
  <c r="P2557" i="16"/>
  <c r="P2522" i="16"/>
  <c r="P2487" i="16"/>
  <c r="P2885" i="16"/>
  <c r="P2857" i="16"/>
  <c r="P2829" i="16"/>
  <c r="P2801" i="16"/>
  <c r="P2773" i="16"/>
  <c r="P2745" i="16"/>
  <c r="P2717" i="16"/>
  <c r="P2652" i="16"/>
  <c r="P2624" i="16"/>
  <c r="P2564" i="16"/>
  <c r="P2529" i="16"/>
  <c r="P2494" i="16"/>
  <c r="P2457" i="16"/>
  <c r="P2401" i="16"/>
  <c r="P2310" i="16"/>
  <c r="P2415" i="16"/>
  <c r="P2450" i="16"/>
  <c r="P2394" i="16"/>
  <c r="P2345" i="16"/>
  <c r="P2359" i="16"/>
  <c r="P2408" i="16"/>
  <c r="P1290" i="16"/>
  <c r="P2443" i="16"/>
  <c r="P2387" i="16"/>
  <c r="P2338" i="16"/>
  <c r="P2466" i="16"/>
  <c r="P1283" i="16"/>
  <c r="P2436" i="16"/>
  <c r="P2380" i="16"/>
  <c r="P2331" i="16"/>
  <c r="P2601" i="16"/>
  <c r="P2594" i="16"/>
  <c r="P2587" i="16"/>
  <c r="P2580" i="16"/>
  <c r="P2573" i="16"/>
  <c r="P2536" i="16"/>
  <c r="P2429" i="16"/>
  <c r="P2373" i="16"/>
  <c r="P2324" i="16"/>
  <c r="P2501" i="16"/>
  <c r="P2352" i="16"/>
  <c r="P2422" i="16"/>
  <c r="P2366" i="16"/>
  <c r="P2317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6" i="16"/>
  <c r="K3038" i="16" s="1"/>
  <c r="D3040" i="16"/>
  <c r="E3040" i="16" s="1"/>
  <c r="O2095" i="16"/>
  <c r="H3087" i="16"/>
  <c r="L1476" i="16"/>
  <c r="L1462" i="16"/>
  <c r="G2349" i="16"/>
  <c r="G2356" i="16"/>
  <c r="G2360" i="16"/>
  <c r="K2362" i="16" s="1"/>
  <c r="G2367" i="16"/>
  <c r="K2369" i="16" s="1"/>
  <c r="G2495" i="16"/>
  <c r="K2497" i="16" s="1"/>
  <c r="K1415" i="16"/>
  <c r="N2138" i="16"/>
  <c r="K1304" i="16"/>
  <c r="M1172" i="16"/>
  <c r="M250" i="16" s="1"/>
  <c r="F2656" i="16"/>
  <c r="O1412" i="16"/>
  <c r="O2155" i="16" s="1"/>
  <c r="D2364" i="16"/>
  <c r="E2364" i="16" s="1"/>
  <c r="L1415" i="16"/>
  <c r="G2605" i="16"/>
  <c r="F2605" i="16"/>
  <c r="D2499" i="16"/>
  <c r="E2499" i="16" s="1"/>
  <c r="O308" i="16"/>
  <c r="I270" i="16" s="1"/>
  <c r="G93" i="20" s="1"/>
  <c r="O344" i="16"/>
  <c r="G2656" i="16"/>
  <c r="M2164" i="16"/>
  <c r="N1466" i="16"/>
  <c r="O612" i="16"/>
  <c r="O217" i="20" s="1"/>
  <c r="B1208" i="16"/>
  <c r="B2401" i="16" s="1"/>
  <c r="D2401" i="16"/>
  <c r="E3039" i="16"/>
  <c r="E2763" i="16"/>
  <c r="H2761" i="16" s="1"/>
  <c r="E3046" i="16"/>
  <c r="H3044" i="16" s="1"/>
  <c r="G2660" i="16"/>
  <c r="K2662" i="16" s="1"/>
  <c r="E3053" i="16"/>
  <c r="H3051" i="16" s="1"/>
  <c r="D1487" i="16"/>
  <c r="D2669" i="16" s="1"/>
  <c r="E2669" i="16" s="1"/>
  <c r="D2670" i="16" s="1"/>
  <c r="E2363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5" i="16"/>
  <c r="D1197" i="16"/>
  <c r="L1197" i="16" s="1"/>
  <c r="L2122" i="16" s="1"/>
  <c r="D2389" i="16"/>
  <c r="F2381" i="16"/>
  <c r="F1189" i="16"/>
  <c r="F2382" i="16" s="1"/>
  <c r="D2383" i="16"/>
  <c r="E2383" i="16" s="1"/>
  <c r="F2374" i="16"/>
  <c r="F1182" i="16"/>
  <c r="F2375" i="16" s="1"/>
  <c r="D2376" i="16"/>
  <c r="E2376" i="16" s="1"/>
  <c r="L1176" i="16"/>
  <c r="L2119" i="16" s="1"/>
  <c r="L1916" i="16"/>
  <c r="M1916" i="16" s="1"/>
  <c r="M1569" i="16"/>
  <c r="M1570" i="16"/>
  <c r="G3095" i="16"/>
  <c r="F3095" i="16"/>
  <c r="D3098" i="16"/>
  <c r="G3099" i="16" s="1"/>
  <c r="K3101" i="16" s="1"/>
  <c r="D3082" i="16"/>
  <c r="E3082" i="16" s="1"/>
  <c r="D3081" i="16"/>
  <c r="H3078" i="16" s="1"/>
  <c r="N1893" i="16"/>
  <c r="N2224" i="16" s="1"/>
  <c r="M1895" i="16"/>
  <c r="D3075" i="16"/>
  <c r="E3075" i="16" s="1"/>
  <c r="D3074" i="16"/>
  <c r="H3071" i="16" s="1"/>
  <c r="F1934" i="16"/>
  <c r="F3086" i="16" s="1"/>
  <c r="D3087" i="16"/>
  <c r="E3087" i="16" s="1"/>
  <c r="L1915" i="16"/>
  <c r="M1915" i="16" s="1"/>
  <c r="D1941" i="16"/>
  <c r="D3093" i="16" s="1"/>
  <c r="E3093" i="16"/>
  <c r="F1940" i="16" a="1"/>
  <c r="F1940" i="16" s="1"/>
  <c r="E3092" i="16"/>
  <c r="F3085" i="16"/>
  <c r="D2764" i="16"/>
  <c r="E2764" i="16" s="1"/>
  <c r="D1609" i="16"/>
  <c r="D2775" i="16" s="1"/>
  <c r="E2775" i="16"/>
  <c r="F1608" i="16" a="1"/>
  <c r="F1608" i="16" s="1"/>
  <c r="E2774" i="16"/>
  <c r="E2769" i="16"/>
  <c r="D2771" i="16" s="1"/>
  <c r="E2771" i="16" s="1"/>
  <c r="F2767" i="16"/>
  <c r="F1602" i="16"/>
  <c r="F2768" i="16" s="1"/>
  <c r="E2663" i="16"/>
  <c r="D2664" i="16"/>
  <c r="E2664" i="16" s="1"/>
  <c r="F2667" i="16"/>
  <c r="N2139" i="16"/>
  <c r="O1308" i="16"/>
  <c r="G2505" i="16"/>
  <c r="F2505" i="16"/>
  <c r="F2516" i="16"/>
  <c r="F1321" i="16"/>
  <c r="F2510" i="16" s="1"/>
  <c r="D2511" i="16"/>
  <c r="E2511" i="16" s="1"/>
  <c r="D2512" i="16" s="1"/>
  <c r="E2498" i="16"/>
  <c r="F1492" i="16" a="1"/>
  <c r="F1492" i="16" s="1"/>
  <c r="D1493" i="16"/>
  <c r="D2675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1" i="16" s="1"/>
  <c r="D1329" i="16"/>
  <c r="D1335" i="16"/>
  <c r="D2524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89" i="10"/>
  <c r="O113" i="10" s="1"/>
  <c r="T42" i="22"/>
  <c r="T46" i="22" s="1"/>
  <c r="T47" i="22" s="1"/>
  <c r="S48" i="22"/>
  <c r="T106" i="22"/>
  <c r="T110" i="22" s="1"/>
  <c r="T111" i="22" s="1"/>
  <c r="S112" i="22"/>
  <c r="S122" i="22"/>
  <c r="T116" i="22"/>
  <c r="T120" i="22" s="1"/>
  <c r="T121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D259" i="25"/>
  <c r="D232" i="25"/>
  <c r="D240" i="25" s="1"/>
  <c r="O2094" i="16"/>
  <c r="C430" i="20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1210" i="12" s="1"/>
  <c r="P735" i="12"/>
  <c r="P743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1190" i="12" s="1"/>
  <c r="P711" i="12"/>
  <c r="P715" i="12"/>
  <c r="P719" i="12"/>
  <c r="P702" i="12"/>
  <c r="P1185" i="12" s="1"/>
  <c r="P706" i="12"/>
  <c r="P710" i="12"/>
  <c r="P714" i="12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D948" i="20"/>
  <c r="C947" i="20"/>
  <c r="E574" i="20"/>
  <c r="K575" i="20" s="1"/>
  <c r="K576" i="20" s="1"/>
  <c r="D940" i="20"/>
  <c r="E940" i="20" s="1"/>
  <c r="C940" i="20"/>
  <c r="N1567" i="12"/>
  <c r="N1636" i="12" s="1"/>
  <c r="N1601" i="12"/>
  <c r="N1637" i="12" s="1"/>
  <c r="N1468" i="12"/>
  <c r="N1633" i="12" s="1"/>
  <c r="N1522" i="12"/>
  <c r="N1635" i="12" s="1"/>
  <c r="L1603" i="16"/>
  <c r="L2183" i="16" s="1"/>
  <c r="F1920" i="16"/>
  <c r="F3072" i="16" s="1"/>
  <c r="D1610" i="16"/>
  <c r="D1942" i="16"/>
  <c r="E1341" i="16"/>
  <c r="E2530" i="16" s="1"/>
  <c r="D1341" i="16"/>
  <c r="D2530" i="16" s="1"/>
  <c r="B1340" i="16"/>
  <c r="B2529" i="16" s="1"/>
  <c r="E1342" i="16"/>
  <c r="E2531" i="16" s="1"/>
  <c r="D1347" i="16"/>
  <c r="D2536" i="16" s="1"/>
  <c r="N805" i="16"/>
  <c r="O2154" i="16"/>
  <c r="P1280" i="16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2" i="16" s="1"/>
  <c r="P1214" i="16"/>
  <c r="E1210" i="16"/>
  <c r="E2403" i="16" s="1"/>
  <c r="D1947" i="16"/>
  <c r="D3099" i="16" s="1"/>
  <c r="B1946" i="16"/>
  <c r="B3098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P1554" i="16"/>
  <c r="P1561" i="16"/>
  <c r="P2177" i="16" s="1"/>
  <c r="O1562" i="16"/>
  <c r="O1563" i="16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0" i="16" s="1"/>
  <c r="E1616" i="16"/>
  <c r="E1615" i="16"/>
  <c r="D1615" i="16"/>
  <c r="D2781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R2618" i="16" l="1"/>
  <c r="R2620" i="16" s="1"/>
  <c r="T2619" i="16"/>
  <c r="N1169" i="16"/>
  <c r="N2118" i="16" s="1"/>
  <c r="F149" i="25"/>
  <c r="F157" i="25" s="1"/>
  <c r="M1170" i="16"/>
  <c r="M1171" i="16" s="1"/>
  <c r="R57" i="22"/>
  <c r="R58" i="22" s="1"/>
  <c r="D2371" i="16"/>
  <c r="E2371" i="16" s="1"/>
  <c r="P196" i="11"/>
  <c r="P217" i="11"/>
  <c r="P197" i="11"/>
  <c r="P218" i="11"/>
  <c r="P194" i="11"/>
  <c r="P215" i="11"/>
  <c r="P195" i="11"/>
  <c r="P216" i="11"/>
  <c r="P153" i="11"/>
  <c r="P156" i="11"/>
  <c r="P154" i="11"/>
  <c r="P155" i="11"/>
  <c r="P152" i="11"/>
  <c r="P150" i="11"/>
  <c r="P157" i="11"/>
  <c r="P149" i="11"/>
  <c r="P193" i="11"/>
  <c r="P151" i="11"/>
  <c r="P158" i="11"/>
  <c r="P214" i="11"/>
  <c r="N370" i="20"/>
  <c r="O383" i="20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91" i="10" s="1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2" i="16"/>
  <c r="Q2611" i="16"/>
  <c r="Q2613" i="16" s="1"/>
  <c r="Q2614" i="16"/>
  <c r="P2726" i="16"/>
  <c r="P2728" i="16" s="1"/>
  <c r="O2728" i="16"/>
  <c r="M1190" i="16"/>
  <c r="M2121" i="16" s="1"/>
  <c r="L1191" i="16"/>
  <c r="L1192" i="16" s="1"/>
  <c r="Q2725" i="16"/>
  <c r="Q2727" i="16" s="1"/>
  <c r="Q2728" i="16"/>
  <c r="Q2721" i="16"/>
  <c r="Q2719" i="16"/>
  <c r="Q2718" i="16"/>
  <c r="Q2720" i="16" s="1"/>
  <c r="K432" i="20"/>
  <c r="K433" i="20" s="1"/>
  <c r="N2596" i="16"/>
  <c r="O2595" i="16"/>
  <c r="M2597" i="16"/>
  <c r="N2597" i="16" s="1"/>
  <c r="O1162" i="16"/>
  <c r="O2117" i="16" s="1"/>
  <c r="Q2582" i="16"/>
  <c r="R2582" i="16" s="1"/>
  <c r="P2584" i="16"/>
  <c r="N1407" i="16"/>
  <c r="O1407" i="16" s="1"/>
  <c r="L2605" i="16"/>
  <c r="M2603" i="16"/>
  <c r="L2604" i="16"/>
  <c r="M2602" i="16"/>
  <c r="M2604" i="16" s="1"/>
  <c r="O1453" i="16"/>
  <c r="P1452" i="16"/>
  <c r="P2162" i="16" s="1"/>
  <c r="P2595" i="16"/>
  <c r="O2589" i="16"/>
  <c r="N2598" i="16"/>
  <c r="O2596" i="16"/>
  <c r="R2581" i="16"/>
  <c r="R2583" i="16" s="1"/>
  <c r="O2588" i="16"/>
  <c r="O2590" i="16" s="1"/>
  <c r="P2583" i="16"/>
  <c r="Q2583" i="16" s="1"/>
  <c r="C437" i="20"/>
  <c r="O1295" i="16"/>
  <c r="P1295" i="16" s="1"/>
  <c r="L425" i="20"/>
  <c r="Q2576" i="16"/>
  <c r="Q2575" i="16"/>
  <c r="Q2577" i="16" s="1"/>
  <c r="P2577" i="16"/>
  <c r="R2574" i="16"/>
  <c r="R2576" i="16" s="1"/>
  <c r="V3102" i="16"/>
  <c r="N3102" i="16"/>
  <c r="T3101" i="16"/>
  <c r="L3101" i="16"/>
  <c r="R3100" i="16"/>
  <c r="X3099" i="16"/>
  <c r="P3099" i="16"/>
  <c r="X3100" i="16"/>
  <c r="V3099" i="16"/>
  <c r="S3102" i="16"/>
  <c r="Q3101" i="16"/>
  <c r="O3100" i="16"/>
  <c r="M3099" i="16"/>
  <c r="W3102" i="16"/>
  <c r="M3101" i="16"/>
  <c r="Q3099" i="16"/>
  <c r="U3102" i="16"/>
  <c r="M3102" i="16"/>
  <c r="S3101" i="16"/>
  <c r="Q3100" i="16"/>
  <c r="W3099" i="16"/>
  <c r="O3099" i="16"/>
  <c r="T3102" i="16"/>
  <c r="L3102" i="16"/>
  <c r="R3101" i="16"/>
  <c r="P3100" i="16"/>
  <c r="N3099" i="16"/>
  <c r="K3102" i="16"/>
  <c r="W3100" i="16"/>
  <c r="U3099" i="16"/>
  <c r="R3099" i="16"/>
  <c r="U3101" i="16"/>
  <c r="K3100" i="16"/>
  <c r="R3102" i="16"/>
  <c r="X3101" i="16"/>
  <c r="P3101" i="16"/>
  <c r="V3100" i="16"/>
  <c r="N3100" i="16"/>
  <c r="T3099" i="16"/>
  <c r="L3099" i="16"/>
  <c r="Q3102" i="16"/>
  <c r="W3101" i="16"/>
  <c r="O3101" i="16"/>
  <c r="U3100" i="16"/>
  <c r="M3100" i="16"/>
  <c r="S3099" i="16"/>
  <c r="K3099" i="16"/>
  <c r="X3102" i="16"/>
  <c r="P3102" i="16"/>
  <c r="V3101" i="16"/>
  <c r="N3101" i="16"/>
  <c r="T3100" i="16"/>
  <c r="L3100" i="16"/>
  <c r="O3102" i="16"/>
  <c r="S3100" i="16"/>
  <c r="X3039" i="16"/>
  <c r="P3039" i="16"/>
  <c r="V3038" i="16"/>
  <c r="N3038" i="16"/>
  <c r="T3037" i="16"/>
  <c r="L3037" i="16"/>
  <c r="W3039" i="16"/>
  <c r="O3039" i="16"/>
  <c r="U3038" i="16"/>
  <c r="M3038" i="16"/>
  <c r="S3037" i="16"/>
  <c r="K3037" i="16"/>
  <c r="Q3036" i="16"/>
  <c r="V3039" i="16"/>
  <c r="N3039" i="16"/>
  <c r="T3038" i="16"/>
  <c r="L3038" i="16"/>
  <c r="R3037" i="16"/>
  <c r="X3036" i="16"/>
  <c r="P3036" i="16"/>
  <c r="U3039" i="16"/>
  <c r="M3039" i="16"/>
  <c r="S3038" i="16"/>
  <c r="Q3037" i="16"/>
  <c r="W3036" i="16"/>
  <c r="O3036" i="16"/>
  <c r="K3039" i="16"/>
  <c r="W3037" i="16"/>
  <c r="U3036" i="16"/>
  <c r="S3036" i="16"/>
  <c r="T3039" i="16"/>
  <c r="L3039" i="16"/>
  <c r="R3038" i="16"/>
  <c r="X3037" i="16"/>
  <c r="P3037" i="16"/>
  <c r="V3036" i="16"/>
  <c r="N3036" i="16"/>
  <c r="S3039" i="16"/>
  <c r="Q3038" i="16"/>
  <c r="O3037" i="16"/>
  <c r="M3036" i="16"/>
  <c r="R3036" i="16"/>
  <c r="R3039" i="16"/>
  <c r="X3038" i="16"/>
  <c r="P3038" i="16"/>
  <c r="V3037" i="16"/>
  <c r="N3037" i="16"/>
  <c r="T3036" i="16"/>
  <c r="L3036" i="16"/>
  <c r="Q3039" i="16"/>
  <c r="W3038" i="16"/>
  <c r="O3038" i="16"/>
  <c r="U3037" i="16"/>
  <c r="M3037" i="16"/>
  <c r="K3036" i="16"/>
  <c r="N1163" i="16"/>
  <c r="X2663" i="16"/>
  <c r="P2663" i="16"/>
  <c r="V2662" i="16"/>
  <c r="N2662" i="16"/>
  <c r="T2661" i="16"/>
  <c r="L2661" i="16"/>
  <c r="R2660" i="16"/>
  <c r="S2660" i="16"/>
  <c r="W2663" i="16"/>
  <c r="O2663" i="16"/>
  <c r="U2662" i="16"/>
  <c r="M2662" i="16"/>
  <c r="S2661" i="16"/>
  <c r="K2661" i="16"/>
  <c r="Q2660" i="16"/>
  <c r="K2660" i="16"/>
  <c r="V2663" i="16"/>
  <c r="N2663" i="16"/>
  <c r="T2662" i="16"/>
  <c r="L2662" i="16"/>
  <c r="R2661" i="16"/>
  <c r="X2660" i="16"/>
  <c r="P2660" i="16"/>
  <c r="M2661" i="16"/>
  <c r="U2663" i="16"/>
  <c r="M2663" i="16"/>
  <c r="S2662" i="16"/>
  <c r="Q2661" i="16"/>
  <c r="W2660" i="16"/>
  <c r="O2660" i="16"/>
  <c r="U2661" i="16"/>
  <c r="T2663" i="16"/>
  <c r="L2663" i="16"/>
  <c r="R2662" i="16"/>
  <c r="X2661" i="16"/>
  <c r="P2661" i="16"/>
  <c r="V2660" i="16"/>
  <c r="N2660" i="16"/>
  <c r="W2662" i="16"/>
  <c r="S2663" i="16"/>
  <c r="K2663" i="16"/>
  <c r="Q2662" i="16"/>
  <c r="W2661" i="16"/>
  <c r="O2661" i="16"/>
  <c r="U2660" i="16"/>
  <c r="M2660" i="16"/>
  <c r="O2662" i="16"/>
  <c r="R2663" i="16"/>
  <c r="X2662" i="16"/>
  <c r="P2662" i="16"/>
  <c r="V2661" i="16"/>
  <c r="N2661" i="16"/>
  <c r="T2660" i="16"/>
  <c r="L2660" i="16"/>
  <c r="Q2663" i="16"/>
  <c r="G2498" i="16"/>
  <c r="X2498" i="16"/>
  <c r="P2498" i="16"/>
  <c r="V2497" i="16"/>
  <c r="N2497" i="16"/>
  <c r="T2496" i="16"/>
  <c r="L2496" i="16"/>
  <c r="R2495" i="16"/>
  <c r="T2497" i="16"/>
  <c r="R2496" i="16"/>
  <c r="W2498" i="16"/>
  <c r="O2498" i="16"/>
  <c r="U2497" i="16"/>
  <c r="M2497" i="16"/>
  <c r="S2496" i="16"/>
  <c r="K2496" i="16"/>
  <c r="Q2495" i="16"/>
  <c r="N2498" i="16"/>
  <c r="L2497" i="16"/>
  <c r="X2495" i="16"/>
  <c r="P2495" i="16"/>
  <c r="V2498" i="16"/>
  <c r="U2498" i="16"/>
  <c r="M2498" i="16"/>
  <c r="S2497" i="16"/>
  <c r="Q2496" i="16"/>
  <c r="W2495" i="16"/>
  <c r="O2495" i="16"/>
  <c r="K2498" i="16"/>
  <c r="O2496" i="16"/>
  <c r="M2495" i="16"/>
  <c r="T2498" i="16"/>
  <c r="L2498" i="16"/>
  <c r="R2497" i="16"/>
  <c r="X2496" i="16"/>
  <c r="P2496" i="16"/>
  <c r="V2495" i="16"/>
  <c r="N2495" i="16"/>
  <c r="S2498" i="16"/>
  <c r="Q2497" i="16"/>
  <c r="W2496" i="16"/>
  <c r="U2495" i="16"/>
  <c r="R2498" i="16"/>
  <c r="X2497" i="16"/>
  <c r="P2497" i="16"/>
  <c r="V2496" i="16"/>
  <c r="N2496" i="16"/>
  <c r="T2495" i="16"/>
  <c r="L2495" i="16"/>
  <c r="Q2498" i="16"/>
  <c r="W2497" i="16"/>
  <c r="O2497" i="16"/>
  <c r="U2496" i="16"/>
  <c r="M2496" i="16"/>
  <c r="S2495" i="16"/>
  <c r="K2495" i="16"/>
  <c r="N1309" i="16"/>
  <c r="N1310" i="16" s="1"/>
  <c r="G2370" i="16"/>
  <c r="X2370" i="16"/>
  <c r="P2370" i="16"/>
  <c r="V2369" i="16"/>
  <c r="N2369" i="16"/>
  <c r="T2368" i="16"/>
  <c r="L2368" i="16"/>
  <c r="R2367" i="16"/>
  <c r="O2370" i="16"/>
  <c r="K2368" i="16"/>
  <c r="W2368" i="16"/>
  <c r="V2370" i="16"/>
  <c r="N2370" i="16"/>
  <c r="T2369" i="16"/>
  <c r="L2369" i="16"/>
  <c r="R2368" i="16"/>
  <c r="X2367" i="16"/>
  <c r="P2367" i="16"/>
  <c r="T2370" i="16"/>
  <c r="R2369" i="16"/>
  <c r="P2368" i="16"/>
  <c r="N2367" i="16"/>
  <c r="Q2369" i="16"/>
  <c r="U2367" i="16"/>
  <c r="U2370" i="16"/>
  <c r="M2370" i="16"/>
  <c r="S2369" i="16"/>
  <c r="Q2368" i="16"/>
  <c r="W2367" i="16"/>
  <c r="O2367" i="16"/>
  <c r="L2370" i="16"/>
  <c r="X2368" i="16"/>
  <c r="V2367" i="16"/>
  <c r="O2368" i="16"/>
  <c r="R2370" i="16"/>
  <c r="X2369" i="16"/>
  <c r="P2369" i="16"/>
  <c r="V2368" i="16"/>
  <c r="N2368" i="16"/>
  <c r="T2367" i="16"/>
  <c r="L2367" i="16"/>
  <c r="U2369" i="16"/>
  <c r="S2368" i="16"/>
  <c r="K2370" i="16"/>
  <c r="M2367" i="16"/>
  <c r="Q2370" i="16"/>
  <c r="W2369" i="16"/>
  <c r="O2369" i="16"/>
  <c r="U2368" i="16"/>
  <c r="M2368" i="16"/>
  <c r="S2367" i="16"/>
  <c r="K2367" i="16"/>
  <c r="W2370" i="16"/>
  <c r="M2369" i="16"/>
  <c r="Q2367" i="16"/>
  <c r="S2370" i="16"/>
  <c r="F2363" i="16"/>
  <c r="V2363" i="16"/>
  <c r="N2363" i="16"/>
  <c r="T2362" i="16"/>
  <c r="L2362" i="16"/>
  <c r="R2361" i="16"/>
  <c r="X2360" i="16"/>
  <c r="P2360" i="16"/>
  <c r="L2363" i="16"/>
  <c r="X2361" i="16"/>
  <c r="V2360" i="16"/>
  <c r="K2363" i="16"/>
  <c r="O2361" i="16"/>
  <c r="M2360" i="16"/>
  <c r="L2361" i="16"/>
  <c r="O2363" i="16"/>
  <c r="U2363" i="16"/>
  <c r="M2363" i="16"/>
  <c r="S2362" i="16"/>
  <c r="Q2361" i="16"/>
  <c r="W2360" i="16"/>
  <c r="O2360" i="16"/>
  <c r="T2363" i="16"/>
  <c r="R2362" i="16"/>
  <c r="P2361" i="16"/>
  <c r="N2360" i="16"/>
  <c r="S2363" i="16"/>
  <c r="Q2362" i="16"/>
  <c r="W2361" i="16"/>
  <c r="U2360" i="16"/>
  <c r="N2362" i="16"/>
  <c r="R2360" i="16"/>
  <c r="M2362" i="16"/>
  <c r="K2361" i="16"/>
  <c r="R2363" i="16"/>
  <c r="X2362" i="16"/>
  <c r="P2362" i="16"/>
  <c r="V2361" i="16"/>
  <c r="N2361" i="16"/>
  <c r="T2360" i="16"/>
  <c r="L2360" i="16"/>
  <c r="Q2363" i="16"/>
  <c r="W2362" i="16"/>
  <c r="O2362" i="16"/>
  <c r="U2361" i="16"/>
  <c r="M2361" i="16"/>
  <c r="S2360" i="16"/>
  <c r="K2360" i="16"/>
  <c r="X2363" i="16"/>
  <c r="P2363" i="16"/>
  <c r="V2362" i="16"/>
  <c r="T2361" i="16"/>
  <c r="W2363" i="16"/>
  <c r="U2362" i="16"/>
  <c r="S2361" i="16"/>
  <c r="Q2360" i="16"/>
  <c r="N1315" i="16"/>
  <c r="N2140" i="16" s="1"/>
  <c r="M398" i="20"/>
  <c r="N397" i="20"/>
  <c r="M1316" i="16"/>
  <c r="N1460" i="16"/>
  <c r="N1461" i="16" s="1"/>
  <c r="P1459" i="16"/>
  <c r="P2163" i="16" s="1"/>
  <c r="H2776" i="16"/>
  <c r="N1302" i="16"/>
  <c r="N1303" i="16" s="1"/>
  <c r="P1353" i="16"/>
  <c r="D2787" i="16"/>
  <c r="G2788" i="16" s="1"/>
  <c r="K2790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19" i="16"/>
  <c r="Q2708" i="16"/>
  <c r="Q2680" i="16"/>
  <c r="Q3149" i="16"/>
  <c r="Q3121" i="16"/>
  <c r="Q3091" i="16"/>
  <c r="Q3063" i="16"/>
  <c r="Q3035" i="16"/>
  <c r="Q2969" i="16"/>
  <c r="Q2941" i="16"/>
  <c r="Q2913" i="16"/>
  <c r="Q2885" i="16"/>
  <c r="Q3026" i="16"/>
  <c r="Q2998" i="16"/>
  <c r="Q2687" i="16"/>
  <c r="Q3156" i="16"/>
  <c r="Q3128" i="16"/>
  <c r="Q3098" i="16"/>
  <c r="Q3070" i="16"/>
  <c r="Q3042" i="16"/>
  <c r="Q2976" i="16"/>
  <c r="Q2948" i="16"/>
  <c r="Q2920" i="16"/>
  <c r="Q2892" i="16"/>
  <c r="Q2864" i="16"/>
  <c r="Q3005" i="16"/>
  <c r="Q2694" i="16"/>
  <c r="Q3163" i="16"/>
  <c r="Q3135" i="16"/>
  <c r="Q3107" i="16"/>
  <c r="Q3077" i="16"/>
  <c r="Q3049" i="16"/>
  <c r="Q2983" i="16"/>
  <c r="Q2955" i="16"/>
  <c r="Q2927" i="16"/>
  <c r="Q2899" i="16"/>
  <c r="Q2871" i="16"/>
  <c r="Q3012" i="16"/>
  <c r="Q2962" i="16"/>
  <c r="Q2610" i="16"/>
  <c r="Q2550" i="16"/>
  <c r="Q2515" i="16"/>
  <c r="Q2480" i="16"/>
  <c r="Q2990" i="16"/>
  <c r="Q2878" i="16"/>
  <c r="Q2843" i="16"/>
  <c r="Q2815" i="16"/>
  <c r="Q2787" i="16"/>
  <c r="Q2759" i="16"/>
  <c r="Q2731" i="16"/>
  <c r="Q2666" i="16"/>
  <c r="Q2638" i="16"/>
  <c r="Q3056" i="16"/>
  <c r="Q3084" i="16"/>
  <c r="Q2850" i="16"/>
  <c r="Q2822" i="16"/>
  <c r="Q2794" i="16"/>
  <c r="Q2766" i="16"/>
  <c r="Q2738" i="16"/>
  <c r="Q2673" i="16"/>
  <c r="Q2645" i="16"/>
  <c r="Q2617" i="16"/>
  <c r="Q2557" i="16"/>
  <c r="Q2522" i="16"/>
  <c r="Q2487" i="16"/>
  <c r="Q2836" i="16"/>
  <c r="Q3114" i="16"/>
  <c r="Q2631" i="16"/>
  <c r="Q2473" i="16"/>
  <c r="Q3142" i="16"/>
  <c r="Q2857" i="16"/>
  <c r="Q2829" i="16"/>
  <c r="Q2801" i="16"/>
  <c r="Q2773" i="16"/>
  <c r="Q2745" i="16"/>
  <c r="Q2717" i="16"/>
  <c r="Q2652" i="16"/>
  <c r="Q2624" i="16"/>
  <c r="Q2564" i="16"/>
  <c r="Q2529" i="16"/>
  <c r="Q2494" i="16"/>
  <c r="Q2701" i="16"/>
  <c r="Q2808" i="16"/>
  <c r="Q2724" i="16"/>
  <c r="Q2659" i="16"/>
  <c r="Q2543" i="16"/>
  <c r="Q3170" i="16"/>
  <c r="Q2906" i="16"/>
  <c r="Q2934" i="16"/>
  <c r="Q2780" i="16"/>
  <c r="Q2752" i="16"/>
  <c r="Q2308" i="16"/>
  <c r="Q2508" i="16"/>
  <c r="Q2450" i="16"/>
  <c r="Q2394" i="16"/>
  <c r="Q2345" i="16"/>
  <c r="Q2352" i="16"/>
  <c r="Q2401" i="16"/>
  <c r="Q2310" i="16"/>
  <c r="Q1290" i="16"/>
  <c r="Q2443" i="16"/>
  <c r="Q2387" i="16"/>
  <c r="Q2338" i="16"/>
  <c r="Q2466" i="16"/>
  <c r="Q2436" i="16"/>
  <c r="Q2380" i="16"/>
  <c r="Q2331" i="16"/>
  <c r="Q2601" i="16"/>
  <c r="Q2594" i="16"/>
  <c r="Q2587" i="16"/>
  <c r="Q2580" i="16"/>
  <c r="Q2573" i="16"/>
  <c r="Q2429" i="16"/>
  <c r="Q2373" i="16"/>
  <c r="Q2324" i="16"/>
  <c r="Q2501" i="16"/>
  <c r="Q1283" i="16"/>
  <c r="Q2422" i="16"/>
  <c r="Q2366" i="16"/>
  <c r="Q2317" i="16"/>
  <c r="Q2408" i="16"/>
  <c r="Q2415" i="16"/>
  <c r="Q2359" i="16"/>
  <c r="Q2536" i="16"/>
  <c r="Q2457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39" i="16"/>
  <c r="F3039" i="16"/>
  <c r="H3094" i="16"/>
  <c r="D1494" i="16"/>
  <c r="D2676" i="16" s="1"/>
  <c r="E2676" i="16" s="1"/>
  <c r="D2677" i="16" s="1"/>
  <c r="L1483" i="16"/>
  <c r="K1476" i="16"/>
  <c r="F2498" i="16"/>
  <c r="G2363" i="16"/>
  <c r="F2370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3" i="16"/>
  <c r="N1172" i="16"/>
  <c r="N250" i="16" s="1"/>
  <c r="M1318" i="16"/>
  <c r="M312" i="16" s="1"/>
  <c r="I326" i="16"/>
  <c r="G115" i="20" s="1"/>
  <c r="N2164" i="16"/>
  <c r="O1466" i="16"/>
  <c r="D2408" i="16"/>
  <c r="B1215" i="16"/>
  <c r="B2408" i="16" s="1"/>
  <c r="F2663" i="16"/>
  <c r="E3074" i="16"/>
  <c r="H3072" i="16" s="1"/>
  <c r="E3081" i="16"/>
  <c r="H3079" i="16" s="1"/>
  <c r="G2667" i="16"/>
  <c r="K2669" i="16" s="1"/>
  <c r="F1486" i="16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8" i="16"/>
  <c r="F1196" i="16"/>
  <c r="F2389" i="16" s="1"/>
  <c r="D2390" i="16"/>
  <c r="E2390" i="16" s="1"/>
  <c r="F1209" i="16" a="1"/>
  <c r="F1209" i="16" s="1"/>
  <c r="E2402" i="16"/>
  <c r="M1176" i="16"/>
  <c r="M2119" i="16" s="1"/>
  <c r="D1204" i="16"/>
  <c r="D2397" i="16" s="1"/>
  <c r="D2396" i="16"/>
  <c r="L1177" i="16"/>
  <c r="L1178" i="16" s="1"/>
  <c r="D2377" i="16"/>
  <c r="D2384" i="16"/>
  <c r="O1893" i="16"/>
  <c r="O2224" i="16" s="1"/>
  <c r="G3102" i="16"/>
  <c r="F3102" i="16"/>
  <c r="N1894" i="16"/>
  <c r="N1895" i="16" s="1"/>
  <c r="D3088" i="16"/>
  <c r="H3085" i="16" s="1"/>
  <c r="D3089" i="16"/>
  <c r="E3089" i="16" s="1"/>
  <c r="F3092" i="16"/>
  <c r="F1947" i="16" a="1"/>
  <c r="F1947" i="16" s="1"/>
  <c r="E3099" i="16"/>
  <c r="D1948" i="16"/>
  <c r="D3100" i="16" s="1"/>
  <c r="E3100" i="16"/>
  <c r="F1941" i="16"/>
  <c r="F3093" i="16" s="1"/>
  <c r="D3094" i="16"/>
  <c r="E3094" i="16" s="1"/>
  <c r="D3096" i="16" s="1"/>
  <c r="E3096" i="16" s="1"/>
  <c r="D2770" i="16"/>
  <c r="H2767" i="16" s="1"/>
  <c r="D1616" i="16"/>
  <c r="D2782" i="16" s="1"/>
  <c r="E2782" i="16"/>
  <c r="F1609" i="16"/>
  <c r="F2775" i="16" s="1"/>
  <c r="D2776" i="16"/>
  <c r="E2776" i="16" s="1"/>
  <c r="F2774" i="16"/>
  <c r="F1615" i="16" a="1"/>
  <c r="F1615" i="16" s="1"/>
  <c r="E2781" i="16"/>
  <c r="E2670" i="16"/>
  <c r="D2671" i="16"/>
  <c r="E2671" i="16" s="1"/>
  <c r="F2674" i="16"/>
  <c r="N1304" i="16"/>
  <c r="N310" i="16" s="1"/>
  <c r="P1308" i="16"/>
  <c r="Q1308" i="16" s="1"/>
  <c r="O2139" i="16"/>
  <c r="E2512" i="16"/>
  <c r="D2513" i="16"/>
  <c r="E2513" i="16" s="1"/>
  <c r="G2509" i="16"/>
  <c r="K2511" i="16" s="1"/>
  <c r="F2523" i="16"/>
  <c r="F1328" i="16"/>
  <c r="F2517" i="16" s="1"/>
  <c r="D2518" i="16"/>
  <c r="E2518" i="16" s="1"/>
  <c r="D2519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U47" i="22" s="1"/>
  <c r="T48" i="22"/>
  <c r="U106" i="22"/>
  <c r="U110" i="22" s="1"/>
  <c r="U111" i="22" s="1"/>
  <c r="T112" i="22"/>
  <c r="T122" i="22"/>
  <c r="U116" i="22"/>
  <c r="U120" i="22" s="1"/>
  <c r="U121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1210" i="12" s="1"/>
  <c r="Q735" i="12"/>
  <c r="P930" i="12"/>
  <c r="Q943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1190" i="12" s="1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R380" i="10"/>
  <c r="R370" i="10"/>
  <c r="O805" i="16"/>
  <c r="N152" i="16"/>
  <c r="O894" i="16"/>
  <c r="P1446" i="16"/>
  <c r="P513" i="20"/>
  <c r="P514" i="20" s="1"/>
  <c r="Q1445" i="16"/>
  <c r="Q2161" i="16" s="1"/>
  <c r="P2138" i="16"/>
  <c r="Q1301" i="16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E948" i="20"/>
  <c r="K949" i="20" s="1"/>
  <c r="E941" i="20"/>
  <c r="K942" i="20" s="1"/>
  <c r="L1605" i="16"/>
  <c r="M1603" i="16"/>
  <c r="N1603" i="16" s="1"/>
  <c r="D1342" i="16"/>
  <c r="D2531" i="16" s="1"/>
  <c r="D1844" i="16"/>
  <c r="D2999" i="16" s="1"/>
  <c r="E1844" i="16"/>
  <c r="E2999" i="16" s="1"/>
  <c r="D1949" i="16"/>
  <c r="D3101" i="16" s="1"/>
  <c r="E1349" i="16"/>
  <c r="E2538" i="16" s="1"/>
  <c r="D1354" i="16"/>
  <c r="E1348" i="16"/>
  <c r="E2537" i="16" s="1"/>
  <c r="D1348" i="16"/>
  <c r="D2537" i="16" s="1"/>
  <c r="B1347" i="16"/>
  <c r="B2536" i="16" s="1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09" i="16" s="1"/>
  <c r="D1222" i="16"/>
  <c r="Q1221" i="16"/>
  <c r="P1221" i="16"/>
  <c r="E1217" i="16"/>
  <c r="E2410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P2176" i="16"/>
  <c r="P1562" i="16"/>
  <c r="P1563" i="16" s="1"/>
  <c r="Q1561" i="16"/>
  <c r="Q2177" i="16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7" i="16" s="1"/>
  <c r="D1622" i="16"/>
  <c r="D2788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U25" i="20"/>
  <c r="U54" i="20" s="1"/>
  <c r="U56" i="20" s="1"/>
  <c r="P2073" i="16"/>
  <c r="O2082" i="16"/>
  <c r="O290" i="20" s="1"/>
  <c r="U15" i="22"/>
  <c r="U17" i="22" s="1"/>
  <c r="Q199" i="18"/>
  <c r="Q200" i="18"/>
  <c r="P201" i="18"/>
  <c r="O1169" i="16" l="1"/>
  <c r="O2118" i="16" s="1"/>
  <c r="S2618" i="16"/>
  <c r="T2618" i="16" s="1"/>
  <c r="T2620" i="16" s="1"/>
  <c r="U2619" i="16"/>
  <c r="N1170" i="16"/>
  <c r="N1171" i="16" s="1"/>
  <c r="G149" i="25"/>
  <c r="G157" i="25" s="1"/>
  <c r="S57" i="22"/>
  <c r="S58" i="22" s="1"/>
  <c r="P105" i="10"/>
  <c r="Q197" i="11"/>
  <c r="Q218" i="11"/>
  <c r="Q196" i="11"/>
  <c r="Q194" i="11"/>
  <c r="Q215" i="11"/>
  <c r="Q217" i="11"/>
  <c r="Q195" i="11"/>
  <c r="Q216" i="11"/>
  <c r="Q193" i="11"/>
  <c r="Q151" i="11"/>
  <c r="Q149" i="11"/>
  <c r="Q157" i="11"/>
  <c r="Q155" i="11"/>
  <c r="Q214" i="11"/>
  <c r="Q153" i="11"/>
  <c r="Q154" i="11"/>
  <c r="Q152" i="11"/>
  <c r="Q150" i="11"/>
  <c r="Q158" i="11"/>
  <c r="Q156" i="11"/>
  <c r="O370" i="20"/>
  <c r="P383" i="20"/>
  <c r="P385" i="20" s="1"/>
  <c r="O384" i="20"/>
  <c r="P369" i="20"/>
  <c r="P371" i="20" s="1"/>
  <c r="Q362" i="20"/>
  <c r="Q364" i="20" s="1"/>
  <c r="P363" i="20"/>
  <c r="O496" i="20"/>
  <c r="P495" i="20"/>
  <c r="Q92" i="10"/>
  <c r="Q91" i="10" s="1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4" i="16"/>
  <c r="R2611" i="16"/>
  <c r="R2613" i="16" s="1"/>
  <c r="R2612" i="16"/>
  <c r="Q2726" i="16"/>
  <c r="P1162" i="16"/>
  <c r="P2117" i="16" s="1"/>
  <c r="N1190" i="16"/>
  <c r="N2121" i="16" s="1"/>
  <c r="L432" i="20"/>
  <c r="L434" i="20" s="1"/>
  <c r="M1191" i="16"/>
  <c r="M1192" i="16" s="1"/>
  <c r="R2728" i="16"/>
  <c r="R2726" i="16"/>
  <c r="R2725" i="16"/>
  <c r="R2718" i="16"/>
  <c r="R2719" i="16"/>
  <c r="R2721" i="16"/>
  <c r="O1163" i="16"/>
  <c r="Q1452" i="16"/>
  <c r="Q2162" i="16" s="1"/>
  <c r="Q2051" i="16"/>
  <c r="P1453" i="16"/>
  <c r="O2597" i="16"/>
  <c r="O1309" i="16"/>
  <c r="O1310" i="16" s="1"/>
  <c r="Q2584" i="16"/>
  <c r="S2582" i="16"/>
  <c r="T2582" i="16" s="1"/>
  <c r="U2582" i="16" s="1"/>
  <c r="N2602" i="16"/>
  <c r="N2604" i="16" s="1"/>
  <c r="M2605" i="16"/>
  <c r="N2603" i="16"/>
  <c r="N2605" i="16" s="1"/>
  <c r="K439" i="20"/>
  <c r="P2597" i="16"/>
  <c r="Q2595" i="16"/>
  <c r="P2596" i="16"/>
  <c r="O2591" i="16"/>
  <c r="P2589" i="16"/>
  <c r="O2598" i="16"/>
  <c r="P2588" i="16"/>
  <c r="S2581" i="16"/>
  <c r="R2575" i="16"/>
  <c r="S2575" i="16" s="1"/>
  <c r="S2574" i="16"/>
  <c r="O1315" i="16"/>
  <c r="O2140" i="16" s="1"/>
  <c r="X2791" i="16"/>
  <c r="P2791" i="16"/>
  <c r="V2790" i="16"/>
  <c r="N2790" i="16"/>
  <c r="T2789" i="16"/>
  <c r="L2789" i="16"/>
  <c r="R2788" i="16"/>
  <c r="W2791" i="16"/>
  <c r="O2791" i="16"/>
  <c r="U2790" i="16"/>
  <c r="M2790" i="16"/>
  <c r="S2789" i="16"/>
  <c r="K2789" i="16"/>
  <c r="Q2788" i="16"/>
  <c r="V2789" i="16"/>
  <c r="L2788" i="16"/>
  <c r="O2790" i="16"/>
  <c r="S2788" i="16"/>
  <c r="V2791" i="16"/>
  <c r="N2791" i="16"/>
  <c r="T2790" i="16"/>
  <c r="L2790" i="16"/>
  <c r="R2789" i="16"/>
  <c r="X2788" i="16"/>
  <c r="P2788" i="16"/>
  <c r="L2791" i="16"/>
  <c r="X2789" i="16"/>
  <c r="V2788" i="16"/>
  <c r="O2789" i="16"/>
  <c r="M2788" i="16"/>
  <c r="X2790" i="16"/>
  <c r="T2788" i="16"/>
  <c r="W2790" i="16"/>
  <c r="M2789" i="16"/>
  <c r="U2791" i="16"/>
  <c r="M2791" i="16"/>
  <c r="S2790" i="16"/>
  <c r="Q2789" i="16"/>
  <c r="W2788" i="16"/>
  <c r="O2788" i="16"/>
  <c r="T2791" i="16"/>
  <c r="R2790" i="16"/>
  <c r="P2789" i="16"/>
  <c r="N2788" i="16"/>
  <c r="U2788" i="16"/>
  <c r="R2791" i="16"/>
  <c r="P2790" i="16"/>
  <c r="N2789" i="16"/>
  <c r="Q2791" i="16"/>
  <c r="U2789" i="16"/>
  <c r="K2788" i="16"/>
  <c r="S2791" i="16"/>
  <c r="K2791" i="16"/>
  <c r="Q2790" i="16"/>
  <c r="W2789" i="16"/>
  <c r="V2670" i="16"/>
  <c r="N2670" i="16"/>
  <c r="T2669" i="16"/>
  <c r="L2669" i="16"/>
  <c r="R2668" i="16"/>
  <c r="X2667" i="16"/>
  <c r="P2667" i="16"/>
  <c r="U2670" i="16"/>
  <c r="M2670" i="16"/>
  <c r="S2669" i="16"/>
  <c r="Q2668" i="16"/>
  <c r="W2667" i="16"/>
  <c r="O2667" i="16"/>
  <c r="R2667" i="16"/>
  <c r="U2669" i="16"/>
  <c r="T2670" i="16"/>
  <c r="L2670" i="16"/>
  <c r="R2669" i="16"/>
  <c r="X2668" i="16"/>
  <c r="P2668" i="16"/>
  <c r="V2667" i="16"/>
  <c r="N2667" i="16"/>
  <c r="S2670" i="16"/>
  <c r="K2670" i="16"/>
  <c r="Q2669" i="16"/>
  <c r="W2668" i="16"/>
  <c r="O2668" i="16"/>
  <c r="U2667" i="16"/>
  <c r="M2667" i="16"/>
  <c r="P2670" i="16"/>
  <c r="V2669" i="16"/>
  <c r="T2668" i="16"/>
  <c r="O2670" i="16"/>
  <c r="M2669" i="16"/>
  <c r="K2668" i="16"/>
  <c r="R2670" i="16"/>
  <c r="X2669" i="16"/>
  <c r="P2669" i="16"/>
  <c r="V2668" i="16"/>
  <c r="N2668" i="16"/>
  <c r="T2667" i="16"/>
  <c r="L2667" i="16"/>
  <c r="Q2670" i="16"/>
  <c r="W2669" i="16"/>
  <c r="O2669" i="16"/>
  <c r="U2668" i="16"/>
  <c r="M2668" i="16"/>
  <c r="S2667" i="16"/>
  <c r="K2667" i="16"/>
  <c r="X2670" i="16"/>
  <c r="N2669" i="16"/>
  <c r="L2668" i="16"/>
  <c r="W2670" i="16"/>
  <c r="S2668" i="16"/>
  <c r="Q2667" i="16"/>
  <c r="X2512" i="16"/>
  <c r="P2512" i="16"/>
  <c r="V2511" i="16"/>
  <c r="N2511" i="16"/>
  <c r="T2510" i="16"/>
  <c r="L2510" i="16"/>
  <c r="R2509" i="16"/>
  <c r="S2511" i="16"/>
  <c r="Q2510" i="16"/>
  <c r="T2509" i="16"/>
  <c r="U2510" i="16"/>
  <c r="W2512" i="16"/>
  <c r="O2512" i="16"/>
  <c r="U2511" i="16"/>
  <c r="M2511" i="16"/>
  <c r="S2510" i="16"/>
  <c r="K2510" i="16"/>
  <c r="Q2509" i="16"/>
  <c r="M2512" i="16"/>
  <c r="V2509" i="16"/>
  <c r="N2510" i="16"/>
  <c r="W2511" i="16"/>
  <c r="M2510" i="16"/>
  <c r="V2512" i="16"/>
  <c r="N2512" i="16"/>
  <c r="T2511" i="16"/>
  <c r="L2511" i="16"/>
  <c r="R2510" i="16"/>
  <c r="X2509" i="16"/>
  <c r="P2509" i="16"/>
  <c r="U2512" i="16"/>
  <c r="O2509" i="16"/>
  <c r="L2509" i="16"/>
  <c r="O2511" i="16"/>
  <c r="W2509" i="16"/>
  <c r="T2512" i="16"/>
  <c r="L2512" i="16"/>
  <c r="R2511" i="16"/>
  <c r="X2510" i="16"/>
  <c r="P2510" i="16"/>
  <c r="N2509" i="16"/>
  <c r="K2509" i="16"/>
  <c r="S2512" i="16"/>
  <c r="K2512" i="16"/>
  <c r="Q2511" i="16"/>
  <c r="W2510" i="16"/>
  <c r="O2510" i="16"/>
  <c r="U2509" i="16"/>
  <c r="M2509" i="16"/>
  <c r="R2512" i="16"/>
  <c r="X2511" i="16"/>
  <c r="P2511" i="16"/>
  <c r="V2510" i="16"/>
  <c r="Q2512" i="16"/>
  <c r="S2509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1" i="16"/>
  <c r="G2791" i="16"/>
  <c r="D2543" i="16"/>
  <c r="P1360" i="16"/>
  <c r="D2794" i="16"/>
  <c r="G2795" i="16" s="1"/>
  <c r="K2797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8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19" i="16"/>
  <c r="R2708" i="16"/>
  <c r="R2680" i="16"/>
  <c r="R3149" i="16"/>
  <c r="R3121" i="16"/>
  <c r="R3091" i="16"/>
  <c r="R3063" i="16"/>
  <c r="R3035" i="16"/>
  <c r="R2969" i="16"/>
  <c r="R2941" i="16"/>
  <c r="R2913" i="16"/>
  <c r="R2885" i="16"/>
  <c r="R3026" i="16"/>
  <c r="R2998" i="16"/>
  <c r="R2687" i="16"/>
  <c r="R3156" i="16"/>
  <c r="R3128" i="16"/>
  <c r="R3098" i="16"/>
  <c r="R3070" i="16"/>
  <c r="R3042" i="16"/>
  <c r="R2976" i="16"/>
  <c r="R2948" i="16"/>
  <c r="R2920" i="16"/>
  <c r="R3005" i="16"/>
  <c r="R2694" i="16"/>
  <c r="R3163" i="16"/>
  <c r="R3135" i="16"/>
  <c r="R3107" i="16"/>
  <c r="R3077" i="16"/>
  <c r="R3049" i="16"/>
  <c r="R2983" i="16"/>
  <c r="R2955" i="16"/>
  <c r="R2927" i="16"/>
  <c r="R2899" i="16"/>
  <c r="R2871" i="16"/>
  <c r="R3012" i="16"/>
  <c r="R2701" i="16"/>
  <c r="R3170" i="16"/>
  <c r="R3142" i="16"/>
  <c r="R3114" i="16"/>
  <c r="R3084" i="16"/>
  <c r="R3056" i="16"/>
  <c r="R2990" i="16"/>
  <c r="R2962" i="16"/>
  <c r="R2934" i="16"/>
  <c r="R2906" i="16"/>
  <c r="R2878" i="16"/>
  <c r="R2864" i="16"/>
  <c r="R2843" i="16"/>
  <c r="R2815" i="16"/>
  <c r="R2787" i="16"/>
  <c r="R2759" i="16"/>
  <c r="R2731" i="16"/>
  <c r="R2666" i="16"/>
  <c r="R2638" i="16"/>
  <c r="R2610" i="16"/>
  <c r="R2550" i="16"/>
  <c r="R2515" i="16"/>
  <c r="R2480" i="16"/>
  <c r="R2892" i="16"/>
  <c r="R2850" i="16"/>
  <c r="R2822" i="16"/>
  <c r="R2794" i="16"/>
  <c r="R2766" i="16"/>
  <c r="R2738" i="16"/>
  <c r="R2673" i="16"/>
  <c r="R2645" i="16"/>
  <c r="R2617" i="16"/>
  <c r="R2557" i="16"/>
  <c r="R2522" i="16"/>
  <c r="R2487" i="16"/>
  <c r="R2857" i="16"/>
  <c r="R2829" i="16"/>
  <c r="R2801" i="16"/>
  <c r="R2773" i="16"/>
  <c r="R2745" i="16"/>
  <c r="R2717" i="16"/>
  <c r="R2652" i="16"/>
  <c r="R2624" i="16"/>
  <c r="R2564" i="16"/>
  <c r="R2529" i="16"/>
  <c r="R2494" i="16"/>
  <c r="R2836" i="16"/>
  <c r="R2808" i="16"/>
  <c r="R2780" i="16"/>
  <c r="R2752" i="16"/>
  <c r="R2724" i="16"/>
  <c r="R2659" i="16"/>
  <c r="R2631" i="16"/>
  <c r="R2308" i="16"/>
  <c r="R2543" i="16"/>
  <c r="R2508" i="16"/>
  <c r="R2473" i="16"/>
  <c r="R1290" i="16"/>
  <c r="R2443" i="16"/>
  <c r="R2387" i="16"/>
  <c r="R2338" i="16"/>
  <c r="R2466" i="16"/>
  <c r="R2457" i="16"/>
  <c r="R2436" i="16"/>
  <c r="R2380" i="16"/>
  <c r="R2331" i="16"/>
  <c r="R2601" i="16"/>
  <c r="R2594" i="16"/>
  <c r="R2587" i="16"/>
  <c r="R2580" i="16"/>
  <c r="R2573" i="16"/>
  <c r="R2401" i="16"/>
  <c r="R2429" i="16"/>
  <c r="R2373" i="16"/>
  <c r="R2324" i="16"/>
  <c r="R2501" i="16"/>
  <c r="R2310" i="16"/>
  <c r="R2450" i="16"/>
  <c r="R2345" i="16"/>
  <c r="R2422" i="16"/>
  <c r="R2366" i="16"/>
  <c r="R2317" i="16"/>
  <c r="R2394" i="16"/>
  <c r="R2415" i="16"/>
  <c r="R2359" i="16"/>
  <c r="R2536" i="16"/>
  <c r="R1283" i="16"/>
  <c r="R2408" i="16"/>
  <c r="R2352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5" i="16" s="1"/>
  <c r="H3101" i="16"/>
  <c r="L1490" i="16"/>
  <c r="K1490" i="16"/>
  <c r="K1483" i="16"/>
  <c r="G2374" i="16"/>
  <c r="K2376" i="16" s="1"/>
  <c r="G2381" i="16"/>
  <c r="K2383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0" i="16"/>
  <c r="F1203" i="16"/>
  <c r="F2396" i="16" s="1"/>
  <c r="D2378" i="16"/>
  <c r="E2378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5" i="16"/>
  <c r="B1222" i="16"/>
  <c r="B2415" i="16" s="1"/>
  <c r="G2670" i="16"/>
  <c r="E2770" i="16"/>
  <c r="H2768" i="16" s="1"/>
  <c r="E3088" i="16"/>
  <c r="H3086" i="16" s="1"/>
  <c r="G2674" i="16"/>
  <c r="K2676" i="16" s="1"/>
  <c r="D1617" i="16"/>
  <c r="D2783" i="16" s="1"/>
  <c r="E2783" i="16" s="1"/>
  <c r="D2784" i="16" s="1"/>
  <c r="G2781" i="16"/>
  <c r="K2783" i="16" s="1"/>
  <c r="P2227" i="16"/>
  <c r="P1915" i="16"/>
  <c r="Q1915" i="16" s="1"/>
  <c r="P1568" i="16"/>
  <c r="P2178" i="16" s="1"/>
  <c r="O1569" i="16"/>
  <c r="O1570" i="16" s="1"/>
  <c r="D2385" i="16"/>
  <c r="E2385" i="16" s="1"/>
  <c r="E2377" i="16"/>
  <c r="M1177" i="16"/>
  <c r="M1178" i="16" s="1"/>
  <c r="E2384" i="16"/>
  <c r="N1176" i="16"/>
  <c r="D2391" i="16"/>
  <c r="F1216" i="16" a="1"/>
  <c r="F1216" i="16" s="1"/>
  <c r="E2409" i="16"/>
  <c r="L1204" i="16"/>
  <c r="E2397" i="16"/>
  <c r="D2398" i="16" s="1"/>
  <c r="F2395" i="16"/>
  <c r="D1211" i="16"/>
  <c r="L1211" i="16" s="1"/>
  <c r="L2124" i="16" s="1"/>
  <c r="D2403" i="16"/>
  <c r="O1894" i="16"/>
  <c r="O1895" i="16" s="1"/>
  <c r="P1893" i="16"/>
  <c r="P2224" i="16" s="1"/>
  <c r="D3095" i="16"/>
  <c r="H3092" i="16" s="1"/>
  <c r="E3101" i="16"/>
  <c r="D3103" i="16" s="1"/>
  <c r="E3103" i="16" s="1"/>
  <c r="F3099" i="16"/>
  <c r="F1844" i="16" a="1"/>
  <c r="F1844" i="16" s="1"/>
  <c r="D1623" i="16"/>
  <c r="D2789" i="16" s="1"/>
  <c r="E2789" i="16"/>
  <c r="F1622" i="16" a="1"/>
  <c r="F1622" i="16" s="1"/>
  <c r="E2788" i="16"/>
  <c r="D2777" i="16"/>
  <c r="H2774" i="16" s="1"/>
  <c r="D2778" i="16"/>
  <c r="E2778" i="16" s="1"/>
  <c r="F1616" i="16"/>
  <c r="F2781" i="16"/>
  <c r="P2139" i="16"/>
  <c r="E2677" i="16"/>
  <c r="D2678" i="16"/>
  <c r="E2678" i="16" s="1"/>
  <c r="O1304" i="16"/>
  <c r="O310" i="16" s="1"/>
  <c r="I272" i="16" s="1"/>
  <c r="G95" i="20" s="1"/>
  <c r="E2519" i="16"/>
  <c r="G2516" i="16"/>
  <c r="K2518" i="16" s="1"/>
  <c r="D2520" i="16"/>
  <c r="E2520" i="16" s="1"/>
  <c r="F2530" i="16"/>
  <c r="F1335" i="16"/>
  <c r="F2524" i="16" s="1"/>
  <c r="D2525" i="16"/>
  <c r="E2525" i="16" s="1"/>
  <c r="D2526" i="16" s="1"/>
  <c r="G2512" i="16"/>
  <c r="F2512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2" i="16" s="1"/>
  <c r="E2532" i="16" s="1"/>
  <c r="D2533" i="16" s="1"/>
  <c r="F1348" i="16" a="1"/>
  <c r="F1348" i="16" s="1"/>
  <c r="D1349" i="16"/>
  <c r="D2538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77" i="10"/>
  <c r="Q36" i="10"/>
  <c r="Q775" i="16"/>
  <c r="Q271" i="20" s="1"/>
  <c r="Q744" i="16"/>
  <c r="Q240" i="20" s="1"/>
  <c r="C451" i="20"/>
  <c r="O1136" i="16"/>
  <c r="V42" i="22"/>
  <c r="V46" i="22" s="1"/>
  <c r="V47" i="22" s="1"/>
  <c r="U48" i="22"/>
  <c r="V106" i="22"/>
  <c r="V110" i="22" s="1"/>
  <c r="V111" i="22" s="1"/>
  <c r="U112" i="22"/>
  <c r="U122" i="22"/>
  <c r="V116" i="22"/>
  <c r="V120" i="22" s="1"/>
  <c r="V121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1210" i="12" s="1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Q930" i="12"/>
  <c r="Q216" i="10" s="1"/>
  <c r="Q360" i="10" s="1"/>
  <c r="R943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1190" i="12" s="1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R157" i="16"/>
  <c r="Q116" i="12"/>
  <c r="G268" i="25"/>
  <c r="G267" i="25"/>
  <c r="Q120" i="20"/>
  <c r="Q1239" i="20" s="1"/>
  <c r="Q264" i="12"/>
  <c r="I13" i="25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717" i="12"/>
  <c r="Q1874" i="12" s="1"/>
  <c r="Q1912" i="12" s="1"/>
  <c r="P1522" i="12"/>
  <c r="P1635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232" i="20"/>
  <c r="Q1243" i="20" s="1"/>
  <c r="Q107" i="20"/>
  <c r="Q1237" i="20" s="1"/>
  <c r="Q284" i="16"/>
  <c r="Q804" i="16" s="1"/>
  <c r="Q463" i="16"/>
  <c r="Q1838" i="16"/>
  <c r="Q808" i="16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O1591" i="16"/>
  <c r="F1948" i="16"/>
  <c r="F3100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5" i="16" s="1"/>
  <c r="D1624" i="16"/>
  <c r="B1354" i="16"/>
  <c r="B2543" i="16" s="1"/>
  <c r="D1355" i="16"/>
  <c r="D2544" i="16" s="1"/>
  <c r="E1355" i="16"/>
  <c r="E2544" i="16" s="1"/>
  <c r="D1361" i="16"/>
  <c r="P1433" i="16"/>
  <c r="Q520" i="20"/>
  <c r="Q521" i="20" s="1"/>
  <c r="R1907" i="16"/>
  <c r="R2226" i="16" s="1"/>
  <c r="Q1908" i="16"/>
  <c r="Q1909" i="16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6" i="16" s="1"/>
  <c r="P1228" i="16"/>
  <c r="E1224" i="16"/>
  <c r="E2417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2074" i="16"/>
  <c r="Q1562" i="16"/>
  <c r="Q1563" i="16" s="1"/>
  <c r="R1561" i="16"/>
  <c r="R2177" i="16" s="1"/>
  <c r="P2069" i="16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5" i="16" s="1"/>
  <c r="D1635" i="16"/>
  <c r="R1641" i="16" s="1"/>
  <c r="B1628" i="16"/>
  <c r="B2794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V25" i="20"/>
  <c r="V54" i="20" s="1"/>
  <c r="V56" i="20" s="1"/>
  <c r="Q2073" i="16"/>
  <c r="V15" i="22"/>
  <c r="V17" i="22" s="1"/>
  <c r="R200" i="18"/>
  <c r="R199" i="18"/>
  <c r="Q201" i="18"/>
  <c r="I52" i="25" l="1"/>
  <c r="S2620" i="16"/>
  <c r="U2620" i="16" s="1"/>
  <c r="U2618" i="16"/>
  <c r="V2618" i="16" s="1"/>
  <c r="V2620" i="16" s="1"/>
  <c r="V2619" i="16"/>
  <c r="W2619" i="16" s="1"/>
  <c r="X2619" i="16" s="1"/>
  <c r="O1170" i="16"/>
  <c r="P1170" i="16" s="1"/>
  <c r="O1171" i="16"/>
  <c r="H149" i="25"/>
  <c r="H157" i="25" s="1"/>
  <c r="T57" i="22"/>
  <c r="T58" i="22" s="1"/>
  <c r="Q105" i="10"/>
  <c r="R197" i="11"/>
  <c r="R218" i="11"/>
  <c r="R194" i="11"/>
  <c r="R215" i="11"/>
  <c r="R195" i="11"/>
  <c r="R216" i="11"/>
  <c r="R217" i="11"/>
  <c r="R196" i="11"/>
  <c r="R155" i="11"/>
  <c r="R158" i="11"/>
  <c r="R150" i="11"/>
  <c r="R152" i="11"/>
  <c r="R193" i="11"/>
  <c r="R157" i="11"/>
  <c r="R214" i="11"/>
  <c r="R153" i="11"/>
  <c r="R156" i="11"/>
  <c r="R154" i="11"/>
  <c r="R151" i="11"/>
  <c r="R149" i="11"/>
  <c r="R362" i="20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91" i="10" s="1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N57" i="16" s="1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1" i="16"/>
  <c r="S2613" i="16" s="1"/>
  <c r="S2612" i="16"/>
  <c r="S2614" i="16"/>
  <c r="P1163" i="16"/>
  <c r="N1191" i="16"/>
  <c r="N1192" i="16" s="1"/>
  <c r="S2726" i="16"/>
  <c r="S2725" i="16"/>
  <c r="S2728" i="16"/>
  <c r="Q1453" i="16"/>
  <c r="R1452" i="16"/>
  <c r="R2162" i="16" s="1"/>
  <c r="S2718" i="16"/>
  <c r="S2719" i="16"/>
  <c r="S2721" i="16"/>
  <c r="P1309" i="16"/>
  <c r="Q1309" i="16" s="1"/>
  <c r="R1309" i="16" s="1"/>
  <c r="L439" i="20"/>
  <c r="L441" i="20" s="1"/>
  <c r="V2582" i="16"/>
  <c r="W2582" i="16" s="1"/>
  <c r="X2582" i="16" s="1"/>
  <c r="O2602" i="16"/>
  <c r="P2602" i="16" s="1"/>
  <c r="O2603" i="16"/>
  <c r="O2605" i="16" s="1"/>
  <c r="K440" i="20"/>
  <c r="K441" i="20" s="1"/>
  <c r="O2604" i="16"/>
  <c r="P2603" i="16"/>
  <c r="P2605" i="16" s="1"/>
  <c r="P2591" i="16"/>
  <c r="P2598" i="16"/>
  <c r="Q2596" i="16"/>
  <c r="R2596" i="16" s="1"/>
  <c r="Q2597" i="16"/>
  <c r="Q2588" i="16"/>
  <c r="R2595" i="16"/>
  <c r="Q2589" i="16"/>
  <c r="Q2591" i="16" s="1"/>
  <c r="S2583" i="16"/>
  <c r="T2581" i="16"/>
  <c r="U2581" i="16" s="1"/>
  <c r="U2583" i="16" s="1"/>
  <c r="P2590" i="16"/>
  <c r="T2575" i="16"/>
  <c r="U2575" i="16" s="1"/>
  <c r="V2575" i="16" s="1"/>
  <c r="W2575" i="16" s="1"/>
  <c r="X2575" i="16" s="1"/>
  <c r="P1315" i="16"/>
  <c r="Q1315" i="16" s="1"/>
  <c r="Q2140" i="16" s="1"/>
  <c r="S2576" i="16"/>
  <c r="T2574" i="16"/>
  <c r="O1316" i="16"/>
  <c r="X2798" i="16"/>
  <c r="P2798" i="16"/>
  <c r="V2797" i="16"/>
  <c r="N2797" i="16"/>
  <c r="T2796" i="16"/>
  <c r="L2796" i="16"/>
  <c r="R2795" i="16"/>
  <c r="T2797" i="16"/>
  <c r="X2795" i="16"/>
  <c r="W2796" i="16"/>
  <c r="M2795" i="16"/>
  <c r="T2795" i="16"/>
  <c r="U2796" i="16"/>
  <c r="W2798" i="16"/>
  <c r="O2798" i="16"/>
  <c r="U2797" i="16"/>
  <c r="M2797" i="16"/>
  <c r="S2796" i="16"/>
  <c r="K2796" i="16"/>
  <c r="Q2795" i="16"/>
  <c r="N2798" i="16"/>
  <c r="L2797" i="16"/>
  <c r="P2795" i="16"/>
  <c r="K2798" i="16"/>
  <c r="U2795" i="16"/>
  <c r="P2797" i="16"/>
  <c r="W2797" i="16"/>
  <c r="V2798" i="16"/>
  <c r="R2796" i="16"/>
  <c r="L2795" i="16"/>
  <c r="K2795" i="16"/>
  <c r="U2798" i="16"/>
  <c r="M2798" i="16"/>
  <c r="S2797" i="16"/>
  <c r="Q2796" i="16"/>
  <c r="W2795" i="16"/>
  <c r="O2795" i="16"/>
  <c r="L2798" i="16"/>
  <c r="R2797" i="16"/>
  <c r="X2796" i="16"/>
  <c r="V2795" i="16"/>
  <c r="N2795" i="16"/>
  <c r="Q2797" i="16"/>
  <c r="O2796" i="16"/>
  <c r="X2797" i="16"/>
  <c r="O2797" i="16"/>
  <c r="T2798" i="16"/>
  <c r="P2796" i="16"/>
  <c r="N2796" i="16"/>
  <c r="S2795" i="16"/>
  <c r="S2798" i="16"/>
  <c r="Q2798" i="16"/>
  <c r="R2798" i="16"/>
  <c r="V2796" i="16"/>
  <c r="M2796" i="16"/>
  <c r="X2784" i="16"/>
  <c r="P2784" i="16"/>
  <c r="V2783" i="16"/>
  <c r="N2783" i="16"/>
  <c r="T2782" i="16"/>
  <c r="L2782" i="16"/>
  <c r="R2781" i="16"/>
  <c r="Q2784" i="16"/>
  <c r="W2784" i="16"/>
  <c r="O2784" i="16"/>
  <c r="U2783" i="16"/>
  <c r="M2783" i="16"/>
  <c r="S2782" i="16"/>
  <c r="K2782" i="16"/>
  <c r="Q2781" i="16"/>
  <c r="V2784" i="16"/>
  <c r="N2784" i="16"/>
  <c r="T2783" i="16"/>
  <c r="R2782" i="16"/>
  <c r="X2781" i="16"/>
  <c r="P2781" i="16"/>
  <c r="N2781" i="16"/>
  <c r="X2783" i="16"/>
  <c r="N2782" i="16"/>
  <c r="M2782" i="16"/>
  <c r="L2783" i="16"/>
  <c r="T2781" i="16"/>
  <c r="U2782" i="16"/>
  <c r="U2784" i="16"/>
  <c r="M2784" i="16"/>
  <c r="S2783" i="16"/>
  <c r="Q2782" i="16"/>
  <c r="W2781" i="16"/>
  <c r="O2781" i="16"/>
  <c r="R2784" i="16"/>
  <c r="L2781" i="16"/>
  <c r="S2781" i="16"/>
  <c r="T2784" i="16"/>
  <c r="L2784" i="16"/>
  <c r="R2783" i="16"/>
  <c r="X2782" i="16"/>
  <c r="P2782" i="16"/>
  <c r="V2781" i="16"/>
  <c r="V2782" i="16"/>
  <c r="W2783" i="16"/>
  <c r="S2784" i="16"/>
  <c r="K2784" i="16"/>
  <c r="Q2783" i="16"/>
  <c r="W2782" i="16"/>
  <c r="O2782" i="16"/>
  <c r="U2781" i="16"/>
  <c r="M2781" i="16"/>
  <c r="P2783" i="16"/>
  <c r="O2783" i="16"/>
  <c r="K2781" i="16"/>
  <c r="W2677" i="16"/>
  <c r="O2677" i="16"/>
  <c r="U2676" i="16"/>
  <c r="M2676" i="16"/>
  <c r="S2675" i="16"/>
  <c r="K2675" i="16"/>
  <c r="Q2674" i="16"/>
  <c r="V2677" i="16"/>
  <c r="N2677" i="16"/>
  <c r="T2676" i="16"/>
  <c r="L2676" i="16"/>
  <c r="R2675" i="16"/>
  <c r="X2674" i="16"/>
  <c r="P2674" i="16"/>
  <c r="U2677" i="16"/>
  <c r="M2677" i="16"/>
  <c r="S2676" i="16"/>
  <c r="Q2675" i="16"/>
  <c r="W2674" i="16"/>
  <c r="O2674" i="16"/>
  <c r="R2677" i="16"/>
  <c r="T2674" i="16"/>
  <c r="W2676" i="16"/>
  <c r="U2675" i="16"/>
  <c r="K2674" i="16"/>
  <c r="P2677" i="16"/>
  <c r="N2676" i="16"/>
  <c r="L2675" i="16"/>
  <c r="T2677" i="16"/>
  <c r="L2677" i="16"/>
  <c r="R2676" i="16"/>
  <c r="X2675" i="16"/>
  <c r="P2675" i="16"/>
  <c r="V2674" i="16"/>
  <c r="N2674" i="16"/>
  <c r="P2676" i="16"/>
  <c r="V2675" i="16"/>
  <c r="L2674" i="16"/>
  <c r="O2676" i="16"/>
  <c r="S2674" i="16"/>
  <c r="S2677" i="16"/>
  <c r="K2677" i="16"/>
  <c r="Q2676" i="16"/>
  <c r="W2675" i="16"/>
  <c r="O2675" i="16"/>
  <c r="U2674" i="16"/>
  <c r="M2674" i="16"/>
  <c r="X2676" i="16"/>
  <c r="N2675" i="16"/>
  <c r="Q2677" i="16"/>
  <c r="M2675" i="16"/>
  <c r="X2677" i="16"/>
  <c r="V2676" i="16"/>
  <c r="T2675" i="16"/>
  <c r="R2674" i="16"/>
  <c r="X2519" i="16"/>
  <c r="P2519" i="16"/>
  <c r="V2518" i="16"/>
  <c r="N2518" i="16"/>
  <c r="T2517" i="16"/>
  <c r="L2517" i="16"/>
  <c r="R2516" i="16"/>
  <c r="T2518" i="16"/>
  <c r="R2517" i="16"/>
  <c r="K2516" i="16"/>
  <c r="W2519" i="16"/>
  <c r="O2519" i="16"/>
  <c r="U2518" i="16"/>
  <c r="M2518" i="16"/>
  <c r="S2517" i="16"/>
  <c r="K2517" i="16"/>
  <c r="Q2516" i="16"/>
  <c r="N2519" i="16"/>
  <c r="L2518" i="16"/>
  <c r="X2516" i="16"/>
  <c r="S2516" i="16"/>
  <c r="V2519" i="16"/>
  <c r="P2516" i="16"/>
  <c r="U2519" i="16"/>
  <c r="M2519" i="16"/>
  <c r="S2518" i="16"/>
  <c r="Q2517" i="16"/>
  <c r="W2516" i="16"/>
  <c r="O2516" i="16"/>
  <c r="K2519" i="16"/>
  <c r="W2517" i="16"/>
  <c r="U2516" i="16"/>
  <c r="M2517" i="16"/>
  <c r="T2519" i="16"/>
  <c r="L2519" i="16"/>
  <c r="R2518" i="16"/>
  <c r="X2517" i="16"/>
  <c r="P2517" i="16"/>
  <c r="V2516" i="16"/>
  <c r="N2516" i="16"/>
  <c r="S2519" i="16"/>
  <c r="Q2518" i="16"/>
  <c r="O2517" i="16"/>
  <c r="M2516" i="16"/>
  <c r="R2519" i="16"/>
  <c r="X2518" i="16"/>
  <c r="P2518" i="16"/>
  <c r="V2517" i="16"/>
  <c r="N2517" i="16"/>
  <c r="T2516" i="16"/>
  <c r="L2516" i="16"/>
  <c r="Q2519" i="16"/>
  <c r="W2518" i="16"/>
  <c r="O2518" i="16"/>
  <c r="U2517" i="16"/>
  <c r="L1496" i="16"/>
  <c r="L1495" i="16"/>
  <c r="R1459" i="16"/>
  <c r="R2163" i="16" s="1"/>
  <c r="P2384" i="16"/>
  <c r="W2384" i="16"/>
  <c r="O2384" i="16"/>
  <c r="U2383" i="16"/>
  <c r="M2383" i="16"/>
  <c r="S2382" i="16"/>
  <c r="K2382" i="16"/>
  <c r="Q2381" i="16"/>
  <c r="W2382" i="16"/>
  <c r="O2382" i="16"/>
  <c r="M2382" i="16"/>
  <c r="N2383" i="16"/>
  <c r="R2381" i="16"/>
  <c r="V2384" i="16"/>
  <c r="N2384" i="16"/>
  <c r="T2383" i="16"/>
  <c r="L2383" i="16"/>
  <c r="R2382" i="16"/>
  <c r="X2381" i="16"/>
  <c r="P2381" i="16"/>
  <c r="Q2383" i="16"/>
  <c r="U2381" i="16"/>
  <c r="S2381" i="16"/>
  <c r="V2383" i="16"/>
  <c r="L2382" i="16"/>
  <c r="U2384" i="16"/>
  <c r="M2384" i="16"/>
  <c r="S2383" i="16"/>
  <c r="Q2382" i="16"/>
  <c r="W2381" i="16"/>
  <c r="O2381" i="16"/>
  <c r="K2384" i="16"/>
  <c r="K2381" i="16"/>
  <c r="T2384" i="16"/>
  <c r="L2384" i="16"/>
  <c r="R2383" i="16"/>
  <c r="X2382" i="16"/>
  <c r="P2382" i="16"/>
  <c r="V2381" i="16"/>
  <c r="N2381" i="16"/>
  <c r="S2384" i="16"/>
  <c r="M2381" i="16"/>
  <c r="X2384" i="16"/>
  <c r="R2384" i="16"/>
  <c r="X2383" i="16"/>
  <c r="P2383" i="16"/>
  <c r="V2382" i="16"/>
  <c r="N2382" i="16"/>
  <c r="T2381" i="16"/>
  <c r="L2381" i="16"/>
  <c r="Q2384" i="16"/>
  <c r="W2383" i="16"/>
  <c r="O2383" i="16"/>
  <c r="U2382" i="16"/>
  <c r="T2382" i="16"/>
  <c r="F2377" i="16"/>
  <c r="W2377" i="16"/>
  <c r="O2377" i="16"/>
  <c r="U2376" i="16"/>
  <c r="M2376" i="16"/>
  <c r="S2375" i="16"/>
  <c r="K2375" i="16"/>
  <c r="Q2374" i="16"/>
  <c r="U2377" i="16"/>
  <c r="S2376" i="16"/>
  <c r="Q2375" i="16"/>
  <c r="O2374" i="16"/>
  <c r="T2377" i="16"/>
  <c r="X2375" i="16"/>
  <c r="V2374" i="16"/>
  <c r="S2377" i="16"/>
  <c r="Q2376" i="16"/>
  <c r="O2375" i="16"/>
  <c r="M2374" i="16"/>
  <c r="T2375" i="16"/>
  <c r="R2374" i="16"/>
  <c r="V2377" i="16"/>
  <c r="N2377" i="16"/>
  <c r="T2376" i="16"/>
  <c r="L2376" i="16"/>
  <c r="R2375" i="16"/>
  <c r="X2374" i="16"/>
  <c r="P2374" i="16"/>
  <c r="M2377" i="16"/>
  <c r="W2374" i="16"/>
  <c r="L2377" i="16"/>
  <c r="R2376" i="16"/>
  <c r="P2375" i="16"/>
  <c r="N2374" i="16"/>
  <c r="K2377" i="16"/>
  <c r="W2375" i="16"/>
  <c r="U2374" i="16"/>
  <c r="L2375" i="16"/>
  <c r="R2377" i="16"/>
  <c r="X2376" i="16"/>
  <c r="P2376" i="16"/>
  <c r="V2375" i="16"/>
  <c r="N2375" i="16"/>
  <c r="T2374" i="16"/>
  <c r="L2374" i="16"/>
  <c r="Q2377" i="16"/>
  <c r="W2376" i="16"/>
  <c r="O2376" i="16"/>
  <c r="U2375" i="16"/>
  <c r="M2375" i="16"/>
  <c r="S2374" i="16"/>
  <c r="K2374" i="16"/>
  <c r="X2377" i="16"/>
  <c r="P2377" i="16"/>
  <c r="V2376" i="16"/>
  <c r="N2376" i="16"/>
  <c r="P1460" i="16"/>
  <c r="P1461" i="16" s="1"/>
  <c r="G2798" i="16"/>
  <c r="F2798" i="16"/>
  <c r="L446" i="20"/>
  <c r="O398" i="20"/>
  <c r="R2052" i="16"/>
  <c r="K453" i="20"/>
  <c r="K454" i="20" s="1"/>
  <c r="H2790" i="16"/>
  <c r="D2550" i="16"/>
  <c r="P1367" i="16"/>
  <c r="Q1367" i="16"/>
  <c r="D2801" i="16"/>
  <c r="G2802" i="16" s="1"/>
  <c r="K2804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6" i="16"/>
  <c r="S2998" i="16"/>
  <c r="S2687" i="16"/>
  <c r="S3156" i="16"/>
  <c r="S3128" i="16"/>
  <c r="S3098" i="16"/>
  <c r="S3070" i="16"/>
  <c r="S3042" i="16"/>
  <c r="S2976" i="16"/>
  <c r="S2948" i="16"/>
  <c r="S2920" i="16"/>
  <c r="S2892" i="16"/>
  <c r="S2864" i="16"/>
  <c r="S3005" i="16"/>
  <c r="S2694" i="16"/>
  <c r="S3163" i="16"/>
  <c r="S3135" i="16"/>
  <c r="S3107" i="16"/>
  <c r="S3077" i="16"/>
  <c r="S3049" i="16"/>
  <c r="S2983" i="16"/>
  <c r="S2955" i="16"/>
  <c r="S2927" i="16"/>
  <c r="S2899" i="16"/>
  <c r="S2871" i="16"/>
  <c r="S3012" i="16"/>
  <c r="S2701" i="16"/>
  <c r="S3170" i="16"/>
  <c r="S3142" i="16"/>
  <c r="S3114" i="16"/>
  <c r="S3084" i="16"/>
  <c r="S3056" i="16"/>
  <c r="S2990" i="16"/>
  <c r="S2962" i="16"/>
  <c r="S2934" i="16"/>
  <c r="S2906" i="16"/>
  <c r="S2878" i="16"/>
  <c r="S3063" i="16"/>
  <c r="S2617" i="16"/>
  <c r="S2557" i="16"/>
  <c r="S2522" i="16"/>
  <c r="S2487" i="16"/>
  <c r="S3091" i="16"/>
  <c r="S2850" i="16"/>
  <c r="S2822" i="16"/>
  <c r="S2794" i="16"/>
  <c r="S2766" i="16"/>
  <c r="S2738" i="16"/>
  <c r="S2673" i="16"/>
  <c r="S2645" i="16"/>
  <c r="S3121" i="16"/>
  <c r="S3149" i="16"/>
  <c r="S2857" i="16"/>
  <c r="S2829" i="16"/>
  <c r="S2801" i="16"/>
  <c r="S2773" i="16"/>
  <c r="S2745" i="16"/>
  <c r="S2717" i="16"/>
  <c r="S2652" i="16"/>
  <c r="S2624" i="16"/>
  <c r="S2564" i="16"/>
  <c r="S2529" i="16"/>
  <c r="S2494" i="16"/>
  <c r="S2731" i="16"/>
  <c r="S2680" i="16"/>
  <c r="S2913" i="16"/>
  <c r="S2843" i="16"/>
  <c r="S2787" i="16"/>
  <c r="S2666" i="16"/>
  <c r="S2638" i="16"/>
  <c r="S2708" i="16"/>
  <c r="S2941" i="16"/>
  <c r="S2885" i="16"/>
  <c r="S2836" i="16"/>
  <c r="S2808" i="16"/>
  <c r="S2780" i="16"/>
  <c r="S2752" i="16"/>
  <c r="S2724" i="16"/>
  <c r="S2659" i="16"/>
  <c r="S2631" i="16"/>
  <c r="S2308" i="16"/>
  <c r="S2543" i="16"/>
  <c r="S2508" i="16"/>
  <c r="S2473" i="16"/>
  <c r="S3035" i="16"/>
  <c r="S2759" i="16"/>
  <c r="S2610" i="16"/>
  <c r="S2515" i="16"/>
  <c r="S3019" i="16"/>
  <c r="S2969" i="16"/>
  <c r="S2815" i="16"/>
  <c r="S2550" i="16"/>
  <c r="S2480" i="16"/>
  <c r="S2436" i="16"/>
  <c r="S2380" i="16"/>
  <c r="S2331" i="16"/>
  <c r="S2601" i="16"/>
  <c r="S2594" i="16"/>
  <c r="S2587" i="16"/>
  <c r="S2580" i="16"/>
  <c r="S2573" i="16"/>
  <c r="S2429" i="16"/>
  <c r="S2373" i="16"/>
  <c r="S2324" i="16"/>
  <c r="S2501" i="16"/>
  <c r="S2450" i="16"/>
  <c r="S2422" i="16"/>
  <c r="S2366" i="16"/>
  <c r="S2317" i="16"/>
  <c r="S2345" i="16"/>
  <c r="S2387" i="16"/>
  <c r="S2466" i="16"/>
  <c r="S2415" i="16"/>
  <c r="S2359" i="16"/>
  <c r="S2536" i="16"/>
  <c r="S1283" i="16"/>
  <c r="S2443" i="16"/>
  <c r="S2338" i="16"/>
  <c r="S2408" i="16"/>
  <c r="S2352" i="16"/>
  <c r="S1290" i="16"/>
  <c r="S2457" i="16"/>
  <c r="S2401" i="16"/>
  <c r="S2310" i="16"/>
  <c r="S2394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7" i="16"/>
  <c r="G2388" i="16"/>
  <c r="K2390" i="16" s="1"/>
  <c r="G2395" i="16"/>
  <c r="K2397" i="16" s="1"/>
  <c r="K1325" i="16"/>
  <c r="L1332" i="16"/>
  <c r="R1412" i="16"/>
  <c r="R2155" i="16" s="1"/>
  <c r="Q1407" i="16"/>
  <c r="Q1413" i="16"/>
  <c r="P1414" i="16"/>
  <c r="L1325" i="16"/>
  <c r="F2677" i="16"/>
  <c r="F2784" i="16"/>
  <c r="D2392" i="16"/>
  <c r="E2392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2164" i="16"/>
  <c r="Q1466" i="16"/>
  <c r="D2422" i="16"/>
  <c r="B1229" i="16"/>
  <c r="B2422" i="16" s="1"/>
  <c r="G2677" i="16"/>
  <c r="G2784" i="16"/>
  <c r="E2784" i="16"/>
  <c r="E2777" i="16"/>
  <c r="H2775" i="16" s="1"/>
  <c r="E3095" i="16"/>
  <c r="H3093" i="16" s="1"/>
  <c r="P1569" i="16"/>
  <c r="P1570" i="16" s="1"/>
  <c r="Q1568" i="16"/>
  <c r="Q2178" i="16" s="1"/>
  <c r="Q1454" i="16"/>
  <c r="N1177" i="16"/>
  <c r="N1178" i="16" s="1"/>
  <c r="O1176" i="16"/>
  <c r="E2391" i="16"/>
  <c r="E2398" i="16"/>
  <c r="O1193" i="16"/>
  <c r="O253" i="16" s="1"/>
  <c r="D2399" i="16"/>
  <c r="E2399" i="16" s="1"/>
  <c r="G2384" i="16"/>
  <c r="F2384" i="16"/>
  <c r="L1205" i="16"/>
  <c r="L1206" i="16" s="1"/>
  <c r="M1204" i="16"/>
  <c r="M2123" i="16" s="1"/>
  <c r="D1218" i="16"/>
  <c r="L1218" i="16" s="1"/>
  <c r="L2125" i="16" s="1"/>
  <c r="D2410" i="16"/>
  <c r="F1223" i="16" a="1"/>
  <c r="F1223" i="16" s="1"/>
  <c r="E2416" i="16"/>
  <c r="F2402" i="16"/>
  <c r="F1210" i="16"/>
  <c r="F2403" i="16" s="1"/>
  <c r="D2404" i="16"/>
  <c r="E2404" i="16" s="1"/>
  <c r="Q1893" i="16"/>
  <c r="R1893" i="16" s="1"/>
  <c r="R2224" i="16" s="1"/>
  <c r="P1894" i="16"/>
  <c r="P1895" i="16" s="1"/>
  <c r="D3102" i="16"/>
  <c r="H3099" i="16" s="1"/>
  <c r="F1623" i="16"/>
  <c r="D2790" i="16"/>
  <c r="E2790" i="16" s="1"/>
  <c r="D1630" i="16"/>
  <c r="D2796" i="16" s="1"/>
  <c r="E2796" i="16"/>
  <c r="F1629" i="16" a="1"/>
  <c r="F1629" i="16" s="1"/>
  <c r="E2795" i="16"/>
  <c r="F2788" i="16"/>
  <c r="D2785" i="16"/>
  <c r="E2785" i="16" s="1"/>
  <c r="K1617" i="16"/>
  <c r="F2782" i="16"/>
  <c r="F2537" i="16"/>
  <c r="E2533" i="16"/>
  <c r="D2534" i="16"/>
  <c r="E2534" i="16" s="1"/>
  <c r="G2530" i="16"/>
  <c r="K2532" i="16" s="1"/>
  <c r="G2519" i="16"/>
  <c r="F2519" i="16"/>
  <c r="E2526" i="16"/>
  <c r="G2523" i="16"/>
  <c r="K2525" i="16" s="1"/>
  <c r="D2527" i="16"/>
  <c r="E2527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1" i="16" s="1"/>
  <c r="O1473" i="16"/>
  <c r="P1473" i="16" s="1"/>
  <c r="N2165" i="16"/>
  <c r="M1480" i="16"/>
  <c r="L2166" i="16"/>
  <c r="M2165" i="16"/>
  <c r="K1482" i="16"/>
  <c r="L1481" i="16"/>
  <c r="D1350" i="16"/>
  <c r="D2539" i="16" s="1"/>
  <c r="E2539" i="16" s="1"/>
  <c r="D2540" i="16" s="1"/>
  <c r="D1356" i="16"/>
  <c r="D2545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W47" i="22" s="1"/>
  <c r="V48" i="22"/>
  <c r="Q1157" i="16"/>
  <c r="W106" i="22"/>
  <c r="W110" i="22" s="1"/>
  <c r="W111" i="22" s="1"/>
  <c r="V112" i="22"/>
  <c r="V122" i="22"/>
  <c r="W116" i="22"/>
  <c r="W120" i="22" s="1"/>
  <c r="W121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1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1210" i="12" s="1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1190" i="12" s="1"/>
  <c r="S715" i="12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893" i="16"/>
  <c r="R880" i="20"/>
  <c r="S879" i="20"/>
  <c r="S881" i="20" s="1"/>
  <c r="H268" i="25"/>
  <c r="H267" i="25"/>
  <c r="I166" i="25"/>
  <c r="I221" i="25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1" i="16" s="1"/>
  <c r="E1363" i="16"/>
  <c r="E2552" i="16" s="1"/>
  <c r="B1361" i="16"/>
  <c r="B2550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4" i="16" s="1"/>
  <c r="S1235" i="16"/>
  <c r="R1235" i="16"/>
  <c r="D1230" i="16"/>
  <c r="D2423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534" i="20"/>
  <c r="R535" i="20" s="1"/>
  <c r="S533" i="20"/>
  <c r="S1561" i="16"/>
  <c r="S2177" i="16" s="1"/>
  <c r="R1562" i="16"/>
  <c r="R1563" i="16" s="1"/>
  <c r="Q1927" i="12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1" i="16" s="1"/>
  <c r="E1637" i="16"/>
  <c r="D1636" i="16"/>
  <c r="D2802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S67" i="22"/>
  <c r="S92" i="12" s="1"/>
  <c r="W25" i="20"/>
  <c r="W54" i="20" s="1"/>
  <c r="W56" i="20" s="1"/>
  <c r="W15" i="22"/>
  <c r="W17" i="22" s="1"/>
  <c r="S199" i="18"/>
  <c r="S200" i="18"/>
  <c r="R201" i="18"/>
  <c r="J67" i="25" l="1"/>
  <c r="J146" i="25" s="1"/>
  <c r="P1171" i="16"/>
  <c r="W2618" i="16"/>
  <c r="W2620" i="16" s="1"/>
  <c r="I149" i="25"/>
  <c r="I157" i="25" s="1"/>
  <c r="U57" i="22"/>
  <c r="U58" i="22" s="1"/>
  <c r="R105" i="10"/>
  <c r="S194" i="11"/>
  <c r="S215" i="11"/>
  <c r="S195" i="11"/>
  <c r="S216" i="11"/>
  <c r="S218" i="11"/>
  <c r="S196" i="11"/>
  <c r="S217" i="11"/>
  <c r="S197" i="11"/>
  <c r="S157" i="11"/>
  <c r="S154" i="11"/>
  <c r="S151" i="11"/>
  <c r="S156" i="11"/>
  <c r="S155" i="11"/>
  <c r="S153" i="11"/>
  <c r="S152" i="11"/>
  <c r="S193" i="11"/>
  <c r="S150" i="11"/>
  <c r="S214" i="11"/>
  <c r="S158" i="11"/>
  <c r="S149" i="11"/>
  <c r="S362" i="20"/>
  <c r="S364" i="20" s="1"/>
  <c r="R363" i="20"/>
  <c r="R369" i="20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91" i="10" s="1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2254" i="16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2" i="16"/>
  <c r="T2614" i="16"/>
  <c r="T2611" i="16"/>
  <c r="T2613" i="16" s="1"/>
  <c r="S1452" i="16"/>
  <c r="S2162" i="16" s="1"/>
  <c r="R1453" i="16"/>
  <c r="S1459" i="16"/>
  <c r="S2163" i="16" s="1"/>
  <c r="T2726" i="16"/>
  <c r="T2728" i="16"/>
  <c r="T2725" i="16"/>
  <c r="T2727" i="16" s="1"/>
  <c r="T2719" i="16"/>
  <c r="T2718" i="16"/>
  <c r="T2720" i="16" s="1"/>
  <c r="T2721" i="16"/>
  <c r="Q2590" i="16"/>
  <c r="L440" i="20"/>
  <c r="Q2603" i="16"/>
  <c r="R2603" i="16" s="1"/>
  <c r="P2604" i="16"/>
  <c r="Q2602" i="16"/>
  <c r="R2589" i="16"/>
  <c r="R2597" i="16"/>
  <c r="S2595" i="16"/>
  <c r="T2595" i="16" s="1"/>
  <c r="Q2598" i="16"/>
  <c r="S2596" i="16"/>
  <c r="T2596" i="16" s="1"/>
  <c r="U2596" i="16" s="1"/>
  <c r="V2596" i="16" s="1"/>
  <c r="R2588" i="16"/>
  <c r="T2583" i="16"/>
  <c r="V2581" i="16"/>
  <c r="R1315" i="16"/>
  <c r="R2140" i="16" s="1"/>
  <c r="P2140" i="16"/>
  <c r="P1316" i="16"/>
  <c r="Q1316" i="16" s="1"/>
  <c r="T2576" i="16"/>
  <c r="U2574" i="16"/>
  <c r="X2805" i="16"/>
  <c r="P2805" i="16"/>
  <c r="V2804" i="16"/>
  <c r="N2804" i="16"/>
  <c r="T2803" i="16"/>
  <c r="L2803" i="16"/>
  <c r="R2802" i="16"/>
  <c r="W2802" i="16"/>
  <c r="L2805" i="16"/>
  <c r="N2802" i="16"/>
  <c r="O2803" i="16"/>
  <c r="T2802" i="16"/>
  <c r="O2804" i="16"/>
  <c r="W2805" i="16"/>
  <c r="O2805" i="16"/>
  <c r="U2804" i="16"/>
  <c r="M2804" i="16"/>
  <c r="S2803" i="16"/>
  <c r="K2803" i="16"/>
  <c r="Q2802" i="16"/>
  <c r="S2804" i="16"/>
  <c r="O2802" i="16"/>
  <c r="X2803" i="16"/>
  <c r="W2803" i="16"/>
  <c r="Q2805" i="16"/>
  <c r="K2802" i="16"/>
  <c r="V2805" i="16"/>
  <c r="N2805" i="16"/>
  <c r="T2804" i="16"/>
  <c r="L2804" i="16"/>
  <c r="R2803" i="16"/>
  <c r="X2802" i="16"/>
  <c r="P2802" i="16"/>
  <c r="M2805" i="16"/>
  <c r="Q2803" i="16"/>
  <c r="R2804" i="16"/>
  <c r="V2802" i="16"/>
  <c r="U2802" i="16"/>
  <c r="N2803" i="16"/>
  <c r="W2804" i="16"/>
  <c r="U2805" i="16"/>
  <c r="T2805" i="16"/>
  <c r="P2803" i="16"/>
  <c r="U2803" i="16"/>
  <c r="S2805" i="16"/>
  <c r="K2805" i="16"/>
  <c r="Q2804" i="16"/>
  <c r="M2802" i="16"/>
  <c r="M2803" i="16"/>
  <c r="R2805" i="16"/>
  <c r="X2804" i="16"/>
  <c r="P2804" i="16"/>
  <c r="V2803" i="16"/>
  <c r="L2802" i="16"/>
  <c r="S2802" i="16"/>
  <c r="X2533" i="16"/>
  <c r="P2533" i="16"/>
  <c r="V2532" i="16"/>
  <c r="N2532" i="16"/>
  <c r="T2531" i="16"/>
  <c r="L2531" i="16"/>
  <c r="R2530" i="16"/>
  <c r="N2533" i="16"/>
  <c r="T2532" i="16"/>
  <c r="X2530" i="16"/>
  <c r="T2533" i="16"/>
  <c r="X2531" i="16"/>
  <c r="N2530" i="16"/>
  <c r="Q2532" i="16"/>
  <c r="O2531" i="16"/>
  <c r="U2531" i="16"/>
  <c r="W2533" i="16"/>
  <c r="O2533" i="16"/>
  <c r="U2532" i="16"/>
  <c r="M2532" i="16"/>
  <c r="S2531" i="16"/>
  <c r="K2531" i="16"/>
  <c r="Q2530" i="16"/>
  <c r="R2531" i="16"/>
  <c r="L2533" i="16"/>
  <c r="P2531" i="16"/>
  <c r="W2531" i="16"/>
  <c r="M2531" i="16"/>
  <c r="V2533" i="16"/>
  <c r="L2532" i="16"/>
  <c r="P2530" i="16"/>
  <c r="V2530" i="16"/>
  <c r="S2533" i="16"/>
  <c r="U2530" i="16"/>
  <c r="S2530" i="16"/>
  <c r="U2533" i="16"/>
  <c r="M2533" i="16"/>
  <c r="S2532" i="16"/>
  <c r="Q2531" i="16"/>
  <c r="W2530" i="16"/>
  <c r="O2530" i="16"/>
  <c r="R2532" i="16"/>
  <c r="K2533" i="16"/>
  <c r="M2530" i="16"/>
  <c r="R2533" i="16"/>
  <c r="X2532" i="16"/>
  <c r="P2532" i="16"/>
  <c r="V2531" i="16"/>
  <c r="N2531" i="16"/>
  <c r="T2530" i="16"/>
  <c r="L2530" i="16"/>
  <c r="Q2533" i="16"/>
  <c r="W2532" i="16"/>
  <c r="O2532" i="16"/>
  <c r="K2530" i="16"/>
  <c r="X2526" i="16"/>
  <c r="P2526" i="16"/>
  <c r="V2525" i="16"/>
  <c r="N2525" i="16"/>
  <c r="T2524" i="16"/>
  <c r="L2524" i="16"/>
  <c r="R2523" i="16"/>
  <c r="O2524" i="16"/>
  <c r="X2525" i="16"/>
  <c r="L2523" i="16"/>
  <c r="M2524" i="16"/>
  <c r="W2526" i="16"/>
  <c r="O2526" i="16"/>
  <c r="U2525" i="16"/>
  <c r="M2525" i="16"/>
  <c r="S2524" i="16"/>
  <c r="K2524" i="16"/>
  <c r="Q2523" i="16"/>
  <c r="Q2525" i="16"/>
  <c r="M2523" i="16"/>
  <c r="T2523" i="16"/>
  <c r="U2524" i="16"/>
  <c r="V2526" i="16"/>
  <c r="N2526" i="16"/>
  <c r="T2525" i="16"/>
  <c r="L2525" i="16"/>
  <c r="R2524" i="16"/>
  <c r="X2523" i="16"/>
  <c r="P2523" i="16"/>
  <c r="W2524" i="16"/>
  <c r="N2524" i="16"/>
  <c r="W2525" i="16"/>
  <c r="U2526" i="16"/>
  <c r="M2526" i="16"/>
  <c r="S2525" i="16"/>
  <c r="Q2524" i="16"/>
  <c r="W2523" i="16"/>
  <c r="O2523" i="16"/>
  <c r="U2523" i="16"/>
  <c r="P2525" i="16"/>
  <c r="O2525" i="16"/>
  <c r="T2526" i="16"/>
  <c r="L2526" i="16"/>
  <c r="R2525" i="16"/>
  <c r="X2524" i="16"/>
  <c r="P2524" i="16"/>
  <c r="V2523" i="16"/>
  <c r="N2523" i="16"/>
  <c r="K2526" i="16"/>
  <c r="V2524" i="16"/>
  <c r="Q2526" i="16"/>
  <c r="S2523" i="16"/>
  <c r="S2526" i="16"/>
  <c r="K2523" i="16"/>
  <c r="R2526" i="16"/>
  <c r="G2398" i="16"/>
  <c r="X2398" i="16"/>
  <c r="P2398" i="16"/>
  <c r="V2397" i="16"/>
  <c r="N2397" i="16"/>
  <c r="T2396" i="16"/>
  <c r="L2396" i="16"/>
  <c r="R2395" i="16"/>
  <c r="O2396" i="16"/>
  <c r="O2397" i="16"/>
  <c r="W2398" i="16"/>
  <c r="O2398" i="16"/>
  <c r="U2397" i="16"/>
  <c r="M2397" i="16"/>
  <c r="S2396" i="16"/>
  <c r="K2396" i="16"/>
  <c r="Q2395" i="16"/>
  <c r="W2396" i="16"/>
  <c r="K2395" i="16"/>
  <c r="V2398" i="16"/>
  <c r="N2398" i="16"/>
  <c r="T2397" i="16"/>
  <c r="L2397" i="16"/>
  <c r="R2396" i="16"/>
  <c r="X2395" i="16"/>
  <c r="P2395" i="16"/>
  <c r="Q2397" i="16"/>
  <c r="U2396" i="16"/>
  <c r="U2398" i="16"/>
  <c r="M2398" i="16"/>
  <c r="S2397" i="16"/>
  <c r="Q2396" i="16"/>
  <c r="W2395" i="16"/>
  <c r="O2395" i="16"/>
  <c r="K2398" i="16"/>
  <c r="M2395" i="16"/>
  <c r="M2396" i="16"/>
  <c r="T2398" i="16"/>
  <c r="L2398" i="16"/>
  <c r="R2397" i="16"/>
  <c r="X2396" i="16"/>
  <c r="P2396" i="16"/>
  <c r="V2395" i="16"/>
  <c r="N2395" i="16"/>
  <c r="S2398" i="16"/>
  <c r="U2395" i="16"/>
  <c r="S2395" i="16"/>
  <c r="R2398" i="16"/>
  <c r="X2397" i="16"/>
  <c r="P2397" i="16"/>
  <c r="V2396" i="16"/>
  <c r="N2396" i="16"/>
  <c r="T2395" i="16"/>
  <c r="L2395" i="16"/>
  <c r="Q2398" i="16"/>
  <c r="W2397" i="16"/>
  <c r="F2391" i="16"/>
  <c r="X2391" i="16"/>
  <c r="P2391" i="16"/>
  <c r="V2390" i="16"/>
  <c r="N2390" i="16"/>
  <c r="T2389" i="16"/>
  <c r="L2389" i="16"/>
  <c r="R2388" i="16"/>
  <c r="U2391" i="16"/>
  <c r="O2388" i="16"/>
  <c r="X2389" i="16"/>
  <c r="Q2390" i="16"/>
  <c r="P2390" i="16"/>
  <c r="T2388" i="16"/>
  <c r="U2389" i="16"/>
  <c r="W2391" i="16"/>
  <c r="O2391" i="16"/>
  <c r="U2390" i="16"/>
  <c r="M2390" i="16"/>
  <c r="S2389" i="16"/>
  <c r="K2389" i="16"/>
  <c r="Q2388" i="16"/>
  <c r="M2391" i="16"/>
  <c r="Q2389" i="16"/>
  <c r="L2391" i="16"/>
  <c r="N2388" i="16"/>
  <c r="U2388" i="16"/>
  <c r="X2390" i="16"/>
  <c r="W2390" i="16"/>
  <c r="K2388" i="16"/>
  <c r="V2391" i="16"/>
  <c r="N2391" i="16"/>
  <c r="T2390" i="16"/>
  <c r="L2390" i="16"/>
  <c r="R2389" i="16"/>
  <c r="X2388" i="16"/>
  <c r="P2388" i="16"/>
  <c r="S2390" i="16"/>
  <c r="W2388" i="16"/>
  <c r="R2390" i="16"/>
  <c r="V2388" i="16"/>
  <c r="W2389" i="16"/>
  <c r="R2391" i="16"/>
  <c r="O2390" i="16"/>
  <c r="S2388" i="16"/>
  <c r="M2388" i="16"/>
  <c r="T2391" i="16"/>
  <c r="P2389" i="16"/>
  <c r="O2389" i="16"/>
  <c r="V2389" i="16"/>
  <c r="L2388" i="16"/>
  <c r="M2389" i="16"/>
  <c r="S2391" i="16"/>
  <c r="K2391" i="16"/>
  <c r="N2389" i="16"/>
  <c r="Q2391" i="16"/>
  <c r="Q1460" i="16"/>
  <c r="Q1461" i="16" s="1"/>
  <c r="L447" i="20"/>
  <c r="L453" i="20"/>
  <c r="N2142" i="16"/>
  <c r="N1330" i="16"/>
  <c r="O1330" i="16" s="1"/>
  <c r="P1330" i="16" s="1"/>
  <c r="H2797" i="16"/>
  <c r="F2805" i="16"/>
  <c r="G2805" i="16"/>
  <c r="D2808" i="16"/>
  <c r="G2809" i="16" s="1"/>
  <c r="K2811" i="16" s="1"/>
  <c r="K1648" i="16"/>
  <c r="L1648" i="16"/>
  <c r="M1648" i="16"/>
  <c r="N1648" i="16"/>
  <c r="O1648" i="16"/>
  <c r="P1648" i="16"/>
  <c r="Q1648" i="16"/>
  <c r="R1648" i="16"/>
  <c r="D2557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6" i="16"/>
  <c r="T2998" i="16"/>
  <c r="T2687" i="16"/>
  <c r="T3156" i="16"/>
  <c r="T3128" i="16"/>
  <c r="T3098" i="16"/>
  <c r="T3070" i="16"/>
  <c r="T3042" i="16"/>
  <c r="T2976" i="16"/>
  <c r="T2948" i="16"/>
  <c r="T2920" i="16"/>
  <c r="T2892" i="16"/>
  <c r="T2864" i="16"/>
  <c r="T3005" i="16"/>
  <c r="T2694" i="16"/>
  <c r="T3163" i="16"/>
  <c r="T3135" i="16"/>
  <c r="T3107" i="16"/>
  <c r="T3077" i="16"/>
  <c r="T3049" i="16"/>
  <c r="T2983" i="16"/>
  <c r="T2955" i="16"/>
  <c r="T2927" i="16"/>
  <c r="T2899" i="16"/>
  <c r="T3012" i="16"/>
  <c r="T2701" i="16"/>
  <c r="T3170" i="16"/>
  <c r="T3142" i="16"/>
  <c r="T3114" i="16"/>
  <c r="T3084" i="16"/>
  <c r="T3056" i="16"/>
  <c r="T2990" i="16"/>
  <c r="T2962" i="16"/>
  <c r="T2934" i="16"/>
  <c r="T2906" i="16"/>
  <c r="T2878" i="16"/>
  <c r="T3019" i="16"/>
  <c r="T2708" i="16"/>
  <c r="T2680" i="16"/>
  <c r="T3149" i="16"/>
  <c r="T3121" i="16"/>
  <c r="T3091" i="16"/>
  <c r="T3063" i="16"/>
  <c r="T3035" i="16"/>
  <c r="T2969" i="16"/>
  <c r="T2941" i="16"/>
  <c r="T2913" i="16"/>
  <c r="T2885" i="16"/>
  <c r="T2850" i="16"/>
  <c r="T2822" i="16"/>
  <c r="T2794" i="16"/>
  <c r="T2766" i="16"/>
  <c r="T2738" i="16"/>
  <c r="T2673" i="16"/>
  <c r="T2645" i="16"/>
  <c r="T2617" i="16"/>
  <c r="T2557" i="16"/>
  <c r="T2522" i="16"/>
  <c r="T2487" i="16"/>
  <c r="T2857" i="16"/>
  <c r="T2829" i="16"/>
  <c r="T2801" i="16"/>
  <c r="T2773" i="16"/>
  <c r="T2745" i="16"/>
  <c r="T2717" i="16"/>
  <c r="T2652" i="16"/>
  <c r="T2624" i="16"/>
  <c r="T2564" i="16"/>
  <c r="T2529" i="16"/>
  <c r="T2494" i="16"/>
  <c r="T2473" i="16"/>
  <c r="T2871" i="16"/>
  <c r="T2836" i="16"/>
  <c r="T2808" i="16"/>
  <c r="T2780" i="16"/>
  <c r="T2752" i="16"/>
  <c r="T2724" i="16"/>
  <c r="T2659" i="16"/>
  <c r="T2631" i="16"/>
  <c r="T2308" i="16"/>
  <c r="T2543" i="16"/>
  <c r="T2508" i="16"/>
  <c r="T2843" i="16"/>
  <c r="T2815" i="16"/>
  <c r="T2787" i="16"/>
  <c r="T2759" i="16"/>
  <c r="T2731" i="16"/>
  <c r="T2666" i="16"/>
  <c r="T2638" i="16"/>
  <c r="T2610" i="16"/>
  <c r="T2550" i="16"/>
  <c r="T2515" i="16"/>
  <c r="T2480" i="16"/>
  <c r="T2429" i="16"/>
  <c r="T2373" i="16"/>
  <c r="T2324" i="16"/>
  <c r="T2501" i="16"/>
  <c r="T2387" i="16"/>
  <c r="T2466" i="16"/>
  <c r="T1283" i="16"/>
  <c r="T2580" i="16"/>
  <c r="T2422" i="16"/>
  <c r="T2366" i="16"/>
  <c r="T2317" i="16"/>
  <c r="T2331" i="16"/>
  <c r="T2573" i="16"/>
  <c r="T2415" i="16"/>
  <c r="T2359" i="16"/>
  <c r="T2536" i="16"/>
  <c r="T2436" i="16"/>
  <c r="T2587" i="16"/>
  <c r="T2408" i="16"/>
  <c r="T2352" i="16"/>
  <c r="T2338" i="16"/>
  <c r="T2457" i="16"/>
  <c r="T2401" i="16"/>
  <c r="T2310" i="16"/>
  <c r="T1290" i="16"/>
  <c r="T2601" i="16"/>
  <c r="T2450" i="16"/>
  <c r="T2394" i="16"/>
  <c r="T2345" i="16"/>
  <c r="T2443" i="16"/>
  <c r="T2380" i="16"/>
  <c r="T2594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8" i="16"/>
  <c r="G2391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R1169" i="16"/>
  <c r="R2118" i="16" s="1"/>
  <c r="Q2164" i="16"/>
  <c r="R1466" i="16"/>
  <c r="Q1467" i="16"/>
  <c r="R1454" i="16"/>
  <c r="Q2224" i="16"/>
  <c r="D1243" i="16"/>
  <c r="T1249" i="16" s="1"/>
  <c r="D2429" i="16"/>
  <c r="B1236" i="16"/>
  <c r="B2429" i="16" s="1"/>
  <c r="Q1569" i="16"/>
  <c r="Q1570" i="16" s="1"/>
  <c r="E3102" i="16"/>
  <c r="H3100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5" i="16"/>
  <c r="F1230" i="16" a="1"/>
  <c r="F1230" i="16" s="1"/>
  <c r="E2423" i="16"/>
  <c r="D1225" i="16"/>
  <c r="L1225" i="16" s="1"/>
  <c r="L2126" i="16" s="1"/>
  <c r="D2417" i="16"/>
  <c r="Q1894" i="16"/>
  <c r="R1894" i="16" s="1"/>
  <c r="F2409" i="16"/>
  <c r="F1217" i="16"/>
  <c r="F2410" i="16" s="1"/>
  <c r="D2411" i="16"/>
  <c r="E2411" i="16" s="1"/>
  <c r="D1375" i="16"/>
  <c r="T1381" i="16" s="1"/>
  <c r="D2792" i="16"/>
  <c r="E2792" i="16" s="1"/>
  <c r="D2791" i="16"/>
  <c r="H2788" i="16" s="1"/>
  <c r="D1637" i="16"/>
  <c r="D2803" i="16" s="1"/>
  <c r="E2803" i="16"/>
  <c r="F1630" i="16"/>
  <c r="D2797" i="16"/>
  <c r="E2797" i="16" s="1"/>
  <c r="F2795" i="16"/>
  <c r="F1636" i="16" a="1"/>
  <c r="F1636" i="16" s="1"/>
  <c r="E2802" i="16"/>
  <c r="K1624" i="16"/>
  <c r="F2789" i="16"/>
  <c r="K1618" i="16"/>
  <c r="L1617" i="16"/>
  <c r="K2185" i="16"/>
  <c r="E2540" i="16"/>
  <c r="G2537" i="16"/>
  <c r="K2539" i="16" s="1"/>
  <c r="D2541" i="16"/>
  <c r="E2541" i="16" s="1"/>
  <c r="F2544" i="16"/>
  <c r="G2533" i="16"/>
  <c r="F2533" i="16"/>
  <c r="G2526" i="16"/>
  <c r="F2526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6" i="16" s="1"/>
  <c r="E2546" i="16" s="1"/>
  <c r="D2547" i="16" s="1"/>
  <c r="L2144" i="16"/>
  <c r="D1363" i="16"/>
  <c r="D2552" i="16" s="1"/>
  <c r="F1362" i="16" a="1"/>
  <c r="F1362" i="16" s="1"/>
  <c r="K1344" i="16"/>
  <c r="L1344" i="16" s="1"/>
  <c r="K2144" i="16"/>
  <c r="K1345" i="16"/>
  <c r="L1345" i="16" s="1"/>
  <c r="F1349" i="16"/>
  <c r="F2538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8" i="16" s="1"/>
  <c r="B1368" i="16"/>
  <c r="B2557" i="16" s="1"/>
  <c r="E1369" i="16"/>
  <c r="E2558" i="16" s="1"/>
  <c r="E1370" i="16"/>
  <c r="E2559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8" i="22"/>
  <c r="R1157" i="16"/>
  <c r="X106" i="22"/>
  <c r="X110" i="22" s="1"/>
  <c r="X111" i="22" s="1"/>
  <c r="W112" i="22"/>
  <c r="X131" i="22"/>
  <c r="W122" i="22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1210" i="12" s="1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S930" i="12"/>
  <c r="S216" i="10" s="1"/>
  <c r="S360" i="10" s="1"/>
  <c r="T943" i="12"/>
  <c r="T944" i="12"/>
  <c r="T948" i="12"/>
  <c r="T952" i="12"/>
  <c r="T956" i="12"/>
  <c r="T960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1190" i="12" s="1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2072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S996" i="12"/>
  <c r="S1153" i="12" s="1"/>
  <c r="S1086" i="12"/>
  <c r="S1155" i="12" s="1"/>
  <c r="S878" i="12"/>
  <c r="S914" i="12" s="1"/>
  <c r="S1929" i="12" s="1"/>
  <c r="S1120" i="12"/>
  <c r="S1156" i="12" s="1"/>
  <c r="S905" i="12"/>
  <c r="S917" i="12" s="1"/>
  <c r="S1933" i="12" s="1"/>
  <c r="S1041" i="12"/>
  <c r="S1154" i="12" s="1"/>
  <c r="S844" i="12"/>
  <c r="S913" i="12" s="1"/>
  <c r="S1928" i="12" s="1"/>
  <c r="S987" i="12"/>
  <c r="S1152" i="12" s="1"/>
  <c r="S2181" i="16"/>
  <c r="S880" i="20"/>
  <c r="T879" i="20"/>
  <c r="T881" i="20" s="1"/>
  <c r="I213" i="25"/>
  <c r="I251" i="25" s="1"/>
  <c r="I270" i="25" s="1"/>
  <c r="I278" i="25" s="1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1" i="16" s="1"/>
  <c r="T1242" i="16"/>
  <c r="S1242" i="16"/>
  <c r="E1237" i="16"/>
  <c r="R1242" i="16"/>
  <c r="Q1242" i="16"/>
  <c r="D1237" i="16"/>
  <c r="D2430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T533" i="20"/>
  <c r="S534" i="20"/>
  <c r="S535" i="20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8" i="16" s="1"/>
  <c r="E1644" i="16"/>
  <c r="D1649" i="16"/>
  <c r="E1643" i="16"/>
  <c r="D1643" i="16"/>
  <c r="D2809" i="16" s="1"/>
  <c r="R1597" i="16"/>
  <c r="R2141" i="16"/>
  <c r="D1376" i="16"/>
  <c r="D2565" i="16" s="1"/>
  <c r="U38" i="22"/>
  <c r="U106" i="11" s="1"/>
  <c r="V33" i="22"/>
  <c r="V37" i="22" s="1"/>
  <c r="V52" i="22"/>
  <c r="V56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J230" i="25" l="1"/>
  <c r="J268" i="25"/>
  <c r="J147" i="25"/>
  <c r="J267" i="25"/>
  <c r="K52" i="25"/>
  <c r="Q1171" i="16"/>
  <c r="X2618" i="16"/>
  <c r="X2620" i="16" s="1"/>
  <c r="J149" i="25"/>
  <c r="J157" i="25" s="1"/>
  <c r="V57" i="22"/>
  <c r="V58" i="22" s="1"/>
  <c r="T362" i="20"/>
  <c r="T364" i="20" s="1"/>
  <c r="T194" i="11"/>
  <c r="T215" i="11"/>
  <c r="T195" i="11"/>
  <c r="T216" i="11"/>
  <c r="T196" i="11"/>
  <c r="T217" i="11"/>
  <c r="T218" i="11"/>
  <c r="T197" i="11"/>
  <c r="T153" i="11"/>
  <c r="T193" i="11"/>
  <c r="T152" i="11"/>
  <c r="T214" i="11"/>
  <c r="T150" i="11"/>
  <c r="T149" i="11"/>
  <c r="T158" i="11"/>
  <c r="T154" i="11"/>
  <c r="T157" i="11"/>
  <c r="T151" i="11"/>
  <c r="T155" i="11"/>
  <c r="T156" i="11"/>
  <c r="S363" i="20"/>
  <c r="S369" i="20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N433" i="20"/>
  <c r="O432" i="20"/>
  <c r="O434" i="20" s="1"/>
  <c r="S1162" i="16"/>
  <c r="S2117" i="16" s="1"/>
  <c r="N59" i="16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2" i="16"/>
  <c r="U2614" i="16"/>
  <c r="U2611" i="16"/>
  <c r="U2613" i="16" s="1"/>
  <c r="S1453" i="16"/>
  <c r="E1376" i="16"/>
  <c r="E2565" i="16" s="1"/>
  <c r="E1377" i="16"/>
  <c r="E2566" i="16" s="1"/>
  <c r="B1375" i="16"/>
  <c r="B2564" i="16" s="1"/>
  <c r="E612" i="20"/>
  <c r="T1459" i="16"/>
  <c r="T2163" i="16" s="1"/>
  <c r="U2726" i="16"/>
  <c r="U2728" i="16"/>
  <c r="U2725" i="16"/>
  <c r="U2727" i="16" s="1"/>
  <c r="U2721" i="16"/>
  <c r="U2718" i="16"/>
  <c r="U2720" i="16" s="1"/>
  <c r="U2719" i="16"/>
  <c r="V2583" i="16"/>
  <c r="S2603" i="16"/>
  <c r="T2603" i="16" s="1"/>
  <c r="U2603" i="16" s="1"/>
  <c r="V2603" i="16" s="1"/>
  <c r="W2603" i="16" s="1"/>
  <c r="X2603" i="16" s="1"/>
  <c r="R1316" i="16"/>
  <c r="S1315" i="16"/>
  <c r="T1315" i="16" s="1"/>
  <c r="T2140" i="16" s="1"/>
  <c r="Q2604" i="16"/>
  <c r="Q2605" i="16"/>
  <c r="R2602" i="16"/>
  <c r="T2597" i="16"/>
  <c r="U2595" i="16"/>
  <c r="W2596" i="16"/>
  <c r="X2596" i="16" s="1"/>
  <c r="R2590" i="16"/>
  <c r="S2588" i="16"/>
  <c r="S2590" i="16" s="1"/>
  <c r="S2589" i="16"/>
  <c r="S2597" i="16"/>
  <c r="W2581" i="16"/>
  <c r="W2583" i="16" s="1"/>
  <c r="U2576" i="16"/>
  <c r="V2574" i="16"/>
  <c r="T2048" i="16"/>
  <c r="X2812" i="16"/>
  <c r="P2812" i="16"/>
  <c r="V2811" i="16"/>
  <c r="N2811" i="16"/>
  <c r="T2810" i="16"/>
  <c r="L2810" i="16"/>
  <c r="R2809" i="16"/>
  <c r="R2811" i="16"/>
  <c r="N2809" i="16"/>
  <c r="Q2811" i="16"/>
  <c r="U2809" i="16"/>
  <c r="V2810" i="16"/>
  <c r="T2809" i="16"/>
  <c r="W2811" i="16"/>
  <c r="K2809" i="16"/>
  <c r="W2812" i="16"/>
  <c r="O2812" i="16"/>
  <c r="U2811" i="16"/>
  <c r="M2811" i="16"/>
  <c r="S2810" i="16"/>
  <c r="K2810" i="16"/>
  <c r="Q2809" i="16"/>
  <c r="T2812" i="16"/>
  <c r="V2809" i="16"/>
  <c r="K2812" i="16"/>
  <c r="R2812" i="16"/>
  <c r="N2810" i="16"/>
  <c r="U2810" i="16"/>
  <c r="V2812" i="16"/>
  <c r="N2812" i="16"/>
  <c r="T2811" i="16"/>
  <c r="L2811" i="16"/>
  <c r="R2810" i="16"/>
  <c r="X2809" i="16"/>
  <c r="P2809" i="16"/>
  <c r="L2812" i="16"/>
  <c r="P2810" i="16"/>
  <c r="W2810" i="16"/>
  <c r="X2811" i="16"/>
  <c r="L2809" i="16"/>
  <c r="O2811" i="16"/>
  <c r="M2810" i="16"/>
  <c r="U2812" i="16"/>
  <c r="M2812" i="16"/>
  <c r="S2811" i="16"/>
  <c r="Q2810" i="16"/>
  <c r="W2809" i="16"/>
  <c r="O2809" i="16"/>
  <c r="X2810" i="16"/>
  <c r="S2812" i="16"/>
  <c r="M2809" i="16"/>
  <c r="P2811" i="16"/>
  <c r="Q2812" i="16"/>
  <c r="S2809" i="16"/>
  <c r="O2810" i="16"/>
  <c r="M447" i="20"/>
  <c r="R1460" i="16"/>
  <c r="R1461" i="16" s="1"/>
  <c r="X2540" i="16"/>
  <c r="P2540" i="16"/>
  <c r="V2539" i="16"/>
  <c r="N2539" i="16"/>
  <c r="T2538" i="16"/>
  <c r="L2538" i="16"/>
  <c r="R2537" i="16"/>
  <c r="N2540" i="16"/>
  <c r="L2539" i="16"/>
  <c r="X2537" i="16"/>
  <c r="L2537" i="16"/>
  <c r="M2538" i="16"/>
  <c r="W2540" i="16"/>
  <c r="O2540" i="16"/>
  <c r="U2539" i="16"/>
  <c r="M2539" i="16"/>
  <c r="S2538" i="16"/>
  <c r="K2538" i="16"/>
  <c r="Q2537" i="16"/>
  <c r="V2540" i="16"/>
  <c r="T2539" i="16"/>
  <c r="R2538" i="16"/>
  <c r="P2537" i="16"/>
  <c r="W2539" i="16"/>
  <c r="U2540" i="16"/>
  <c r="M2540" i="16"/>
  <c r="S2539" i="16"/>
  <c r="Q2538" i="16"/>
  <c r="W2537" i="16"/>
  <c r="O2537" i="16"/>
  <c r="T2540" i="16"/>
  <c r="R2539" i="16"/>
  <c r="X2538" i="16"/>
  <c r="P2538" i="16"/>
  <c r="N2537" i="16"/>
  <c r="Q2540" i="16"/>
  <c r="K2537" i="16"/>
  <c r="L2540" i="16"/>
  <c r="V2537" i="16"/>
  <c r="U2538" i="16"/>
  <c r="S2540" i="16"/>
  <c r="K2540" i="16"/>
  <c r="Q2539" i="16"/>
  <c r="W2538" i="16"/>
  <c r="O2538" i="16"/>
  <c r="U2537" i="16"/>
  <c r="M2537" i="16"/>
  <c r="R2540" i="16"/>
  <c r="X2539" i="16"/>
  <c r="P2539" i="16"/>
  <c r="V2538" i="16"/>
  <c r="N2538" i="16"/>
  <c r="T2537" i="16"/>
  <c r="O2539" i="16"/>
  <c r="S2537" i="16"/>
  <c r="M1344" i="16"/>
  <c r="N1344" i="16" s="1"/>
  <c r="M2144" i="16"/>
  <c r="M453" i="20"/>
  <c r="F2812" i="16"/>
  <c r="G2812" i="16"/>
  <c r="N1337" i="16"/>
  <c r="N1338" i="16" s="1"/>
  <c r="H2804" i="16"/>
  <c r="D2564" i="16"/>
  <c r="P1381" i="16"/>
  <c r="Q1381" i="16"/>
  <c r="R1381" i="16"/>
  <c r="S1381" i="16"/>
  <c r="D2815" i="16"/>
  <c r="G2816" i="16" s="1"/>
  <c r="K2818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5" i="16"/>
  <c r="U2694" i="16"/>
  <c r="U3163" i="16"/>
  <c r="U3135" i="16"/>
  <c r="U3107" i="16"/>
  <c r="U3077" i="16"/>
  <c r="U3049" i="16"/>
  <c r="U2983" i="16"/>
  <c r="U2955" i="16"/>
  <c r="U2927" i="16"/>
  <c r="U2899" i="16"/>
  <c r="U2871" i="16"/>
  <c r="U3012" i="16"/>
  <c r="U2701" i="16"/>
  <c r="U3170" i="16"/>
  <c r="U3142" i="16"/>
  <c r="U3114" i="16"/>
  <c r="U3084" i="16"/>
  <c r="U3056" i="16"/>
  <c r="U2990" i="16"/>
  <c r="U2962" i="16"/>
  <c r="U2934" i="16"/>
  <c r="U2906" i="16"/>
  <c r="U2878" i="16"/>
  <c r="U3019" i="16"/>
  <c r="U2708" i="16"/>
  <c r="U2680" i="16"/>
  <c r="U3149" i="16"/>
  <c r="U3121" i="16"/>
  <c r="U3091" i="16"/>
  <c r="U3063" i="16"/>
  <c r="U3035" i="16"/>
  <c r="U2969" i="16"/>
  <c r="U2941" i="16"/>
  <c r="U2913" i="16"/>
  <c r="U2885" i="16"/>
  <c r="U3128" i="16"/>
  <c r="U2564" i="16"/>
  <c r="U2529" i="16"/>
  <c r="U2494" i="16"/>
  <c r="U3156" i="16"/>
  <c r="U2892" i="16"/>
  <c r="U2857" i="16"/>
  <c r="U2829" i="16"/>
  <c r="U2801" i="16"/>
  <c r="U2773" i="16"/>
  <c r="U2745" i="16"/>
  <c r="U2717" i="16"/>
  <c r="U2652" i="16"/>
  <c r="U2624" i="16"/>
  <c r="U2687" i="16"/>
  <c r="U2920" i="16"/>
  <c r="U2522" i="16"/>
  <c r="U2998" i="16"/>
  <c r="U2948" i="16"/>
  <c r="U2836" i="16"/>
  <c r="U2808" i="16"/>
  <c r="U2780" i="16"/>
  <c r="U2752" i="16"/>
  <c r="U2724" i="16"/>
  <c r="U2659" i="16"/>
  <c r="U2631" i="16"/>
  <c r="U2308" i="16"/>
  <c r="U2543" i="16"/>
  <c r="U2508" i="16"/>
  <c r="U2473" i="16"/>
  <c r="U3098" i="16"/>
  <c r="U2850" i="16"/>
  <c r="U2766" i="16"/>
  <c r="U3026" i="16"/>
  <c r="U2976" i="16"/>
  <c r="U2487" i="16"/>
  <c r="U3042" i="16"/>
  <c r="U2843" i="16"/>
  <c r="U2815" i="16"/>
  <c r="U2787" i="16"/>
  <c r="U2759" i="16"/>
  <c r="U2731" i="16"/>
  <c r="U2666" i="16"/>
  <c r="U2638" i="16"/>
  <c r="U2610" i="16"/>
  <c r="U2550" i="16"/>
  <c r="U2515" i="16"/>
  <c r="U2480" i="16"/>
  <c r="U2822" i="16"/>
  <c r="U2738" i="16"/>
  <c r="U2645" i="16"/>
  <c r="U2557" i="16"/>
  <c r="U3070" i="16"/>
  <c r="U2864" i="16"/>
  <c r="U2794" i="16"/>
  <c r="U2673" i="16"/>
  <c r="U2617" i="16"/>
  <c r="U1283" i="16"/>
  <c r="U2422" i="16"/>
  <c r="U2366" i="16"/>
  <c r="U2317" i="16"/>
  <c r="U2573" i="16"/>
  <c r="U2373" i="16"/>
  <c r="U2415" i="16"/>
  <c r="U2359" i="16"/>
  <c r="U2536" i="16"/>
  <c r="U2380" i="16"/>
  <c r="U2587" i="16"/>
  <c r="U2408" i="16"/>
  <c r="U2352" i="16"/>
  <c r="U2331" i="16"/>
  <c r="U2457" i="16"/>
  <c r="U2401" i="16"/>
  <c r="U2310" i="16"/>
  <c r="U2594" i="16"/>
  <c r="U2450" i="16"/>
  <c r="U2394" i="16"/>
  <c r="U2345" i="16"/>
  <c r="U2324" i="16"/>
  <c r="U1290" i="16"/>
  <c r="U2443" i="16"/>
  <c r="U2387" i="16"/>
  <c r="U2338" i="16"/>
  <c r="U2466" i="16"/>
  <c r="U2436" i="16"/>
  <c r="U2601" i="16"/>
  <c r="U2580" i="16"/>
  <c r="U2429" i="16"/>
  <c r="U2501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2" i="16"/>
  <c r="K2404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6" i="16"/>
  <c r="E2406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S1169" i="16"/>
  <c r="S2118" i="16" s="1"/>
  <c r="S1454" i="16"/>
  <c r="Q1468" i="16"/>
  <c r="R1467" i="16"/>
  <c r="S1466" i="16"/>
  <c r="R2164" i="16"/>
  <c r="D1244" i="16"/>
  <c r="D2437" i="16" s="1"/>
  <c r="P1249" i="16"/>
  <c r="Q1249" i="16"/>
  <c r="D1250" i="16"/>
  <c r="B1250" i="16" s="1"/>
  <c r="B2443" i="16" s="1"/>
  <c r="R1249" i="16"/>
  <c r="S1249" i="16"/>
  <c r="E1244" i="16"/>
  <c r="F1244" i="16" s="1" a="1"/>
  <c r="F1244" i="16" s="1"/>
  <c r="E1245" i="16"/>
  <c r="E2438" i="16" s="1"/>
  <c r="R1569" i="16"/>
  <c r="S1569" i="16" s="1"/>
  <c r="D2436" i="16"/>
  <c r="B1243" i="16"/>
  <c r="B2436" i="16" s="1"/>
  <c r="T1893" i="16"/>
  <c r="T2224" i="16" s="1"/>
  <c r="S1894" i="16"/>
  <c r="E2791" i="16"/>
  <c r="H2789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5" i="16"/>
  <c r="D2412" i="16"/>
  <c r="D1232" i="16"/>
  <c r="L1232" i="16" s="1"/>
  <c r="L2127" i="16" s="1"/>
  <c r="D2424" i="16"/>
  <c r="F2416" i="16"/>
  <c r="F1237" i="16" a="1"/>
  <c r="F1237" i="16" s="1"/>
  <c r="E2430" i="16"/>
  <c r="F1224" i="16"/>
  <c r="F2417" i="16" s="1"/>
  <c r="D2418" i="16"/>
  <c r="E2418" i="16" s="1"/>
  <c r="D2799" i="16"/>
  <c r="E2799" i="16" s="1"/>
  <c r="D2798" i="16"/>
  <c r="H2795" i="16" s="1"/>
  <c r="K1625" i="16"/>
  <c r="L1624" i="16"/>
  <c r="K2186" i="16"/>
  <c r="K1626" i="16"/>
  <c r="D1644" i="16"/>
  <c r="D2810" i="16" s="1"/>
  <c r="E2810" i="16"/>
  <c r="K1631" i="16"/>
  <c r="F2796" i="16"/>
  <c r="F1643" i="16" a="1"/>
  <c r="F1643" i="16" s="1"/>
  <c r="E2809" i="16"/>
  <c r="F1637" i="16"/>
  <c r="D2804" i="16"/>
  <c r="E2804" i="16" s="1"/>
  <c r="F2802" i="16"/>
  <c r="L2185" i="16"/>
  <c r="M1617" i="16"/>
  <c r="K1619" i="16"/>
  <c r="L1619" i="16" s="1"/>
  <c r="L1618" i="16"/>
  <c r="E2547" i="16"/>
  <c r="D2548" i="16"/>
  <c r="E2548" i="16" s="1"/>
  <c r="G2544" i="16"/>
  <c r="K2546" i="16" s="1"/>
  <c r="G2540" i="16"/>
  <c r="F2540" i="16"/>
  <c r="F2551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5" i="16" s="1"/>
  <c r="D1364" i="16"/>
  <c r="D2553" i="16" s="1"/>
  <c r="E2553" i="16" s="1"/>
  <c r="D2554" i="16" s="1"/>
  <c r="Q1324" i="16"/>
  <c r="R1324" i="16" s="1"/>
  <c r="F1369" i="16" a="1"/>
  <c r="F1369" i="16" s="1"/>
  <c r="K1371" i="16"/>
  <c r="D1370" i="16"/>
  <c r="D2559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1210" i="12" s="1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1190" i="12" s="1"/>
  <c r="U711" i="12"/>
  <c r="U715" i="12"/>
  <c r="U719" i="12"/>
  <c r="U702" i="12"/>
  <c r="U1185" i="12" s="1"/>
  <c r="U706" i="12"/>
  <c r="U710" i="12"/>
  <c r="U714" i="12"/>
  <c r="U718" i="12"/>
  <c r="U720" i="12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T306" i="12"/>
  <c r="T264" i="12"/>
  <c r="T1288" i="16"/>
  <c r="T221" i="12"/>
  <c r="T585" i="12"/>
  <c r="T20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805" i="16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987" i="12"/>
  <c r="T1152" i="12" s="1"/>
  <c r="T1041" i="12"/>
  <c r="T1154" i="12" s="1"/>
  <c r="T996" i="12"/>
  <c r="T1153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5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U533" i="20"/>
  <c r="T534" i="20"/>
  <c r="T535" i="20" s="1"/>
  <c r="N918" i="16"/>
  <c r="T1562" i="16"/>
  <c r="T1563" i="16" s="1"/>
  <c r="U1561" i="16"/>
  <c r="U2177" i="16" s="1"/>
  <c r="S1927" i="12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6" i="16" s="1"/>
  <c r="D1656" i="16"/>
  <c r="E1651" i="16"/>
  <c r="E1650" i="16"/>
  <c r="B1649" i="16"/>
  <c r="B2815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V66" i="22"/>
  <c r="W62" i="22"/>
  <c r="V200" i="18"/>
  <c r="U199" i="18"/>
  <c r="T201" i="18"/>
  <c r="U201" i="18" s="1"/>
  <c r="R1171" i="16" l="1"/>
  <c r="L52" i="25"/>
  <c r="K149" i="25"/>
  <c r="K157" i="25" s="1"/>
  <c r="W57" i="22"/>
  <c r="W58" i="22" s="1"/>
  <c r="U362" i="20"/>
  <c r="U364" i="20" s="1"/>
  <c r="T363" i="20"/>
  <c r="U195" i="11"/>
  <c r="U216" i="11"/>
  <c r="U215" i="11"/>
  <c r="U196" i="11"/>
  <c r="U217" i="11"/>
  <c r="U197" i="11"/>
  <c r="U218" i="11"/>
  <c r="U194" i="11"/>
  <c r="U158" i="11"/>
  <c r="U153" i="11"/>
  <c r="U157" i="11"/>
  <c r="U214" i="11"/>
  <c r="U149" i="11"/>
  <c r="U151" i="11"/>
  <c r="U193" i="11"/>
  <c r="U152" i="11"/>
  <c r="U154" i="11"/>
  <c r="U155" i="11"/>
  <c r="U150" i="11"/>
  <c r="U156" i="11"/>
  <c r="O57" i="16"/>
  <c r="O2254" i="16" s="1"/>
  <c r="T369" i="20"/>
  <c r="T371" i="20" s="1"/>
  <c r="U2076" i="16"/>
  <c r="T391" i="20"/>
  <c r="U390" i="20"/>
  <c r="U392" i="20" s="1"/>
  <c r="U1155" i="16"/>
  <c r="U2116" i="16" s="1"/>
  <c r="S370" i="20"/>
  <c r="S384" i="20"/>
  <c r="T383" i="20"/>
  <c r="T385" i="20" s="1"/>
  <c r="T105" i="10"/>
  <c r="S496" i="20"/>
  <c r="S497" i="20"/>
  <c r="T495" i="20"/>
  <c r="T1156" i="16"/>
  <c r="U92" i="10"/>
  <c r="U91" i="10" s="1"/>
  <c r="U117" i="10"/>
  <c r="U59" i="20"/>
  <c r="U1222" i="20" s="1"/>
  <c r="U1256" i="20" s="1"/>
  <c r="U1269" i="20" s="1"/>
  <c r="U1282" i="20" s="1"/>
  <c r="U47" i="20"/>
  <c r="T1162" i="16"/>
  <c r="T2117" i="16" s="1"/>
  <c r="O433" i="20"/>
  <c r="P432" i="20"/>
  <c r="P434" i="20" s="1"/>
  <c r="N440" i="20"/>
  <c r="O440" i="20" s="1"/>
  <c r="N441" i="20"/>
  <c r="S1163" i="16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4" i="16"/>
  <c r="V2611" i="16"/>
  <c r="V2613" i="16" s="1"/>
  <c r="V2612" i="16"/>
  <c r="D1377" i="16"/>
  <c r="D2566" i="16" s="1"/>
  <c r="F2565" i="16" s="1"/>
  <c r="S2140" i="16"/>
  <c r="U1459" i="16"/>
  <c r="U2163" i="16" s="1"/>
  <c r="U1315" i="16"/>
  <c r="V1315" i="16" s="1"/>
  <c r="V2140" i="16" s="1"/>
  <c r="V2728" i="16"/>
  <c r="V2725" i="16"/>
  <c r="V2726" i="16"/>
  <c r="S1316" i="16"/>
  <c r="T1316" i="16" s="1"/>
  <c r="V2718" i="16"/>
  <c r="V2721" i="16"/>
  <c r="V2719" i="16"/>
  <c r="R2604" i="16"/>
  <c r="S2602" i="16"/>
  <c r="S2604" i="16" s="1"/>
  <c r="T2589" i="16"/>
  <c r="U2589" i="16" s="1"/>
  <c r="X2581" i="16"/>
  <c r="X2583" i="16" s="1"/>
  <c r="T2588" i="16"/>
  <c r="T2590" i="16" s="1"/>
  <c r="U2597" i="16"/>
  <c r="V2595" i="16"/>
  <c r="N447" i="20"/>
  <c r="V2576" i="16"/>
  <c r="W2574" i="16"/>
  <c r="U1256" i="16"/>
  <c r="S1256" i="16"/>
  <c r="T1256" i="16"/>
  <c r="P1256" i="16"/>
  <c r="D1251" i="16"/>
  <c r="D2444" i="16" s="1"/>
  <c r="Q1256" i="16"/>
  <c r="D1257" i="16"/>
  <c r="D1264" i="16" s="1"/>
  <c r="E1266" i="16" s="1"/>
  <c r="E1251" i="16"/>
  <c r="E2444" i="16" s="1"/>
  <c r="M454" i="20"/>
  <c r="S1460" i="16"/>
  <c r="S1461" i="16" s="1"/>
  <c r="W2819" i="16"/>
  <c r="O2819" i="16"/>
  <c r="U2818" i="16"/>
  <c r="M2818" i="16"/>
  <c r="S2817" i="16"/>
  <c r="K2817" i="16"/>
  <c r="Q2816" i="16"/>
  <c r="V2819" i="16"/>
  <c r="N2819" i="16"/>
  <c r="T2818" i="16"/>
  <c r="L2818" i="16"/>
  <c r="R2817" i="16"/>
  <c r="X2816" i="16"/>
  <c r="P2816" i="16"/>
  <c r="R2819" i="16"/>
  <c r="X2818" i="16"/>
  <c r="V2817" i="16"/>
  <c r="O2818" i="16"/>
  <c r="X2819" i="16"/>
  <c r="T2817" i="16"/>
  <c r="U2819" i="16"/>
  <c r="M2819" i="16"/>
  <c r="S2818" i="16"/>
  <c r="Q2817" i="16"/>
  <c r="W2816" i="16"/>
  <c r="O2816" i="16"/>
  <c r="T2816" i="16"/>
  <c r="Q2819" i="16"/>
  <c r="M2817" i="16"/>
  <c r="V2818" i="16"/>
  <c r="T2819" i="16"/>
  <c r="L2819" i="16"/>
  <c r="R2818" i="16"/>
  <c r="X2817" i="16"/>
  <c r="P2817" i="16"/>
  <c r="V2816" i="16"/>
  <c r="N2816" i="16"/>
  <c r="N2817" i="16"/>
  <c r="W2818" i="16"/>
  <c r="K2816" i="16"/>
  <c r="N2818" i="16"/>
  <c r="R2816" i="16"/>
  <c r="S2819" i="16"/>
  <c r="K2819" i="16"/>
  <c r="Q2818" i="16"/>
  <c r="W2817" i="16"/>
  <c r="O2817" i="16"/>
  <c r="U2816" i="16"/>
  <c r="M2816" i="16"/>
  <c r="P2818" i="16"/>
  <c r="L2816" i="16"/>
  <c r="U2817" i="16"/>
  <c r="S2816" i="16"/>
  <c r="P2819" i="16"/>
  <c r="L2817" i="16"/>
  <c r="X2547" i="16"/>
  <c r="P2547" i="16"/>
  <c r="V2546" i="16"/>
  <c r="N2546" i="16"/>
  <c r="T2545" i="16"/>
  <c r="L2545" i="16"/>
  <c r="R2544" i="16"/>
  <c r="R2546" i="16"/>
  <c r="P2545" i="16"/>
  <c r="K2547" i="16"/>
  <c r="O2545" i="16"/>
  <c r="V2545" i="16"/>
  <c r="Q2547" i="16"/>
  <c r="S2544" i="16"/>
  <c r="W2547" i="16"/>
  <c r="O2547" i="16"/>
  <c r="U2546" i="16"/>
  <c r="M2546" i="16"/>
  <c r="S2545" i="16"/>
  <c r="K2545" i="16"/>
  <c r="Q2544" i="16"/>
  <c r="X2545" i="16"/>
  <c r="N2544" i="16"/>
  <c r="Q2546" i="16"/>
  <c r="U2544" i="16"/>
  <c r="N2545" i="16"/>
  <c r="W2546" i="16"/>
  <c r="M2545" i="16"/>
  <c r="V2547" i="16"/>
  <c r="N2547" i="16"/>
  <c r="T2546" i="16"/>
  <c r="L2546" i="16"/>
  <c r="R2545" i="16"/>
  <c r="X2544" i="16"/>
  <c r="P2544" i="16"/>
  <c r="L2547" i="16"/>
  <c r="V2544" i="16"/>
  <c r="S2547" i="16"/>
  <c r="W2545" i="16"/>
  <c r="M2544" i="16"/>
  <c r="L2544" i="16"/>
  <c r="O2546" i="16"/>
  <c r="K2544" i="16"/>
  <c r="U2547" i="16"/>
  <c r="M2547" i="16"/>
  <c r="S2546" i="16"/>
  <c r="Q2545" i="16"/>
  <c r="W2544" i="16"/>
  <c r="O2544" i="16"/>
  <c r="T2547" i="16"/>
  <c r="R2547" i="16"/>
  <c r="X2546" i="16"/>
  <c r="P2546" i="16"/>
  <c r="T2544" i="16"/>
  <c r="U2545" i="16"/>
  <c r="O1337" i="16"/>
  <c r="O1338" i="16" s="1"/>
  <c r="G2405" i="16"/>
  <c r="W2405" i="16"/>
  <c r="O2405" i="16"/>
  <c r="U2404" i="16"/>
  <c r="M2404" i="16"/>
  <c r="S2403" i="16"/>
  <c r="K2403" i="16"/>
  <c r="Q2402" i="16"/>
  <c r="V2405" i="16"/>
  <c r="N2405" i="16"/>
  <c r="T2404" i="16"/>
  <c r="L2404" i="16"/>
  <c r="R2403" i="16"/>
  <c r="X2402" i="16"/>
  <c r="P2402" i="16"/>
  <c r="V2404" i="16"/>
  <c r="R2402" i="16"/>
  <c r="U2405" i="16"/>
  <c r="M2405" i="16"/>
  <c r="S2404" i="16"/>
  <c r="Q2403" i="16"/>
  <c r="W2402" i="16"/>
  <c r="O2402" i="16"/>
  <c r="S2405" i="16"/>
  <c r="W2403" i="16"/>
  <c r="O2403" i="16"/>
  <c r="M2402" i="16"/>
  <c r="P2405" i="16"/>
  <c r="T2403" i="16"/>
  <c r="T2405" i="16"/>
  <c r="L2405" i="16"/>
  <c r="R2404" i="16"/>
  <c r="X2403" i="16"/>
  <c r="P2403" i="16"/>
  <c r="V2402" i="16"/>
  <c r="N2402" i="16"/>
  <c r="K2405" i="16"/>
  <c r="Q2404" i="16"/>
  <c r="U2402" i="16"/>
  <c r="X2405" i="16"/>
  <c r="L2403" i="16"/>
  <c r="R2405" i="16"/>
  <c r="X2404" i="16"/>
  <c r="P2404" i="16"/>
  <c r="V2403" i="16"/>
  <c r="N2403" i="16"/>
  <c r="T2402" i="16"/>
  <c r="L2402" i="16"/>
  <c r="Q2405" i="16"/>
  <c r="W2404" i="16"/>
  <c r="O2404" i="16"/>
  <c r="U2403" i="16"/>
  <c r="M2403" i="16"/>
  <c r="S2402" i="16"/>
  <c r="K2402" i="16"/>
  <c r="N2404" i="16"/>
  <c r="H2811" i="16"/>
  <c r="G2819" i="16"/>
  <c r="F2819" i="16"/>
  <c r="D2822" i="16"/>
  <c r="G2823" i="16" s="1"/>
  <c r="K2825" i="16" s="1"/>
  <c r="K1662" i="16"/>
  <c r="L1662" i="16"/>
  <c r="M1662" i="16"/>
  <c r="N1662" i="16"/>
  <c r="O1662" i="16"/>
  <c r="P1662" i="16"/>
  <c r="Q1662" i="16"/>
  <c r="R1662" i="16"/>
  <c r="S1662" i="16"/>
  <c r="T1662" i="16"/>
  <c r="D2443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5" i="16"/>
  <c r="V2694" i="16"/>
  <c r="V3163" i="16"/>
  <c r="V3135" i="16"/>
  <c r="V3107" i="16"/>
  <c r="V3077" i="16"/>
  <c r="V3049" i="16"/>
  <c r="V2983" i="16"/>
  <c r="V2955" i="16"/>
  <c r="V2927" i="16"/>
  <c r="V2899" i="16"/>
  <c r="V2871" i="16"/>
  <c r="V3012" i="16"/>
  <c r="V2701" i="16"/>
  <c r="V3170" i="16"/>
  <c r="V3142" i="16"/>
  <c r="V3114" i="16"/>
  <c r="V3084" i="16"/>
  <c r="V3056" i="16"/>
  <c r="V2990" i="16"/>
  <c r="V2962" i="16"/>
  <c r="V2934" i="16"/>
  <c r="V2906" i="16"/>
  <c r="V3019" i="16"/>
  <c r="V2708" i="16"/>
  <c r="V2680" i="16"/>
  <c r="V3149" i="16"/>
  <c r="V3121" i="16"/>
  <c r="V3091" i="16"/>
  <c r="V3063" i="16"/>
  <c r="V3035" i="16"/>
  <c r="V2969" i="16"/>
  <c r="V2941" i="16"/>
  <c r="V2913" i="16"/>
  <c r="V2885" i="16"/>
  <c r="V3026" i="16"/>
  <c r="V2998" i="16"/>
  <c r="V2687" i="16"/>
  <c r="V3156" i="16"/>
  <c r="V3128" i="16"/>
  <c r="V3098" i="16"/>
  <c r="V3070" i="16"/>
  <c r="V3042" i="16"/>
  <c r="V2976" i="16"/>
  <c r="V2948" i="16"/>
  <c r="V2920" i="16"/>
  <c r="V2892" i="16"/>
  <c r="V2864" i="16"/>
  <c r="V2878" i="16"/>
  <c r="V2857" i="16"/>
  <c r="V2829" i="16"/>
  <c r="V2801" i="16"/>
  <c r="V2773" i="16"/>
  <c r="V2745" i="16"/>
  <c r="V2717" i="16"/>
  <c r="V2652" i="16"/>
  <c r="V2624" i="16"/>
  <c r="V2564" i="16"/>
  <c r="V2529" i="16"/>
  <c r="V2494" i="16"/>
  <c r="V2836" i="16"/>
  <c r="V2808" i="16"/>
  <c r="V2780" i="16"/>
  <c r="V2752" i="16"/>
  <c r="V2724" i="16"/>
  <c r="V2659" i="16"/>
  <c r="V2631" i="16"/>
  <c r="V2308" i="16"/>
  <c r="V2543" i="16"/>
  <c r="V2508" i="16"/>
  <c r="V2473" i="16"/>
  <c r="V2843" i="16"/>
  <c r="V2815" i="16"/>
  <c r="V2787" i="16"/>
  <c r="V2759" i="16"/>
  <c r="V2731" i="16"/>
  <c r="V2666" i="16"/>
  <c r="V2638" i="16"/>
  <c r="V2610" i="16"/>
  <c r="V2550" i="16"/>
  <c r="V2515" i="16"/>
  <c r="V2480" i="16"/>
  <c r="V2850" i="16"/>
  <c r="V2822" i="16"/>
  <c r="V2794" i="16"/>
  <c r="V2766" i="16"/>
  <c r="V2738" i="16"/>
  <c r="V2673" i="16"/>
  <c r="V2645" i="16"/>
  <c r="V2617" i="16"/>
  <c r="V2557" i="16"/>
  <c r="V2522" i="16"/>
  <c r="V2487" i="16"/>
  <c r="V2415" i="16"/>
  <c r="V2359" i="16"/>
  <c r="V2536" i="16"/>
  <c r="V2429" i="16"/>
  <c r="V1283" i="16"/>
  <c r="V2408" i="16"/>
  <c r="V2352" i="16"/>
  <c r="V2324" i="16"/>
  <c r="V2457" i="16"/>
  <c r="V2401" i="16"/>
  <c r="V2310" i="16"/>
  <c r="V2450" i="16"/>
  <c r="V2394" i="16"/>
  <c r="V2345" i="16"/>
  <c r="V2317" i="16"/>
  <c r="V1290" i="16"/>
  <c r="V2443" i="16"/>
  <c r="V2387" i="16"/>
  <c r="V2338" i="16"/>
  <c r="V2466" i="16"/>
  <c r="V2422" i="16"/>
  <c r="V2366" i="16"/>
  <c r="V2436" i="16"/>
  <c r="V2380" i="16"/>
  <c r="V2331" i="16"/>
  <c r="V2601" i="16"/>
  <c r="V2594" i="16"/>
  <c r="V2587" i="16"/>
  <c r="V2580" i="16"/>
  <c r="V2573" i="16"/>
  <c r="V2373" i="16"/>
  <c r="V2501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5" i="16"/>
  <c r="G2409" i="16"/>
  <c r="K2411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3" i="16"/>
  <c r="E2413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K1246" i="16"/>
  <c r="K2129" i="16" s="1"/>
  <c r="R1176" i="16"/>
  <c r="R2119" i="16" s="1"/>
  <c r="S2164" i="16"/>
  <c r="T1466" i="16"/>
  <c r="T2164" i="16" s="1"/>
  <c r="R1468" i="16"/>
  <c r="S1467" i="16"/>
  <c r="E2437" i="16"/>
  <c r="D1245" i="16"/>
  <c r="D2438" i="16" s="1"/>
  <c r="Q1475" i="16"/>
  <c r="T1894" i="16"/>
  <c r="Q1177" i="16"/>
  <c r="Q1178" i="16" s="1"/>
  <c r="U1893" i="16"/>
  <c r="U2224" i="16" s="1"/>
  <c r="E2798" i="16"/>
  <c r="H2796" i="16" s="1"/>
  <c r="O1205" i="16"/>
  <c r="O1206" i="16" s="1"/>
  <c r="P1204" i="16"/>
  <c r="P2123" i="16" s="1"/>
  <c r="E2412" i="16"/>
  <c r="D2419" i="16"/>
  <c r="D1239" i="16"/>
  <c r="L1239" i="16" s="1"/>
  <c r="L2128" i="16" s="1"/>
  <c r="D2431" i="16"/>
  <c r="F2423" i="16"/>
  <c r="F1231" i="16"/>
  <c r="F2424" i="16" s="1"/>
  <c r="D2425" i="16"/>
  <c r="E2425" i="16" s="1"/>
  <c r="D2806" i="16"/>
  <c r="E2806" i="16" s="1"/>
  <c r="D2805" i="16"/>
  <c r="H2802" i="16" s="1"/>
  <c r="F2809" i="16"/>
  <c r="K2187" i="16"/>
  <c r="K1632" i="16"/>
  <c r="L1631" i="16"/>
  <c r="K1638" i="16"/>
  <c r="F2803" i="16"/>
  <c r="D1651" i="16"/>
  <c r="D2817" i="16" s="1"/>
  <c r="E2817" i="16"/>
  <c r="M1624" i="16"/>
  <c r="N1624" i="16" s="1"/>
  <c r="N2186" i="16" s="1"/>
  <c r="L2186" i="16"/>
  <c r="L1626" i="16"/>
  <c r="F1650" i="16" a="1"/>
  <c r="F1650" i="16" s="1"/>
  <c r="E2816" i="16"/>
  <c r="F1644" i="16"/>
  <c r="F2810" i="16" s="1"/>
  <c r="D2811" i="16"/>
  <c r="E2811" i="16" s="1"/>
  <c r="L1625" i="16"/>
  <c r="M1618" i="16"/>
  <c r="M2185" i="16"/>
  <c r="N1617" i="16"/>
  <c r="E2554" i="16"/>
  <c r="D2555" i="16"/>
  <c r="E2555" i="16" s="1"/>
  <c r="G2551" i="16"/>
  <c r="K2553" i="16" s="1"/>
  <c r="F2558" i="16"/>
  <c r="G2547" i="16"/>
  <c r="F2547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7" i="16" s="1"/>
  <c r="K2148" i="16"/>
  <c r="K1372" i="16"/>
  <c r="K1373" i="16" s="1"/>
  <c r="F1363" i="16"/>
  <c r="F2552" i="16" s="1"/>
  <c r="O1344" i="16"/>
  <c r="D1371" i="16"/>
  <c r="D2560" i="16" s="1"/>
  <c r="E2560" i="16" s="1"/>
  <c r="D2561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U1282" i="12"/>
  <c r="U1395" i="12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1210" i="12" s="1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1190" i="12" s="1"/>
  <c r="V711" i="12"/>
  <c r="V715" i="12"/>
  <c r="V719" i="12"/>
  <c r="V702" i="12"/>
  <c r="V1185" i="12" s="1"/>
  <c r="V706" i="12"/>
  <c r="V710" i="12"/>
  <c r="V714" i="12"/>
  <c r="V718" i="12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584" i="16"/>
  <c r="U809" i="16" s="1"/>
  <c r="T1468" i="12"/>
  <c r="T1633" i="12" s="1"/>
  <c r="T1522" i="12"/>
  <c r="T1635" i="12" s="1"/>
  <c r="T1601" i="12"/>
  <c r="T1637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3" i="18"/>
  <c r="U38" i="18" s="1"/>
  <c r="U86" i="18"/>
  <c r="U923" i="16"/>
  <c r="U119" i="18"/>
  <c r="U368" i="16"/>
  <c r="U77" i="18"/>
  <c r="U48" i="18"/>
  <c r="U53" i="18" s="1"/>
  <c r="U110" i="18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T699" i="16"/>
  <c r="U881" i="20"/>
  <c r="T280" i="20"/>
  <c r="U1302" i="16"/>
  <c r="U527" i="20"/>
  <c r="U528" i="20" s="1"/>
  <c r="V526" i="20"/>
  <c r="V1301" i="16"/>
  <c r="U2138" i="16"/>
  <c r="U548" i="20"/>
  <c r="T805" i="16"/>
  <c r="U1555" i="16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3" i="16" s="1"/>
  <c r="E1658" i="16"/>
  <c r="E2824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W200" i="18"/>
  <c r="V201" i="18"/>
  <c r="V199" i="18"/>
  <c r="S1171" i="16" l="1"/>
  <c r="M67" i="25"/>
  <c r="V362" i="20"/>
  <c r="V364" i="20" s="1"/>
  <c r="L149" i="25"/>
  <c r="L157" i="25" s="1"/>
  <c r="X57" i="22"/>
  <c r="X58" i="22" s="1"/>
  <c r="U363" i="20"/>
  <c r="V195" i="11"/>
  <c r="V216" i="11"/>
  <c r="V215" i="11"/>
  <c r="V197" i="11"/>
  <c r="V196" i="11"/>
  <c r="V217" i="11"/>
  <c r="V218" i="11"/>
  <c r="V194" i="11"/>
  <c r="V150" i="11"/>
  <c r="V156" i="11"/>
  <c r="V149" i="11"/>
  <c r="V157" i="11"/>
  <c r="V193" i="11"/>
  <c r="V152" i="11"/>
  <c r="V151" i="11"/>
  <c r="V153" i="11"/>
  <c r="V154" i="11"/>
  <c r="V155" i="11"/>
  <c r="V158" i="11"/>
  <c r="V214" i="11"/>
  <c r="R1263" i="16"/>
  <c r="O2266" i="16"/>
  <c r="O2269" i="16" s="1"/>
  <c r="O2257" i="16"/>
  <c r="O91" i="16" s="1"/>
  <c r="O101" i="12" s="1"/>
  <c r="U1156" i="16"/>
  <c r="T370" i="20"/>
  <c r="V1155" i="16"/>
  <c r="V2116" i="16" s="1"/>
  <c r="U369" i="20"/>
  <c r="U371" i="20" s="1"/>
  <c r="U391" i="20"/>
  <c r="V390" i="20"/>
  <c r="V392" i="20" s="1"/>
  <c r="T384" i="20"/>
  <c r="U383" i="20"/>
  <c r="U105" i="10"/>
  <c r="T497" i="20"/>
  <c r="U495" i="20"/>
  <c r="T496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U1453" i="16"/>
  <c r="V1452" i="16"/>
  <c r="V2162" i="16" s="1"/>
  <c r="U411" i="20"/>
  <c r="Q439" i="20"/>
  <c r="Q441" i="20" s="1"/>
  <c r="P440" i="20"/>
  <c r="O453" i="20"/>
  <c r="O455" i="20" s="1"/>
  <c r="E2567" i="16"/>
  <c r="D2568" i="16" s="1"/>
  <c r="E2568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4" i="16"/>
  <c r="W2611" i="16"/>
  <c r="W2613" i="16" s="1"/>
  <c r="W2612" i="16"/>
  <c r="U2140" i="16"/>
  <c r="U1316" i="16"/>
  <c r="V1316" i="16" s="1"/>
  <c r="T1263" i="16"/>
  <c r="E1258" i="16"/>
  <c r="E2451" i="16" s="1"/>
  <c r="U1263" i="16"/>
  <c r="E1259" i="16"/>
  <c r="E2452" i="16" s="1"/>
  <c r="S1263" i="16"/>
  <c r="V1263" i="16"/>
  <c r="P1263" i="16"/>
  <c r="D2450" i="16"/>
  <c r="B1257" i="16"/>
  <c r="B2450" i="16" s="1"/>
  <c r="Q1263" i="16"/>
  <c r="D1258" i="16"/>
  <c r="D2451" i="16" s="1"/>
  <c r="W2728" i="16"/>
  <c r="W2725" i="16"/>
  <c r="W2727" i="16" s="1"/>
  <c r="W2726" i="16"/>
  <c r="W2721" i="16"/>
  <c r="W2719" i="16"/>
  <c r="W2718" i="16"/>
  <c r="W2720" i="16" s="1"/>
  <c r="N454" i="20"/>
  <c r="O447" i="20"/>
  <c r="P447" i="20" s="1"/>
  <c r="U2588" i="16"/>
  <c r="U2590" i="16" s="1"/>
  <c r="T2602" i="16"/>
  <c r="V2589" i="16"/>
  <c r="W2589" i="16" s="1"/>
  <c r="X2589" i="16" s="1"/>
  <c r="V2597" i="16"/>
  <c r="W2595" i="16"/>
  <c r="W2597" i="16" s="1"/>
  <c r="T1460" i="16"/>
  <c r="U1460" i="16" s="1"/>
  <c r="M613" i="20"/>
  <c r="N613" i="20" s="1"/>
  <c r="O613" i="20" s="1"/>
  <c r="P1337" i="16"/>
  <c r="P1338" i="16" s="1"/>
  <c r="W2576" i="16"/>
  <c r="X2574" i="16"/>
  <c r="X2576" i="16" s="1"/>
  <c r="K1253" i="16"/>
  <c r="K2130" i="16" s="1"/>
  <c r="F1251" i="16" a="1"/>
  <c r="F1251" i="16" s="1"/>
  <c r="X2826" i="16"/>
  <c r="P2826" i="16"/>
  <c r="V2825" i="16"/>
  <c r="N2825" i="16"/>
  <c r="T2824" i="16"/>
  <c r="L2824" i="16"/>
  <c r="R2823" i="16"/>
  <c r="W2826" i="16"/>
  <c r="O2826" i="16"/>
  <c r="U2825" i="16"/>
  <c r="M2825" i="16"/>
  <c r="S2824" i="16"/>
  <c r="K2824" i="16"/>
  <c r="Q2823" i="16"/>
  <c r="U2823" i="16"/>
  <c r="W2825" i="16"/>
  <c r="K2823" i="16"/>
  <c r="V2826" i="16"/>
  <c r="N2826" i="16"/>
  <c r="T2825" i="16"/>
  <c r="L2825" i="16"/>
  <c r="R2824" i="16"/>
  <c r="X2823" i="16"/>
  <c r="P2823" i="16"/>
  <c r="T2826" i="16"/>
  <c r="P2824" i="16"/>
  <c r="N2823" i="16"/>
  <c r="S2826" i="16"/>
  <c r="Q2825" i="16"/>
  <c r="O2824" i="16"/>
  <c r="O2825" i="16"/>
  <c r="S2823" i="16"/>
  <c r="U2826" i="16"/>
  <c r="M2826" i="16"/>
  <c r="S2825" i="16"/>
  <c r="Q2824" i="16"/>
  <c r="W2823" i="16"/>
  <c r="O2823" i="16"/>
  <c r="L2826" i="16"/>
  <c r="R2825" i="16"/>
  <c r="X2824" i="16"/>
  <c r="V2823" i="16"/>
  <c r="K2826" i="16"/>
  <c r="W2824" i="16"/>
  <c r="M2823" i="16"/>
  <c r="U2824" i="16"/>
  <c r="R2826" i="16"/>
  <c r="X2825" i="16"/>
  <c r="P2825" i="16"/>
  <c r="V2824" i="16"/>
  <c r="N2824" i="16"/>
  <c r="T2823" i="16"/>
  <c r="L2823" i="16"/>
  <c r="Q2826" i="16"/>
  <c r="M2824" i="16"/>
  <c r="X2554" i="16"/>
  <c r="P2554" i="16"/>
  <c r="V2553" i="16"/>
  <c r="N2553" i="16"/>
  <c r="T2552" i="16"/>
  <c r="L2552" i="16"/>
  <c r="R2551" i="16"/>
  <c r="X2552" i="16"/>
  <c r="V2551" i="16"/>
  <c r="S2554" i="16"/>
  <c r="U2551" i="16"/>
  <c r="W2554" i="16"/>
  <c r="O2554" i="16"/>
  <c r="U2553" i="16"/>
  <c r="M2553" i="16"/>
  <c r="S2552" i="16"/>
  <c r="K2552" i="16"/>
  <c r="Q2551" i="16"/>
  <c r="R2553" i="16"/>
  <c r="N2551" i="16"/>
  <c r="W2552" i="16"/>
  <c r="M2551" i="16"/>
  <c r="V2554" i="16"/>
  <c r="N2554" i="16"/>
  <c r="T2553" i="16"/>
  <c r="L2553" i="16"/>
  <c r="R2552" i="16"/>
  <c r="X2551" i="16"/>
  <c r="P2551" i="16"/>
  <c r="L2554" i="16"/>
  <c r="K2554" i="16"/>
  <c r="U2554" i="16"/>
  <c r="M2554" i="16"/>
  <c r="S2553" i="16"/>
  <c r="Q2552" i="16"/>
  <c r="W2551" i="16"/>
  <c r="O2551" i="16"/>
  <c r="T2554" i="16"/>
  <c r="P2552" i="16"/>
  <c r="Q2553" i="16"/>
  <c r="O2552" i="16"/>
  <c r="R2554" i="16"/>
  <c r="X2553" i="16"/>
  <c r="P2553" i="16"/>
  <c r="V2552" i="16"/>
  <c r="N2552" i="16"/>
  <c r="T2551" i="16"/>
  <c r="L2551" i="16"/>
  <c r="Q2554" i="16"/>
  <c r="W2553" i="16"/>
  <c r="O2553" i="16"/>
  <c r="M2552" i="16"/>
  <c r="S2551" i="16"/>
  <c r="K2551" i="16"/>
  <c r="U2552" i="16"/>
  <c r="G2826" i="16"/>
  <c r="F2826" i="16"/>
  <c r="G2412" i="16"/>
  <c r="X2412" i="16"/>
  <c r="W2412" i="16"/>
  <c r="O2412" i="16"/>
  <c r="U2411" i="16"/>
  <c r="M2411" i="16"/>
  <c r="S2410" i="16"/>
  <c r="K2410" i="16"/>
  <c r="Q2409" i="16"/>
  <c r="V2410" i="16"/>
  <c r="Q2412" i="16"/>
  <c r="K2409" i="16"/>
  <c r="R2409" i="16"/>
  <c r="V2412" i="16"/>
  <c r="N2412" i="16"/>
  <c r="T2411" i="16"/>
  <c r="L2411" i="16"/>
  <c r="R2410" i="16"/>
  <c r="X2409" i="16"/>
  <c r="P2409" i="16"/>
  <c r="P2411" i="16"/>
  <c r="W2411" i="16"/>
  <c r="M2410" i="16"/>
  <c r="P2412" i="16"/>
  <c r="T2410" i="16"/>
  <c r="U2412" i="16"/>
  <c r="M2412" i="16"/>
  <c r="S2411" i="16"/>
  <c r="Q2410" i="16"/>
  <c r="W2409" i="16"/>
  <c r="O2409" i="16"/>
  <c r="X2411" i="16"/>
  <c r="N2410" i="16"/>
  <c r="T2409" i="16"/>
  <c r="O2411" i="16"/>
  <c r="S2409" i="16"/>
  <c r="V2411" i="16"/>
  <c r="L2410" i="16"/>
  <c r="T2412" i="16"/>
  <c r="L2412" i="16"/>
  <c r="R2411" i="16"/>
  <c r="X2410" i="16"/>
  <c r="P2410" i="16"/>
  <c r="V2409" i="16"/>
  <c r="N2409" i="16"/>
  <c r="S2412" i="16"/>
  <c r="K2412" i="16"/>
  <c r="Q2411" i="16"/>
  <c r="W2410" i="16"/>
  <c r="O2410" i="16"/>
  <c r="U2409" i="16"/>
  <c r="M2409" i="16"/>
  <c r="R2412" i="16"/>
  <c r="L2409" i="16"/>
  <c r="U2410" i="16"/>
  <c r="N2411" i="16"/>
  <c r="T398" i="20"/>
  <c r="L1366" i="16"/>
  <c r="L2147" i="16"/>
  <c r="H2818" i="16"/>
  <c r="D2829" i="16"/>
  <c r="G2830" i="16" s="1"/>
  <c r="K2832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2" i="16"/>
  <c r="W2701" i="16"/>
  <c r="W3170" i="16"/>
  <c r="W3142" i="16"/>
  <c r="W3114" i="16"/>
  <c r="W3084" i="16"/>
  <c r="W3056" i="16"/>
  <c r="W2990" i="16"/>
  <c r="W2962" i="16"/>
  <c r="W2934" i="16"/>
  <c r="W2906" i="16"/>
  <c r="W2878" i="16"/>
  <c r="W3019" i="16"/>
  <c r="W2708" i="16"/>
  <c r="W2680" i="16"/>
  <c r="W3149" i="16"/>
  <c r="W3121" i="16"/>
  <c r="W3091" i="16"/>
  <c r="W3063" i="16"/>
  <c r="W3035" i="16"/>
  <c r="W2969" i="16"/>
  <c r="W2941" i="16"/>
  <c r="W2913" i="16"/>
  <c r="W2885" i="16"/>
  <c r="W3026" i="16"/>
  <c r="W2998" i="16"/>
  <c r="W2687" i="16"/>
  <c r="W3156" i="16"/>
  <c r="W3128" i="16"/>
  <c r="W3098" i="16"/>
  <c r="W3070" i="16"/>
  <c r="W3042" i="16"/>
  <c r="W2976" i="16"/>
  <c r="W2948" i="16"/>
  <c r="W2920" i="16"/>
  <c r="W2892" i="16"/>
  <c r="W2864" i="16"/>
  <c r="W2694" i="16"/>
  <c r="W2927" i="16"/>
  <c r="W2308" i="16"/>
  <c r="W2543" i="16"/>
  <c r="W2508" i="16"/>
  <c r="W3005" i="16"/>
  <c r="W2955" i="16"/>
  <c r="W2836" i="16"/>
  <c r="W2808" i="16"/>
  <c r="W2780" i="16"/>
  <c r="W2752" i="16"/>
  <c r="W2724" i="16"/>
  <c r="W2659" i="16"/>
  <c r="W2631" i="16"/>
  <c r="W2983" i="16"/>
  <c r="W3049" i="16"/>
  <c r="W2871" i="16"/>
  <c r="W2843" i="16"/>
  <c r="W2815" i="16"/>
  <c r="W2787" i="16"/>
  <c r="W2759" i="16"/>
  <c r="W2731" i="16"/>
  <c r="W2666" i="16"/>
  <c r="W2638" i="16"/>
  <c r="W2610" i="16"/>
  <c r="W2550" i="16"/>
  <c r="W2515" i="16"/>
  <c r="W2480" i="16"/>
  <c r="W3163" i="16"/>
  <c r="W2745" i="16"/>
  <c r="W2529" i="16"/>
  <c r="W3077" i="16"/>
  <c r="W2801" i="16"/>
  <c r="W2717" i="16"/>
  <c r="W2564" i="16"/>
  <c r="W2494" i="16"/>
  <c r="W3107" i="16"/>
  <c r="W2850" i="16"/>
  <c r="W2822" i="16"/>
  <c r="W2794" i="16"/>
  <c r="W2766" i="16"/>
  <c r="W2738" i="16"/>
  <c r="W2673" i="16"/>
  <c r="W2645" i="16"/>
  <c r="W2617" i="16"/>
  <c r="W2557" i="16"/>
  <c r="W2522" i="16"/>
  <c r="W2487" i="16"/>
  <c r="W2899" i="16"/>
  <c r="W2857" i="16"/>
  <c r="W2773" i="16"/>
  <c r="W2624" i="16"/>
  <c r="W3135" i="16"/>
  <c r="W2829" i="16"/>
  <c r="W2652" i="16"/>
  <c r="W2473" i="16"/>
  <c r="W2408" i="16"/>
  <c r="W2352" i="16"/>
  <c r="W2366" i="16"/>
  <c r="W2536" i="16"/>
  <c r="W2457" i="16"/>
  <c r="W2401" i="16"/>
  <c r="W2310" i="16"/>
  <c r="W2359" i="16"/>
  <c r="W1283" i="16"/>
  <c r="W2450" i="16"/>
  <c r="W2394" i="16"/>
  <c r="W2345" i="16"/>
  <c r="W2415" i="16"/>
  <c r="W1290" i="16"/>
  <c r="W2443" i="16"/>
  <c r="W2387" i="16"/>
  <c r="W2338" i="16"/>
  <c r="W2466" i="16"/>
  <c r="W2422" i="16"/>
  <c r="W2317" i="16"/>
  <c r="W2436" i="16"/>
  <c r="W2380" i="16"/>
  <c r="W2331" i="16"/>
  <c r="W2601" i="16"/>
  <c r="W2594" i="16"/>
  <c r="W2587" i="16"/>
  <c r="W2580" i="16"/>
  <c r="W2573" i="16"/>
  <c r="W2429" i="16"/>
  <c r="W2373" i="16"/>
  <c r="W2324" i="16"/>
  <c r="W2501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2" i="16"/>
  <c r="G2416" i="16"/>
  <c r="K2418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39" i="16" s="1"/>
  <c r="E2439" i="16" s="1"/>
  <c r="D2440" i="16" s="1"/>
  <c r="D2420" i="16"/>
  <c r="E2420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S1176" i="16"/>
  <c r="S2119" i="16" s="1"/>
  <c r="R1177" i="16"/>
  <c r="R1178" i="16" s="1"/>
  <c r="U1466" i="16"/>
  <c r="S1468" i="16"/>
  <c r="T1467" i="16"/>
  <c r="R1475" i="16"/>
  <c r="D1265" i="16"/>
  <c r="D2458" i="16" s="1"/>
  <c r="E1265" i="16"/>
  <c r="E2458" i="16" s="1"/>
  <c r="P1205" i="16"/>
  <c r="P1206" i="16" s="1"/>
  <c r="V1893" i="16"/>
  <c r="V2224" i="16" s="1"/>
  <c r="U1894" i="16"/>
  <c r="U1895" i="16"/>
  <c r="B1264" i="16"/>
  <c r="B2457" i="16" s="1"/>
  <c r="D2457" i="16"/>
  <c r="Q1204" i="16"/>
  <c r="Q2123" i="16" s="1"/>
  <c r="E2805" i="16"/>
  <c r="H2803" i="16" s="1"/>
  <c r="U1447" i="16"/>
  <c r="E2419" i="16"/>
  <c r="D2426" i="16"/>
  <c r="F2437" i="16"/>
  <c r="D1253" i="16"/>
  <c r="D2445" i="16"/>
  <c r="F2430" i="16"/>
  <c r="D1266" i="16"/>
  <c r="E2459" i="16"/>
  <c r="F1238" i="16"/>
  <c r="F2431" i="16" s="1"/>
  <c r="D2432" i="16"/>
  <c r="E2432" i="16" s="1"/>
  <c r="D2813" i="16"/>
  <c r="E2813" i="16" s="1"/>
  <c r="D2812" i="16"/>
  <c r="H2809" i="16" s="1"/>
  <c r="F2816" i="16"/>
  <c r="B1958" i="16"/>
  <c r="B3107" i="16" s="1"/>
  <c r="B2822" i="16"/>
  <c r="M2186" i="16"/>
  <c r="M1626" i="16"/>
  <c r="N1626" i="16" s="1"/>
  <c r="O1624" i="16"/>
  <c r="F1657" i="16" a="1"/>
  <c r="F1657" i="16" s="1"/>
  <c r="E2823" i="16"/>
  <c r="K2188" i="16"/>
  <c r="L1638" i="16"/>
  <c r="K1639" i="16"/>
  <c r="M1625" i="16"/>
  <c r="N1625" i="16" s="1"/>
  <c r="F1651" i="16"/>
  <c r="F2817" i="16" s="1"/>
  <c r="D2818" i="16"/>
  <c r="E2818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2" i="16"/>
  <c r="E2562" i="16" s="1"/>
  <c r="U1393" i="16"/>
  <c r="G2565" i="16"/>
  <c r="K2567" i="16" s="1"/>
  <c r="G2558" i="16"/>
  <c r="K2560" i="16" s="1"/>
  <c r="G2554" i="16"/>
  <c r="F2554" i="16"/>
  <c r="E2561" i="16"/>
  <c r="U1400" i="16"/>
  <c r="S332" i="16"/>
  <c r="T1419" i="16"/>
  <c r="T2156" i="16" s="1"/>
  <c r="F1377" i="16"/>
  <c r="F2566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U1433" i="16"/>
  <c r="V2077" i="16"/>
  <c r="U1289" i="16"/>
  <c r="U2080" i="16"/>
  <c r="V2080" i="16" s="1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1210" i="12" s="1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1190" i="12" s="1"/>
  <c r="W711" i="12"/>
  <c r="W715" i="12"/>
  <c r="W719" i="12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1575" i="16"/>
  <c r="W2179" i="16" s="1"/>
  <c r="W568" i="20"/>
  <c r="W570" i="20" s="1"/>
  <c r="W1294" i="16"/>
  <c r="W519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U1601" i="12"/>
  <c r="U1637" i="12" s="1"/>
  <c r="U1522" i="12"/>
  <c r="U1635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284" i="16"/>
  <c r="V804" i="16" s="1"/>
  <c r="V107" i="20"/>
  <c r="V1237" i="20" s="1"/>
  <c r="V214" i="20"/>
  <c r="V1242" i="20" s="1"/>
  <c r="V878" i="12"/>
  <c r="V914" i="12" s="1"/>
  <c r="V635" i="12" s="1"/>
  <c r="V136" i="16"/>
  <c r="V844" i="12"/>
  <c r="V913" i="12" s="1"/>
  <c r="V1928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766" i="16"/>
  <c r="V262" i="20" s="1"/>
  <c r="V751" i="16"/>
  <c r="V247" i="20" s="1"/>
  <c r="V780" i="16"/>
  <c r="V276" i="20" s="1"/>
  <c r="V754" i="16"/>
  <c r="V250" i="20" s="1"/>
  <c r="V770" i="16"/>
  <c r="V266" i="20" s="1"/>
  <c r="V1838" i="16"/>
  <c r="V769" i="16"/>
  <c r="V265" i="20" s="1"/>
  <c r="V782" i="16"/>
  <c r="V278" i="20" s="1"/>
  <c r="V755" i="16"/>
  <c r="V251" i="20" s="1"/>
  <c r="V747" i="16"/>
  <c r="V243" i="20" s="1"/>
  <c r="V776" i="16"/>
  <c r="V272" i="20" s="1"/>
  <c r="V746" i="16"/>
  <c r="V242" i="20" s="1"/>
  <c r="V745" i="16"/>
  <c r="V241" i="20" s="1"/>
  <c r="V748" i="16"/>
  <c r="V244" i="20" s="1"/>
  <c r="V779" i="16"/>
  <c r="V275" i="20" s="1"/>
  <c r="V758" i="16"/>
  <c r="V254" i="20" s="1"/>
  <c r="V763" i="16"/>
  <c r="V259" i="20" s="1"/>
  <c r="V893" i="16"/>
  <c r="V774" i="16"/>
  <c r="V270" i="20" s="1"/>
  <c r="W1315" i="16"/>
  <c r="W2140" i="16" s="1"/>
  <c r="V771" i="16"/>
  <c r="V267" i="20" s="1"/>
  <c r="V781" i="16"/>
  <c r="V277" i="20" s="1"/>
  <c r="V750" i="16"/>
  <c r="V246" i="20" s="1"/>
  <c r="V773" i="16"/>
  <c r="V269" i="20" s="1"/>
  <c r="V762" i="16"/>
  <c r="V258" i="20" s="1"/>
  <c r="W1445" i="16"/>
  <c r="W2161" i="16" s="1"/>
  <c r="V765" i="16"/>
  <c r="V261" i="20" s="1"/>
  <c r="V767" i="16"/>
  <c r="V263" i="20" s="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V887" i="16"/>
  <c r="W1554" i="16"/>
  <c r="W2176" i="16" s="1"/>
  <c r="W1301" i="16"/>
  <c r="V1555" i="16"/>
  <c r="V2135" i="16"/>
  <c r="V1399" i="16"/>
  <c r="W1398" i="16"/>
  <c r="W2153" i="16" s="1"/>
  <c r="L221" i="25"/>
  <c r="U699" i="16"/>
  <c r="U280" i="20"/>
  <c r="U285" i="20" s="1"/>
  <c r="M74" i="25" s="1"/>
  <c r="W1308" i="16"/>
  <c r="V2139" i="16"/>
  <c r="V1309" i="16"/>
  <c r="V1302" i="16"/>
  <c r="U805" i="16"/>
  <c r="V880" i="20"/>
  <c r="W879" i="20"/>
  <c r="W881" i="20" s="1"/>
  <c r="W526" i="20"/>
  <c r="V527" i="20"/>
  <c r="V528" i="20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7" i="16" s="1"/>
  <c r="E1959" i="16"/>
  <c r="D1959" i="16"/>
  <c r="D3108" i="16" s="1"/>
  <c r="E1966" i="16"/>
  <c r="D1966" i="16"/>
  <c r="D3115" i="16" s="1"/>
  <c r="D1658" i="16"/>
  <c r="D2824" i="16" s="1"/>
  <c r="E1973" i="16"/>
  <c r="D1973" i="16"/>
  <c r="D3122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534" i="20"/>
  <c r="V535" i="20" s="1"/>
  <c r="W533" i="20"/>
  <c r="V1562" i="16"/>
  <c r="V1563" i="16" s="1"/>
  <c r="W1561" i="16"/>
  <c r="W2177" i="16" s="1"/>
  <c r="U1927" i="12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1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57" i="10" s="1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258" i="10" s="1"/>
  <c r="K79" i="12"/>
  <c r="K107" i="12" s="1"/>
  <c r="K27" i="10" s="1"/>
  <c r="K71" i="11"/>
  <c r="K101" i="11"/>
  <c r="K230" i="10"/>
  <c r="K373" i="10" s="1"/>
  <c r="K137" i="12"/>
  <c r="K605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L260" i="10"/>
  <c r="L403" i="10" s="1"/>
  <c r="L431" i="12"/>
  <c r="L608" i="12" s="1"/>
  <c r="L1941" i="12" s="1"/>
  <c r="L1899" i="12" s="1"/>
  <c r="L215" i="10"/>
  <c r="L359" i="10" s="1"/>
  <c r="L137" i="12"/>
  <c r="L605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L71" i="11"/>
  <c r="L38" i="12"/>
  <c r="L88" i="12"/>
  <c r="L259" i="10"/>
  <c r="L402" i="10" s="1"/>
  <c r="L50" i="11"/>
  <c r="L262" i="10"/>
  <c r="L405" i="10" s="1"/>
  <c r="K636" i="12"/>
  <c r="L234" i="10"/>
  <c r="L377" i="10" s="1"/>
  <c r="L92" i="11"/>
  <c r="L70" i="12"/>
  <c r="L168" i="11"/>
  <c r="L242" i="11" s="1"/>
  <c r="L161" i="10" s="1"/>
  <c r="L182" i="12"/>
  <c r="L606" i="12" s="1"/>
  <c r="L1939" i="12" s="1"/>
  <c r="L1897" i="12" s="1"/>
  <c r="K637" i="12"/>
  <c r="M41" i="11"/>
  <c r="M260" i="10"/>
  <c r="M403" i="10" s="1"/>
  <c r="M234" i="10"/>
  <c r="M377" i="10" s="1"/>
  <c r="M101" i="11"/>
  <c r="M38" i="12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K632" i="12"/>
  <c r="M230" i="10"/>
  <c r="M373" i="10" s="1"/>
  <c r="M92" i="11"/>
  <c r="M212" i="12"/>
  <c r="M60" i="12"/>
  <c r="M137" i="12"/>
  <c r="M605" i="12" s="1"/>
  <c r="M32" i="11"/>
  <c r="M114" i="11" s="1"/>
  <c r="M16" i="10" s="1"/>
  <c r="M88" i="12"/>
  <c r="K633" i="12"/>
  <c r="M476" i="12"/>
  <c r="M609" i="12" s="1"/>
  <c r="M1942" i="12" s="1"/>
  <c r="M1900" i="12" s="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636" i="12"/>
  <c r="M79" i="12"/>
  <c r="M595" i="12"/>
  <c r="M180" i="10" s="1"/>
  <c r="M324" i="10" s="1"/>
  <c r="M233" i="10"/>
  <c r="M20" i="12"/>
  <c r="M102" i="12" s="1"/>
  <c r="M22" i="10" s="1"/>
  <c r="K638" i="12"/>
  <c r="L633" i="12"/>
  <c r="N137" i="12"/>
  <c r="N605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L631" i="12"/>
  <c r="L637" i="12"/>
  <c r="N262" i="10"/>
  <c r="N405" i="10" s="1"/>
  <c r="N88" i="12"/>
  <c r="N431" i="12"/>
  <c r="N608" i="12" s="1"/>
  <c r="N1941" i="12" s="1"/>
  <c r="N1899" i="12" s="1"/>
  <c r="K199" i="10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N591" i="12"/>
  <c r="N613" i="12" s="1"/>
  <c r="N1946" i="12" s="1"/>
  <c r="N1904" i="12" s="1"/>
  <c r="N60" i="12"/>
  <c r="N50" i="11"/>
  <c r="L638" i="12"/>
  <c r="N230" i="10"/>
  <c r="N373" i="10" s="1"/>
  <c r="N70" i="12"/>
  <c r="N234" i="10"/>
  <c r="N377" i="10" s="1"/>
  <c r="L632" i="12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N71" i="11"/>
  <c r="N595" i="12"/>
  <c r="N180" i="10" s="1"/>
  <c r="N324" i="10" s="1"/>
  <c r="N233" i="10"/>
  <c r="M634" i="12"/>
  <c r="O229" i="10"/>
  <c r="O50" i="11"/>
  <c r="O70" i="12"/>
  <c r="O591" i="12"/>
  <c r="O613" i="12" s="1"/>
  <c r="O1946" i="12" s="1"/>
  <c r="O1904" i="12" s="1"/>
  <c r="L204" i="10"/>
  <c r="L348" i="10" s="1"/>
  <c r="O177" i="11"/>
  <c r="O243" i="11" s="1"/>
  <c r="O162" i="10" s="1"/>
  <c r="O79" i="12"/>
  <c r="L202" i="10"/>
  <c r="L199" i="10"/>
  <c r="M633" i="12"/>
  <c r="O101" i="11"/>
  <c r="O259" i="10"/>
  <c r="O402" i="10" s="1"/>
  <c r="O92" i="11"/>
  <c r="O71" i="11"/>
  <c r="O595" i="12"/>
  <c r="O180" i="10" s="1"/>
  <c r="O324" i="10" s="1"/>
  <c r="M97" i="12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O41" i="11"/>
  <c r="O262" i="10"/>
  <c r="O405" i="10" s="1"/>
  <c r="O137" i="12"/>
  <c r="O605" i="12" s="1"/>
  <c r="O182" i="12"/>
  <c r="O606" i="12" s="1"/>
  <c r="O1939" i="12" s="1"/>
  <c r="O1897" i="12" s="1"/>
  <c r="O260" i="10"/>
  <c r="O403" i="10" s="1"/>
  <c r="M635" i="12"/>
  <c r="M637" i="12"/>
  <c r="O551" i="12"/>
  <c r="O610" i="12" s="1"/>
  <c r="O1943" i="12" s="1"/>
  <c r="O1901" i="12" s="1"/>
  <c r="O32" i="11"/>
  <c r="O114" i="11" s="1"/>
  <c r="O16" i="10" s="1"/>
  <c r="O233" i="10"/>
  <c r="N636" i="12"/>
  <c r="M631" i="12"/>
  <c r="O20" i="12"/>
  <c r="O102" i="12" s="1"/>
  <c r="O22" i="10" s="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P177" i="11"/>
  <c r="P243" i="11" s="1"/>
  <c r="P162" i="10" s="1"/>
  <c r="P233" i="10"/>
  <c r="N637" i="12"/>
  <c r="P259" i="10"/>
  <c r="P402" i="10" s="1"/>
  <c r="P476" i="12"/>
  <c r="P609" i="12" s="1"/>
  <c r="P1942" i="12" s="1"/>
  <c r="P1900" i="12" s="1"/>
  <c r="P60" i="12"/>
  <c r="O636" i="12"/>
  <c r="P182" i="12"/>
  <c r="P606" i="12" s="1"/>
  <c r="P1939" i="12" s="1"/>
  <c r="P1897" i="12" s="1"/>
  <c r="P79" i="12"/>
  <c r="P215" i="10"/>
  <c r="P359" i="10" s="1"/>
  <c r="N638" i="12"/>
  <c r="N633" i="12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P137" i="12"/>
  <c r="P605" i="12" s="1"/>
  <c r="P92" i="11"/>
  <c r="P229" i="10"/>
  <c r="P258" i="10" s="1"/>
  <c r="P38" i="12"/>
  <c r="P20" i="12"/>
  <c r="P102" i="12" s="1"/>
  <c r="P22" i="10" s="1"/>
  <c r="N635" i="12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N634" i="12"/>
  <c r="P50" i="11"/>
  <c r="P71" i="11"/>
  <c r="P29" i="12"/>
  <c r="P551" i="12"/>
  <c r="P610" i="12" s="1"/>
  <c r="P1943" i="12" s="1"/>
  <c r="P1901" i="12" s="1"/>
  <c r="P168" i="11"/>
  <c r="P242" i="11" s="1"/>
  <c r="P161" i="10" s="1"/>
  <c r="P70" i="12"/>
  <c r="Q591" i="12"/>
  <c r="Q613" i="12" s="1"/>
  <c r="Q1946" i="12" s="1"/>
  <c r="Q1904" i="12" s="1"/>
  <c r="Q92" i="11"/>
  <c r="Q260" i="10"/>
  <c r="Q403" i="10" s="1"/>
  <c r="P636" i="12"/>
  <c r="Q70" i="12"/>
  <c r="Q230" i="10"/>
  <c r="Q373" i="10" s="1"/>
  <c r="Q79" i="12"/>
  <c r="O631" i="12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Q215" i="10"/>
  <c r="Q359" i="10" s="1"/>
  <c r="Q29" i="12"/>
  <c r="Q71" i="11"/>
  <c r="Q50" i="11"/>
  <c r="Q88" i="12"/>
  <c r="Q101" i="11"/>
  <c r="O204" i="10"/>
  <c r="O348" i="10" s="1"/>
  <c r="O97" i="12"/>
  <c r="O632" i="12"/>
  <c r="Q234" i="10"/>
  <c r="Q377" i="10" s="1"/>
  <c r="Q177" i="11"/>
  <c r="Q243" i="11" s="1"/>
  <c r="Q162" i="10" s="1"/>
  <c r="N204" i="10"/>
  <c r="N348" i="10" s="1"/>
  <c r="O635" i="12"/>
  <c r="O638" i="12"/>
  <c r="Q137" i="12"/>
  <c r="Q605" i="12" s="1"/>
  <c r="Q233" i="10"/>
  <c r="Q20" i="12"/>
  <c r="Q102" i="12" s="1"/>
  <c r="Q22" i="10" s="1"/>
  <c r="Q229" i="10"/>
  <c r="Q259" i="10"/>
  <c r="Q402" i="10" s="1"/>
  <c r="O637" i="12"/>
  <c r="Q221" i="10"/>
  <c r="Q365" i="10" s="1"/>
  <c r="Q476" i="12"/>
  <c r="Q609" i="12" s="1"/>
  <c r="Q1942" i="12" s="1"/>
  <c r="Q1900" i="12" s="1"/>
  <c r="Q38" i="12"/>
  <c r="O634" i="12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R137" i="12"/>
  <c r="R605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R60" i="12"/>
  <c r="R168" i="11"/>
  <c r="R242" i="11" s="1"/>
  <c r="R161" i="10" s="1"/>
  <c r="R70" i="12"/>
  <c r="R88" i="12"/>
  <c r="R260" i="10"/>
  <c r="R403" i="10" s="1"/>
  <c r="P632" i="12"/>
  <c r="Q636" i="12"/>
  <c r="R20" i="12"/>
  <c r="R230" i="10"/>
  <c r="R373" i="10" s="1"/>
  <c r="R92" i="11"/>
  <c r="P635" i="12"/>
  <c r="P633" i="12"/>
  <c r="R262" i="10"/>
  <c r="R405" i="10" s="1"/>
  <c r="R29" i="12"/>
  <c r="R41" i="11"/>
  <c r="P204" i="10"/>
  <c r="P348" i="10" s="1"/>
  <c r="R177" i="11"/>
  <c r="R243" i="11" s="1"/>
  <c r="R162" i="10" s="1"/>
  <c r="R212" i="12"/>
  <c r="R607" i="12" s="1"/>
  <c r="R1940" i="12" s="1"/>
  <c r="R1898" i="12" s="1"/>
  <c r="R79" i="12"/>
  <c r="P97" i="12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Q632" i="12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Q637" i="12"/>
  <c r="Q635" i="12"/>
  <c r="R631" i="12"/>
  <c r="S233" i="10"/>
  <c r="S234" i="10"/>
  <c r="S377" i="10" s="1"/>
  <c r="S29" i="12"/>
  <c r="S70" i="12"/>
  <c r="S229" i="10"/>
  <c r="Q633" i="12"/>
  <c r="S182" i="12"/>
  <c r="S606" i="12" s="1"/>
  <c r="S1939" i="12" s="1"/>
  <c r="S1897" i="12" s="1"/>
  <c r="S92" i="11"/>
  <c r="S32" i="11"/>
  <c r="S114" i="11" s="1"/>
  <c r="S16" i="10" s="1"/>
  <c r="S20" i="12"/>
  <c r="S71" i="11"/>
  <c r="Q631" i="12"/>
  <c r="S177" i="11"/>
  <c r="S243" i="11" s="1"/>
  <c r="S162" i="10" s="1"/>
  <c r="P199" i="10"/>
  <c r="Q204" i="10"/>
  <c r="Q348" i="10" s="1"/>
  <c r="R635" i="12"/>
  <c r="S137" i="12"/>
  <c r="S605" i="12" s="1"/>
  <c r="S101" i="11"/>
  <c r="Q634" i="12"/>
  <c r="R634" i="12"/>
  <c r="S88" i="12"/>
  <c r="S212" i="12"/>
  <c r="S607" i="12" s="1"/>
  <c r="S1940" i="12" s="1"/>
  <c r="S1898" i="12" s="1"/>
  <c r="S262" i="10"/>
  <c r="S405" i="10" s="1"/>
  <c r="R637" i="12"/>
  <c r="R632" i="12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T137" i="12"/>
  <c r="T605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631" i="12"/>
  <c r="Q199" i="10"/>
  <c r="S632" i="12"/>
  <c r="T32" i="11"/>
  <c r="T114" i="11" s="1"/>
  <c r="T16" i="10" s="1"/>
  <c r="T29" i="12"/>
  <c r="S637" i="12"/>
  <c r="T431" i="12"/>
  <c r="T608" i="12" s="1"/>
  <c r="T1941" i="12" s="1"/>
  <c r="T1899" i="12" s="1"/>
  <c r="T20" i="12"/>
  <c r="S634" i="12"/>
  <c r="T60" i="12"/>
  <c r="T215" i="10"/>
  <c r="T359" i="10" s="1"/>
  <c r="T71" i="11"/>
  <c r="T50" i="11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638" i="12"/>
  <c r="T229" i="10"/>
  <c r="T233" i="10"/>
  <c r="T41" i="11"/>
  <c r="T221" i="10"/>
  <c r="T365" i="10" s="1"/>
  <c r="S204" i="10"/>
  <c r="T638" i="12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U137" i="12"/>
  <c r="U605" i="12" s="1"/>
  <c r="U79" i="12"/>
  <c r="U260" i="10"/>
  <c r="U403" i="10" s="1"/>
  <c r="U177" i="11"/>
  <c r="U243" i="11" s="1"/>
  <c r="U162" i="10" s="1"/>
  <c r="U229" i="10"/>
  <c r="T635" i="12"/>
  <c r="T634" i="12"/>
  <c r="U101" i="11"/>
  <c r="U60" i="12"/>
  <c r="R285" i="20"/>
  <c r="J74" i="25" s="1"/>
  <c r="T636" i="12"/>
  <c r="U221" i="10"/>
  <c r="U365" i="10" s="1"/>
  <c r="U71" i="11"/>
  <c r="U70" i="12"/>
  <c r="T632" i="12"/>
  <c r="T631" i="12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U50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V262" i="10"/>
  <c r="V92" i="11"/>
  <c r="V29" i="12"/>
  <c r="V97" i="12"/>
  <c r="V233" i="10"/>
  <c r="V257" i="10" s="1"/>
  <c r="V431" i="12"/>
  <c r="V608" i="12" s="1"/>
  <c r="V41" i="11"/>
  <c r="V50" i="11"/>
  <c r="U632" i="12"/>
  <c r="V88" i="12"/>
  <c r="V230" i="10"/>
  <c r="V373" i="10" s="1"/>
  <c r="V168" i="11"/>
  <c r="V242" i="11" s="1"/>
  <c r="V161" i="10" s="1"/>
  <c r="V60" i="12"/>
  <c r="V177" i="11"/>
  <c r="V243" i="11" s="1"/>
  <c r="V162" i="10" s="1"/>
  <c r="V551" i="12"/>
  <c r="V610" i="12" s="1"/>
  <c r="V38" i="12"/>
  <c r="V20" i="12"/>
  <c r="V259" i="10"/>
  <c r="V221" i="10"/>
  <c r="V212" i="12"/>
  <c r="V607" i="12" s="1"/>
  <c r="V234" i="10"/>
  <c r="V377" i="10" s="1"/>
  <c r="U638" i="12"/>
  <c r="U633" i="12"/>
  <c r="U635" i="12"/>
  <c r="V229" i="10"/>
  <c r="V595" i="12"/>
  <c r="V70" i="12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S285" i="20"/>
  <c r="K74" i="25" s="1"/>
  <c r="T204" i="10"/>
  <c r="U634" i="12"/>
  <c r="V215" i="10"/>
  <c r="V101" i="11"/>
  <c r="V476" i="12"/>
  <c r="V609" i="12" s="1"/>
  <c r="V79" i="12"/>
  <c r="X38" i="22"/>
  <c r="X106" i="11" s="1"/>
  <c r="W67" i="22"/>
  <c r="W92" i="12" s="1"/>
  <c r="X67" i="22"/>
  <c r="V2072" i="16"/>
  <c r="V2086" i="16"/>
  <c r="V2074" i="16"/>
  <c r="V2073" i="16"/>
  <c r="V2087" i="16"/>
  <c r="X200" i="18"/>
  <c r="W201" i="18"/>
  <c r="W199" i="18"/>
  <c r="D1833" i="16"/>
  <c r="D1502" i="16"/>
  <c r="D1837" i="16"/>
  <c r="D1834" i="16"/>
  <c r="D1503" i="16"/>
  <c r="D1836" i="16"/>
  <c r="D1835" i="16"/>
  <c r="D1504" i="16"/>
  <c r="D1500" i="16"/>
  <c r="D1501" i="16"/>
  <c r="T1171" i="16" l="1"/>
  <c r="O258" i="10"/>
  <c r="Q258" i="10"/>
  <c r="W362" i="20"/>
  <c r="W364" i="20" s="1"/>
  <c r="W2050" i="16"/>
  <c r="M258" i="10"/>
  <c r="W2046" i="16"/>
  <c r="L257" i="10"/>
  <c r="L400" i="10" s="1"/>
  <c r="U258" i="10"/>
  <c r="U401" i="10" s="1"/>
  <c r="S257" i="10"/>
  <c r="S400" i="10" s="1"/>
  <c r="P257" i="10"/>
  <c r="V363" i="20"/>
  <c r="R258" i="10"/>
  <c r="R401" i="10" s="1"/>
  <c r="O257" i="10"/>
  <c r="O400" i="10" s="1"/>
  <c r="T258" i="10"/>
  <c r="T401" i="10" s="1"/>
  <c r="Q257" i="10"/>
  <c r="Q400" i="10" s="1"/>
  <c r="W258" i="10"/>
  <c r="V258" i="10"/>
  <c r="M257" i="10"/>
  <c r="M400" i="10" s="1"/>
  <c r="T257" i="10"/>
  <c r="R257" i="10"/>
  <c r="R400" i="10" s="1"/>
  <c r="W257" i="10"/>
  <c r="U257" i="10"/>
  <c r="U400" i="10" s="1"/>
  <c r="N258" i="10"/>
  <c r="N401" i="10" s="1"/>
  <c r="L258" i="10"/>
  <c r="L401" i="10" s="1"/>
  <c r="M149" i="25"/>
  <c r="M157" i="25" s="1"/>
  <c r="S258" i="10"/>
  <c r="N257" i="10"/>
  <c r="N400" i="10" s="1"/>
  <c r="W196" i="11"/>
  <c r="W217" i="11"/>
  <c r="W195" i="11"/>
  <c r="W216" i="11"/>
  <c r="W197" i="11"/>
  <c r="W218" i="11"/>
  <c r="W194" i="11"/>
  <c r="W215" i="11"/>
  <c r="W157" i="11"/>
  <c r="W149" i="11"/>
  <c r="W154" i="11"/>
  <c r="W153" i="11"/>
  <c r="W155" i="11"/>
  <c r="W152" i="11"/>
  <c r="W156" i="11"/>
  <c r="W158" i="11"/>
  <c r="W150" i="11"/>
  <c r="W151" i="11"/>
  <c r="W193" i="11"/>
  <c r="W214" i="11"/>
  <c r="O2278" i="16"/>
  <c r="O60" i="16" s="1"/>
  <c r="O87" i="16" s="1"/>
  <c r="O84" i="16" s="1"/>
  <c r="O59" i="16"/>
  <c r="W1155" i="16"/>
  <c r="W2116" i="16" s="1"/>
  <c r="V1156" i="16"/>
  <c r="U370" i="20"/>
  <c r="V369" i="20"/>
  <c r="V371" i="20" s="1"/>
  <c r="W390" i="20"/>
  <c r="W392" i="20" s="1"/>
  <c r="V391" i="20"/>
  <c r="U385" i="20"/>
  <c r="V383" i="20"/>
  <c r="U384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69" i="16"/>
  <c r="E2569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2" i="16"/>
  <c r="H2612" i="16" s="1"/>
  <c r="X2614" i="16"/>
  <c r="X2611" i="16"/>
  <c r="X2613" i="16" s="1"/>
  <c r="D1259" i="16"/>
  <c r="D2452" i="16" s="1"/>
  <c r="Q1337" i="16"/>
  <c r="Q1338" i="16" s="1"/>
  <c r="O454" i="20"/>
  <c r="X2725" i="16"/>
  <c r="H2725" i="16" s="1"/>
  <c r="X2728" i="16"/>
  <c r="X2726" i="16"/>
  <c r="H2726" i="16" s="1"/>
  <c r="P613" i="20"/>
  <c r="Q613" i="20" s="1"/>
  <c r="X2719" i="16"/>
  <c r="H2719" i="16" s="1"/>
  <c r="X2718" i="16"/>
  <c r="X2721" i="16"/>
  <c r="K1254" i="16"/>
  <c r="V2588" i="16"/>
  <c r="V2590" i="16" s="1"/>
  <c r="M614" i="20"/>
  <c r="N614" i="20" s="1"/>
  <c r="X2595" i="16"/>
  <c r="X2597" i="16" s="1"/>
  <c r="T2604" i="16"/>
  <c r="U2602" i="16"/>
  <c r="K1255" i="16"/>
  <c r="X2833" i="16"/>
  <c r="P2833" i="16"/>
  <c r="V2832" i="16"/>
  <c r="N2832" i="16"/>
  <c r="T2831" i="16"/>
  <c r="L2831" i="16"/>
  <c r="R2830" i="16"/>
  <c r="V2833" i="16"/>
  <c r="N2833" i="16"/>
  <c r="T2832" i="16"/>
  <c r="L2832" i="16"/>
  <c r="R2831" i="16"/>
  <c r="X2830" i="16"/>
  <c r="P2830" i="16"/>
  <c r="U2833" i="16"/>
  <c r="M2833" i="16"/>
  <c r="S2832" i="16"/>
  <c r="O2830" i="16"/>
  <c r="W2833" i="16"/>
  <c r="O2833" i="16"/>
  <c r="U2832" i="16"/>
  <c r="M2832" i="16"/>
  <c r="S2831" i="16"/>
  <c r="K2831" i="16"/>
  <c r="Q2830" i="16"/>
  <c r="T2833" i="16"/>
  <c r="L2833" i="16"/>
  <c r="R2832" i="16"/>
  <c r="X2831" i="16"/>
  <c r="P2831" i="16"/>
  <c r="V2830" i="16"/>
  <c r="N2830" i="16"/>
  <c r="R2833" i="16"/>
  <c r="V2831" i="16"/>
  <c r="T2830" i="16"/>
  <c r="Q2833" i="16"/>
  <c r="U2831" i="16"/>
  <c r="M2831" i="16"/>
  <c r="K2830" i="16"/>
  <c r="W2830" i="16"/>
  <c r="S2833" i="16"/>
  <c r="K2833" i="16"/>
  <c r="Q2832" i="16"/>
  <c r="W2831" i="16"/>
  <c r="O2831" i="16"/>
  <c r="U2830" i="16"/>
  <c r="M2830" i="16"/>
  <c r="X2832" i="16"/>
  <c r="P2832" i="16"/>
  <c r="N2831" i="16"/>
  <c r="L2830" i="16"/>
  <c r="W2832" i="16"/>
  <c r="O2832" i="16"/>
  <c r="S2830" i="16"/>
  <c r="Q2831" i="16"/>
  <c r="X2568" i="16"/>
  <c r="P2568" i="16"/>
  <c r="V2567" i="16"/>
  <c r="N2567" i="16"/>
  <c r="T2566" i="16"/>
  <c r="L2566" i="16"/>
  <c r="R2565" i="16"/>
  <c r="W2565" i="16"/>
  <c r="T2568" i="16"/>
  <c r="V2565" i="16"/>
  <c r="S2568" i="16"/>
  <c r="O2566" i="16"/>
  <c r="P2567" i="16"/>
  <c r="L2565" i="16"/>
  <c r="S2565" i="16"/>
  <c r="W2568" i="16"/>
  <c r="O2568" i="16"/>
  <c r="U2567" i="16"/>
  <c r="M2567" i="16"/>
  <c r="S2566" i="16"/>
  <c r="K2566" i="16"/>
  <c r="Q2565" i="16"/>
  <c r="M2568" i="16"/>
  <c r="Q2566" i="16"/>
  <c r="L2568" i="16"/>
  <c r="X2566" i="16"/>
  <c r="N2565" i="16"/>
  <c r="K2568" i="16"/>
  <c r="U2565" i="16"/>
  <c r="X2567" i="16"/>
  <c r="N2566" i="16"/>
  <c r="U2566" i="16"/>
  <c r="V2568" i="16"/>
  <c r="N2568" i="16"/>
  <c r="T2567" i="16"/>
  <c r="L2567" i="16"/>
  <c r="R2566" i="16"/>
  <c r="X2565" i="16"/>
  <c r="P2565" i="16"/>
  <c r="U2568" i="16"/>
  <c r="O2565" i="16"/>
  <c r="R2567" i="16"/>
  <c r="P2566" i="16"/>
  <c r="Q2567" i="16"/>
  <c r="W2566" i="16"/>
  <c r="M2565" i="16"/>
  <c r="V2566" i="16"/>
  <c r="T2565" i="16"/>
  <c r="M2566" i="16"/>
  <c r="S2567" i="16"/>
  <c r="Q2568" i="16"/>
  <c r="W2567" i="16"/>
  <c r="O2567" i="16"/>
  <c r="R2568" i="16"/>
  <c r="K2565" i="16"/>
  <c r="X2561" i="16"/>
  <c r="P2561" i="16"/>
  <c r="V2560" i="16"/>
  <c r="N2560" i="16"/>
  <c r="T2559" i="16"/>
  <c r="L2559" i="16"/>
  <c r="R2558" i="16"/>
  <c r="W2559" i="16"/>
  <c r="S2558" i="16"/>
  <c r="W2561" i="16"/>
  <c r="O2561" i="16"/>
  <c r="U2560" i="16"/>
  <c r="M2560" i="16"/>
  <c r="S2559" i="16"/>
  <c r="K2559" i="16"/>
  <c r="Q2558" i="16"/>
  <c r="K2561" i="16"/>
  <c r="V2561" i="16"/>
  <c r="N2561" i="16"/>
  <c r="T2560" i="16"/>
  <c r="L2560" i="16"/>
  <c r="R2559" i="16"/>
  <c r="X2558" i="16"/>
  <c r="P2558" i="16"/>
  <c r="O2559" i="16"/>
  <c r="K2558" i="16"/>
  <c r="U2561" i="16"/>
  <c r="M2561" i="16"/>
  <c r="S2560" i="16"/>
  <c r="Q2559" i="16"/>
  <c r="W2558" i="16"/>
  <c r="O2558" i="16"/>
  <c r="N2558" i="16"/>
  <c r="Q2560" i="16"/>
  <c r="U2558" i="16"/>
  <c r="T2561" i="16"/>
  <c r="L2561" i="16"/>
  <c r="R2560" i="16"/>
  <c r="X2559" i="16"/>
  <c r="P2559" i="16"/>
  <c r="V2558" i="16"/>
  <c r="M2558" i="16"/>
  <c r="S2561" i="16"/>
  <c r="R2561" i="16"/>
  <c r="X2560" i="16"/>
  <c r="P2560" i="16"/>
  <c r="V2559" i="16"/>
  <c r="N2559" i="16"/>
  <c r="T2558" i="16"/>
  <c r="L2558" i="16"/>
  <c r="Q2561" i="16"/>
  <c r="W2560" i="16"/>
  <c r="O2560" i="16"/>
  <c r="U2559" i="16"/>
  <c r="M2559" i="16"/>
  <c r="G2419" i="16"/>
  <c r="X2419" i="16"/>
  <c r="P2419" i="16"/>
  <c r="V2418" i="16"/>
  <c r="N2418" i="16"/>
  <c r="T2417" i="16"/>
  <c r="L2417" i="16"/>
  <c r="R2416" i="16"/>
  <c r="O2417" i="16"/>
  <c r="P2418" i="16"/>
  <c r="W2418" i="16"/>
  <c r="W2419" i="16"/>
  <c r="O2419" i="16"/>
  <c r="U2418" i="16"/>
  <c r="M2418" i="16"/>
  <c r="S2417" i="16"/>
  <c r="K2417" i="16"/>
  <c r="Q2416" i="16"/>
  <c r="U2416" i="16"/>
  <c r="N2417" i="16"/>
  <c r="Q2419" i="16"/>
  <c r="V2419" i="16"/>
  <c r="N2419" i="16"/>
  <c r="T2418" i="16"/>
  <c r="L2418" i="16"/>
  <c r="R2417" i="16"/>
  <c r="X2416" i="16"/>
  <c r="P2416" i="16"/>
  <c r="W2417" i="16"/>
  <c r="X2418" i="16"/>
  <c r="U2417" i="16"/>
  <c r="K2416" i="16"/>
  <c r="U2419" i="16"/>
  <c r="M2419" i="16"/>
  <c r="S2418" i="16"/>
  <c r="Q2417" i="16"/>
  <c r="W2416" i="16"/>
  <c r="O2416" i="16"/>
  <c r="Q2418" i="16"/>
  <c r="V2417" i="16"/>
  <c r="O2418" i="16"/>
  <c r="T2419" i="16"/>
  <c r="L2419" i="16"/>
  <c r="R2418" i="16"/>
  <c r="X2417" i="16"/>
  <c r="P2417" i="16"/>
  <c r="V2416" i="16"/>
  <c r="N2416" i="16"/>
  <c r="K2419" i="16"/>
  <c r="R2419" i="16"/>
  <c r="L2416" i="16"/>
  <c r="S2416" i="16"/>
  <c r="S2419" i="16"/>
  <c r="M2416" i="16"/>
  <c r="T2416" i="16"/>
  <c r="M2417" i="16"/>
  <c r="H2825" i="16"/>
  <c r="N1358" i="16"/>
  <c r="U398" i="20"/>
  <c r="W2049" i="16"/>
  <c r="G2833" i="16"/>
  <c r="O1357" i="16"/>
  <c r="P1357" i="16" s="1"/>
  <c r="P2146" i="16" s="1"/>
  <c r="L2149" i="16"/>
  <c r="F2833" i="16"/>
  <c r="L1379" i="16"/>
  <c r="L1372" i="16"/>
  <c r="L285" i="16"/>
  <c r="D2836" i="16"/>
  <c r="G2837" i="16" s="1"/>
  <c r="K2839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59" i="16"/>
  <c r="M1371" i="16"/>
  <c r="M2148" i="16" s="1"/>
  <c r="L615" i="20"/>
  <c r="M1359" i="16"/>
  <c r="N1359" i="16" s="1"/>
  <c r="V1317" i="16"/>
  <c r="V1407" i="16"/>
  <c r="H2340" i="16"/>
  <c r="H2368" i="16"/>
  <c r="H2339" i="16"/>
  <c r="H2618" i="16"/>
  <c r="H2489" i="16"/>
  <c r="H2582" i="16"/>
  <c r="H3037" i="16"/>
  <c r="H2496" i="16"/>
  <c r="H2333" i="16"/>
  <c r="H2575" i="16"/>
  <c r="H2468" i="16"/>
  <c r="H2503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2" i="16"/>
  <c r="X2701" i="16"/>
  <c r="X3170" i="16"/>
  <c r="X3142" i="16"/>
  <c r="X3114" i="16"/>
  <c r="X3084" i="16"/>
  <c r="X3056" i="16"/>
  <c r="X2990" i="16"/>
  <c r="X2962" i="16"/>
  <c r="X2934" i="16"/>
  <c r="X2906" i="16"/>
  <c r="X2878" i="16"/>
  <c r="X3019" i="16"/>
  <c r="X2708" i="16"/>
  <c r="X2680" i="16"/>
  <c r="X3149" i="16"/>
  <c r="X3121" i="16"/>
  <c r="X3091" i="16"/>
  <c r="X3063" i="16"/>
  <c r="X3035" i="16"/>
  <c r="X2969" i="16"/>
  <c r="X2941" i="16"/>
  <c r="X2913" i="16"/>
  <c r="X3026" i="16"/>
  <c r="X2998" i="16"/>
  <c r="X2687" i="16"/>
  <c r="X3156" i="16"/>
  <c r="X3128" i="16"/>
  <c r="X3098" i="16"/>
  <c r="X3070" i="16"/>
  <c r="X3042" i="16"/>
  <c r="X2976" i="16"/>
  <c r="X2948" i="16"/>
  <c r="X2920" i="16"/>
  <c r="X2892" i="16"/>
  <c r="X2864" i="16"/>
  <c r="X3005" i="16"/>
  <c r="X2694" i="16"/>
  <c r="X3163" i="16"/>
  <c r="X3135" i="16"/>
  <c r="X3107" i="16"/>
  <c r="X3077" i="16"/>
  <c r="X3049" i="16"/>
  <c r="X2983" i="16"/>
  <c r="X2955" i="16"/>
  <c r="X2927" i="16"/>
  <c r="X2899" i="16"/>
  <c r="X2871" i="16"/>
  <c r="X2836" i="16"/>
  <c r="X2808" i="16"/>
  <c r="X2780" i="16"/>
  <c r="X2752" i="16"/>
  <c r="X2724" i="16"/>
  <c r="X2659" i="16"/>
  <c r="X2631" i="16"/>
  <c r="X2308" i="16"/>
  <c r="X2543" i="16"/>
  <c r="X2508" i="16"/>
  <c r="X2473" i="16"/>
  <c r="X2843" i="16"/>
  <c r="X2815" i="16"/>
  <c r="X2787" i="16"/>
  <c r="X2759" i="16"/>
  <c r="X2731" i="16"/>
  <c r="X2666" i="16"/>
  <c r="X2638" i="16"/>
  <c r="X2610" i="16"/>
  <c r="X2550" i="16"/>
  <c r="X2515" i="16"/>
  <c r="X2480" i="16"/>
  <c r="X2885" i="16"/>
  <c r="X2850" i="16"/>
  <c r="X2822" i="16"/>
  <c r="X2794" i="16"/>
  <c r="X2766" i="16"/>
  <c r="X2738" i="16"/>
  <c r="X2673" i="16"/>
  <c r="X2645" i="16"/>
  <c r="X2617" i="16"/>
  <c r="X2557" i="16"/>
  <c r="X2522" i="16"/>
  <c r="X2487" i="16"/>
  <c r="X2857" i="16"/>
  <c r="X2829" i="16"/>
  <c r="X2801" i="16"/>
  <c r="X2773" i="16"/>
  <c r="X2745" i="16"/>
  <c r="X2717" i="16"/>
  <c r="X2652" i="16"/>
  <c r="X2624" i="16"/>
  <c r="X2564" i="16"/>
  <c r="X2529" i="16"/>
  <c r="X2494" i="16"/>
  <c r="X2457" i="16"/>
  <c r="X2401" i="16"/>
  <c r="X2310" i="16"/>
  <c r="X2352" i="16"/>
  <c r="X2450" i="16"/>
  <c r="X2394" i="16"/>
  <c r="X2345" i="16"/>
  <c r="X2536" i="16"/>
  <c r="X1290" i="16"/>
  <c r="X2443" i="16"/>
  <c r="X2387" i="16"/>
  <c r="X2338" i="16"/>
  <c r="X2466" i="16"/>
  <c r="X2415" i="16"/>
  <c r="X1283" i="16"/>
  <c r="X2436" i="16"/>
  <c r="X2380" i="16"/>
  <c r="X2331" i="16"/>
  <c r="X2601" i="16"/>
  <c r="X2594" i="16"/>
  <c r="X2587" i="16"/>
  <c r="X2580" i="16"/>
  <c r="X2573" i="16"/>
  <c r="X2429" i="16"/>
  <c r="X2373" i="16"/>
  <c r="X2324" i="16"/>
  <c r="X2501" i="16"/>
  <c r="X2359" i="16"/>
  <c r="X2422" i="16"/>
  <c r="X2366" i="16"/>
  <c r="X2317" i="16"/>
  <c r="X2408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5" i="16"/>
  <c r="H2574" i="16"/>
  <c r="H2654" i="16"/>
  <c r="H2627" i="16"/>
  <c r="H2482" i="16"/>
  <c r="H2510" i="16"/>
  <c r="H2603" i="16"/>
  <c r="H2640" i="16"/>
  <c r="H2596" i="16"/>
  <c r="H2626" i="16"/>
  <c r="H2647" i="16"/>
  <c r="H2475" i="16"/>
  <c r="H2361" i="16"/>
  <c r="H2661" i="16"/>
  <c r="H2326" i="16"/>
  <c r="H2354" i="16"/>
  <c r="H2347" i="16"/>
  <c r="H2619" i="16"/>
  <c r="H2589" i="16"/>
  <c r="H2531" i="16"/>
  <c r="H2332" i="16"/>
  <c r="H2633" i="16"/>
  <c r="H2668" i="16"/>
  <c r="U1414" i="16"/>
  <c r="V1310" i="16"/>
  <c r="T1331" i="16"/>
  <c r="S1489" i="16"/>
  <c r="T1489" i="16" s="1"/>
  <c r="N1503" i="16"/>
  <c r="N366" i="16" s="1"/>
  <c r="O1837" i="16"/>
  <c r="O462" i="16" s="1"/>
  <c r="H2632" i="16"/>
  <c r="O1504" i="16"/>
  <c r="O367" i="16" s="1"/>
  <c r="M2090" i="16"/>
  <c r="O2090" i="16"/>
  <c r="I412" i="16"/>
  <c r="I411" i="16"/>
  <c r="N1502" i="16"/>
  <c r="N365" i="16" s="1"/>
  <c r="H2782" i="16"/>
  <c r="H2648" i="16"/>
  <c r="H2375" i="16"/>
  <c r="F2419" i="16"/>
  <c r="W1412" i="16"/>
  <c r="W2155" i="16" s="1"/>
  <c r="G2423" i="16"/>
  <c r="K2425" i="16" s="1"/>
  <c r="G2437" i="16"/>
  <c r="K2439" i="16" s="1"/>
  <c r="V1413" i="16"/>
  <c r="H2517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8" i="16" s="1"/>
  <c r="W1487" i="16"/>
  <c r="X1487" i="16" s="1"/>
  <c r="U2167" i="16"/>
  <c r="U1488" i="16"/>
  <c r="V1488" i="16" s="1"/>
  <c r="V1569" i="16"/>
  <c r="W1568" i="16"/>
  <c r="W2178" i="16" s="1"/>
  <c r="D2427" i="16"/>
  <c r="E2427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2" i="16"/>
  <c r="H2810" i="16" s="1"/>
  <c r="E2426" i="16"/>
  <c r="E2440" i="16"/>
  <c r="D2433" i="16"/>
  <c r="F1252" i="16"/>
  <c r="F2445" i="16" s="1"/>
  <c r="D2446" i="16"/>
  <c r="E2446" i="16" s="1"/>
  <c r="D2441" i="16"/>
  <c r="E2441" i="16" s="1"/>
  <c r="L1253" i="16"/>
  <c r="L2130" i="16" s="1"/>
  <c r="D1260" i="16"/>
  <c r="D2453" i="16" s="1"/>
  <c r="D1267" i="16"/>
  <c r="D2459" i="16"/>
  <c r="F2444" i="16"/>
  <c r="F2008" i="16" a="1"/>
  <c r="F2008" i="16" s="1"/>
  <c r="E3157" i="16"/>
  <c r="F1973" i="16" a="1"/>
  <c r="F1973" i="16" s="1"/>
  <c r="E3122" i="16"/>
  <c r="F1966" i="16" a="1"/>
  <c r="F1966" i="16" s="1"/>
  <c r="E3115" i="16"/>
  <c r="F1959" i="16" a="1"/>
  <c r="F1959" i="16" s="1"/>
  <c r="E3108" i="16"/>
  <c r="O1626" i="16"/>
  <c r="O1625" i="16"/>
  <c r="D2820" i="16"/>
  <c r="E2820" i="16" s="1"/>
  <c r="D2819" i="16"/>
  <c r="H2816" i="16" s="1"/>
  <c r="N1631" i="16"/>
  <c r="O1631" i="16" s="1"/>
  <c r="M2187" i="16"/>
  <c r="M1633" i="16"/>
  <c r="F1664" i="16" a="1"/>
  <c r="F1664" i="16" s="1"/>
  <c r="E2830" i="16"/>
  <c r="B2007" i="16"/>
  <c r="B3156" i="16" s="1"/>
  <c r="B2829" i="16"/>
  <c r="P1624" i="16"/>
  <c r="O2186" i="16"/>
  <c r="E2016" i="16"/>
  <c r="D2830" i="16"/>
  <c r="M1632" i="16"/>
  <c r="F2823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1" i="16"/>
  <c r="F2561" i="16"/>
  <c r="G2568" i="16"/>
  <c r="F2568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1210" i="12" s="1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1190" i="12" s="1"/>
  <c r="X711" i="12"/>
  <c r="X715" i="12"/>
  <c r="X719" i="12"/>
  <c r="X702" i="12"/>
  <c r="X1185" i="12" s="1"/>
  <c r="X706" i="12"/>
  <c r="X710" i="12"/>
  <c r="X714" i="12"/>
  <c r="X709" i="12"/>
  <c r="X1192" i="12" s="1"/>
  <c r="X713" i="12"/>
  <c r="X717" i="12"/>
  <c r="W747" i="16"/>
  <c r="W243" i="20" s="1"/>
  <c r="W434" i="12"/>
  <c r="X1596" i="16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755" i="16"/>
  <c r="W251" i="20" s="1"/>
  <c r="W762" i="16"/>
  <c r="W258" i="20" s="1"/>
  <c r="X573" i="16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K121" i="25" s="1" a="1"/>
  <c r="K121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910" i="16"/>
  <c r="X904" i="16"/>
  <c r="X505" i="20"/>
  <c r="X880" i="16"/>
  <c r="X1935" i="16"/>
  <c r="X1322" i="16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W1392" i="16"/>
  <c r="W1915" i="16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W1309" i="16"/>
  <c r="X1308" i="16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5" i="16" s="1"/>
  <c r="E2825" i="16" s="1"/>
  <c r="K646" i="16"/>
  <c r="L646" i="16"/>
  <c r="M646" i="16"/>
  <c r="N646" i="16"/>
  <c r="O646" i="16"/>
  <c r="P646" i="16"/>
  <c r="D2015" i="16"/>
  <c r="D3164" i="16" s="1"/>
  <c r="D2017" i="16"/>
  <c r="D3166" i="16" s="1"/>
  <c r="E2015" i="16"/>
  <c r="D1665" i="16"/>
  <c r="D2022" i="16"/>
  <c r="D3171" i="16" s="1"/>
  <c r="E2022" i="16"/>
  <c r="K645" i="16"/>
  <c r="L645" i="16"/>
  <c r="M645" i="16"/>
  <c r="O645" i="16"/>
  <c r="N645" i="16"/>
  <c r="P645" i="16"/>
  <c r="E1974" i="16"/>
  <c r="E3123" i="16" s="1"/>
  <c r="V637" i="12"/>
  <c r="V625" i="12" s="1"/>
  <c r="V176" i="10" s="1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1929" i="12"/>
  <c r="V1943" i="12" s="1"/>
  <c r="V1901" i="12" s="1"/>
  <c r="V1925" i="12"/>
  <c r="V1939" i="12" s="1"/>
  <c r="V1897" i="12" s="1"/>
  <c r="V631" i="12"/>
  <c r="V619" i="12" s="1"/>
  <c r="V167" i="10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8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S219" i="11"/>
  <c r="S246" i="11" s="1"/>
  <c r="S611" i="12" s="1"/>
  <c r="S1944" i="12" s="1"/>
  <c r="S1902" i="12" s="1"/>
  <c r="K600" i="12"/>
  <c r="K614" i="12" s="1"/>
  <c r="K1947" i="12" s="1"/>
  <c r="K1905" i="12" s="1"/>
  <c r="V400" i="10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S600" i="12"/>
  <c r="S614" i="12" s="1"/>
  <c r="Q159" i="11"/>
  <c r="Q241" i="11" s="1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U159" i="11"/>
  <c r="U241" i="11" s="1"/>
  <c r="V1941" i="12"/>
  <c r="V1899" i="12" s="1"/>
  <c r="T619" i="12"/>
  <c r="T167" i="10" s="1"/>
  <c r="N600" i="12"/>
  <c r="N614" i="12" s="1"/>
  <c r="N1947" i="12" s="1"/>
  <c r="N1905" i="12" s="1"/>
  <c r="U622" i="12"/>
  <c r="U170" i="10" s="1"/>
  <c r="V623" i="12"/>
  <c r="V171" i="10" s="1"/>
  <c r="L228" i="10"/>
  <c r="L372" i="10"/>
  <c r="L371" i="10" s="1"/>
  <c r="V372" i="10"/>
  <c r="V371" i="10" s="1"/>
  <c r="V228" i="10"/>
  <c r="U228" i="10"/>
  <c r="U372" i="10"/>
  <c r="U371" i="10" s="1"/>
  <c r="R228" i="10"/>
  <c r="R372" i="10"/>
  <c r="R371" i="10" s="1"/>
  <c r="O376" i="10"/>
  <c r="R376" i="10"/>
  <c r="P228" i="10"/>
  <c r="P401" i="10"/>
  <c r="P372" i="10"/>
  <c r="P371" i="10" s="1"/>
  <c r="K16" i="10"/>
  <c r="Q376" i="10"/>
  <c r="U376" i="10"/>
  <c r="S401" i="10"/>
  <c r="S228" i="10"/>
  <c r="S372" i="10"/>
  <c r="S371" i="10" s="1"/>
  <c r="K401" i="10"/>
  <c r="K228" i="10"/>
  <c r="K372" i="10"/>
  <c r="K371" i="10" s="1"/>
  <c r="S376" i="10"/>
  <c r="K108" i="12"/>
  <c r="K28" i="10" s="1"/>
  <c r="N228" i="10"/>
  <c r="N372" i="10"/>
  <c r="N371" i="10" s="1"/>
  <c r="T400" i="10"/>
  <c r="T376" i="10"/>
  <c r="Q228" i="10"/>
  <c r="Q401" i="10"/>
  <c r="Q372" i="10"/>
  <c r="Q371" i="10" s="1"/>
  <c r="O228" i="10"/>
  <c r="O401" i="10"/>
  <c r="O372" i="10"/>
  <c r="O371" i="10" s="1"/>
  <c r="N376" i="10"/>
  <c r="M401" i="10"/>
  <c r="M228" i="10"/>
  <c r="M372" i="10"/>
  <c r="M371" i="10" s="1"/>
  <c r="L376" i="10"/>
  <c r="K400" i="10"/>
  <c r="K376" i="10"/>
  <c r="T372" i="10"/>
  <c r="T371" i="10" s="1"/>
  <c r="T228" i="10"/>
  <c r="P400" i="10"/>
  <c r="P376" i="10"/>
  <c r="M376" i="10"/>
  <c r="X92" i="12"/>
  <c r="W2072" i="16"/>
  <c r="X199" i="18"/>
  <c r="X201" i="18"/>
  <c r="W2073" i="16" l="1"/>
  <c r="N121" i="25" a="1"/>
  <c r="N121" i="25" s="1"/>
  <c r="M121" i="25" a="1"/>
  <c r="M121" i="25" s="1"/>
  <c r="X362" i="20"/>
  <c r="X364" i="20" s="1"/>
  <c r="I123" i="25" a="1"/>
  <c r="I123" i="25" s="1"/>
  <c r="D121" i="25" a="1"/>
  <c r="D121" i="25" s="1"/>
  <c r="C121" i="25" a="1"/>
  <c r="C121" i="25" s="1"/>
  <c r="F121" i="25" a="1"/>
  <c r="F121" i="25" s="1"/>
  <c r="E121" i="25" a="1"/>
  <c r="E121" i="25" s="1"/>
  <c r="H121" i="25" a="1"/>
  <c r="H121" i="25" s="1"/>
  <c r="G121" i="25" a="1"/>
  <c r="G121" i="25" s="1"/>
  <c r="J121" i="25" a="1"/>
  <c r="J121" i="25" s="1"/>
  <c r="I121" i="25" a="1"/>
  <c r="I121" i="25" s="1"/>
  <c r="L121" i="25" a="1"/>
  <c r="L121" i="25" s="1"/>
  <c r="W363" i="20"/>
  <c r="O67" i="25"/>
  <c r="N149" i="25"/>
  <c r="N157" i="25" s="1"/>
  <c r="O2281" i="16"/>
  <c r="K122" i="25" a="1"/>
  <c r="K122" i="25" s="1"/>
  <c r="L126" i="25" a="1"/>
  <c r="L126" i="25" s="1"/>
  <c r="I125" i="25" a="1"/>
  <c r="I125" i="25" s="1"/>
  <c r="M126" i="25" a="1"/>
  <c r="M126" i="25" s="1"/>
  <c r="K123" i="25" a="1"/>
  <c r="K123" i="25" s="1"/>
  <c r="J125" i="25" a="1"/>
  <c r="J125" i="25" s="1"/>
  <c r="H125" i="25" a="1"/>
  <c r="H125" i="25" s="1"/>
  <c r="K125" i="25" a="1"/>
  <c r="K125" i="25" s="1"/>
  <c r="L125" i="25" a="1"/>
  <c r="L125" i="25" s="1"/>
  <c r="X196" i="11"/>
  <c r="X217" i="11"/>
  <c r="X194" i="11"/>
  <c r="X215" i="11"/>
  <c r="X216" i="11"/>
  <c r="X197" i="11"/>
  <c r="X218" i="11"/>
  <c r="X195" i="11"/>
  <c r="X154" i="11"/>
  <c r="X155" i="11"/>
  <c r="X152" i="11"/>
  <c r="X150" i="11"/>
  <c r="X214" i="11"/>
  <c r="X149" i="11"/>
  <c r="X193" i="11"/>
  <c r="X151" i="11"/>
  <c r="X153" i="11"/>
  <c r="X158" i="11"/>
  <c r="X157" i="11"/>
  <c r="X156" i="11"/>
  <c r="L123" i="25" a="1"/>
  <c r="L123" i="25" s="1"/>
  <c r="J122" i="25" a="1"/>
  <c r="J122" i="25" s="1"/>
  <c r="O123" i="25" a="1"/>
  <c r="O123" i="25" s="1"/>
  <c r="O125" i="25" a="1"/>
  <c r="O125" i="25" s="1"/>
  <c r="O122" i="25" a="1"/>
  <c r="O122" i="25" s="1"/>
  <c r="H124" i="25" a="1"/>
  <c r="H124" i="25" s="1"/>
  <c r="N122" i="25" a="1"/>
  <c r="N122" i="25" s="1"/>
  <c r="N125" i="25" a="1"/>
  <c r="N125" i="25" s="1"/>
  <c r="N123" i="25" a="1"/>
  <c r="N123" i="25" s="1"/>
  <c r="N126" i="25" a="1"/>
  <c r="N126" i="25" s="1"/>
  <c r="N124" i="25" a="1"/>
  <c r="N124" i="25" s="1"/>
  <c r="C125" i="25" a="1"/>
  <c r="C125" i="25" s="1"/>
  <c r="E122" i="25" a="1"/>
  <c r="E122" i="25" s="1"/>
  <c r="C123" i="25" a="1"/>
  <c r="C123" i="25" s="1"/>
  <c r="C126" i="25" a="1"/>
  <c r="C126" i="25" s="1"/>
  <c r="C124" i="25" a="1"/>
  <c r="C124" i="25" s="1"/>
  <c r="D124" i="25" a="1"/>
  <c r="D124" i="25" s="1"/>
  <c r="D123" i="25" a="1"/>
  <c r="D123" i="25" s="1"/>
  <c r="D122" i="25" a="1"/>
  <c r="D122" i="25" s="1"/>
  <c r="D125" i="25" a="1"/>
  <c r="D125" i="25" s="1"/>
  <c r="D126" i="25" a="1"/>
  <c r="D126" i="25" s="1"/>
  <c r="C122" i="25" a="1"/>
  <c r="C122" i="25" s="1"/>
  <c r="E125" i="25" a="1"/>
  <c r="E125" i="25" s="1"/>
  <c r="E123" i="25" a="1"/>
  <c r="E123" i="25" s="1"/>
  <c r="E124" i="25" a="1"/>
  <c r="E124" i="25" s="1"/>
  <c r="G122" i="25" a="1"/>
  <c r="G122" i="25" s="1"/>
  <c r="G123" i="25" a="1"/>
  <c r="G123" i="25" s="1"/>
  <c r="F124" i="25" a="1"/>
  <c r="F124" i="25" s="1"/>
  <c r="F123" i="25" a="1"/>
  <c r="F123" i="25" s="1"/>
  <c r="E126" i="25" a="1"/>
  <c r="E126" i="25" s="1"/>
  <c r="F122" i="25" a="1"/>
  <c r="F122" i="25" s="1"/>
  <c r="F126" i="25" a="1"/>
  <c r="F126" i="25" s="1"/>
  <c r="F125" i="25" a="1"/>
  <c r="F125" i="25" s="1"/>
  <c r="G125" i="25" a="1"/>
  <c r="G125" i="25" s="1"/>
  <c r="G126" i="25" a="1"/>
  <c r="G126" i="25" s="1"/>
  <c r="J124" i="25" a="1"/>
  <c r="J124" i="25" s="1"/>
  <c r="J123" i="25" a="1"/>
  <c r="J123" i="25" s="1"/>
  <c r="H126" i="25" a="1"/>
  <c r="H126" i="25" s="1"/>
  <c r="I122" i="25" a="1"/>
  <c r="I122" i="25" s="1"/>
  <c r="G124" i="25" a="1"/>
  <c r="G124" i="25" s="1"/>
  <c r="J126" i="25" a="1"/>
  <c r="J126" i="25" s="1"/>
  <c r="M123" i="25" a="1"/>
  <c r="M123" i="25" s="1"/>
  <c r="H123" i="25" a="1"/>
  <c r="H123" i="25" s="1"/>
  <c r="I124" i="25" a="1"/>
  <c r="I124" i="25" s="1"/>
  <c r="M124" i="25" a="1"/>
  <c r="M124" i="25" s="1"/>
  <c r="M122" i="25" a="1"/>
  <c r="M122" i="25" s="1"/>
  <c r="H122" i="25" a="1"/>
  <c r="H122" i="25" s="1"/>
  <c r="L122" i="25" a="1"/>
  <c r="L122" i="25" s="1"/>
  <c r="K124" i="25" a="1"/>
  <c r="K124" i="25" s="1"/>
  <c r="I126" i="25" a="1"/>
  <c r="I126" i="25" s="1"/>
  <c r="M125" i="25" a="1"/>
  <c r="M125" i="25" s="1"/>
  <c r="L124" i="25" a="1"/>
  <c r="L124" i="25" s="1"/>
  <c r="K126" i="25" a="1"/>
  <c r="K126" i="25" s="1"/>
  <c r="X1155" i="16"/>
  <c r="X2116" i="16" s="1"/>
  <c r="W1156" i="16"/>
  <c r="P57" i="16"/>
  <c r="P2254" i="16" s="1"/>
  <c r="W391" i="20"/>
  <c r="X390" i="20"/>
  <c r="X392" i="20" s="1"/>
  <c r="V370" i="20"/>
  <c r="W369" i="20"/>
  <c r="W371" i="20" s="1"/>
  <c r="W105" i="10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1" i="16"/>
  <c r="R1337" i="16"/>
  <c r="S1337" i="16" s="1"/>
  <c r="T1337" i="16" s="1"/>
  <c r="U1337" i="16" s="1"/>
  <c r="X2727" i="16"/>
  <c r="H2718" i="16"/>
  <c r="H2595" i="16"/>
  <c r="W2588" i="16"/>
  <c r="U2604" i="16"/>
  <c r="V2602" i="16"/>
  <c r="O614" i="20"/>
  <c r="O615" i="20" s="1"/>
  <c r="N615" i="20"/>
  <c r="X2840" i="16"/>
  <c r="P2840" i="16"/>
  <c r="V2839" i="16"/>
  <c r="N2839" i="16"/>
  <c r="T2838" i="16"/>
  <c r="L2838" i="16"/>
  <c r="R2837" i="16"/>
  <c r="O2840" i="16"/>
  <c r="U2839" i="16"/>
  <c r="M2839" i="16"/>
  <c r="S2838" i="16"/>
  <c r="Q2837" i="16"/>
  <c r="W2840" i="16"/>
  <c r="K2838" i="16"/>
  <c r="V2840" i="16"/>
  <c r="N2840" i="16"/>
  <c r="T2839" i="16"/>
  <c r="L2839" i="16"/>
  <c r="R2838" i="16"/>
  <c r="X2837" i="16"/>
  <c r="P2837" i="16"/>
  <c r="L2840" i="16"/>
  <c r="R2839" i="16"/>
  <c r="P2838" i="16"/>
  <c r="N2837" i="16"/>
  <c r="K2840" i="16"/>
  <c r="W2838" i="16"/>
  <c r="U2837" i="16"/>
  <c r="M2837" i="16"/>
  <c r="S2837" i="16"/>
  <c r="U2840" i="16"/>
  <c r="M2840" i="16"/>
  <c r="S2839" i="16"/>
  <c r="Q2838" i="16"/>
  <c r="W2837" i="16"/>
  <c r="O2837" i="16"/>
  <c r="T2840" i="16"/>
  <c r="X2838" i="16"/>
  <c r="V2837" i="16"/>
  <c r="S2840" i="16"/>
  <c r="Q2839" i="16"/>
  <c r="O2838" i="16"/>
  <c r="U2838" i="16"/>
  <c r="K2837" i="16"/>
  <c r="R2840" i="16"/>
  <c r="X2839" i="16"/>
  <c r="P2839" i="16"/>
  <c r="V2838" i="16"/>
  <c r="N2838" i="16"/>
  <c r="T2837" i="16"/>
  <c r="L2837" i="16"/>
  <c r="Q2840" i="16"/>
  <c r="W2839" i="16"/>
  <c r="O2839" i="16"/>
  <c r="M2838" i="16"/>
  <c r="O2146" i="16"/>
  <c r="G2440" i="16"/>
  <c r="W2440" i="16"/>
  <c r="O2440" i="16"/>
  <c r="U2439" i="16"/>
  <c r="M2439" i="16"/>
  <c r="S2438" i="16"/>
  <c r="K2438" i="16"/>
  <c r="Q2437" i="16"/>
  <c r="V2440" i="16"/>
  <c r="N2440" i="16"/>
  <c r="T2439" i="16"/>
  <c r="L2439" i="16"/>
  <c r="R2438" i="16"/>
  <c r="X2437" i="16"/>
  <c r="P2437" i="16"/>
  <c r="N2439" i="16"/>
  <c r="U2440" i="16"/>
  <c r="M2440" i="16"/>
  <c r="S2439" i="16"/>
  <c r="Q2438" i="16"/>
  <c r="W2437" i="16"/>
  <c r="O2437" i="16"/>
  <c r="P2439" i="16"/>
  <c r="T2437" i="16"/>
  <c r="W2439" i="16"/>
  <c r="S2437" i="16"/>
  <c r="P2440" i="16"/>
  <c r="L2438" i="16"/>
  <c r="T2440" i="16"/>
  <c r="L2440" i="16"/>
  <c r="R2439" i="16"/>
  <c r="X2438" i="16"/>
  <c r="P2438" i="16"/>
  <c r="V2437" i="16"/>
  <c r="N2437" i="16"/>
  <c r="X2439" i="16"/>
  <c r="V2438" i="16"/>
  <c r="L2437" i="16"/>
  <c r="O2439" i="16"/>
  <c r="M2438" i="16"/>
  <c r="X2440" i="16"/>
  <c r="R2437" i="16"/>
  <c r="S2440" i="16"/>
  <c r="K2440" i="16"/>
  <c r="Q2439" i="16"/>
  <c r="W2438" i="16"/>
  <c r="O2438" i="16"/>
  <c r="U2437" i="16"/>
  <c r="M2437" i="16"/>
  <c r="R2440" i="16"/>
  <c r="N2438" i="16"/>
  <c r="Q2440" i="16"/>
  <c r="U2438" i="16"/>
  <c r="K2437" i="16"/>
  <c r="V2439" i="16"/>
  <c r="T2438" i="16"/>
  <c r="G2426" i="16"/>
  <c r="W2426" i="16"/>
  <c r="O2426" i="16"/>
  <c r="U2425" i="16"/>
  <c r="M2425" i="16"/>
  <c r="S2424" i="16"/>
  <c r="K2424" i="16"/>
  <c r="Q2423" i="16"/>
  <c r="V2426" i="16"/>
  <c r="N2426" i="16"/>
  <c r="T2425" i="16"/>
  <c r="L2425" i="16"/>
  <c r="R2424" i="16"/>
  <c r="X2423" i="16"/>
  <c r="P2423" i="16"/>
  <c r="U2426" i="16"/>
  <c r="M2426" i="16"/>
  <c r="S2425" i="16"/>
  <c r="Q2424" i="16"/>
  <c r="W2423" i="16"/>
  <c r="O2423" i="16"/>
  <c r="K2426" i="16"/>
  <c r="Q2425" i="16"/>
  <c r="O2424" i="16"/>
  <c r="U2423" i="16"/>
  <c r="K2423" i="16"/>
  <c r="V2425" i="16"/>
  <c r="T2424" i="16"/>
  <c r="R2423" i="16"/>
  <c r="T2426" i="16"/>
  <c r="L2426" i="16"/>
  <c r="R2425" i="16"/>
  <c r="X2424" i="16"/>
  <c r="P2424" i="16"/>
  <c r="V2423" i="16"/>
  <c r="N2423" i="16"/>
  <c r="S2426" i="16"/>
  <c r="W2424" i="16"/>
  <c r="M2423" i="16"/>
  <c r="X2426" i="16"/>
  <c r="N2425" i="16"/>
  <c r="R2426" i="16"/>
  <c r="X2425" i="16"/>
  <c r="P2425" i="16"/>
  <c r="V2424" i="16"/>
  <c r="N2424" i="16"/>
  <c r="T2423" i="16"/>
  <c r="L2423" i="16"/>
  <c r="Q2426" i="16"/>
  <c r="W2425" i="16"/>
  <c r="O2425" i="16"/>
  <c r="U2424" i="16"/>
  <c r="M2424" i="16"/>
  <c r="S2423" i="16"/>
  <c r="P2426" i="16"/>
  <c r="L2424" i="16"/>
  <c r="O1358" i="16"/>
  <c r="P1358" i="16" s="1"/>
  <c r="L286" i="16"/>
  <c r="V398" i="20"/>
  <c r="L1247" i="16"/>
  <c r="L1248" i="16" s="1"/>
  <c r="F2840" i="16"/>
  <c r="G2840" i="16"/>
  <c r="M1246" i="16"/>
  <c r="M2129" i="16" s="1"/>
  <c r="H2469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1" i="16"/>
  <c r="L695" i="20"/>
  <c r="N1374" i="16"/>
  <c r="N320" i="16" s="1"/>
  <c r="O1359" i="16"/>
  <c r="H2334" i="16"/>
  <c r="H2327" i="16"/>
  <c r="H2581" i="16"/>
  <c r="H2597" i="16"/>
  <c r="H2576" i="16"/>
  <c r="H2620" i="16"/>
  <c r="H2625" i="16"/>
  <c r="W1310" i="16"/>
  <c r="H2583" i="16"/>
  <c r="H2613" i="16"/>
  <c r="H2467" i="16"/>
  <c r="H2476" i="16"/>
  <c r="H2474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4" i="16"/>
  <c r="X1412" i="16"/>
  <c r="X2155" i="16" s="1"/>
  <c r="H2675" i="16"/>
  <c r="H2346" i="16"/>
  <c r="H2653" i="16"/>
  <c r="H2655" i="16"/>
  <c r="H2646" i="16"/>
  <c r="H2641" i="16"/>
  <c r="H2639" i="16"/>
  <c r="H2355" i="16"/>
  <c r="H2353" i="16"/>
  <c r="H2362" i="16"/>
  <c r="H2360" i="16"/>
  <c r="H2382" i="16"/>
  <c r="H2389" i="16"/>
  <c r="F2426" i="16"/>
  <c r="W1413" i="16"/>
  <c r="F2440" i="16"/>
  <c r="G2430" i="16"/>
  <c r="K2432" i="16" s="1"/>
  <c r="H2490" i="16"/>
  <c r="H2488" i="16"/>
  <c r="H2504" i="16"/>
  <c r="H2502" i="16"/>
  <c r="W1454" i="16"/>
  <c r="M1374" i="16"/>
  <c r="M320" i="16" s="1"/>
  <c r="K1374" i="16"/>
  <c r="I210" i="16"/>
  <c r="G77" i="20" s="1"/>
  <c r="F1259" i="16"/>
  <c r="F2452" i="16" s="1"/>
  <c r="D2434" i="16"/>
  <c r="E2434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19" i="16"/>
  <c r="H2817" i="16" s="1"/>
  <c r="D2460" i="16"/>
  <c r="E2460" i="16" s="1"/>
  <c r="F1266" i="16"/>
  <c r="F2459" i="16" s="1"/>
  <c r="E2433" i="16"/>
  <c r="L1260" i="16"/>
  <c r="L2131" i="16" s="1"/>
  <c r="L1254" i="16"/>
  <c r="L1255" i="16" s="1"/>
  <c r="M1253" i="16"/>
  <c r="M2130" i="16" s="1"/>
  <c r="D2447" i="16"/>
  <c r="F2451" i="16"/>
  <c r="E2453" i="16"/>
  <c r="F2458" i="16"/>
  <c r="E2023" i="16"/>
  <c r="E3172" i="16" s="1"/>
  <c r="D2843" i="16"/>
  <c r="D2016" i="16"/>
  <c r="D3165" i="16" s="1"/>
  <c r="H3166" i="16" s="1"/>
  <c r="E3165" i="16"/>
  <c r="F2022" i="16" a="1"/>
  <c r="F2022" i="16" s="1"/>
  <c r="E3171" i="16"/>
  <c r="F2015" i="16" a="1"/>
  <c r="F2015" i="16" s="1"/>
  <c r="E3164" i="16"/>
  <c r="D1967" i="16"/>
  <c r="F1967" i="16" s="1"/>
  <c r="E3116" i="16"/>
  <c r="N1633" i="16"/>
  <c r="O1633" i="16" s="1"/>
  <c r="W1393" i="16"/>
  <c r="N1632" i="16"/>
  <c r="O1632" i="16" s="1"/>
  <c r="M1640" i="16"/>
  <c r="M1639" i="16"/>
  <c r="D2827" i="16"/>
  <c r="E2827" i="16" s="1"/>
  <c r="D2826" i="16"/>
  <c r="H2823" i="16" s="1"/>
  <c r="F1671" i="16" a="1"/>
  <c r="F1671" i="16" s="1"/>
  <c r="E2837" i="16"/>
  <c r="D1666" i="16"/>
  <c r="D2832" i="16" s="1"/>
  <c r="D2831" i="16"/>
  <c r="H2832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1" i="16" s="1"/>
  <c r="B2836" i="16"/>
  <c r="E1981" i="16"/>
  <c r="D2837" i="16"/>
  <c r="P1631" i="16"/>
  <c r="Q1631" i="16" s="1"/>
  <c r="O2187" i="16"/>
  <c r="P1625" i="16"/>
  <c r="O1619" i="16"/>
  <c r="P1618" i="16"/>
  <c r="D1540" i="16"/>
  <c r="E2710" i="16"/>
  <c r="D1533" i="16"/>
  <c r="D2703" i="16" s="1"/>
  <c r="E2703" i="16"/>
  <c r="D1526" i="16"/>
  <c r="D2696" i="16" s="1"/>
  <c r="E2696" i="16"/>
  <c r="D1519" i="16"/>
  <c r="D2689" i="16" s="1"/>
  <c r="E2689" i="16"/>
  <c r="D1512" i="16"/>
  <c r="D1513" i="16" s="1"/>
  <c r="D2683" i="16" s="1"/>
  <c r="E2682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M209" i="25" a="1"/>
  <c r="M209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N405" i="25" a="1"/>
  <c r="N405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K205" i="25" a="1"/>
  <c r="K205" i="25" s="1"/>
  <c r="I648" i="25" a="1"/>
  <c r="I648" i="25" s="1"/>
  <c r="K208" i="25" a="1"/>
  <c r="K208" i="25" s="1"/>
  <c r="J652" i="25" a="1"/>
  <c r="J652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663" i="25" a="1"/>
  <c r="K663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0" i="25" a="1"/>
  <c r="C650" i="25" s="1"/>
  <c r="C649" i="25" a="1"/>
  <c r="C649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G405" i="25" a="1"/>
  <c r="G405" i="25" s="1"/>
  <c r="E660" i="25" a="1"/>
  <c r="E660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48" i="25" a="1"/>
  <c r="G648" i="25" s="1"/>
  <c r="E662" i="25" a="1"/>
  <c r="E662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X1281" i="16"/>
  <c r="X1228" i="12"/>
  <c r="X1393" i="12" s="1"/>
  <c r="X1327" i="12"/>
  <c r="X1396" i="12" s="1"/>
  <c r="X1282" i="12"/>
  <c r="X1395" i="12" s="1"/>
  <c r="X1361" i="12"/>
  <c r="X1397" i="12" s="1"/>
  <c r="X899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N229" i="25"/>
  <c r="N74" i="25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G476" i="25" a="1"/>
  <c r="G476" i="25" s="1"/>
  <c r="L523" i="25" a="1"/>
  <c r="L523" i="25" s="1"/>
  <c r="D427" i="25" a="1"/>
  <c r="D427" i="25" s="1"/>
  <c r="I474" i="25" a="1"/>
  <c r="I474" i="25" s="1"/>
  <c r="N525" i="25" a="1"/>
  <c r="N525" i="25" s="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L478" i="25" a="1"/>
  <c r="L478" i="25" s="1"/>
  <c r="H377" i="25" a="1"/>
  <c r="H377" i="25" s="1"/>
  <c r="I526" i="25" a="1"/>
  <c r="I526" i="25" s="1"/>
  <c r="N331" i="25" a="1"/>
  <c r="N331" i="25" s="1"/>
  <c r="K478" i="25" a="1"/>
  <c r="K478" i="25" s="1"/>
  <c r="I328" i="25" a="1"/>
  <c r="I328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L380" i="25" a="1"/>
  <c r="L380" i="25" s="1"/>
  <c r="K331" i="25" a="1"/>
  <c r="K331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K380" i="25" a="1"/>
  <c r="K380" i="25" s="1"/>
  <c r="N426" i="25" a="1"/>
  <c r="N426" i="25" s="1"/>
  <c r="K379" i="25" a="1"/>
  <c r="K379" i="25" s="1"/>
  <c r="N376" i="25" a="1"/>
  <c r="N376" i="25" s="1"/>
  <c r="I427" i="25" a="1"/>
  <c r="I427" i="25" s="1"/>
  <c r="J475" i="25" a="1"/>
  <c r="J475" i="25" s="1"/>
  <c r="X1838" i="16"/>
  <c r="K426" i="25" a="1"/>
  <c r="K426" i="25" s="1"/>
  <c r="N377" i="25" a="1"/>
  <c r="N377" i="25" s="1"/>
  <c r="I332" i="25" a="1"/>
  <c r="I332" i="25" s="1"/>
  <c r="I523" i="25" a="1"/>
  <c r="I523" i="25" s="1"/>
  <c r="N427" i="25" a="1"/>
  <c r="N427" i="25" s="1"/>
  <c r="K329" i="25" a="1"/>
  <c r="K329" i="25" s="1"/>
  <c r="I477" i="25" a="1"/>
  <c r="I477" i="25" s="1"/>
  <c r="K526" i="25" a="1"/>
  <c r="K526" i="25" s="1"/>
  <c r="L376" i="25" a="1"/>
  <c r="L376" i="25" s="1"/>
  <c r="L332" i="25" a="1"/>
  <c r="L332" i="25" s="1"/>
  <c r="M524" i="25" a="1"/>
  <c r="M524" i="25" s="1"/>
  <c r="P79" i="25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425" i="25" a="1"/>
  <c r="J425" i="25" s="1"/>
  <c r="N522" i="25" a="1"/>
  <c r="N522" i="25" s="1"/>
  <c r="L477" i="25" a="1"/>
  <c r="L477" i="25" s="1"/>
  <c r="J525" i="25" a="1"/>
  <c r="J525" i="25" s="1"/>
  <c r="J523" i="25" a="1"/>
  <c r="J523" i="25" s="1"/>
  <c r="K475" i="25" a="1"/>
  <c r="K475" i="25" s="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526" i="25" a="1"/>
  <c r="D526" i="25" s="1"/>
  <c r="C428" i="25" a="1"/>
  <c r="C428" i="25" s="1"/>
  <c r="X520" i="12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523" i="25" a="1"/>
  <c r="E523" i="25" s="1"/>
  <c r="M380" i="25" a="1"/>
  <c r="M380" i="25" s="1"/>
  <c r="G378" i="25" a="1"/>
  <c r="G378" i="25" s="1"/>
  <c r="H329" i="25" a="1"/>
  <c r="H329" i="25" s="1"/>
  <c r="F329" i="25" a="1"/>
  <c r="F329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H426" i="25" a="1"/>
  <c r="H426" i="25" s="1"/>
  <c r="I377" i="25" a="1"/>
  <c r="I377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D475" i="25" a="1"/>
  <c r="D475" i="25" s="1"/>
  <c r="D514" i="25" a="1"/>
  <c r="D514" i="25" s="1"/>
  <c r="D417" i="25" a="1"/>
  <c r="D417" i="25" s="1"/>
  <c r="E461" i="25" a="1"/>
  <c r="E461" i="25" s="1"/>
  <c r="C476" i="25" a="1"/>
  <c r="C476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194" i="25" a="1"/>
  <c r="M194" i="25" s="1"/>
  <c r="K328" i="25" a="1"/>
  <c r="K328" i="25" s="1"/>
  <c r="M474" i="25" a="1"/>
  <c r="M474" i="25" s="1"/>
  <c r="M462" i="25" a="1"/>
  <c r="M462" i="25" s="1"/>
  <c r="M321" i="25" a="1"/>
  <c r="M321" i="25" s="1"/>
  <c r="H111" i="25" a="1"/>
  <c r="H111" i="25" s="1"/>
  <c r="H477" i="25" a="1"/>
  <c r="H477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E514" i="25" a="1"/>
  <c r="E514" i="25" s="1"/>
  <c r="E380" i="25" a="1"/>
  <c r="E380" i="25" s="1"/>
  <c r="D523" i="25" a="1"/>
  <c r="D523" i="25" s="1"/>
  <c r="E331" i="25" a="1"/>
  <c r="E331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E498" i="25" a="1"/>
  <c r="E498" i="25" s="1"/>
  <c r="G465" i="25" a="1"/>
  <c r="G465" i="25" s="1"/>
  <c r="E328" i="25" a="1"/>
  <c r="E328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17" i="25" a="1"/>
  <c r="H317" i="25" s="1"/>
  <c r="H413" i="25" a="1"/>
  <c r="H413" i="25" s="1"/>
  <c r="H514" i="25" a="1"/>
  <c r="H51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C369" i="25" a="1"/>
  <c r="C369" i="25" s="1"/>
  <c r="C197" i="25" a="1"/>
  <c r="C197" i="25" s="1"/>
  <c r="X585" i="12"/>
  <c r="N379" i="25" a="1"/>
  <c r="N379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F514" i="25" a="1"/>
  <c r="F514" i="25" s="1"/>
  <c r="G429" i="25" a="1"/>
  <c r="G429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14" i="25" a="1"/>
  <c r="C514" i="25" s="1"/>
  <c r="C416" i="25" a="1"/>
  <c r="C416" i="25" s="1"/>
  <c r="C413" i="25" a="1"/>
  <c r="C413" i="25" s="1"/>
  <c r="X161" i="12"/>
  <c r="J514" i="25" a="1"/>
  <c r="J514" i="25" s="1"/>
  <c r="N478" i="25" a="1"/>
  <c r="N478" i="25" s="1"/>
  <c r="O376" i="25" a="1"/>
  <c r="O376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X1807" i="12"/>
  <c r="X1876" i="12" s="1"/>
  <c r="X1914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1120" i="12"/>
  <c r="X1156" i="12" s="1"/>
  <c r="X745" i="12"/>
  <c r="X910" i="12" s="1"/>
  <c r="X1041" i="12"/>
  <c r="X1154" i="12" s="1"/>
  <c r="X844" i="12"/>
  <c r="X913" i="12" s="1"/>
  <c r="X1928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V307" i="10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X880" i="20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O314" i="10"/>
  <c r="N315" i="10"/>
  <c r="N320" i="10"/>
  <c r="K109" i="12"/>
  <c r="U314" i="10"/>
  <c r="K307" i="10"/>
  <c r="Q315" i="10"/>
  <c r="P306" i="10"/>
  <c r="R305" i="10"/>
  <c r="P311" i="10"/>
  <c r="L311" i="10"/>
  <c r="M314" i="10"/>
  <c r="S320" i="10"/>
  <c r="N307" i="10"/>
  <c r="P314" i="10"/>
  <c r="V118" i="1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4" i="16" s="1"/>
  <c r="F1665" i="16"/>
  <c r="E1980" i="16"/>
  <c r="D1980" i="16"/>
  <c r="D3129" i="16" s="1"/>
  <c r="D1982" i="16"/>
  <c r="D3131" i="16" s="1"/>
  <c r="D1672" i="16"/>
  <c r="D2838" i="16" s="1"/>
  <c r="D1987" i="16"/>
  <c r="D3136" i="16" s="1"/>
  <c r="E1987" i="16"/>
  <c r="D1974" i="16"/>
  <c r="D3123" i="16" s="1"/>
  <c r="H3124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W632" i="12"/>
  <c r="W620" i="12" s="1"/>
  <c r="W168" i="10" s="1"/>
  <c r="W312" i="10" s="1"/>
  <c r="W637" i="12"/>
  <c r="W625" i="12" s="1"/>
  <c r="W176" i="10" s="1"/>
  <c r="W320" i="10" s="1"/>
  <c r="W635" i="12"/>
  <c r="W623" i="12" s="1"/>
  <c r="W171" i="10" s="1"/>
  <c r="W315" i="10" s="1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4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O626" i="12"/>
  <c r="O179" i="10" s="1"/>
  <c r="O323" i="10" s="1"/>
  <c r="T626" i="12"/>
  <c r="T179" i="10" s="1"/>
  <c r="T323" i="10" s="1"/>
  <c r="K1944" i="12"/>
  <c r="K1902" i="12" s="1"/>
  <c r="K316" i="10"/>
  <c r="P1944" i="12"/>
  <c r="P1902" i="12" s="1"/>
  <c r="P316" i="10"/>
  <c r="M245" i="11"/>
  <c r="O1944" i="12"/>
  <c r="O1902" i="12" s="1"/>
  <c r="Q245" i="11"/>
  <c r="Q1944" i="12"/>
  <c r="Q1902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T304" i="10"/>
  <c r="P304" i="10"/>
  <c r="O304" i="10"/>
  <c r="M304" i="10"/>
  <c r="M159" i="10"/>
  <c r="M78" i="18" s="1"/>
  <c r="R304" i="10"/>
  <c r="L304" i="10"/>
  <c r="N304" i="10"/>
  <c r="N159" i="10"/>
  <c r="V1902" i="12"/>
  <c r="X2072" i="16"/>
  <c r="C143" i="20"/>
  <c r="G649" i="20" s="1"/>
  <c r="I649" i="20" s="1"/>
  <c r="D720" i="20"/>
  <c r="X363" i="20" l="1"/>
  <c r="O124" i="25" a="1"/>
  <c r="O124" i="25" s="1"/>
  <c r="O121" i="25" a="1"/>
  <c r="O121" i="25" s="1"/>
  <c r="O126" i="25" a="1"/>
  <c r="O126" i="25" s="1"/>
  <c r="P67" i="25"/>
  <c r="P125" i="25" a="1"/>
  <c r="P125" i="25" s="1"/>
  <c r="X1156" i="16"/>
  <c r="P2266" i="16"/>
  <c r="P2257" i="16"/>
  <c r="P91" i="16" s="1"/>
  <c r="P101" i="12" s="1"/>
  <c r="P109" i="12" s="1"/>
  <c r="X391" i="20"/>
  <c r="X369" i="20"/>
  <c r="X371" i="20" s="1"/>
  <c r="W370" i="20"/>
  <c r="X105" i="10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O65" i="25"/>
  <c r="C720" i="20"/>
  <c r="C721" i="20" s="1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T433" i="20"/>
  <c r="U432" i="20"/>
  <c r="U434" i="20" s="1"/>
  <c r="W412" i="20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8" i="16"/>
  <c r="X2590" i="16" s="1"/>
  <c r="W2590" i="16"/>
  <c r="V2604" i="16"/>
  <c r="W2602" i="16"/>
  <c r="F2433" i="16"/>
  <c r="X2433" i="16"/>
  <c r="P2433" i="16"/>
  <c r="V2432" i="16"/>
  <c r="N2432" i="16"/>
  <c r="L2431" i="16"/>
  <c r="S2431" i="16"/>
  <c r="Q2430" i="16"/>
  <c r="V2433" i="16"/>
  <c r="N2433" i="16"/>
  <c r="T2432" i="16"/>
  <c r="L2432" i="16"/>
  <c r="R2431" i="16"/>
  <c r="X2430" i="16"/>
  <c r="P2430" i="16"/>
  <c r="W2430" i="16"/>
  <c r="O2430" i="16"/>
  <c r="T2433" i="16"/>
  <c r="L2433" i="16"/>
  <c r="R2432" i="16"/>
  <c r="X2431" i="16"/>
  <c r="P2431" i="16"/>
  <c r="V2430" i="16"/>
  <c r="N2430" i="16"/>
  <c r="S2433" i="16"/>
  <c r="K2433" i="16"/>
  <c r="Q2432" i="16"/>
  <c r="W2431" i="16"/>
  <c r="O2431" i="16"/>
  <c r="U2430" i="16"/>
  <c r="M2430" i="16"/>
  <c r="U2433" i="16"/>
  <c r="M2433" i="16"/>
  <c r="S2432" i="16"/>
  <c r="Q2431" i="16"/>
  <c r="R2433" i="16"/>
  <c r="X2432" i="16"/>
  <c r="P2432" i="16"/>
  <c r="V2431" i="16"/>
  <c r="N2431" i="16"/>
  <c r="T2430" i="16"/>
  <c r="L2430" i="16"/>
  <c r="Q2433" i="16"/>
  <c r="W2432" i="16"/>
  <c r="O2432" i="16"/>
  <c r="U2431" i="16"/>
  <c r="M2431" i="16"/>
  <c r="S2430" i="16"/>
  <c r="K2430" i="16"/>
  <c r="T2431" i="16"/>
  <c r="R2430" i="16"/>
  <c r="W2433" i="16"/>
  <c r="O2433" i="16"/>
  <c r="U2432" i="16"/>
  <c r="M2432" i="16"/>
  <c r="K2431" i="16"/>
  <c r="M1247" i="16"/>
  <c r="M1248" i="16" s="1"/>
  <c r="M141" i="20"/>
  <c r="N1246" i="16"/>
  <c r="N2129" i="16" s="1"/>
  <c r="H2839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2" i="16"/>
  <c r="F2695" i="16"/>
  <c r="F2688" i="16"/>
  <c r="X1413" i="16"/>
  <c r="H2348" i="16"/>
  <c r="H2369" i="16"/>
  <c r="H2367" i="16"/>
  <c r="H2403" i="16"/>
  <c r="G2433" i="16"/>
  <c r="G2444" i="16"/>
  <c r="K2446" i="16" s="1"/>
  <c r="H2483" i="16"/>
  <c r="H2481" i="16"/>
  <c r="H2497" i="16"/>
  <c r="H2495" i="16"/>
  <c r="H2524" i="16"/>
  <c r="H2538" i="16"/>
  <c r="H2545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8" i="16"/>
  <c r="E2448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6" i="16"/>
  <c r="H2824" i="16" s="1"/>
  <c r="N1253" i="16"/>
  <c r="N2130" i="16" s="1"/>
  <c r="M716" i="20"/>
  <c r="D2023" i="16"/>
  <c r="D3172" i="16" s="1"/>
  <c r="F2016" i="16"/>
  <c r="F3165" i="16" s="1"/>
  <c r="E2447" i="16"/>
  <c r="D2461" i="16"/>
  <c r="M1254" i="16"/>
  <c r="M1255" i="16" s="1"/>
  <c r="D2454" i="16"/>
  <c r="E1988" i="16"/>
  <c r="E3137" i="16" s="1"/>
  <c r="D2850" i="16"/>
  <c r="G2851" i="16" s="1"/>
  <c r="K2853" i="16" s="1"/>
  <c r="K2017" i="16"/>
  <c r="L2017" i="16" s="1"/>
  <c r="L2243" i="16" s="1"/>
  <c r="F3164" i="16"/>
  <c r="E3166" i="16"/>
  <c r="D3168" i="16" s="1"/>
  <c r="E3168" i="16" s="1"/>
  <c r="F1987" i="16" a="1"/>
  <c r="F1987" i="16" s="1"/>
  <c r="E3136" i="16"/>
  <c r="F1980" i="16" a="1"/>
  <c r="F1980" i="16" s="1"/>
  <c r="E3129" i="16"/>
  <c r="D1981" i="16"/>
  <c r="D3130" i="16" s="1"/>
  <c r="H3131" i="16" s="1"/>
  <c r="E3130" i="16"/>
  <c r="F3122" i="16"/>
  <c r="K1968" i="16"/>
  <c r="K1969" i="16" s="1"/>
  <c r="K1970" i="16" s="1"/>
  <c r="F3116" i="16"/>
  <c r="D1968" i="16"/>
  <c r="D3117" i="16" s="1"/>
  <c r="D3116" i="16"/>
  <c r="H3117" i="16" s="1"/>
  <c r="X1393" i="16"/>
  <c r="F1512" i="16"/>
  <c r="F2682" i="16" s="1"/>
  <c r="D1534" i="16"/>
  <c r="D2704" i="16" s="1"/>
  <c r="E2704" i="16" s="1"/>
  <c r="Q1625" i="16"/>
  <c r="P1633" i="16"/>
  <c r="Q1633" i="16" s="1"/>
  <c r="Q2187" i="16"/>
  <c r="R1631" i="16"/>
  <c r="S1631" i="16" s="1"/>
  <c r="S2187" i="16" s="1"/>
  <c r="K1666" i="16"/>
  <c r="K2192" i="16" s="1"/>
  <c r="F2831" i="16"/>
  <c r="N2188" i="16"/>
  <c r="B2021" i="16"/>
  <c r="B3170" i="16" s="1"/>
  <c r="B2843" i="16"/>
  <c r="R2185" i="16"/>
  <c r="P1632" i="16"/>
  <c r="Q1632" i="16" s="1"/>
  <c r="R1624" i="16"/>
  <c r="Q2186" i="16"/>
  <c r="Q1626" i="16"/>
  <c r="N1639" i="16"/>
  <c r="D1679" i="16"/>
  <c r="D2845" i="16" s="1"/>
  <c r="E2845" i="16"/>
  <c r="T1617" i="16"/>
  <c r="U1617" i="16" s="1"/>
  <c r="V1617" i="16" s="1"/>
  <c r="W1617" i="16" s="1"/>
  <c r="X1617" i="16" s="1"/>
  <c r="N1640" i="16"/>
  <c r="P2187" i="16"/>
  <c r="E2832" i="16"/>
  <c r="D2834" i="16" s="1"/>
  <c r="E2834" i="16" s="1"/>
  <c r="F2830" i="16"/>
  <c r="F2837" i="16"/>
  <c r="F1678" i="16" a="1"/>
  <c r="F1678" i="16" s="1"/>
  <c r="E2844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0" i="16" s="1"/>
  <c r="E2690" i="16" s="1"/>
  <c r="D1527" i="16"/>
  <c r="D2697" i="16" s="1"/>
  <c r="E2697" i="16" s="1"/>
  <c r="D1541" i="16"/>
  <c r="F1540" i="16" s="1"/>
  <c r="F2710" i="16" s="1"/>
  <c r="D2710" i="16"/>
  <c r="D2682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N667" i="25"/>
  <c r="N115" i="25" s="1"/>
  <c r="N50" i="25" s="1"/>
  <c r="N655" i="25"/>
  <c r="N114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H210" i="25" a="1"/>
  <c r="H210" i="25" s="1"/>
  <c r="E210" i="25" a="1"/>
  <c r="E210" i="25" s="1"/>
  <c r="K210" i="25" a="1"/>
  <c r="K210" i="25" s="1"/>
  <c r="C127" i="25" a="1"/>
  <c r="C127" i="25" s="1"/>
  <c r="E127" i="25" a="1"/>
  <c r="E127" i="25" s="1"/>
  <c r="I210" i="25" a="1"/>
  <c r="I210" i="25" s="1"/>
  <c r="P659" i="25" a="1"/>
  <c r="P659" i="25" s="1"/>
  <c r="P205" i="25" a="1"/>
  <c r="P205" i="25" s="1"/>
  <c r="P662" i="25" a="1"/>
  <c r="P662" i="25" s="1"/>
  <c r="I687" i="16"/>
  <c r="G269" i="20" s="1"/>
  <c r="T60" i="10"/>
  <c r="T348" i="10" s="1"/>
  <c r="L319" i="25"/>
  <c r="G127" i="25" a="1"/>
  <c r="G127" i="25" s="1"/>
  <c r="N210" i="25" a="1"/>
  <c r="N210" i="25" s="1"/>
  <c r="N223" i="25" s="1"/>
  <c r="D210" i="25" a="1"/>
  <c r="D210" i="25" s="1"/>
  <c r="I127" i="25" a="1"/>
  <c r="I127" i="25" s="1"/>
  <c r="I677" i="16"/>
  <c r="G259" i="20" s="1"/>
  <c r="K127" i="25" a="1"/>
  <c r="K127" i="25" s="1"/>
  <c r="H127" i="25" a="1"/>
  <c r="H127" i="25" s="1"/>
  <c r="F210" i="25" a="1"/>
  <c r="F210" i="25" s="1"/>
  <c r="J127" i="25" a="1"/>
  <c r="J127" i="25" s="1"/>
  <c r="I688" i="16"/>
  <c r="G270" i="20" s="1"/>
  <c r="I683" i="16"/>
  <c r="G265" i="20" s="1"/>
  <c r="I674" i="16"/>
  <c r="G256" i="20" s="1"/>
  <c r="M210" i="25" a="1"/>
  <c r="M210" i="25" s="1"/>
  <c r="N127" i="25" a="1"/>
  <c r="N127" i="25" s="1"/>
  <c r="N140" i="25" s="1"/>
  <c r="F127" i="25" a="1"/>
  <c r="F127" i="25" s="1"/>
  <c r="N493" i="25"/>
  <c r="M93" i="25"/>
  <c r="O127" i="25" a="1"/>
  <c r="O127" i="25" s="1"/>
  <c r="O140" i="25" s="1"/>
  <c r="M127" i="25" a="1"/>
  <c r="M127" i="25" s="1"/>
  <c r="L210" i="25" a="1"/>
  <c r="L210" i="25" s="1"/>
  <c r="L127" i="25" a="1"/>
  <c r="L127" i="25" s="1"/>
  <c r="J210" i="25" a="1"/>
  <c r="J210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624" i="12"/>
  <c r="W172" i="10" s="1"/>
  <c r="W316" i="10" s="1"/>
  <c r="X2055" i="16"/>
  <c r="X796" i="16" s="1"/>
  <c r="X204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X638" i="12"/>
  <c r="X626" i="12" s="1"/>
  <c r="X179" i="10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X894" i="16"/>
  <c r="V935" i="16"/>
  <c r="W935" i="16" s="1"/>
  <c r="O970" i="16"/>
  <c r="P970" i="16" s="1"/>
  <c r="M971" i="16"/>
  <c r="N971" i="16" s="1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177" i="25" a="1"/>
  <c r="P177" i="25" s="1"/>
  <c r="P426" i="25" a="1"/>
  <c r="P426" i="25" s="1"/>
  <c r="P442" i="25" a="1"/>
  <c r="P442" i="25" s="1"/>
  <c r="P397" i="25" a="1"/>
  <c r="P397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N381" i="25" a="1"/>
  <c r="N381" i="25" s="1"/>
  <c r="P430" i="25" a="1"/>
  <c r="P430" i="25" s="1"/>
  <c r="L303" i="25"/>
  <c r="M89" i="25"/>
  <c r="J527" i="25" a="1"/>
  <c r="J52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X1477" i="12"/>
  <c r="X1634" i="12" s="1"/>
  <c r="J430" i="25" a="1"/>
  <c r="J430" i="25" s="1"/>
  <c r="D371" i="25" a="1"/>
  <c r="D371" i="25" s="1"/>
  <c r="X1567" i="12"/>
  <c r="X1636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G399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H60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L42" i="25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Q15" i="10"/>
  <c r="Q34" i="18" s="1"/>
  <c r="P15" i="10"/>
  <c r="P34" i="18" s="1"/>
  <c r="O303" i="10"/>
  <c r="O60" i="25"/>
  <c r="H1697" i="16"/>
  <c r="I1690" i="16" a="1"/>
  <c r="I1690" i="16" s="1"/>
  <c r="O63" i="25"/>
  <c r="O62" i="25"/>
  <c r="O59" i="25"/>
  <c r="O61" i="25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39" i="16" s="1"/>
  <c r="E2839" i="16" s="1"/>
  <c r="D1975" i="16"/>
  <c r="D3124" i="16" s="1"/>
  <c r="E3124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Q2261" i="16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2" i="16" s="1"/>
  <c r="X2230" i="16"/>
  <c r="X1597" i="16"/>
  <c r="O1653" i="16"/>
  <c r="W1929" i="16"/>
  <c r="X1488" i="16"/>
  <c r="R1646" i="16"/>
  <c r="X2141" i="16"/>
  <c r="R2189" i="16"/>
  <c r="X1323" i="16"/>
  <c r="X2167" i="16"/>
  <c r="S304" i="10"/>
  <c r="S303" i="10" s="1"/>
  <c r="Q304" i="10"/>
  <c r="Q303" i="10" s="1"/>
  <c r="S290" i="10"/>
  <c r="K304" i="10"/>
  <c r="K303" i="10" s="1"/>
  <c r="R1902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P126" i="25" l="1" a="1"/>
  <c r="P126" i="25" s="1"/>
  <c r="P121" i="25" a="1"/>
  <c r="P121" i="25" s="1"/>
  <c r="P267" i="25"/>
  <c r="P117" i="25" a="1"/>
  <c r="P117" i="25" s="1"/>
  <c r="P139" i="25" s="1"/>
  <c r="P268" i="25"/>
  <c r="P660" i="25" a="1"/>
  <c r="P660" i="25" s="1"/>
  <c r="P667" i="25" s="1"/>
  <c r="P115" i="25" s="1"/>
  <c r="P50" i="25" s="1"/>
  <c r="P648" i="25" a="1"/>
  <c r="P648" i="25" s="1"/>
  <c r="P211" i="25" a="1"/>
  <c r="P211" i="25" s="1"/>
  <c r="P124" i="25" a="1"/>
  <c r="P124" i="25" s="1"/>
  <c r="P200" i="25" a="1"/>
  <c r="P200" i="25" s="1"/>
  <c r="P222" i="25" s="1"/>
  <c r="P229" i="25"/>
  <c r="P207" i="25" a="1"/>
  <c r="P207" i="25" s="1"/>
  <c r="P664" i="25" a="1"/>
  <c r="P664" i="25" s="1"/>
  <c r="P480" i="25" a="1"/>
  <c r="P480" i="25" s="1"/>
  <c r="P122" i="25" a="1"/>
  <c r="P122" i="25" s="1"/>
  <c r="P146" i="25"/>
  <c r="P663" i="25" a="1"/>
  <c r="P663" i="25" s="1"/>
  <c r="P204" i="25" a="1"/>
  <c r="P204" i="25" s="1"/>
  <c r="P208" i="25" a="1"/>
  <c r="P208" i="25" s="1"/>
  <c r="P431" i="25" a="1"/>
  <c r="P431" i="25" s="1"/>
  <c r="P209" i="25" a="1"/>
  <c r="P209" i="25" s="1"/>
  <c r="P650" i="25" a="1"/>
  <c r="P650" i="25" s="1"/>
  <c r="P661" i="25" a="1"/>
  <c r="P661" i="25" s="1"/>
  <c r="P528" i="25" a="1"/>
  <c r="P528" i="25" s="1"/>
  <c r="P230" i="25"/>
  <c r="P147" i="25"/>
  <c r="P651" i="25" a="1"/>
  <c r="P651" i="25" s="1"/>
  <c r="P210" i="25" a="1"/>
  <c r="P210" i="25" s="1"/>
  <c r="P64" i="25" s="1"/>
  <c r="P127" i="25" a="1"/>
  <c r="P127" i="25" s="1"/>
  <c r="P382" i="25" a="1"/>
  <c r="P382" i="25" s="1"/>
  <c r="P123" i="25" a="1"/>
  <c r="P123" i="25" s="1"/>
  <c r="P206" i="25" a="1"/>
  <c r="P206" i="25" s="1"/>
  <c r="P652" i="25" a="1"/>
  <c r="P652" i="25" s="1"/>
  <c r="P647" i="25" a="1"/>
  <c r="P647" i="25" s="1"/>
  <c r="P649" i="25" a="1"/>
  <c r="P649" i="25" s="1"/>
  <c r="P655" i="25" s="1"/>
  <c r="P114" i="25" s="1"/>
  <c r="P82" i="25" s="1"/>
  <c r="P128" i="25" a="1"/>
  <c r="P128" i="25" s="1"/>
  <c r="P59" i="16"/>
  <c r="Q57" i="16" s="1"/>
  <c r="Q2254" i="16" s="1"/>
  <c r="P2278" i="16"/>
  <c r="P2269" i="16"/>
  <c r="X370" i="20"/>
  <c r="X1163" i="16"/>
  <c r="X384" i="20"/>
  <c r="X496" i="20"/>
  <c r="E720" i="20"/>
  <c r="K721" i="20" s="1"/>
  <c r="K722" i="20" s="1"/>
  <c r="K723" i="20" s="1"/>
  <c r="K1541" i="16"/>
  <c r="K1542" i="16" s="1"/>
  <c r="K1513" i="16"/>
  <c r="L1513" i="16" s="1"/>
  <c r="L2169" i="16" s="1"/>
  <c r="U433" i="20"/>
  <c r="P475" i="20"/>
  <c r="V432" i="20"/>
  <c r="V434" i="20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0" i="16"/>
  <c r="H2588" i="16"/>
  <c r="X1414" i="16"/>
  <c r="W2604" i="16"/>
  <c r="X2602" i="16"/>
  <c r="X2854" i="16"/>
  <c r="P2854" i="16"/>
  <c r="V2853" i="16"/>
  <c r="N2853" i="16"/>
  <c r="T2852" i="16"/>
  <c r="L2852" i="16"/>
  <c r="R2851" i="16"/>
  <c r="X2852" i="16"/>
  <c r="O2852" i="16"/>
  <c r="X2853" i="16"/>
  <c r="T2851" i="16"/>
  <c r="W2853" i="16"/>
  <c r="M2852" i="16"/>
  <c r="W2854" i="16"/>
  <c r="O2854" i="16"/>
  <c r="U2853" i="16"/>
  <c r="M2853" i="16"/>
  <c r="S2852" i="16"/>
  <c r="K2852" i="16"/>
  <c r="Q2851" i="16"/>
  <c r="P2852" i="16"/>
  <c r="Q2853" i="16"/>
  <c r="R2854" i="16"/>
  <c r="N2852" i="16"/>
  <c r="O2853" i="16"/>
  <c r="S2851" i="16"/>
  <c r="V2854" i="16"/>
  <c r="N2854" i="16"/>
  <c r="T2853" i="16"/>
  <c r="L2853" i="16"/>
  <c r="R2852" i="16"/>
  <c r="X2851" i="16"/>
  <c r="P2851" i="16"/>
  <c r="R2853" i="16"/>
  <c r="V2851" i="16"/>
  <c r="K2854" i="16"/>
  <c r="M2851" i="16"/>
  <c r="V2852" i="16"/>
  <c r="Q2854" i="16"/>
  <c r="U2854" i="16"/>
  <c r="M2854" i="16"/>
  <c r="S2853" i="16"/>
  <c r="Q2852" i="16"/>
  <c r="W2851" i="16"/>
  <c r="O2851" i="16"/>
  <c r="L2854" i="16"/>
  <c r="N2851" i="16"/>
  <c r="W2852" i="16"/>
  <c r="U2851" i="16"/>
  <c r="P2853" i="16"/>
  <c r="L2851" i="16"/>
  <c r="U2852" i="16"/>
  <c r="K2851" i="16"/>
  <c r="T2854" i="16"/>
  <c r="S2854" i="16"/>
  <c r="O1246" i="16"/>
  <c r="O2129" i="16" s="1"/>
  <c r="N1247" i="16"/>
  <c r="N1248" i="16" s="1"/>
  <c r="G2447" i="16"/>
  <c r="W2447" i="16"/>
  <c r="O2447" i="16"/>
  <c r="U2446" i="16"/>
  <c r="M2446" i="16"/>
  <c r="S2445" i="16"/>
  <c r="K2445" i="16"/>
  <c r="Q2444" i="16"/>
  <c r="V2447" i="16"/>
  <c r="N2447" i="16"/>
  <c r="T2446" i="16"/>
  <c r="L2446" i="16"/>
  <c r="R2445" i="16"/>
  <c r="X2444" i="16"/>
  <c r="P2444" i="16"/>
  <c r="U2447" i="16"/>
  <c r="M2447" i="16"/>
  <c r="S2446" i="16"/>
  <c r="Q2445" i="16"/>
  <c r="W2444" i="16"/>
  <c r="O2444" i="16"/>
  <c r="W2446" i="16"/>
  <c r="S2444" i="16"/>
  <c r="V2446" i="16"/>
  <c r="L2445" i="16"/>
  <c r="T2447" i="16"/>
  <c r="L2447" i="16"/>
  <c r="R2446" i="16"/>
  <c r="X2445" i="16"/>
  <c r="P2445" i="16"/>
  <c r="V2444" i="16"/>
  <c r="N2444" i="16"/>
  <c r="U2445" i="16"/>
  <c r="X2447" i="16"/>
  <c r="R2444" i="16"/>
  <c r="S2447" i="16"/>
  <c r="K2447" i="16"/>
  <c r="Q2446" i="16"/>
  <c r="W2445" i="16"/>
  <c r="O2445" i="16"/>
  <c r="U2444" i="16"/>
  <c r="M2444" i="16"/>
  <c r="O2446" i="16"/>
  <c r="K2444" i="16"/>
  <c r="T2445" i="16"/>
  <c r="R2447" i="16"/>
  <c r="X2446" i="16"/>
  <c r="P2446" i="16"/>
  <c r="V2445" i="16"/>
  <c r="N2445" i="16"/>
  <c r="T2444" i="16"/>
  <c r="L2444" i="16"/>
  <c r="Q2447" i="16"/>
  <c r="M2445" i="16"/>
  <c r="P2447" i="16"/>
  <c r="N2446" i="16"/>
  <c r="L265" i="16"/>
  <c r="L87" i="20" s="1"/>
  <c r="L285" i="20" s="1"/>
  <c r="D74" i="25" s="1"/>
  <c r="P1366" i="16"/>
  <c r="D2857" i="16"/>
  <c r="G2858" i="16" s="1"/>
  <c r="K2860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3" i="16" s="1"/>
  <c r="E3173" i="16" s="1"/>
  <c r="D3174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8" i="16"/>
  <c r="F2709" i="16"/>
  <c r="F1519" i="16"/>
  <c r="F2689" i="16" s="1"/>
  <c r="F1533" i="16"/>
  <c r="F2703" i="16" s="1"/>
  <c r="F1526" i="16"/>
  <c r="F2696" i="16" s="1"/>
  <c r="F2681" i="16"/>
  <c r="F3171" i="16"/>
  <c r="H2676" i="16"/>
  <c r="H2669" i="16"/>
  <c r="H2667" i="16"/>
  <c r="H2662" i="16"/>
  <c r="H2660" i="16"/>
  <c r="F2447" i="16"/>
  <c r="H2376" i="16"/>
  <c r="H2374" i="16"/>
  <c r="H2383" i="16"/>
  <c r="H2381" i="16"/>
  <c r="H2396" i="16"/>
  <c r="H2410" i="16"/>
  <c r="H2525" i="16"/>
  <c r="G2451" i="16"/>
  <c r="K2453" i="16" s="1"/>
  <c r="G2458" i="16"/>
  <c r="K2460" i="16" s="1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5" i="16"/>
  <c r="E2455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6" i="16" s="1"/>
  <c r="E2846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2" i="16"/>
  <c r="E2462" i="16" s="1"/>
  <c r="D1988" i="16"/>
  <c r="D3137" i="16" s="1"/>
  <c r="H3138" i="16" s="1"/>
  <c r="E2454" i="16"/>
  <c r="E2461" i="16"/>
  <c r="K2018" i="16"/>
  <c r="K2019" i="16" s="1"/>
  <c r="L2019" i="16" s="1"/>
  <c r="K2243" i="16"/>
  <c r="L1982" i="16"/>
  <c r="L2238" i="16" s="1"/>
  <c r="F1981" i="16"/>
  <c r="F3130" i="16" s="1"/>
  <c r="F2854" i="16"/>
  <c r="G2854" i="16"/>
  <c r="D3167" i="16"/>
  <c r="H3164" i="16" s="1"/>
  <c r="U2185" i="16"/>
  <c r="K2236" i="16"/>
  <c r="D1989" i="16"/>
  <c r="D3138" i="16" s="1"/>
  <c r="D3125" i="16"/>
  <c r="H3122" i="16" s="1"/>
  <c r="D3126" i="16"/>
  <c r="E3126" i="16" s="1"/>
  <c r="E3131" i="16"/>
  <c r="D3133" i="16" s="1"/>
  <c r="E3133" i="16" s="1"/>
  <c r="F3129" i="16"/>
  <c r="L1968" i="16"/>
  <c r="L1970" i="16" s="1"/>
  <c r="F3115" i="16"/>
  <c r="E3117" i="16"/>
  <c r="D3119" i="16" s="1"/>
  <c r="E3119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3" i="16"/>
  <c r="H2830" i="16" s="1"/>
  <c r="R1632" i="16"/>
  <c r="S1632" i="16" s="1"/>
  <c r="D2840" i="16"/>
  <c r="H2837" i="16" s="1"/>
  <c r="D2841" i="16"/>
  <c r="E2841" i="16" s="1"/>
  <c r="O2188" i="16"/>
  <c r="O1640" i="16"/>
  <c r="S1624" i="16"/>
  <c r="S2186" i="16" s="1"/>
  <c r="R2186" i="16"/>
  <c r="F1685" i="16" a="1"/>
  <c r="F1685" i="16" s="1"/>
  <c r="E2851" i="16"/>
  <c r="E1995" i="16"/>
  <c r="D2851" i="16"/>
  <c r="E1960" i="16"/>
  <c r="R2187" i="16"/>
  <c r="R1633" i="16"/>
  <c r="S1633" i="16" s="1"/>
  <c r="F2844" i="16"/>
  <c r="T1631" i="16"/>
  <c r="O1639" i="16"/>
  <c r="B1986" i="16"/>
  <c r="B3135" i="16" s="1"/>
  <c r="B2850" i="16"/>
  <c r="P1638" i="16"/>
  <c r="S143" i="20"/>
  <c r="S1240" i="20" s="1"/>
  <c r="S1238" i="20" s="1"/>
  <c r="S1248" i="20" s="1"/>
  <c r="D2711" i="16"/>
  <c r="E2711" i="16" s="1"/>
  <c r="D2705" i="16"/>
  <c r="G2702" i="16" s="1"/>
  <c r="K2704" i="16" s="1"/>
  <c r="D2698" i="16"/>
  <c r="G2695" i="16" s="1"/>
  <c r="K2697" i="16" s="1"/>
  <c r="K1534" i="16"/>
  <c r="D2691" i="16"/>
  <c r="G2688" i="16" s="1"/>
  <c r="K2690" i="16" s="1"/>
  <c r="E2683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X39" i="18"/>
  <c r="U39" i="18"/>
  <c r="J2092" i="16"/>
  <c r="N83" i="25"/>
  <c r="U146" i="10"/>
  <c r="U32" i="18" s="1"/>
  <c r="X1143" i="16"/>
  <c r="N82" i="25"/>
  <c r="O82" i="25"/>
  <c r="O83" i="25"/>
  <c r="X1136" i="16"/>
  <c r="X112" i="10"/>
  <c r="U60" i="10"/>
  <c r="U348" i="10" s="1"/>
  <c r="V52" i="10"/>
  <c r="V340" i="10" s="1"/>
  <c r="X1150" i="16"/>
  <c r="N113" i="25"/>
  <c r="N49" i="25"/>
  <c r="O113" i="25"/>
  <c r="O49" i="25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P505" i="25"/>
  <c r="P3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J28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G260" i="25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J44" i="25"/>
  <c r="M40" i="25"/>
  <c r="O24" i="25"/>
  <c r="I40" i="25"/>
  <c r="I28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D40" i="25"/>
  <c r="H40" i="25"/>
  <c r="F20" i="25"/>
  <c r="N20" i="25"/>
  <c r="M28" i="25"/>
  <c r="E24" i="25"/>
  <c r="G44" i="25"/>
  <c r="O40" i="25"/>
  <c r="N40" i="25"/>
  <c r="J40" i="25"/>
  <c r="O20" i="25"/>
  <c r="I20" i="25"/>
  <c r="O28" i="25"/>
  <c r="G24" i="25"/>
  <c r="I44" i="25"/>
  <c r="D44" i="25"/>
  <c r="C24" i="25"/>
  <c r="M44" i="25"/>
  <c r="F24" i="25"/>
  <c r="D24" i="25"/>
  <c r="L20" i="25"/>
  <c r="C28" i="25"/>
  <c r="J20" i="25"/>
  <c r="H28" i="25"/>
  <c r="F44" i="25"/>
  <c r="N24" i="25"/>
  <c r="K28" i="25"/>
  <c r="D20" i="25"/>
  <c r="K20" i="25"/>
  <c r="L28" i="25"/>
  <c r="C20" i="25"/>
  <c r="M20" i="25"/>
  <c r="F28" i="25"/>
  <c r="O44" i="25"/>
  <c r="G28" i="25"/>
  <c r="L40" i="25"/>
  <c r="G40" i="25"/>
  <c r="I24" i="25"/>
  <c r="L24" i="25"/>
  <c r="M24" i="25"/>
  <c r="E20" i="25"/>
  <c r="O261" i="25"/>
  <c r="T111" i="18"/>
  <c r="H1704" i="16"/>
  <c r="I1697" i="16" a="1"/>
  <c r="I1697" i="16" s="1"/>
  <c r="P60" i="25"/>
  <c r="P59" i="25"/>
  <c r="P62" i="25"/>
  <c r="T31" i="18"/>
  <c r="T41" i="18" s="1"/>
  <c r="T68" i="10" s="1"/>
  <c r="T67" i="10" s="1"/>
  <c r="U103" i="10" s="1"/>
  <c r="P63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3" i="16" s="1"/>
  <c r="F1672" i="16"/>
  <c r="F2838" i="16" s="1"/>
  <c r="F1679" i="16"/>
  <c r="M2017" i="16"/>
  <c r="K2238" i="16"/>
  <c r="K1983" i="16"/>
  <c r="D1996" i="16"/>
  <c r="D3145" i="16" s="1"/>
  <c r="D1994" i="16"/>
  <c r="D3143" i="16" s="1"/>
  <c r="E1994" i="16"/>
  <c r="W2276" i="16"/>
  <c r="W44" i="16" s="1"/>
  <c r="D1686" i="16"/>
  <c r="E2001" i="16"/>
  <c r="D2001" i="16"/>
  <c r="D3150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Q2273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S930" i="16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8" i="16" s="1"/>
  <c r="D1698" i="16"/>
  <c r="E1693" i="16"/>
  <c r="B1691" i="16"/>
  <c r="B2857" i="16" s="1"/>
  <c r="U2146" i="16"/>
  <c r="P1653" i="16"/>
  <c r="S2189" i="16"/>
  <c r="S1646" i="16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P61" i="25" l="1"/>
  <c r="P140" i="25"/>
  <c r="P223" i="25"/>
  <c r="P65" i="25"/>
  <c r="P54" i="25"/>
  <c r="P260" i="25"/>
  <c r="P60" i="16"/>
  <c r="P87" i="16" s="1"/>
  <c r="P84" i="16" s="1"/>
  <c r="P2281" i="16"/>
  <c r="Q2266" i="16"/>
  <c r="Q2257" i="16"/>
  <c r="Q91" i="16" s="1"/>
  <c r="Q101" i="12" s="1"/>
  <c r="Q109" i="12" s="1"/>
  <c r="L1541" i="16"/>
  <c r="M1541" i="16" s="1"/>
  <c r="M2173" i="16" s="1"/>
  <c r="K1543" i="16"/>
  <c r="K2173" i="16"/>
  <c r="M1513" i="16"/>
  <c r="M2169" i="16" s="1"/>
  <c r="K1514" i="16"/>
  <c r="K1515" i="16" s="1"/>
  <c r="L1515" i="16" s="1"/>
  <c r="L721" i="20"/>
  <c r="M721" i="20" s="1"/>
  <c r="K2169" i="16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4" i="16"/>
  <c r="H2604" i="16" s="1"/>
  <c r="H2602" i="16"/>
  <c r="W2861" i="16"/>
  <c r="O2861" i="16"/>
  <c r="U2860" i="16"/>
  <c r="M2860" i="16"/>
  <c r="S2859" i="16"/>
  <c r="K2859" i="16"/>
  <c r="Q2858" i="16"/>
  <c r="V2861" i="16"/>
  <c r="N2861" i="16"/>
  <c r="T2860" i="16"/>
  <c r="L2860" i="16"/>
  <c r="R2859" i="16"/>
  <c r="X2858" i="16"/>
  <c r="P2858" i="16"/>
  <c r="O2859" i="16"/>
  <c r="M2859" i="16"/>
  <c r="P2861" i="16"/>
  <c r="U2861" i="16"/>
  <c r="M2861" i="16"/>
  <c r="S2860" i="16"/>
  <c r="Q2859" i="16"/>
  <c r="W2858" i="16"/>
  <c r="O2858" i="16"/>
  <c r="K2861" i="16"/>
  <c r="Q2860" i="16"/>
  <c r="U2858" i="16"/>
  <c r="K2858" i="16"/>
  <c r="N2860" i="16"/>
  <c r="T2859" i="16"/>
  <c r="T2861" i="16"/>
  <c r="L2861" i="16"/>
  <c r="R2860" i="16"/>
  <c r="X2859" i="16"/>
  <c r="P2859" i="16"/>
  <c r="V2858" i="16"/>
  <c r="N2858" i="16"/>
  <c r="S2861" i="16"/>
  <c r="W2859" i="16"/>
  <c r="M2858" i="16"/>
  <c r="X2861" i="16"/>
  <c r="L2859" i="16"/>
  <c r="R2861" i="16"/>
  <c r="X2860" i="16"/>
  <c r="P2860" i="16"/>
  <c r="V2859" i="16"/>
  <c r="N2859" i="16"/>
  <c r="T2858" i="16"/>
  <c r="L2858" i="16"/>
  <c r="Q2861" i="16"/>
  <c r="W2860" i="16"/>
  <c r="O2860" i="16"/>
  <c r="U2859" i="16"/>
  <c r="S2858" i="16"/>
  <c r="V2860" i="16"/>
  <c r="R2858" i="16"/>
  <c r="X2705" i="16"/>
  <c r="P2705" i="16"/>
  <c r="V2704" i="16"/>
  <c r="N2704" i="16"/>
  <c r="T2703" i="16"/>
  <c r="L2703" i="16"/>
  <c r="R2702" i="16"/>
  <c r="R2704" i="16"/>
  <c r="U2702" i="16"/>
  <c r="N2703" i="16"/>
  <c r="M2703" i="16"/>
  <c r="W2705" i="16"/>
  <c r="O2705" i="16"/>
  <c r="U2704" i="16"/>
  <c r="M2704" i="16"/>
  <c r="S2703" i="16"/>
  <c r="K2703" i="16"/>
  <c r="Q2702" i="16"/>
  <c r="O2702" i="16"/>
  <c r="L2705" i="16"/>
  <c r="V2702" i="16"/>
  <c r="K2705" i="16"/>
  <c r="X2704" i="16"/>
  <c r="T2702" i="16"/>
  <c r="U2703" i="16"/>
  <c r="V2705" i="16"/>
  <c r="N2705" i="16"/>
  <c r="T2704" i="16"/>
  <c r="L2704" i="16"/>
  <c r="R2703" i="16"/>
  <c r="X2702" i="16"/>
  <c r="P2702" i="16"/>
  <c r="W2702" i="16"/>
  <c r="T2705" i="16"/>
  <c r="P2703" i="16"/>
  <c r="N2702" i="16"/>
  <c r="Q2704" i="16"/>
  <c r="O2703" i="16"/>
  <c r="R2705" i="16"/>
  <c r="V2703" i="16"/>
  <c r="W2704" i="16"/>
  <c r="S2702" i="16"/>
  <c r="U2705" i="16"/>
  <c r="M2705" i="16"/>
  <c r="S2704" i="16"/>
  <c r="Q2703" i="16"/>
  <c r="X2703" i="16"/>
  <c r="W2703" i="16"/>
  <c r="M2702" i="16"/>
  <c r="L2702" i="16"/>
  <c r="O2704" i="16"/>
  <c r="S2705" i="16"/>
  <c r="P2704" i="16"/>
  <c r="Q2705" i="16"/>
  <c r="K2702" i="16"/>
  <c r="X2698" i="16"/>
  <c r="P2698" i="16"/>
  <c r="V2697" i="16"/>
  <c r="N2697" i="16"/>
  <c r="T2696" i="16"/>
  <c r="L2696" i="16"/>
  <c r="R2695" i="16"/>
  <c r="P2697" i="16"/>
  <c r="M2696" i="16"/>
  <c r="W2698" i="16"/>
  <c r="O2698" i="16"/>
  <c r="U2697" i="16"/>
  <c r="M2697" i="16"/>
  <c r="S2696" i="16"/>
  <c r="K2696" i="16"/>
  <c r="Q2695" i="16"/>
  <c r="W2696" i="16"/>
  <c r="O2696" i="16"/>
  <c r="X2697" i="16"/>
  <c r="L2695" i="16"/>
  <c r="U2696" i="16"/>
  <c r="V2698" i="16"/>
  <c r="N2698" i="16"/>
  <c r="T2697" i="16"/>
  <c r="L2697" i="16"/>
  <c r="R2696" i="16"/>
  <c r="X2695" i="16"/>
  <c r="P2695" i="16"/>
  <c r="Q2697" i="16"/>
  <c r="U2695" i="16"/>
  <c r="V2696" i="16"/>
  <c r="Q2698" i="16"/>
  <c r="K2695" i="16"/>
  <c r="U2698" i="16"/>
  <c r="M2698" i="16"/>
  <c r="S2697" i="16"/>
  <c r="Q2696" i="16"/>
  <c r="W2695" i="16"/>
  <c r="O2695" i="16"/>
  <c r="K2698" i="16"/>
  <c r="R2698" i="16"/>
  <c r="T2695" i="16"/>
  <c r="O2697" i="16"/>
  <c r="T2698" i="16"/>
  <c r="L2698" i="16"/>
  <c r="R2697" i="16"/>
  <c r="X2696" i="16"/>
  <c r="P2696" i="16"/>
  <c r="V2695" i="16"/>
  <c r="N2695" i="16"/>
  <c r="S2698" i="16"/>
  <c r="M2695" i="16"/>
  <c r="N2696" i="16"/>
  <c r="W2697" i="16"/>
  <c r="S2695" i="16"/>
  <c r="X2691" i="16"/>
  <c r="P2691" i="16"/>
  <c r="V2690" i="16"/>
  <c r="N2690" i="16"/>
  <c r="T2689" i="16"/>
  <c r="L2689" i="16"/>
  <c r="R2688" i="16"/>
  <c r="K2689" i="16"/>
  <c r="N2691" i="16"/>
  <c r="T2690" i="16"/>
  <c r="R2689" i="16"/>
  <c r="P2688" i="16"/>
  <c r="U2691" i="16"/>
  <c r="O2688" i="16"/>
  <c r="L2691" i="16"/>
  <c r="R2690" i="16"/>
  <c r="P2689" i="16"/>
  <c r="N2688" i="16"/>
  <c r="K2691" i="16"/>
  <c r="W2689" i="16"/>
  <c r="U2688" i="16"/>
  <c r="R2691" i="16"/>
  <c r="P2690" i="16"/>
  <c r="N2689" i="16"/>
  <c r="L2688" i="16"/>
  <c r="Q2691" i="16"/>
  <c r="U2689" i="16"/>
  <c r="W2691" i="16"/>
  <c r="O2691" i="16"/>
  <c r="U2690" i="16"/>
  <c r="M2690" i="16"/>
  <c r="S2689" i="16"/>
  <c r="Q2688" i="16"/>
  <c r="V2691" i="16"/>
  <c r="L2690" i="16"/>
  <c r="X2688" i="16"/>
  <c r="M2691" i="16"/>
  <c r="S2690" i="16"/>
  <c r="W2688" i="16"/>
  <c r="T2691" i="16"/>
  <c r="X2689" i="16"/>
  <c r="S2691" i="16"/>
  <c r="Q2690" i="16"/>
  <c r="O2689" i="16"/>
  <c r="M2688" i="16"/>
  <c r="X2690" i="16"/>
  <c r="V2689" i="16"/>
  <c r="T2688" i="16"/>
  <c r="W2690" i="16"/>
  <c r="O2690" i="16"/>
  <c r="K2688" i="16"/>
  <c r="V2688" i="16"/>
  <c r="M2689" i="16"/>
  <c r="Q2689" i="16"/>
  <c r="S2688" i="16"/>
  <c r="O1247" i="16"/>
  <c r="O1248" i="16" s="1"/>
  <c r="P1246" i="16"/>
  <c r="P2129" i="16" s="1"/>
  <c r="G2461" i="16"/>
  <c r="X2461" i="16"/>
  <c r="P2461" i="16"/>
  <c r="V2460" i="16"/>
  <c r="N2460" i="16"/>
  <c r="T2459" i="16"/>
  <c r="L2459" i="16"/>
  <c r="R2458" i="16"/>
  <c r="V2461" i="16"/>
  <c r="L2460" i="16"/>
  <c r="X2458" i="16"/>
  <c r="V2458" i="16"/>
  <c r="S2461" i="16"/>
  <c r="W2459" i="16"/>
  <c r="M2458" i="16"/>
  <c r="W2461" i="16"/>
  <c r="O2461" i="16"/>
  <c r="U2460" i="16"/>
  <c r="M2460" i="16"/>
  <c r="S2459" i="16"/>
  <c r="K2459" i="16"/>
  <c r="Q2458" i="16"/>
  <c r="N2461" i="16"/>
  <c r="T2460" i="16"/>
  <c r="R2459" i="16"/>
  <c r="P2458" i="16"/>
  <c r="K2461" i="16"/>
  <c r="O2459" i="16"/>
  <c r="X2460" i="16"/>
  <c r="V2459" i="16"/>
  <c r="T2458" i="16"/>
  <c r="Q2461" i="16"/>
  <c r="O2460" i="16"/>
  <c r="M2459" i="16"/>
  <c r="U2461" i="16"/>
  <c r="M2461" i="16"/>
  <c r="S2460" i="16"/>
  <c r="Q2459" i="16"/>
  <c r="W2458" i="16"/>
  <c r="O2458" i="16"/>
  <c r="T2461" i="16"/>
  <c r="L2461" i="16"/>
  <c r="R2460" i="16"/>
  <c r="X2459" i="16"/>
  <c r="P2459" i="16"/>
  <c r="N2458" i="16"/>
  <c r="Q2460" i="16"/>
  <c r="U2458" i="16"/>
  <c r="R2461" i="16"/>
  <c r="P2460" i="16"/>
  <c r="N2459" i="16"/>
  <c r="L2458" i="16"/>
  <c r="W2460" i="16"/>
  <c r="U2459" i="16"/>
  <c r="S2458" i="16"/>
  <c r="K2458" i="16"/>
  <c r="G2454" i="16"/>
  <c r="V2454" i="16"/>
  <c r="N2454" i="16"/>
  <c r="T2453" i="16"/>
  <c r="L2453" i="16"/>
  <c r="R2452" i="16"/>
  <c r="X2451" i="16"/>
  <c r="P2451" i="16"/>
  <c r="Q2453" i="16"/>
  <c r="W2452" i="16"/>
  <c r="M2451" i="16"/>
  <c r="U2452" i="16"/>
  <c r="X2454" i="16"/>
  <c r="T2452" i="16"/>
  <c r="O2454" i="16"/>
  <c r="K2452" i="16"/>
  <c r="U2454" i="16"/>
  <c r="M2454" i="16"/>
  <c r="S2453" i="16"/>
  <c r="Q2452" i="16"/>
  <c r="W2451" i="16"/>
  <c r="O2451" i="16"/>
  <c r="K2454" i="16"/>
  <c r="U2451" i="16"/>
  <c r="K2451" i="16"/>
  <c r="V2453" i="16"/>
  <c r="W2454" i="16"/>
  <c r="Q2451" i="16"/>
  <c r="T2454" i="16"/>
  <c r="L2454" i="16"/>
  <c r="R2453" i="16"/>
  <c r="X2452" i="16"/>
  <c r="P2452" i="16"/>
  <c r="V2451" i="16"/>
  <c r="N2451" i="16"/>
  <c r="S2454" i="16"/>
  <c r="O2452" i="16"/>
  <c r="S2451" i="16"/>
  <c r="N2453" i="16"/>
  <c r="R2451" i="16"/>
  <c r="M2453" i="16"/>
  <c r="R2454" i="16"/>
  <c r="X2453" i="16"/>
  <c r="P2453" i="16"/>
  <c r="V2452" i="16"/>
  <c r="N2452" i="16"/>
  <c r="T2451" i="16"/>
  <c r="L2451" i="16"/>
  <c r="Q2454" i="16"/>
  <c r="W2453" i="16"/>
  <c r="O2453" i="16"/>
  <c r="M2452" i="16"/>
  <c r="P2454" i="16"/>
  <c r="L2452" i="16"/>
  <c r="U2453" i="16"/>
  <c r="S2452" i="16"/>
  <c r="P1379" i="16"/>
  <c r="Q1379" i="16" s="1"/>
  <c r="F2861" i="16"/>
  <c r="G2861" i="16"/>
  <c r="D2864" i="16"/>
  <c r="G2865" i="16" s="1"/>
  <c r="K2867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2" i="16" s="1"/>
  <c r="S103" i="10"/>
  <c r="S108" i="18"/>
  <c r="S113" i="18" s="1"/>
  <c r="S356" i="10" s="1"/>
  <c r="H2559" i="16"/>
  <c r="O286" i="16"/>
  <c r="P1372" i="16"/>
  <c r="P1373" i="16" s="1"/>
  <c r="G107" i="20"/>
  <c r="X1331" i="16"/>
  <c r="G3171" i="16"/>
  <c r="K3173" i="16" s="1"/>
  <c r="U1345" i="16"/>
  <c r="V1345" i="16" s="1"/>
  <c r="H3036" i="16"/>
  <c r="F2705" i="16"/>
  <c r="F2698" i="16"/>
  <c r="D2706" i="16"/>
  <c r="E2706" i="16" s="1"/>
  <c r="D2699" i="16"/>
  <c r="E2699" i="16" s="1"/>
  <c r="G2691" i="16"/>
  <c r="H2674" i="16"/>
  <c r="H2388" i="16"/>
  <c r="H2523" i="16"/>
  <c r="F2461" i="16"/>
  <c r="F2454" i="16"/>
  <c r="H2516" i="16"/>
  <c r="H2566" i="16"/>
  <c r="N1263" i="16"/>
  <c r="N263" i="16" s="1"/>
  <c r="N265" i="16" s="1"/>
  <c r="N87" i="20" s="1"/>
  <c r="V1178" i="16"/>
  <c r="W1178" i="16" s="1"/>
  <c r="X1178" i="16" s="1"/>
  <c r="I213" i="16"/>
  <c r="G80" i="20" s="1"/>
  <c r="D2692" i="16"/>
  <c r="E2692" i="16" s="1"/>
  <c r="O1256" i="16"/>
  <c r="O262" i="16" s="1"/>
  <c r="O1267" i="16"/>
  <c r="O2132" i="16" s="1"/>
  <c r="W1475" i="16"/>
  <c r="N2132" i="16"/>
  <c r="N1268" i="16"/>
  <c r="N1269" i="16" s="1"/>
  <c r="I284" i="16"/>
  <c r="D3175" i="16"/>
  <c r="E3175" i="16" s="1"/>
  <c r="O1260" i="16"/>
  <c r="P1253" i="16"/>
  <c r="P2130" i="16" s="1"/>
  <c r="X1468" i="16"/>
  <c r="N1261" i="16"/>
  <c r="N1262" i="16" s="1"/>
  <c r="O1254" i="16"/>
  <c r="O1255" i="16" s="1"/>
  <c r="E2698" i="16"/>
  <c r="E2705" i="16"/>
  <c r="E3167" i="16"/>
  <c r="H3165" i="16" s="1"/>
  <c r="E3174" i="16"/>
  <c r="E2691" i="16"/>
  <c r="E2840" i="16"/>
  <c r="H2838" i="16" s="1"/>
  <c r="E3125" i="16"/>
  <c r="H3123" i="16" s="1"/>
  <c r="E2833" i="16"/>
  <c r="H2831" i="16" s="1"/>
  <c r="L2018" i="16"/>
  <c r="M2018" i="16" s="1"/>
  <c r="M2019" i="16" s="1"/>
  <c r="F1988" i="16"/>
  <c r="F3137" i="16" s="1"/>
  <c r="U1482" i="16"/>
  <c r="L1983" i="16"/>
  <c r="M1982" i="16"/>
  <c r="M2238" i="16" s="1"/>
  <c r="L1969" i="16"/>
  <c r="F2001" i="16" a="1"/>
  <c r="F2001" i="16" s="1"/>
  <c r="E3150" i="16"/>
  <c r="D1995" i="16"/>
  <c r="D3144" i="16" s="1"/>
  <c r="H3145" i="16" s="1"/>
  <c r="E3144" i="16"/>
  <c r="K1989" i="16"/>
  <c r="K2239" i="16" s="1"/>
  <c r="F3136" i="16"/>
  <c r="E3138" i="16"/>
  <c r="D3139" i="16" s="1"/>
  <c r="H3136" i="16" s="1"/>
  <c r="F1994" i="16" a="1"/>
  <c r="F1994" i="16" s="1"/>
  <c r="E3143" i="16"/>
  <c r="D3132" i="16"/>
  <c r="H3129" i="16" s="1"/>
  <c r="L2236" i="16"/>
  <c r="M1968" i="16"/>
  <c r="D3118" i="16"/>
  <c r="H3115" i="16" s="1"/>
  <c r="D1960" i="16"/>
  <c r="E3109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59" i="16" s="1"/>
  <c r="E2859" i="16"/>
  <c r="F1692" i="16" a="1"/>
  <c r="F1692" i="16" s="1"/>
  <c r="E2858" i="16"/>
  <c r="T1624" i="16"/>
  <c r="D2847" i="16"/>
  <c r="G2844" i="16" s="1"/>
  <c r="K2846" i="16" s="1"/>
  <c r="S1626" i="16"/>
  <c r="K1680" i="16"/>
  <c r="K1681" i="16" s="1"/>
  <c r="K1682" i="16" s="1"/>
  <c r="F2845" i="16"/>
  <c r="U1631" i="16"/>
  <c r="V1631" i="16" s="1"/>
  <c r="T2187" i="16"/>
  <c r="T1632" i="16"/>
  <c r="P2188" i="16"/>
  <c r="P1640" i="16"/>
  <c r="Q1638" i="16"/>
  <c r="D1687" i="16"/>
  <c r="D2852" i="16"/>
  <c r="H2853" i="16" s="1"/>
  <c r="D2712" i="16"/>
  <c r="G2709" i="16" s="1"/>
  <c r="K1535" i="16"/>
  <c r="L1534" i="16"/>
  <c r="K2172" i="16"/>
  <c r="D2684" i="16"/>
  <c r="G2681" i="16" s="1"/>
  <c r="K2683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W1185" i="16"/>
  <c r="U1206" i="16"/>
  <c r="X1192" i="16"/>
  <c r="S468" i="20"/>
  <c r="T468" i="20" s="1"/>
  <c r="X419" i="20"/>
  <c r="L735" i="20"/>
  <c r="M735" i="20" s="1"/>
  <c r="K737" i="20"/>
  <c r="K730" i="20"/>
  <c r="L728" i="20"/>
  <c r="M728" i="20" s="1"/>
  <c r="N81" i="25"/>
  <c r="N142" i="25" s="1"/>
  <c r="O18" i="25"/>
  <c r="N387" i="25"/>
  <c r="O81" i="25"/>
  <c r="O142" i="25" s="1"/>
  <c r="L339" i="25"/>
  <c r="M387" i="25"/>
  <c r="P83" i="25"/>
  <c r="P81" i="25" s="1"/>
  <c r="N17" i="25"/>
  <c r="N18" i="25"/>
  <c r="W52" i="10"/>
  <c r="W340" i="10" s="1"/>
  <c r="O17" i="25"/>
  <c r="V103" i="10"/>
  <c r="V60" i="10"/>
  <c r="V348" i="10" s="1"/>
  <c r="W111" i="18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1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X928" i="16"/>
  <c r="M1019" i="20"/>
  <c r="U991" i="20"/>
  <c r="V991" i="20" s="1"/>
  <c r="W991" i="20" s="1"/>
  <c r="X991" i="20" s="1"/>
  <c r="X1337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X1610" i="16"/>
  <c r="W2184" i="16"/>
  <c r="S1371" i="16"/>
  <c r="R2148" i="16"/>
  <c r="R285" i="16"/>
  <c r="X2143" i="16"/>
  <c r="K1694" i="16"/>
  <c r="K1695" i="16" s="1"/>
  <c r="V918" i="16"/>
  <c r="D1125" i="16"/>
  <c r="D2318" i="16" s="1"/>
  <c r="V924" i="16"/>
  <c r="D63" i="20"/>
  <c r="E1125" i="16"/>
  <c r="X1358" i="16"/>
  <c r="T1646" i="16"/>
  <c r="Q1653" i="16"/>
  <c r="R1653" i="16" s="1"/>
  <c r="V2185" i="16"/>
  <c r="V1618" i="16"/>
  <c r="B1698" i="16"/>
  <c r="B2864" i="16" s="1"/>
  <c r="D1705" i="16"/>
  <c r="E1700" i="16"/>
  <c r="D1699" i="16"/>
  <c r="D2865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W108" i="18"/>
  <c r="W67" i="10"/>
  <c r="X103" i="10" s="1"/>
  <c r="W146" i="10"/>
  <c r="W32" i="18" s="1"/>
  <c r="X146" i="10"/>
  <c r="X32" i="18" s="1"/>
  <c r="V211" i="10"/>
  <c r="V290" i="10"/>
  <c r="P261" i="25" l="1"/>
  <c r="N1541" i="16"/>
  <c r="N2173" i="16" s="1"/>
  <c r="L1543" i="16"/>
  <c r="M1543" i="16" s="1"/>
  <c r="Q2278" i="16"/>
  <c r="Q59" i="16"/>
  <c r="R57" i="16" s="1"/>
  <c r="R2254" i="16" s="1"/>
  <c r="Q2269" i="16"/>
  <c r="N1513" i="16"/>
  <c r="N2169" i="16" s="1"/>
  <c r="L2173" i="16"/>
  <c r="L1542" i="16"/>
  <c r="M1542" i="16" s="1"/>
  <c r="L722" i="20"/>
  <c r="M722" i="20" s="1"/>
  <c r="M723" i="20" s="1"/>
  <c r="L723" i="20"/>
  <c r="L1514" i="16"/>
  <c r="M1514" i="16" s="1"/>
  <c r="N721" i="20"/>
  <c r="O721" i="20" s="1"/>
  <c r="P721" i="20" s="1"/>
  <c r="Q721" i="20" s="1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4" i="16"/>
  <c r="P3174" i="16"/>
  <c r="V3173" i="16"/>
  <c r="N3173" i="16"/>
  <c r="T3172" i="16"/>
  <c r="L3172" i="16"/>
  <c r="R3171" i="16"/>
  <c r="O3174" i="16"/>
  <c r="U3173" i="16"/>
  <c r="M3173" i="16"/>
  <c r="K3172" i="16"/>
  <c r="Q3171" i="16"/>
  <c r="W3174" i="16"/>
  <c r="S3172" i="16"/>
  <c r="V3174" i="16"/>
  <c r="N3174" i="16"/>
  <c r="T3173" i="16"/>
  <c r="L3173" i="16"/>
  <c r="R3172" i="16"/>
  <c r="X3171" i="16"/>
  <c r="P3171" i="16"/>
  <c r="X3173" i="16"/>
  <c r="L3171" i="16"/>
  <c r="U3172" i="16"/>
  <c r="K3171" i="16"/>
  <c r="U3174" i="16"/>
  <c r="M3174" i="16"/>
  <c r="S3173" i="16"/>
  <c r="Q3172" i="16"/>
  <c r="W3171" i="16"/>
  <c r="O3171" i="16"/>
  <c r="P3173" i="16"/>
  <c r="T3171" i="16"/>
  <c r="W3173" i="16"/>
  <c r="S3171" i="16"/>
  <c r="T3174" i="16"/>
  <c r="L3174" i="16"/>
  <c r="R3173" i="16"/>
  <c r="X3172" i="16"/>
  <c r="P3172" i="16"/>
  <c r="V3171" i="16"/>
  <c r="N3171" i="16"/>
  <c r="O3173" i="16"/>
  <c r="S3174" i="16"/>
  <c r="K3174" i="16"/>
  <c r="Q3173" i="16"/>
  <c r="W3172" i="16"/>
  <c r="O3172" i="16"/>
  <c r="U3171" i="16"/>
  <c r="M3171" i="16"/>
  <c r="R3174" i="16"/>
  <c r="V3172" i="16"/>
  <c r="N3172" i="16"/>
  <c r="Q3174" i="16"/>
  <c r="M3172" i="16"/>
  <c r="X2868" i="16"/>
  <c r="P2868" i="16"/>
  <c r="V2867" i="16"/>
  <c r="N2867" i="16"/>
  <c r="T2866" i="16"/>
  <c r="L2866" i="16"/>
  <c r="R2865" i="16"/>
  <c r="S2868" i="16"/>
  <c r="V2866" i="16"/>
  <c r="O2867" i="16"/>
  <c r="S2865" i="16"/>
  <c r="W2868" i="16"/>
  <c r="O2868" i="16"/>
  <c r="U2867" i="16"/>
  <c r="M2867" i="16"/>
  <c r="S2866" i="16"/>
  <c r="K2866" i="16"/>
  <c r="Q2865" i="16"/>
  <c r="N2865" i="16"/>
  <c r="W2866" i="16"/>
  <c r="R2868" i="16"/>
  <c r="T2865" i="16"/>
  <c r="M2866" i="16"/>
  <c r="V2868" i="16"/>
  <c r="N2868" i="16"/>
  <c r="T2867" i="16"/>
  <c r="L2867" i="16"/>
  <c r="R2866" i="16"/>
  <c r="X2865" i="16"/>
  <c r="P2865" i="16"/>
  <c r="V2865" i="16"/>
  <c r="K2868" i="16"/>
  <c r="U2865" i="16"/>
  <c r="N2866" i="16"/>
  <c r="W2867" i="16"/>
  <c r="U2868" i="16"/>
  <c r="M2868" i="16"/>
  <c r="S2867" i="16"/>
  <c r="Q2866" i="16"/>
  <c r="W2865" i="16"/>
  <c r="O2865" i="16"/>
  <c r="P2866" i="16"/>
  <c r="Q2867" i="16"/>
  <c r="M2865" i="16"/>
  <c r="P2867" i="16"/>
  <c r="Q2868" i="16"/>
  <c r="K2865" i="16"/>
  <c r="T2868" i="16"/>
  <c r="L2868" i="16"/>
  <c r="R2867" i="16"/>
  <c r="X2866" i="16"/>
  <c r="O2866" i="16"/>
  <c r="X2867" i="16"/>
  <c r="L2865" i="16"/>
  <c r="U2866" i="16"/>
  <c r="W2847" i="16"/>
  <c r="O2847" i="16"/>
  <c r="U2846" i="16"/>
  <c r="M2846" i="16"/>
  <c r="S2845" i="16"/>
  <c r="K2845" i="16"/>
  <c r="Q2844" i="16"/>
  <c r="M2847" i="16"/>
  <c r="W2844" i="16"/>
  <c r="M2844" i="16"/>
  <c r="M2845" i="16"/>
  <c r="X2847" i="16"/>
  <c r="V2847" i="16"/>
  <c r="N2847" i="16"/>
  <c r="T2846" i="16"/>
  <c r="L2846" i="16"/>
  <c r="R2845" i="16"/>
  <c r="X2844" i="16"/>
  <c r="P2844" i="16"/>
  <c r="U2847" i="16"/>
  <c r="S2846" i="16"/>
  <c r="Q2845" i="16"/>
  <c r="O2844" i="16"/>
  <c r="U2845" i="16"/>
  <c r="P2847" i="16"/>
  <c r="R2844" i="16"/>
  <c r="T2847" i="16"/>
  <c r="L2847" i="16"/>
  <c r="R2846" i="16"/>
  <c r="X2845" i="16"/>
  <c r="P2845" i="16"/>
  <c r="V2844" i="16"/>
  <c r="N2844" i="16"/>
  <c r="W2846" i="16"/>
  <c r="S2844" i="16"/>
  <c r="T2845" i="16"/>
  <c r="S2847" i="16"/>
  <c r="K2847" i="16"/>
  <c r="Q2846" i="16"/>
  <c r="W2845" i="16"/>
  <c r="O2845" i="16"/>
  <c r="U2844" i="16"/>
  <c r="O2846" i="16"/>
  <c r="V2846" i="16"/>
  <c r="L2845" i="16"/>
  <c r="R2847" i="16"/>
  <c r="X2846" i="16"/>
  <c r="P2846" i="16"/>
  <c r="V2845" i="16"/>
  <c r="N2845" i="16"/>
  <c r="T2844" i="16"/>
  <c r="L2844" i="16"/>
  <c r="Q2847" i="16"/>
  <c r="K2844" i="16"/>
  <c r="N2846" i="16"/>
  <c r="X2712" i="16"/>
  <c r="P2712" i="16"/>
  <c r="V2711" i="16"/>
  <c r="N2711" i="16"/>
  <c r="T2710" i="16"/>
  <c r="L2710" i="16"/>
  <c r="R2709" i="16"/>
  <c r="M2712" i="16"/>
  <c r="Q2710" i="16"/>
  <c r="O2710" i="16"/>
  <c r="X2711" i="16"/>
  <c r="Q2712" i="16"/>
  <c r="M2710" i="16"/>
  <c r="W2712" i="16"/>
  <c r="O2712" i="16"/>
  <c r="U2711" i="16"/>
  <c r="M2711" i="16"/>
  <c r="S2710" i="16"/>
  <c r="K2710" i="16"/>
  <c r="Q2709" i="16"/>
  <c r="S2711" i="16"/>
  <c r="K2711" i="16"/>
  <c r="O2709" i="16"/>
  <c r="M2709" i="16"/>
  <c r="V2710" i="16"/>
  <c r="T2709" i="16"/>
  <c r="O2711" i="16"/>
  <c r="S2709" i="16"/>
  <c r="V2712" i="16"/>
  <c r="N2712" i="16"/>
  <c r="T2711" i="16"/>
  <c r="L2711" i="16"/>
  <c r="R2710" i="16"/>
  <c r="X2709" i="16"/>
  <c r="P2709" i="16"/>
  <c r="U2712" i="16"/>
  <c r="W2709" i="16"/>
  <c r="U2709" i="16"/>
  <c r="P2711" i="16"/>
  <c r="L2709" i="16"/>
  <c r="U2710" i="16"/>
  <c r="T2712" i="16"/>
  <c r="L2712" i="16"/>
  <c r="R2711" i="16"/>
  <c r="X2710" i="16"/>
  <c r="P2710" i="16"/>
  <c r="V2709" i="16"/>
  <c r="N2709" i="16"/>
  <c r="S2712" i="16"/>
  <c r="K2712" i="16"/>
  <c r="Q2711" i="16"/>
  <c r="W2710" i="16"/>
  <c r="R2712" i="16"/>
  <c r="N2710" i="16"/>
  <c r="W2711" i="16"/>
  <c r="K2709" i="16"/>
  <c r="X2684" i="16"/>
  <c r="P2684" i="16"/>
  <c r="V2683" i="16"/>
  <c r="N2683" i="16"/>
  <c r="T2682" i="16"/>
  <c r="L2682" i="16"/>
  <c r="R2681" i="16"/>
  <c r="L2684" i="16"/>
  <c r="Q2684" i="16"/>
  <c r="W2684" i="16"/>
  <c r="O2684" i="16"/>
  <c r="U2683" i="16"/>
  <c r="M2683" i="16"/>
  <c r="S2682" i="16"/>
  <c r="K2682" i="16"/>
  <c r="Q2681" i="16"/>
  <c r="W2681" i="16"/>
  <c r="R2683" i="16"/>
  <c r="T2681" i="16"/>
  <c r="U2682" i="16"/>
  <c r="V2684" i="16"/>
  <c r="N2684" i="16"/>
  <c r="T2683" i="16"/>
  <c r="L2683" i="16"/>
  <c r="R2682" i="16"/>
  <c r="X2681" i="16"/>
  <c r="P2681" i="16"/>
  <c r="Q2682" i="16"/>
  <c r="X2682" i="16"/>
  <c r="N2681" i="16"/>
  <c r="N2682" i="16"/>
  <c r="O2683" i="16"/>
  <c r="S2681" i="16"/>
  <c r="U2684" i="16"/>
  <c r="M2684" i="16"/>
  <c r="S2683" i="16"/>
  <c r="O2681" i="16"/>
  <c r="P2682" i="16"/>
  <c r="V2681" i="16"/>
  <c r="V2682" i="16"/>
  <c r="W2683" i="16"/>
  <c r="K2681" i="16"/>
  <c r="T2684" i="16"/>
  <c r="S2684" i="16"/>
  <c r="K2684" i="16"/>
  <c r="Q2683" i="16"/>
  <c r="W2682" i="16"/>
  <c r="O2682" i="16"/>
  <c r="U2681" i="16"/>
  <c r="M2681" i="16"/>
  <c r="R2684" i="16"/>
  <c r="X2683" i="16"/>
  <c r="P2683" i="16"/>
  <c r="L2681" i="16"/>
  <c r="M2682" i="16"/>
  <c r="P1247" i="16"/>
  <c r="P1248" i="16" s="1"/>
  <c r="H2860" i="16"/>
  <c r="G2868" i="16"/>
  <c r="F2868" i="16"/>
  <c r="D2871" i="16"/>
  <c r="G2872" i="16" s="1"/>
  <c r="K2874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D3109" i="16"/>
  <c r="D1961" i="16"/>
  <c r="D3110" i="16" s="1"/>
  <c r="G3174" i="16"/>
  <c r="M2027" i="16"/>
  <c r="M653" i="16" s="1"/>
  <c r="F3174" i="16"/>
  <c r="W1345" i="16"/>
  <c r="R1366" i="16"/>
  <c r="G2698" i="16"/>
  <c r="F2712" i="16"/>
  <c r="G2705" i="16"/>
  <c r="K1537" i="16"/>
  <c r="L1530" i="16"/>
  <c r="D2713" i="16"/>
  <c r="E2713" i="16" s="1"/>
  <c r="F2691" i="16"/>
  <c r="L1523" i="16"/>
  <c r="F2847" i="16"/>
  <c r="G2847" i="16"/>
  <c r="D2848" i="16"/>
  <c r="E2848" i="16" s="1"/>
  <c r="H2783" i="16"/>
  <c r="H2781" i="16"/>
  <c r="H2395" i="16"/>
  <c r="H2539" i="16"/>
  <c r="H2390" i="16"/>
  <c r="H2532" i="16"/>
  <c r="H2537" i="16"/>
  <c r="H2518" i="16"/>
  <c r="H2511" i="16"/>
  <c r="H2509" i="16"/>
  <c r="H2552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8" i="16"/>
  <c r="H3116" i="16" s="1"/>
  <c r="E3132" i="16"/>
  <c r="H3130" i="16" s="1"/>
  <c r="E2712" i="16"/>
  <c r="E2847" i="16"/>
  <c r="E3139" i="16"/>
  <c r="H3137" i="16" s="1"/>
  <c r="V1482" i="16"/>
  <c r="M1983" i="16"/>
  <c r="F1125" i="16" a="1"/>
  <c r="F1125" i="16" s="1"/>
  <c r="E2318" i="16"/>
  <c r="L743" i="20"/>
  <c r="M743" i="20" s="1"/>
  <c r="M744" i="20" s="1"/>
  <c r="F1995" i="16"/>
  <c r="F3144" i="16" s="1"/>
  <c r="N742" i="20"/>
  <c r="O742" i="20" s="1"/>
  <c r="L744" i="20"/>
  <c r="L1989" i="16"/>
  <c r="M1989" i="16" s="1"/>
  <c r="M2239" i="16" s="1"/>
  <c r="K1990" i="16"/>
  <c r="K1991" i="16" s="1"/>
  <c r="D3140" i="16"/>
  <c r="E3140" i="16" s="1"/>
  <c r="E3145" i="16"/>
  <c r="D3147" i="16" s="1"/>
  <c r="E3147" i="16" s="1"/>
  <c r="F3143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59" i="16" s="1"/>
  <c r="D2860" i="16"/>
  <c r="E2860" i="16" s="1"/>
  <c r="L1680" i="16"/>
  <c r="L2194" i="16" s="1"/>
  <c r="U1633" i="16"/>
  <c r="V1633" i="16" s="1"/>
  <c r="F1699" i="16" a="1"/>
  <c r="F1699" i="16" s="1"/>
  <c r="E2865" i="16"/>
  <c r="D1700" i="16"/>
  <c r="D2866" i="16" s="1"/>
  <c r="E2866" i="16"/>
  <c r="U1632" i="16"/>
  <c r="V1632" i="16" s="1"/>
  <c r="K2194" i="16"/>
  <c r="F2858" i="16"/>
  <c r="F2851" i="16"/>
  <c r="E2009" i="16"/>
  <c r="D2853" i="16"/>
  <c r="E2853" i="16" s="1"/>
  <c r="K1687" i="16"/>
  <c r="L1687" i="16" s="1"/>
  <c r="L2195" i="16" s="1"/>
  <c r="F2852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4" i="16"/>
  <c r="D2685" i="16"/>
  <c r="E2685" i="16" s="1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T1220" i="16"/>
  <c r="C353" i="20"/>
  <c r="D353" i="20"/>
  <c r="E353" i="20" s="1"/>
  <c r="V1206" i="16"/>
  <c r="X1185" i="16"/>
  <c r="L737" i="20"/>
  <c r="U1213" i="16"/>
  <c r="U468" i="20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N603" i="25"/>
  <c r="O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O263" i="25"/>
  <c r="I225" i="25"/>
  <c r="P225" i="25"/>
  <c r="P142" i="25"/>
  <c r="P603" i="25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0" i="16" s="1"/>
  <c r="E1865" i="16"/>
  <c r="L1996" i="16"/>
  <c r="D2002" i="16"/>
  <c r="D3151" i="16" s="1"/>
  <c r="H3152" i="16" s="1"/>
  <c r="K1997" i="16"/>
  <c r="K1998" i="16" s="1"/>
  <c r="K2240" i="16"/>
  <c r="R2273" i="16"/>
  <c r="S2261" i="16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W918" i="16"/>
  <c r="D346" i="20"/>
  <c r="E346" i="20" s="1"/>
  <c r="C346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L1033" i="20"/>
  <c r="M1033" i="20" s="1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X1611" i="16"/>
  <c r="K2196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2" i="16" s="1"/>
  <c r="E1707" i="16"/>
  <c r="B1705" i="16"/>
  <c r="B2871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W113" i="18"/>
  <c r="W356" i="10" s="1"/>
  <c r="W109" i="18"/>
  <c r="X212" i="10"/>
  <c r="X108" i="18"/>
  <c r="O1541" i="16" l="1"/>
  <c r="P1541" i="16" s="1"/>
  <c r="Q1541" i="16" s="1"/>
  <c r="N1542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R2266" i="16"/>
  <c r="R2257" i="16"/>
  <c r="R91" i="16" s="1"/>
  <c r="R101" i="12" s="1"/>
  <c r="R109" i="12" s="1"/>
  <c r="Q60" i="16"/>
  <c r="Q87" i="16" s="1"/>
  <c r="Q84" i="16" s="1"/>
  <c r="Q2281" i="16"/>
  <c r="N1514" i="16"/>
  <c r="M1527" i="16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1" i="16"/>
  <c r="X2875" i="16"/>
  <c r="P2875" i="16"/>
  <c r="V2874" i="16"/>
  <c r="N2874" i="16"/>
  <c r="W2875" i="16"/>
  <c r="O2875" i="16"/>
  <c r="U2874" i="16"/>
  <c r="M2874" i="16"/>
  <c r="S2873" i="16"/>
  <c r="K2873" i="16"/>
  <c r="Q2872" i="16"/>
  <c r="L2875" i="16"/>
  <c r="P2873" i="16"/>
  <c r="N2872" i="16"/>
  <c r="Q2875" i="16"/>
  <c r="M2873" i="16"/>
  <c r="T2873" i="16"/>
  <c r="V2875" i="16"/>
  <c r="N2875" i="16"/>
  <c r="T2874" i="16"/>
  <c r="L2874" i="16"/>
  <c r="R2873" i="16"/>
  <c r="X2872" i="16"/>
  <c r="P2872" i="16"/>
  <c r="U2875" i="16"/>
  <c r="M2875" i="16"/>
  <c r="S2874" i="16"/>
  <c r="Q2873" i="16"/>
  <c r="W2872" i="16"/>
  <c r="O2872" i="16"/>
  <c r="T2875" i="16"/>
  <c r="R2874" i="16"/>
  <c r="X2873" i="16"/>
  <c r="V2872" i="16"/>
  <c r="L2872" i="16"/>
  <c r="O2874" i="16"/>
  <c r="S2872" i="16"/>
  <c r="R2872" i="16"/>
  <c r="L2873" i="16"/>
  <c r="S2875" i="16"/>
  <c r="K2875" i="16"/>
  <c r="Q2874" i="16"/>
  <c r="W2873" i="16"/>
  <c r="O2873" i="16"/>
  <c r="U2872" i="16"/>
  <c r="M2872" i="16"/>
  <c r="R2875" i="16"/>
  <c r="X2874" i="16"/>
  <c r="P2874" i="16"/>
  <c r="V2873" i="16"/>
  <c r="N2873" i="16"/>
  <c r="T2872" i="16"/>
  <c r="W2874" i="16"/>
  <c r="U2873" i="16"/>
  <c r="K2872" i="16"/>
  <c r="Q1247" i="16"/>
  <c r="R1247" i="16" s="1"/>
  <c r="R1380" i="16"/>
  <c r="H2867" i="16"/>
  <c r="F2875" i="16"/>
  <c r="G2875" i="16"/>
  <c r="Q286" i="16"/>
  <c r="D2878" i="16"/>
  <c r="G2879" i="16" s="1"/>
  <c r="K2881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8" i="16"/>
  <c r="E3110" i="16"/>
  <c r="D3111" i="16" s="1"/>
  <c r="F3108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2" i="16"/>
  <c r="L1544" i="16"/>
  <c r="K1544" i="16"/>
  <c r="K1530" i="16"/>
  <c r="L1537" i="16"/>
  <c r="K1523" i="16"/>
  <c r="L1516" i="16"/>
  <c r="H2397" i="16"/>
  <c r="H2530" i="16"/>
  <c r="H2417" i="16"/>
  <c r="H2424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1" i="16"/>
  <c r="L1990" i="16"/>
  <c r="M1990" i="16" s="1"/>
  <c r="M1687" i="16"/>
  <c r="N1687" i="16" s="1"/>
  <c r="N2195" i="16" s="1"/>
  <c r="F3150" i="16"/>
  <c r="D2009" i="16"/>
  <c r="F2009" i="16" s="1"/>
  <c r="E3158" i="16"/>
  <c r="D3146" i="16"/>
  <c r="H3143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0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1" i="16"/>
  <c r="H2858" i="16" s="1"/>
  <c r="D2862" i="16"/>
  <c r="E2862" i="16" s="1"/>
  <c r="W1633" i="16"/>
  <c r="D1707" i="16"/>
  <c r="D2873" i="16" s="1"/>
  <c r="E2873" i="16"/>
  <c r="K2195" i="16"/>
  <c r="F1706" i="16" a="1"/>
  <c r="F1706" i="16" s="1"/>
  <c r="E2872" i="16"/>
  <c r="F1700" i="16"/>
  <c r="F2866" i="16" s="1"/>
  <c r="D2867" i="16"/>
  <c r="E2867" i="16" s="1"/>
  <c r="D2869" i="16" s="1"/>
  <c r="E2869" i="16" s="1"/>
  <c r="R1639" i="16"/>
  <c r="S1639" i="16" s="1"/>
  <c r="T1639" i="16" s="1"/>
  <c r="F2865" i="16"/>
  <c r="U1638" i="16"/>
  <c r="U2188" i="16" s="1"/>
  <c r="T2188" i="16"/>
  <c r="D2855" i="16"/>
  <c r="E2855" i="16" s="1"/>
  <c r="D2854" i="16"/>
  <c r="H2851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4" i="16"/>
  <c r="F2684" i="16"/>
  <c r="X1481" i="16"/>
  <c r="X2166" i="16"/>
  <c r="U1364" i="16"/>
  <c r="T2147" i="16"/>
  <c r="T1365" i="16"/>
  <c r="U1220" i="16"/>
  <c r="W1206" i="16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263" i="25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2" i="16" s="1"/>
  <c r="E3152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8" i="16" s="1"/>
  <c r="D1713" i="16"/>
  <c r="D2879" i="16" s="1"/>
  <c r="E1714" i="16"/>
  <c r="E1713" i="16"/>
  <c r="E2879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O1514" i="16" l="1"/>
  <c r="P1514" i="16" s="1"/>
  <c r="Q1514" i="16" s="1"/>
  <c r="R2278" i="16"/>
  <c r="R59" i="16"/>
  <c r="S57" i="16" s="1"/>
  <c r="S2254" i="16" s="1"/>
  <c r="R2269" i="16"/>
  <c r="M1522" i="16"/>
  <c r="M2171" i="16"/>
  <c r="M1528" i="16"/>
  <c r="N1528" i="16" s="1"/>
  <c r="O1528" i="16" s="1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09" i="16"/>
  <c r="K1961" i="16"/>
  <c r="L1961" i="16" s="1"/>
  <c r="M1961" i="16" s="1"/>
  <c r="M2235" i="16" s="1"/>
  <c r="L627" i="20"/>
  <c r="X2882" i="16"/>
  <c r="P2882" i="16"/>
  <c r="V2881" i="16"/>
  <c r="N2881" i="16"/>
  <c r="T2880" i="16"/>
  <c r="L2880" i="16"/>
  <c r="R2879" i="16"/>
  <c r="S2880" i="16"/>
  <c r="N2882" i="16"/>
  <c r="X2879" i="16"/>
  <c r="U2882" i="16"/>
  <c r="M2882" i="16"/>
  <c r="S2881" i="16"/>
  <c r="Q2880" i="16"/>
  <c r="W2879" i="16"/>
  <c r="O2879" i="16"/>
  <c r="O2882" i="16"/>
  <c r="V2882" i="16"/>
  <c r="T2882" i="16"/>
  <c r="L2882" i="16"/>
  <c r="R2881" i="16"/>
  <c r="X2880" i="16"/>
  <c r="P2880" i="16"/>
  <c r="V2879" i="16"/>
  <c r="N2879" i="16"/>
  <c r="W2882" i="16"/>
  <c r="T2881" i="16"/>
  <c r="S2882" i="16"/>
  <c r="K2882" i="16"/>
  <c r="Q2881" i="16"/>
  <c r="W2880" i="16"/>
  <c r="O2880" i="16"/>
  <c r="U2879" i="16"/>
  <c r="M2879" i="16"/>
  <c r="K2879" i="16"/>
  <c r="M2881" i="16"/>
  <c r="Q2879" i="16"/>
  <c r="R2880" i="16"/>
  <c r="R2882" i="16"/>
  <c r="X2881" i="16"/>
  <c r="P2881" i="16"/>
  <c r="V2880" i="16"/>
  <c r="N2880" i="16"/>
  <c r="T2879" i="16"/>
  <c r="L2879" i="16"/>
  <c r="Q2882" i="16"/>
  <c r="W2881" i="16"/>
  <c r="O2881" i="16"/>
  <c r="U2880" i="16"/>
  <c r="M2880" i="16"/>
  <c r="S2879" i="16"/>
  <c r="U2881" i="16"/>
  <c r="K2880" i="16"/>
  <c r="L2881" i="16"/>
  <c r="P2879" i="16"/>
  <c r="R287" i="16"/>
  <c r="R789" i="16" s="1"/>
  <c r="R195" i="10" s="1"/>
  <c r="G2882" i="16"/>
  <c r="F2882" i="16"/>
  <c r="S1372" i="16"/>
  <c r="S1373" i="16" s="1"/>
  <c r="H2874" i="16"/>
  <c r="R286" i="16"/>
  <c r="U1352" i="16"/>
  <c r="D2885" i="16"/>
  <c r="G2886" i="16" s="1"/>
  <c r="K2888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8" i="16"/>
  <c r="D3112" i="16"/>
  <c r="E3112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H2404" i="16"/>
  <c r="H2402" i="16"/>
  <c r="H2546" i="16"/>
  <c r="H2544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6" i="16"/>
  <c r="H3144" i="16" s="1"/>
  <c r="E3111" i="16"/>
  <c r="E2861" i="16"/>
  <c r="H2859" i="16" s="1"/>
  <c r="E2854" i="16"/>
  <c r="H2852" i="16" s="1"/>
  <c r="X1482" i="16"/>
  <c r="O1989" i="16"/>
  <c r="O2239" i="16" s="1"/>
  <c r="N1990" i="16"/>
  <c r="N1991" i="16"/>
  <c r="M2195" i="16"/>
  <c r="O1687" i="16"/>
  <c r="P1687" i="16" s="1"/>
  <c r="P2195" i="16" s="1"/>
  <c r="D3154" i="16"/>
  <c r="E3154" i="16" s="1"/>
  <c r="D3153" i="16"/>
  <c r="H3150" i="16" s="1"/>
  <c r="D2010" i="16"/>
  <c r="D3159" i="16" s="1"/>
  <c r="D3158" i="16"/>
  <c r="H3159" i="16" s="1"/>
  <c r="K2010" i="16"/>
  <c r="K2011" i="16" s="1"/>
  <c r="K2012" i="16" s="1"/>
  <c r="F3158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8" i="16"/>
  <c r="H2865" i="16" s="1"/>
  <c r="X1625" i="16"/>
  <c r="V1638" i="16"/>
  <c r="W1638" i="16" s="1"/>
  <c r="X1626" i="16"/>
  <c r="D1714" i="16"/>
  <c r="D2880" i="16" s="1"/>
  <c r="E2880" i="16"/>
  <c r="F1707" i="16"/>
  <c r="D2874" i="16"/>
  <c r="E2874" i="16" s="1"/>
  <c r="F2872" i="16"/>
  <c r="X1632" i="16"/>
  <c r="U1639" i="16"/>
  <c r="M1536" i="16"/>
  <c r="N1536" i="16" s="1"/>
  <c r="X1513" i="16"/>
  <c r="P2169" i="16"/>
  <c r="P1534" i="16"/>
  <c r="Q1534" i="16" s="1"/>
  <c r="O2172" i="16"/>
  <c r="O1535" i="16"/>
  <c r="P1527" i="16"/>
  <c r="P2171" i="16" s="1"/>
  <c r="O2171" i="16"/>
  <c r="N2171" i="16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1" i="16" s="1"/>
  <c r="N1996" i="16"/>
  <c r="M1997" i="16"/>
  <c r="M1998" i="16" s="1"/>
  <c r="T2261" i="16"/>
  <c r="S20" i="16"/>
  <c r="S81" i="16" s="1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6" i="16" s="1"/>
  <c r="B1719" i="16"/>
  <c r="B2885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S2266" i="16" l="1"/>
  <c r="S2257" i="16"/>
  <c r="S91" i="16" s="1"/>
  <c r="S101" i="12" s="1"/>
  <c r="S109" i="12" s="1"/>
  <c r="R60" i="16"/>
  <c r="R87" i="16" s="1"/>
  <c r="R84" i="16" s="1"/>
  <c r="R2281" i="16"/>
  <c r="M1507" i="16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K1962" i="16"/>
  <c r="K1963" i="16" s="1"/>
  <c r="K2235" i="16"/>
  <c r="M627" i="20"/>
  <c r="N627" i="20" s="1"/>
  <c r="L628" i="20"/>
  <c r="X3111" i="16"/>
  <c r="K3108" i="16"/>
  <c r="W3111" i="16"/>
  <c r="K3109" i="16"/>
  <c r="K3111" i="16" s="1"/>
  <c r="V3111" i="16"/>
  <c r="U3111" i="16"/>
  <c r="Q3111" i="16"/>
  <c r="T3111" i="16"/>
  <c r="S3111" i="16"/>
  <c r="R3111" i="16"/>
  <c r="W2889" i="16"/>
  <c r="O2889" i="16"/>
  <c r="U2888" i="16"/>
  <c r="M2888" i="16"/>
  <c r="S2887" i="16"/>
  <c r="K2887" i="16"/>
  <c r="Q2886" i="16"/>
  <c r="L2888" i="16"/>
  <c r="X2886" i="16"/>
  <c r="M2889" i="16"/>
  <c r="W2886" i="16"/>
  <c r="O2886" i="16"/>
  <c r="L2889" i="16"/>
  <c r="R2888" i="16"/>
  <c r="V2886" i="16"/>
  <c r="N2887" i="16"/>
  <c r="W2888" i="16"/>
  <c r="K2886" i="16"/>
  <c r="N2888" i="16"/>
  <c r="V2889" i="16"/>
  <c r="N2889" i="16"/>
  <c r="T2888" i="16"/>
  <c r="R2887" i="16"/>
  <c r="P2886" i="16"/>
  <c r="T2889" i="16"/>
  <c r="P2887" i="16"/>
  <c r="V2887" i="16"/>
  <c r="Q2889" i="16"/>
  <c r="M2887" i="16"/>
  <c r="V2888" i="16"/>
  <c r="L2887" i="16"/>
  <c r="U2889" i="16"/>
  <c r="S2888" i="16"/>
  <c r="Q2887" i="16"/>
  <c r="X2887" i="16"/>
  <c r="N2886" i="16"/>
  <c r="L2886" i="16"/>
  <c r="U2887" i="16"/>
  <c r="S2886" i="16"/>
  <c r="P2889" i="16"/>
  <c r="T2887" i="16"/>
  <c r="S2889" i="16"/>
  <c r="K2889" i="16"/>
  <c r="Q2888" i="16"/>
  <c r="W2887" i="16"/>
  <c r="O2887" i="16"/>
  <c r="U2886" i="16"/>
  <c r="M2886" i="16"/>
  <c r="R2889" i="16"/>
  <c r="X2888" i="16"/>
  <c r="P2888" i="16"/>
  <c r="T2886" i="16"/>
  <c r="O2888" i="16"/>
  <c r="X2889" i="16"/>
  <c r="R2886" i="16"/>
  <c r="S286" i="16"/>
  <c r="T1372" i="16"/>
  <c r="T1373" i="16" s="1"/>
  <c r="G2889" i="16"/>
  <c r="F2889" i="16"/>
  <c r="H2881" i="16"/>
  <c r="D2892" i="16"/>
  <c r="G2893" i="16" s="1"/>
  <c r="K2895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1" i="16"/>
  <c r="L1964" i="16"/>
  <c r="F3111" i="16"/>
  <c r="K3110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1" i="16"/>
  <c r="H2553" i="16"/>
  <c r="H2418" i="16"/>
  <c r="H2416" i="16"/>
  <c r="H2431" i="16"/>
  <c r="H2445" i="16"/>
  <c r="H2459" i="16"/>
  <c r="H2565" i="16"/>
  <c r="H2567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8" i="16"/>
  <c r="H2866" i="16" s="1"/>
  <c r="E3153" i="16"/>
  <c r="H3151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O1688" i="16"/>
  <c r="P1688" i="16" s="1"/>
  <c r="E1873" i="16"/>
  <c r="E3028" i="16" s="1"/>
  <c r="L2010" i="16"/>
  <c r="L2011" i="16" s="1"/>
  <c r="W1666" i="16"/>
  <c r="X1666" i="16" s="1"/>
  <c r="X2192" i="16" s="1"/>
  <c r="U1667" i="16"/>
  <c r="V1667" i="16" s="1"/>
  <c r="U2192" i="16"/>
  <c r="K2242" i="16"/>
  <c r="Q1970" i="16"/>
  <c r="E3159" i="16"/>
  <c r="D3161" i="16" s="1"/>
  <c r="E3161" i="16" s="1"/>
  <c r="F3157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6" i="16"/>
  <c r="E2876" i="16" s="1"/>
  <c r="D2875" i="16"/>
  <c r="H2872" i="16" s="1"/>
  <c r="D1721" i="16"/>
  <c r="D2887" i="16" s="1"/>
  <c r="E2887" i="16"/>
  <c r="G205" i="20"/>
  <c r="F2873" i="16"/>
  <c r="F1714" i="16"/>
  <c r="D2881" i="16"/>
  <c r="E2881" i="16" s="1"/>
  <c r="F2879" i="16"/>
  <c r="F1720" i="16" a="1"/>
  <c r="F1720" i="16" s="1"/>
  <c r="E2886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3" i="16" s="1"/>
  <c r="D1733" i="16"/>
  <c r="B1726" i="16"/>
  <c r="B2892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W614" i="20" l="1"/>
  <c r="X614" i="20" s="1"/>
  <c r="S2278" i="16"/>
  <c r="S59" i="16"/>
  <c r="T57" i="16" s="1"/>
  <c r="T2254" i="16" s="1"/>
  <c r="S2269" i="16"/>
  <c r="N1507" i="16"/>
  <c r="N370" i="16" s="1"/>
  <c r="O1521" i="16"/>
  <c r="O1507" i="16" s="1"/>
  <c r="O370" i="16" s="1"/>
  <c r="P1520" i="16"/>
  <c r="Q1520" i="16" s="1"/>
  <c r="Q1506" i="16" s="1"/>
  <c r="Q369" i="16" s="1"/>
  <c r="O2170" i="16"/>
  <c r="U1380" i="16"/>
  <c r="U425" i="20"/>
  <c r="U427" i="20" s="1"/>
  <c r="T426" i="20"/>
  <c r="T287" i="16"/>
  <c r="T789" i="16" s="1"/>
  <c r="T195" i="10" s="1"/>
  <c r="V1246" i="16"/>
  <c r="V2129" i="16" s="1"/>
  <c r="U1247" i="16"/>
  <c r="X488" i="20"/>
  <c r="X490" i="20" s="1"/>
  <c r="X461" i="20"/>
  <c r="W489" i="20"/>
  <c r="V483" i="20"/>
  <c r="W481" i="20"/>
  <c r="W476" i="20"/>
  <c r="X474" i="20"/>
  <c r="X476" i="20" s="1"/>
  <c r="L376" i="20"/>
  <c r="L378" i="20" s="1"/>
  <c r="T286" i="16"/>
  <c r="L1962" i="16"/>
  <c r="M1962" i="16" s="1"/>
  <c r="N1962" i="16" s="1"/>
  <c r="O1962" i="16" s="1"/>
  <c r="L3108" i="16"/>
  <c r="L3109" i="16"/>
  <c r="O627" i="20"/>
  <c r="P627" i="20" s="1"/>
  <c r="Q627" i="20" s="1"/>
  <c r="L629" i="20"/>
  <c r="M628" i="20"/>
  <c r="X2896" i="16"/>
  <c r="W2896" i="16"/>
  <c r="O2896" i="16"/>
  <c r="U2895" i="16"/>
  <c r="M2895" i="16"/>
  <c r="S2894" i="16"/>
  <c r="K2894" i="16"/>
  <c r="Q2893" i="16"/>
  <c r="L2895" i="16"/>
  <c r="X2893" i="16"/>
  <c r="U2896" i="16"/>
  <c r="M2896" i="16"/>
  <c r="S2895" i="16"/>
  <c r="Q2894" i="16"/>
  <c r="W2893" i="16"/>
  <c r="O2893" i="16"/>
  <c r="R2893" i="16"/>
  <c r="V2896" i="16"/>
  <c r="N2896" i="16"/>
  <c r="T2895" i="16"/>
  <c r="R2894" i="16"/>
  <c r="P2893" i="16"/>
  <c r="T2896" i="16"/>
  <c r="L2896" i="16"/>
  <c r="R2895" i="16"/>
  <c r="X2894" i="16"/>
  <c r="P2894" i="16"/>
  <c r="V2893" i="16"/>
  <c r="N2893" i="16"/>
  <c r="L2894" i="16"/>
  <c r="S2896" i="16"/>
  <c r="K2896" i="16"/>
  <c r="Q2895" i="16"/>
  <c r="W2894" i="16"/>
  <c r="O2894" i="16"/>
  <c r="U2893" i="16"/>
  <c r="M2893" i="16"/>
  <c r="T2894" i="16"/>
  <c r="R2896" i="16"/>
  <c r="X2895" i="16"/>
  <c r="P2895" i="16"/>
  <c r="V2894" i="16"/>
  <c r="N2894" i="16"/>
  <c r="T2893" i="16"/>
  <c r="L2893" i="16"/>
  <c r="Q2896" i="16"/>
  <c r="W2895" i="16"/>
  <c r="O2895" i="16"/>
  <c r="U2894" i="16"/>
  <c r="M2894" i="16"/>
  <c r="S2893" i="16"/>
  <c r="K2893" i="16"/>
  <c r="P2896" i="16"/>
  <c r="V2895" i="16"/>
  <c r="N2895" i="16"/>
  <c r="U1372" i="16"/>
  <c r="U1373" i="16" s="1"/>
  <c r="F2896" i="16"/>
  <c r="G2896" i="16"/>
  <c r="H2888" i="16"/>
  <c r="D2899" i="16"/>
  <c r="G2900" i="16" s="1"/>
  <c r="K2902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2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0" i="16"/>
  <c r="N1508" i="16"/>
  <c r="N371" i="16" s="1"/>
  <c r="N792" i="16" s="1"/>
  <c r="N200" i="10" s="1"/>
  <c r="P1536" i="16"/>
  <c r="Q1536" i="16" s="1"/>
  <c r="P1529" i="16"/>
  <c r="H2689" i="16"/>
  <c r="O1682" i="16"/>
  <c r="P1682" i="16" s="1"/>
  <c r="Q1682" i="16" s="1"/>
  <c r="H2409" i="16"/>
  <c r="H2551" i="16"/>
  <c r="H2439" i="16"/>
  <c r="H2452" i="16"/>
  <c r="H2558" i="16"/>
  <c r="U1982" i="16"/>
  <c r="V1982" i="16" s="1"/>
  <c r="S1983" i="16"/>
  <c r="T1983" i="16" s="1"/>
  <c r="S2238" i="16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5" i="16"/>
  <c r="H2873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D1873" i="16"/>
  <c r="D1874" i="16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0" i="16"/>
  <c r="H3157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3" i="16"/>
  <c r="E2883" i="16" s="1"/>
  <c r="D2882" i="16"/>
  <c r="H2879" i="16" s="1"/>
  <c r="F1727" i="16" a="1"/>
  <c r="F1727" i="16" s="1"/>
  <c r="E2893" i="16"/>
  <c r="G212" i="20"/>
  <c r="G214" i="20" s="1"/>
  <c r="F2880" i="16"/>
  <c r="D1728" i="16"/>
  <c r="D2894" i="16" s="1"/>
  <c r="E2894" i="16"/>
  <c r="F1721" i="16"/>
  <c r="F2887" i="16" s="1"/>
  <c r="D2888" i="16"/>
  <c r="E2888" i="16" s="1"/>
  <c r="D2889" i="16" s="1"/>
  <c r="H2886" i="16" s="1"/>
  <c r="X1640" i="16"/>
  <c r="F2886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T20" i="16"/>
  <c r="T81" i="16" s="1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899" i="16" s="1"/>
  <c r="E1734" i="16"/>
  <c r="D1734" i="16"/>
  <c r="D2900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T2266" i="16" l="1"/>
  <c r="T2257" i="16"/>
  <c r="T91" i="16" s="1"/>
  <c r="T101" i="12" s="1"/>
  <c r="T109" i="12" s="1"/>
  <c r="S60" i="16"/>
  <c r="S87" i="16" s="1"/>
  <c r="S84" i="16" s="1"/>
  <c r="S2281" i="16"/>
  <c r="Q2170" i="16"/>
  <c r="R1520" i="16"/>
  <c r="S1520" i="16" s="1"/>
  <c r="P1521" i="16"/>
  <c r="Q1521" i="16" s="1"/>
  <c r="P2170" i="16"/>
  <c r="P1506" i="16"/>
  <c r="P369" i="16" s="1"/>
  <c r="M376" i="20"/>
  <c r="M378" i="20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X489" i="20"/>
  <c r="X481" i="20"/>
  <c r="X483" i="20" s="1"/>
  <c r="W483" i="20"/>
  <c r="L1963" i="16"/>
  <c r="M1963" i="16" s="1"/>
  <c r="N1963" i="16" s="1"/>
  <c r="O1963" i="16" s="1"/>
  <c r="U286" i="16"/>
  <c r="L3111" i="16"/>
  <c r="M3109" i="16"/>
  <c r="M3111" i="16" s="1"/>
  <c r="M3108" i="16"/>
  <c r="N3108" i="16" s="1"/>
  <c r="N3110" i="16" s="1"/>
  <c r="L3110" i="16"/>
  <c r="M629" i="20"/>
  <c r="N628" i="20"/>
  <c r="W2903" i="16"/>
  <c r="O2903" i="16"/>
  <c r="U2902" i="16"/>
  <c r="M2902" i="16"/>
  <c r="S2901" i="16"/>
  <c r="K2901" i="16"/>
  <c r="Q2900" i="16"/>
  <c r="R2902" i="16"/>
  <c r="X2901" i="16"/>
  <c r="N2900" i="16"/>
  <c r="V2902" i="16"/>
  <c r="L2901" i="16"/>
  <c r="V2903" i="16"/>
  <c r="N2903" i="16"/>
  <c r="T2902" i="16"/>
  <c r="L2902" i="16"/>
  <c r="R2901" i="16"/>
  <c r="X2900" i="16"/>
  <c r="P2900" i="16"/>
  <c r="L2903" i="16"/>
  <c r="P2901" i="16"/>
  <c r="P2903" i="16"/>
  <c r="U2903" i="16"/>
  <c r="M2903" i="16"/>
  <c r="S2902" i="16"/>
  <c r="Q2901" i="16"/>
  <c r="W2900" i="16"/>
  <c r="O2900" i="16"/>
  <c r="T2903" i="16"/>
  <c r="V2900" i="16"/>
  <c r="N2902" i="16"/>
  <c r="S2903" i="16"/>
  <c r="K2903" i="16"/>
  <c r="Q2902" i="16"/>
  <c r="W2901" i="16"/>
  <c r="O2901" i="16"/>
  <c r="U2900" i="16"/>
  <c r="M2900" i="16"/>
  <c r="W2902" i="16"/>
  <c r="U2901" i="16"/>
  <c r="S2900" i="16"/>
  <c r="X2903" i="16"/>
  <c r="R2900" i="16"/>
  <c r="R2903" i="16"/>
  <c r="X2902" i="16"/>
  <c r="P2902" i="16"/>
  <c r="V2901" i="16"/>
  <c r="N2901" i="16"/>
  <c r="T2900" i="16"/>
  <c r="L2900" i="16"/>
  <c r="Q2903" i="16"/>
  <c r="O2902" i="16"/>
  <c r="M2901" i="16"/>
  <c r="K2900" i="16"/>
  <c r="T2901" i="16"/>
  <c r="V1372" i="16"/>
  <c r="W1372" i="16" s="1"/>
  <c r="V1373" i="16"/>
  <c r="F2903" i="16"/>
  <c r="G2903" i="16"/>
  <c r="H2895" i="16"/>
  <c r="D2906" i="16"/>
  <c r="G2907" i="16" s="1"/>
  <c r="K2909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3" i="16"/>
  <c r="W1234" i="16"/>
  <c r="T1269" i="16"/>
  <c r="U1269" i="16" s="1"/>
  <c r="R1536" i="16"/>
  <c r="H2710" i="16"/>
  <c r="H2696" i="16"/>
  <c r="Q1529" i="16"/>
  <c r="H2845" i="16"/>
  <c r="H2437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V1989" i="16"/>
  <c r="W1989" i="16" s="1"/>
  <c r="W2239" i="16" s="1"/>
  <c r="S1990" i="16"/>
  <c r="T1990" i="16" s="1"/>
  <c r="U1990" i="16" s="1"/>
  <c r="E2889" i="16"/>
  <c r="H2887" i="16" s="1"/>
  <c r="E2882" i="16"/>
  <c r="H2880" i="16" s="1"/>
  <c r="E3160" i="16"/>
  <c r="H3158" i="16" s="1"/>
  <c r="S1991" i="16"/>
  <c r="T1991" i="16" s="1"/>
  <c r="U1991" i="16" s="1"/>
  <c r="T2239" i="16"/>
  <c r="D3029" i="16"/>
  <c r="F1873" i="16"/>
  <c r="D3028" i="16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0" i="16"/>
  <c r="E2890" i="16" s="1"/>
  <c r="F1734" i="16" a="1"/>
  <c r="F1734" i="16" s="1"/>
  <c r="E2900" i="16"/>
  <c r="F1728" i="16"/>
  <c r="F2894" i="16" s="1"/>
  <c r="D2895" i="16"/>
  <c r="E2895" i="16" s="1"/>
  <c r="D2897" i="16" s="1"/>
  <c r="E2897" i="16" s="1"/>
  <c r="F2893" i="16"/>
  <c r="D1735" i="16"/>
  <c r="F1735" i="16" s="1"/>
  <c r="F2901" i="16" s="1"/>
  <c r="E2901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K193" i="10"/>
  <c r="K192" i="10" s="1"/>
  <c r="K787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U19" i="16"/>
  <c r="V17" i="16" s="1"/>
  <c r="V2249" i="16" s="1"/>
  <c r="U2273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6" i="16" s="1"/>
  <c r="D1741" i="16"/>
  <c r="D2907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T59" i="16" l="1"/>
  <c r="U57" i="16" s="1"/>
  <c r="U2254" i="16" s="1"/>
  <c r="T2278" i="16"/>
  <c r="T2269" i="16"/>
  <c r="R2170" i="16"/>
  <c r="N376" i="20"/>
  <c r="O376" i="20" s="1"/>
  <c r="R1506" i="16"/>
  <c r="R369" i="16" s="1"/>
  <c r="R1521" i="16"/>
  <c r="S1521" i="16" s="1"/>
  <c r="Q1507" i="16"/>
  <c r="Q370" i="16" s="1"/>
  <c r="P1507" i="16"/>
  <c r="P370" i="16" s="1"/>
  <c r="W1380" i="16"/>
  <c r="M377" i="20"/>
  <c r="F3028" i="16"/>
  <c r="K1874" i="16"/>
  <c r="V287" i="16"/>
  <c r="V789" i="16" s="1"/>
  <c r="V195" i="10" s="1"/>
  <c r="V426" i="20"/>
  <c r="W425" i="20"/>
  <c r="W427" i="20" s="1"/>
  <c r="X1246" i="16"/>
  <c r="X2129" i="16" s="1"/>
  <c r="W1247" i="16"/>
  <c r="L629" i="16"/>
  <c r="L795" i="16" s="1"/>
  <c r="L203" i="10" s="1"/>
  <c r="P1963" i="16"/>
  <c r="O3108" i="16"/>
  <c r="M3110" i="16"/>
  <c r="N3109" i="16"/>
  <c r="N629" i="20"/>
  <c r="O628" i="20"/>
  <c r="E640" i="20"/>
  <c r="K641" i="20" s="1"/>
  <c r="K642" i="20" s="1"/>
  <c r="M634" i="20"/>
  <c r="N634" i="20" s="1"/>
  <c r="O634" i="20" s="1"/>
  <c r="V286" i="16"/>
  <c r="X2910" i="16"/>
  <c r="P2910" i="16"/>
  <c r="V2909" i="16"/>
  <c r="N2909" i="16"/>
  <c r="T2908" i="16"/>
  <c r="L2908" i="16"/>
  <c r="R2907" i="16"/>
  <c r="W2910" i="16"/>
  <c r="O2910" i="16"/>
  <c r="U2909" i="16"/>
  <c r="M2909" i="16"/>
  <c r="S2908" i="16"/>
  <c r="K2908" i="16"/>
  <c r="Q2907" i="16"/>
  <c r="Q2909" i="16"/>
  <c r="R2910" i="16"/>
  <c r="T2907" i="16"/>
  <c r="U2908" i="16"/>
  <c r="V2910" i="16"/>
  <c r="N2910" i="16"/>
  <c r="T2909" i="16"/>
  <c r="L2909" i="16"/>
  <c r="R2908" i="16"/>
  <c r="X2907" i="16"/>
  <c r="P2907" i="16"/>
  <c r="L2910" i="16"/>
  <c r="R2909" i="16"/>
  <c r="P2908" i="16"/>
  <c r="N2907" i="16"/>
  <c r="O2908" i="16"/>
  <c r="U2907" i="16"/>
  <c r="X2909" i="16"/>
  <c r="N2908" i="16"/>
  <c r="W2909" i="16"/>
  <c r="K2907" i="16"/>
  <c r="U2910" i="16"/>
  <c r="M2910" i="16"/>
  <c r="S2909" i="16"/>
  <c r="Q2908" i="16"/>
  <c r="W2907" i="16"/>
  <c r="O2907" i="16"/>
  <c r="T2910" i="16"/>
  <c r="X2908" i="16"/>
  <c r="V2907" i="16"/>
  <c r="K2910" i="16"/>
  <c r="M2907" i="16"/>
  <c r="V2908" i="16"/>
  <c r="L2907" i="16"/>
  <c r="O2909" i="16"/>
  <c r="M2908" i="16"/>
  <c r="S2910" i="16"/>
  <c r="W2908" i="16"/>
  <c r="P2909" i="16"/>
  <c r="Q2910" i="16"/>
  <c r="S2907" i="16"/>
  <c r="W1373" i="16"/>
  <c r="Q1962" i="16"/>
  <c r="R1962" i="16" s="1"/>
  <c r="S1962" i="16" s="1"/>
  <c r="G2910" i="16"/>
  <c r="F2910" i="16"/>
  <c r="D2913" i="16"/>
  <c r="G2914" i="16" s="1"/>
  <c r="K2916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5" i="16"/>
  <c r="H2432" i="16"/>
  <c r="S1536" i="16"/>
  <c r="R1529" i="16"/>
  <c r="H2682" i="16"/>
  <c r="H2430" i="16"/>
  <c r="H2423" i="16"/>
  <c r="H2446" i="16"/>
  <c r="H2444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7" i="16"/>
  <c r="E3029" i="16"/>
  <c r="O2010" i="16"/>
  <c r="P2010" i="16" s="1"/>
  <c r="N2012" i="16"/>
  <c r="N2242" i="16"/>
  <c r="U1970" i="16"/>
  <c r="U1969" i="16"/>
  <c r="U2236" i="16"/>
  <c r="V1968" i="16"/>
  <c r="D2896" i="16"/>
  <c r="H2893" i="16" s="1"/>
  <c r="F1741" i="16" a="1"/>
  <c r="F1741" i="16" s="1"/>
  <c r="E2907" i="16"/>
  <c r="D1742" i="16"/>
  <c r="D2908" i="16" s="1"/>
  <c r="E2908" i="16"/>
  <c r="D1736" i="16"/>
  <c r="D2902" i="16" s="1"/>
  <c r="D2901" i="16"/>
  <c r="H2902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3" i="16" s="1"/>
  <c r="D1748" i="16"/>
  <c r="D2914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T60" i="16" l="1"/>
  <c r="T87" i="16" s="1"/>
  <c r="T84" i="16" s="1"/>
  <c r="T2281" i="16"/>
  <c r="U2266" i="16"/>
  <c r="U2257" i="16"/>
  <c r="U91" i="16" s="1"/>
  <c r="U101" i="12" s="1"/>
  <c r="U109" i="12" s="1"/>
  <c r="N377" i="20"/>
  <c r="O377" i="20" s="1"/>
  <c r="R1507" i="16"/>
  <c r="R370" i="16" s="1"/>
  <c r="N378" i="20"/>
  <c r="K357" i="20"/>
  <c r="K88" i="20" s="1"/>
  <c r="K1224" i="20" s="1"/>
  <c r="K1223" i="20" s="1"/>
  <c r="W287" i="16"/>
  <c r="W789" i="16" s="1"/>
  <c r="W195" i="10" s="1"/>
  <c r="K1875" i="16"/>
  <c r="K1876" i="16" s="1"/>
  <c r="K2220" i="16"/>
  <c r="L1874" i="16"/>
  <c r="X425" i="20"/>
  <c r="X427" i="20" s="1"/>
  <c r="W426" i="20"/>
  <c r="X1247" i="16"/>
  <c r="P376" i="20"/>
  <c r="O378" i="20"/>
  <c r="Q1963" i="16"/>
  <c r="R1963" i="16" s="1"/>
  <c r="S1963" i="16" s="1"/>
  <c r="K121" i="20"/>
  <c r="N3111" i="16"/>
  <c r="O3109" i="16"/>
  <c r="O3111" i="16" s="1"/>
  <c r="O3110" i="16"/>
  <c r="P3108" i="16"/>
  <c r="O629" i="20"/>
  <c r="P628" i="20"/>
  <c r="L641" i="20"/>
  <c r="W2917" i="16"/>
  <c r="O2917" i="16"/>
  <c r="U2916" i="16"/>
  <c r="M2916" i="16"/>
  <c r="S2915" i="16"/>
  <c r="K2915" i="16"/>
  <c r="Q2914" i="16"/>
  <c r="M2917" i="16"/>
  <c r="W2914" i="16"/>
  <c r="T2917" i="16"/>
  <c r="R2916" i="16"/>
  <c r="P2915" i="16"/>
  <c r="S2914" i="16"/>
  <c r="P2917" i="16"/>
  <c r="T2915" i="16"/>
  <c r="V2917" i="16"/>
  <c r="N2917" i="16"/>
  <c r="T2916" i="16"/>
  <c r="L2916" i="16"/>
  <c r="R2915" i="16"/>
  <c r="X2914" i="16"/>
  <c r="P2914" i="16"/>
  <c r="U2917" i="16"/>
  <c r="S2916" i="16"/>
  <c r="Q2915" i="16"/>
  <c r="O2914" i="16"/>
  <c r="L2917" i="16"/>
  <c r="X2915" i="16"/>
  <c r="V2914" i="16"/>
  <c r="N2914" i="16"/>
  <c r="M2915" i="16"/>
  <c r="X2917" i="16"/>
  <c r="N2916" i="16"/>
  <c r="R2914" i="16"/>
  <c r="S2917" i="16"/>
  <c r="K2917" i="16"/>
  <c r="Q2916" i="16"/>
  <c r="W2915" i="16"/>
  <c r="O2915" i="16"/>
  <c r="U2914" i="16"/>
  <c r="M2914" i="16"/>
  <c r="R2917" i="16"/>
  <c r="X2916" i="16"/>
  <c r="P2916" i="16"/>
  <c r="V2915" i="16"/>
  <c r="N2915" i="16"/>
  <c r="T2914" i="16"/>
  <c r="L2914" i="16"/>
  <c r="Q2917" i="16"/>
  <c r="W2916" i="16"/>
  <c r="O2916" i="16"/>
  <c r="U2915" i="16"/>
  <c r="K2914" i="16"/>
  <c r="V2916" i="16"/>
  <c r="L2915" i="16"/>
  <c r="X1373" i="16"/>
  <c r="G2917" i="16"/>
  <c r="F2917" i="16"/>
  <c r="H2909" i="16"/>
  <c r="D2920" i="16"/>
  <c r="G2921" i="16" s="1"/>
  <c r="K2923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0" i="16"/>
  <c r="H2458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6" i="16"/>
  <c r="H2894" i="16" s="1"/>
  <c r="D3030" i="16"/>
  <c r="L1736" i="16"/>
  <c r="M1736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2" i="16"/>
  <c r="D2903" i="16" s="1"/>
  <c r="H2900" i="16" s="1"/>
  <c r="F2900" i="16"/>
  <c r="F1742" i="16"/>
  <c r="F2908" i="16" s="1"/>
  <c r="D2909" i="16"/>
  <c r="E2909" i="16" s="1"/>
  <c r="D2911" i="16" s="1"/>
  <c r="E2911" i="16" s="1"/>
  <c r="F1748" i="16" a="1"/>
  <c r="F1748" i="16" s="1"/>
  <c r="E2914" i="16"/>
  <c r="D1749" i="16"/>
  <c r="F1749" i="16" s="1"/>
  <c r="F2915" i="16" s="1"/>
  <c r="E2915" i="16"/>
  <c r="F2907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19" i="16"/>
  <c r="W17" i="16" s="1"/>
  <c r="W2249" i="16" s="1"/>
  <c r="W983" i="16"/>
  <c r="W977" i="16"/>
  <c r="V20" i="16"/>
  <c r="V81" i="16" s="1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1" i="16" s="1"/>
  <c r="D1761" i="16"/>
  <c r="B1754" i="16"/>
  <c r="B2920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U59" i="16" l="1"/>
  <c r="V57" i="16" s="1"/>
  <c r="V2254" i="16" s="1"/>
  <c r="V2257" i="16" s="1"/>
  <c r="V91" i="16" s="1"/>
  <c r="V101" i="12" s="1"/>
  <c r="V109" i="12" s="1"/>
  <c r="U2278" i="16"/>
  <c r="U2269" i="16"/>
  <c r="L1875" i="16"/>
  <c r="M1874" i="16"/>
  <c r="L2220" i="16"/>
  <c r="L1876" i="16"/>
  <c r="X426" i="20"/>
  <c r="Q376" i="20"/>
  <c r="R376" i="20" s="1"/>
  <c r="P378" i="20"/>
  <c r="P377" i="20"/>
  <c r="L147" i="20"/>
  <c r="L1228" i="20" s="1"/>
  <c r="P3110" i="16"/>
  <c r="Q3108" i="16"/>
  <c r="P3109" i="16"/>
  <c r="P3111" i="16" s="1"/>
  <c r="P629" i="20"/>
  <c r="Q628" i="20"/>
  <c r="M641" i="20"/>
  <c r="L121" i="20"/>
  <c r="L642" i="20"/>
  <c r="X287" i="16"/>
  <c r="X789" i="16" s="1"/>
  <c r="X195" i="10" s="1"/>
  <c r="X2924" i="16"/>
  <c r="P2924" i="16"/>
  <c r="V2923" i="16"/>
  <c r="N2923" i="16"/>
  <c r="T2922" i="16"/>
  <c r="L2922" i="16"/>
  <c r="R2921" i="16"/>
  <c r="N2924" i="16"/>
  <c r="L2923" i="16"/>
  <c r="X2921" i="16"/>
  <c r="S2923" i="16"/>
  <c r="O2921" i="16"/>
  <c r="L2924" i="16"/>
  <c r="X2922" i="16"/>
  <c r="V2921" i="16"/>
  <c r="K2924" i="16"/>
  <c r="U2921" i="16"/>
  <c r="P2923" i="16"/>
  <c r="T2921" i="16"/>
  <c r="O2923" i="16"/>
  <c r="S2921" i="16"/>
  <c r="W2924" i="16"/>
  <c r="O2924" i="16"/>
  <c r="U2923" i="16"/>
  <c r="M2923" i="16"/>
  <c r="S2922" i="16"/>
  <c r="K2922" i="16"/>
  <c r="Q2921" i="16"/>
  <c r="V2924" i="16"/>
  <c r="T2923" i="16"/>
  <c r="R2922" i="16"/>
  <c r="P2921" i="16"/>
  <c r="W2921" i="16"/>
  <c r="T2924" i="16"/>
  <c r="R2923" i="16"/>
  <c r="P2922" i="16"/>
  <c r="S2924" i="16"/>
  <c r="W2922" i="16"/>
  <c r="M2921" i="16"/>
  <c r="X2923" i="16"/>
  <c r="N2922" i="16"/>
  <c r="U2922" i="16"/>
  <c r="K2921" i="16"/>
  <c r="W2923" i="16"/>
  <c r="U2924" i="16"/>
  <c r="M2924" i="16"/>
  <c r="Q2922" i="16"/>
  <c r="N2921" i="16"/>
  <c r="Q2923" i="16"/>
  <c r="O2922" i="16"/>
  <c r="V2922" i="16"/>
  <c r="L2921" i="16"/>
  <c r="Q2924" i="16"/>
  <c r="M2922" i="16"/>
  <c r="R2924" i="16"/>
  <c r="G2924" i="16"/>
  <c r="D2927" i="16"/>
  <c r="G2928" i="16" s="1"/>
  <c r="K2930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4" i="16"/>
  <c r="I626" i="16"/>
  <c r="H3173" i="16"/>
  <c r="T1529" i="16"/>
  <c r="U1536" i="16"/>
  <c r="G3027" i="16"/>
  <c r="K3029" i="16" s="1"/>
  <c r="D3031" i="16"/>
  <c r="E3031" i="16" s="1"/>
  <c r="H2711" i="16"/>
  <c r="H2690" i="16"/>
  <c r="H2688" i="16"/>
  <c r="X1254" i="16"/>
  <c r="X1255" i="16" s="1"/>
  <c r="W1970" i="16"/>
  <c r="S1522" i="16"/>
  <c r="S1508" i="16" s="1"/>
  <c r="S371" i="16" s="1"/>
  <c r="S792" i="16" s="1"/>
  <c r="S200" i="10" s="1"/>
  <c r="E3030" i="16"/>
  <c r="E2903" i="16"/>
  <c r="H2901" i="16" s="1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0" i="16"/>
  <c r="H2907" i="16" s="1"/>
  <c r="D2904" i="16"/>
  <c r="E2904" i="16" s="1"/>
  <c r="F1755" i="16" a="1"/>
  <c r="F1755" i="16" s="1"/>
  <c r="E2921" i="16"/>
  <c r="D1750" i="16"/>
  <c r="D2916" i="16" s="1"/>
  <c r="D2915" i="16"/>
  <c r="H2916" i="16" s="1"/>
  <c r="D1756" i="16"/>
  <c r="D2922" i="16" s="1"/>
  <c r="E2922" i="16"/>
  <c r="U1528" i="16"/>
  <c r="W1534" i="16"/>
  <c r="V2172" i="16"/>
  <c r="V1535" i="16"/>
  <c r="V1527" i="16"/>
  <c r="U2171" i="16"/>
  <c r="W1262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7" i="16" s="1"/>
  <c r="E1762" i="16"/>
  <c r="D1762" i="16"/>
  <c r="D2928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V2266" i="16" l="1"/>
  <c r="V59" i="16" s="1"/>
  <c r="W57" i="16" s="1"/>
  <c r="W2254" i="16" s="1"/>
  <c r="W2257" i="16" s="1"/>
  <c r="W91" i="16" s="1"/>
  <c r="W101" i="12" s="1"/>
  <c r="W109" i="12" s="1"/>
  <c r="U60" i="16"/>
  <c r="U87" i="16" s="1"/>
  <c r="U84" i="16" s="1"/>
  <c r="U2281" i="16"/>
  <c r="N1874" i="16"/>
  <c r="O1874" i="16" s="1"/>
  <c r="O2220" i="16" s="1"/>
  <c r="M2220" i="16"/>
  <c r="M1876" i="16"/>
  <c r="M1875" i="16"/>
  <c r="Q377" i="20"/>
  <c r="R377" i="20" s="1"/>
  <c r="S376" i="20"/>
  <c r="R378" i="20"/>
  <c r="Q378" i="20"/>
  <c r="Q3109" i="16"/>
  <c r="R3109" i="16" s="1"/>
  <c r="Q3110" i="16"/>
  <c r="R3108" i="16"/>
  <c r="Q629" i="20"/>
  <c r="R628" i="20"/>
  <c r="L643" i="20"/>
  <c r="L124" i="20" s="1"/>
  <c r="L1227" i="20" s="1"/>
  <c r="M642" i="20"/>
  <c r="L122" i="20"/>
  <c r="N641" i="20"/>
  <c r="M121" i="20"/>
  <c r="F3030" i="16"/>
  <c r="X3030" i="16"/>
  <c r="P3030" i="16"/>
  <c r="V3029" i="16"/>
  <c r="N3029" i="16"/>
  <c r="T3028" i="16"/>
  <c r="L3028" i="16"/>
  <c r="R3027" i="16"/>
  <c r="M3030" i="16"/>
  <c r="O3027" i="16"/>
  <c r="R3029" i="16"/>
  <c r="X3028" i="16"/>
  <c r="N3027" i="16"/>
  <c r="V3028" i="16"/>
  <c r="L3027" i="16"/>
  <c r="U3028" i="16"/>
  <c r="W3030" i="16"/>
  <c r="O3030" i="16"/>
  <c r="U3029" i="16"/>
  <c r="M3029" i="16"/>
  <c r="S3028" i="16"/>
  <c r="K3028" i="16"/>
  <c r="Q3027" i="16"/>
  <c r="Q3028" i="16"/>
  <c r="L3030" i="16"/>
  <c r="V3027" i="16"/>
  <c r="R3030" i="16"/>
  <c r="N3028" i="16"/>
  <c r="W3029" i="16"/>
  <c r="V3030" i="16"/>
  <c r="N3030" i="16"/>
  <c r="T3029" i="16"/>
  <c r="L3029" i="16"/>
  <c r="R3028" i="16"/>
  <c r="X3027" i="16"/>
  <c r="P3027" i="16"/>
  <c r="U3030" i="16"/>
  <c r="S3029" i="16"/>
  <c r="W3027" i="16"/>
  <c r="T3030" i="16"/>
  <c r="P3028" i="16"/>
  <c r="P3029" i="16"/>
  <c r="T3027" i="16"/>
  <c r="O3029" i="16"/>
  <c r="S3027" i="16"/>
  <c r="M3028" i="16"/>
  <c r="S3030" i="16"/>
  <c r="K3030" i="16"/>
  <c r="Q3029" i="16"/>
  <c r="W3028" i="16"/>
  <c r="O3028" i="16"/>
  <c r="U3027" i="16"/>
  <c r="M3027" i="16"/>
  <c r="Q3030" i="16"/>
  <c r="K3027" i="16"/>
  <c r="X3029" i="16"/>
  <c r="W2931" i="16"/>
  <c r="O2931" i="16"/>
  <c r="U2930" i="16"/>
  <c r="M2930" i="16"/>
  <c r="S2929" i="16"/>
  <c r="K2929" i="16"/>
  <c r="Q2928" i="16"/>
  <c r="V2931" i="16"/>
  <c r="N2931" i="16"/>
  <c r="T2930" i="16"/>
  <c r="L2930" i="16"/>
  <c r="R2929" i="16"/>
  <c r="X2928" i="16"/>
  <c r="P2928" i="16"/>
  <c r="M2931" i="16"/>
  <c r="Q2929" i="16"/>
  <c r="O2928" i="16"/>
  <c r="L2931" i="16"/>
  <c r="P2929" i="16"/>
  <c r="V2928" i="16"/>
  <c r="R2931" i="16"/>
  <c r="N2929" i="16"/>
  <c r="W2930" i="16"/>
  <c r="S2928" i="16"/>
  <c r="N2930" i="16"/>
  <c r="U2931" i="16"/>
  <c r="S2930" i="16"/>
  <c r="W2928" i="16"/>
  <c r="X2930" i="16"/>
  <c r="Q2931" i="16"/>
  <c r="M2929" i="16"/>
  <c r="V2930" i="16"/>
  <c r="L2929" i="16"/>
  <c r="T2931" i="16"/>
  <c r="R2930" i="16"/>
  <c r="X2929" i="16"/>
  <c r="N2928" i="16"/>
  <c r="V2929" i="16"/>
  <c r="L2928" i="16"/>
  <c r="U2929" i="16"/>
  <c r="K2928" i="16"/>
  <c r="P2931" i="16"/>
  <c r="R2928" i="16"/>
  <c r="S2931" i="16"/>
  <c r="K2931" i="16"/>
  <c r="Q2930" i="16"/>
  <c r="W2929" i="16"/>
  <c r="O2929" i="16"/>
  <c r="U2928" i="16"/>
  <c r="M2928" i="16"/>
  <c r="P2930" i="16"/>
  <c r="T2928" i="16"/>
  <c r="O2930" i="16"/>
  <c r="X2931" i="16"/>
  <c r="T2929" i="16"/>
  <c r="G2931" i="16"/>
  <c r="F2931" i="16"/>
  <c r="H2923" i="16"/>
  <c r="D2934" i="16"/>
  <c r="G2935" i="16" s="1"/>
  <c r="K2937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1" i="16"/>
  <c r="L1153" i="20"/>
  <c r="L236" i="20" s="1"/>
  <c r="H2704" i="16"/>
  <c r="U1529" i="16"/>
  <c r="V1536" i="16"/>
  <c r="G3030" i="16"/>
  <c r="M1877" i="16"/>
  <c r="L1877" i="16"/>
  <c r="K1877" i="16"/>
  <c r="H2709" i="16"/>
  <c r="H2846" i="16"/>
  <c r="H2844" i="16"/>
  <c r="H2451" i="16"/>
  <c r="T1522" i="16"/>
  <c r="T1508" i="16" s="1"/>
  <c r="T371" i="16" s="1"/>
  <c r="T792" i="16" s="1"/>
  <c r="T200" i="10" s="1"/>
  <c r="X736" i="20"/>
  <c r="X737" i="20" s="1"/>
  <c r="E2910" i="16"/>
  <c r="H2908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29" i="16" s="1"/>
  <c r="E2929" i="16"/>
  <c r="F1762" i="16" a="1"/>
  <c r="F1762" i="16" s="1"/>
  <c r="E2928" i="16"/>
  <c r="F1756" i="16"/>
  <c r="F2922" i="16" s="1"/>
  <c r="D2923" i="16"/>
  <c r="E2923" i="16" s="1"/>
  <c r="F2921" i="16"/>
  <c r="F2914" i="16"/>
  <c r="E2916" i="16"/>
  <c r="D2918" i="16" s="1"/>
  <c r="E2918" i="16" s="1"/>
  <c r="W1527" i="16"/>
  <c r="V1528" i="16"/>
  <c r="V2171" i="16"/>
  <c r="W1535" i="16"/>
  <c r="X1534" i="16"/>
  <c r="W2172" i="16"/>
  <c r="X1262" i="16"/>
  <c r="O1048" i="20"/>
  <c r="P1048" i="20" s="1"/>
  <c r="Q1048" i="20" s="1"/>
  <c r="N1049" i="20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X978" i="16"/>
  <c r="W20" i="16"/>
  <c r="W81" i="16" s="1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4" i="16" s="1"/>
  <c r="D1769" i="16"/>
  <c r="D2935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W2266" i="16" l="1"/>
  <c r="V2269" i="16"/>
  <c r="V2278" i="16"/>
  <c r="V2281" i="16" s="1"/>
  <c r="N1875" i="16"/>
  <c r="O1875" i="16" s="1"/>
  <c r="N2220" i="16"/>
  <c r="N1876" i="16"/>
  <c r="O1876" i="16" s="1"/>
  <c r="P1874" i="16"/>
  <c r="T376" i="20"/>
  <c r="S378" i="20"/>
  <c r="S377" i="20"/>
  <c r="S3109" i="16"/>
  <c r="T3109" i="16" s="1"/>
  <c r="S3108" i="16"/>
  <c r="S3110" i="16" s="1"/>
  <c r="R3110" i="16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X2938" i="16"/>
  <c r="W2938" i="16"/>
  <c r="O2938" i="16"/>
  <c r="U2937" i="16"/>
  <c r="M2937" i="16"/>
  <c r="S2936" i="16"/>
  <c r="K2936" i="16"/>
  <c r="Q2935" i="16"/>
  <c r="R2937" i="16"/>
  <c r="V2935" i="16"/>
  <c r="V2937" i="16"/>
  <c r="R2935" i="16"/>
  <c r="V2938" i="16"/>
  <c r="N2938" i="16"/>
  <c r="T2937" i="16"/>
  <c r="L2937" i="16"/>
  <c r="R2936" i="16"/>
  <c r="X2935" i="16"/>
  <c r="P2935" i="16"/>
  <c r="T2938" i="16"/>
  <c r="X2936" i="16"/>
  <c r="N2935" i="16"/>
  <c r="P2938" i="16"/>
  <c r="U2938" i="16"/>
  <c r="M2938" i="16"/>
  <c r="S2937" i="16"/>
  <c r="Q2936" i="16"/>
  <c r="W2935" i="16"/>
  <c r="O2935" i="16"/>
  <c r="L2938" i="16"/>
  <c r="P2936" i="16"/>
  <c r="L2936" i="16"/>
  <c r="S2938" i="16"/>
  <c r="K2938" i="16"/>
  <c r="Q2937" i="16"/>
  <c r="W2936" i="16"/>
  <c r="O2936" i="16"/>
  <c r="U2935" i="16"/>
  <c r="M2935" i="16"/>
  <c r="W2937" i="16"/>
  <c r="U2936" i="16"/>
  <c r="S2935" i="16"/>
  <c r="N2937" i="16"/>
  <c r="R2938" i="16"/>
  <c r="X2937" i="16"/>
  <c r="P2937" i="16"/>
  <c r="V2936" i="16"/>
  <c r="N2936" i="16"/>
  <c r="T2935" i="16"/>
  <c r="L2935" i="16"/>
  <c r="Q2938" i="16"/>
  <c r="O2937" i="16"/>
  <c r="M2936" i="16"/>
  <c r="K2935" i="16"/>
  <c r="T2936" i="16"/>
  <c r="F2938" i="16"/>
  <c r="G2938" i="16"/>
  <c r="H2930" i="16"/>
  <c r="D2941" i="16"/>
  <c r="G2942" i="16" s="1"/>
  <c r="K2944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2" i="16"/>
  <c r="N1877" i="16"/>
  <c r="N560" i="16" s="1"/>
  <c r="M560" i="16"/>
  <c r="V1529" i="16"/>
  <c r="W1536" i="16"/>
  <c r="O1877" i="16"/>
  <c r="H2697" i="16"/>
  <c r="H2683" i="16"/>
  <c r="H2453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7" i="16"/>
  <c r="H2914" i="16" s="1"/>
  <c r="D2924" i="16"/>
  <c r="H2921" i="16" s="1"/>
  <c r="D2925" i="16"/>
  <c r="E2925" i="16" s="1"/>
  <c r="F1763" i="16"/>
  <c r="F2929" i="16" s="1"/>
  <c r="D2930" i="16"/>
  <c r="E2930" i="16" s="1"/>
  <c r="D2932" i="16" s="1"/>
  <c r="E2932" i="16" s="1"/>
  <c r="D1770" i="16"/>
  <c r="D2936" i="16" s="1"/>
  <c r="E2936" i="16"/>
  <c r="F1769" i="16" a="1"/>
  <c r="F1769" i="16" s="1"/>
  <c r="E2935" i="16"/>
  <c r="F2928" i="16"/>
  <c r="X2172" i="16"/>
  <c r="X1535" i="16"/>
  <c r="W1528" i="16"/>
  <c r="X1527" i="16"/>
  <c r="X2171" i="16" s="1"/>
  <c r="W2171" i="16"/>
  <c r="O1049" i="20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H1788" i="16"/>
  <c r="I1781" i="16" a="1"/>
  <c r="I1781" i="16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2" i="16" s="1"/>
  <c r="E1776" i="16"/>
  <c r="D1782" i="16"/>
  <c r="B1775" i="16"/>
  <c r="B2941" i="16" s="1"/>
  <c r="T2198" i="16"/>
  <c r="K1765" i="16"/>
  <c r="K1766" i="16" s="1"/>
  <c r="K2206" i="16"/>
  <c r="S2200" i="16"/>
  <c r="W1543" i="16"/>
  <c r="W722" i="20"/>
  <c r="W723" i="20" s="1"/>
  <c r="X729" i="20"/>
  <c r="V60" i="16" l="1"/>
  <c r="V87" i="16" s="1"/>
  <c r="V84" i="16" s="1"/>
  <c r="W2278" i="16"/>
  <c r="W60" i="16" s="1"/>
  <c r="W87" i="16" s="1"/>
  <c r="W84" i="16" s="1"/>
  <c r="W59" i="16"/>
  <c r="X57" i="16" s="1"/>
  <c r="X2254" i="16" s="1"/>
  <c r="X2257" i="16" s="1"/>
  <c r="X91" i="16" s="1"/>
  <c r="X101" i="12" s="1"/>
  <c r="X109" i="12" s="1"/>
  <c r="W2269" i="16"/>
  <c r="P1876" i="16"/>
  <c r="Q1874" i="16"/>
  <c r="P2220" i="16"/>
  <c r="P1875" i="16"/>
  <c r="T377" i="20"/>
  <c r="T378" i="20"/>
  <c r="U376" i="20"/>
  <c r="U3109" i="16"/>
  <c r="T3108" i="16"/>
  <c r="S629" i="20"/>
  <c r="T628" i="20"/>
  <c r="N643" i="20"/>
  <c r="N124" i="20" s="1"/>
  <c r="N1227" i="20" s="1"/>
  <c r="O642" i="20"/>
  <c r="N122" i="20"/>
  <c r="P641" i="20"/>
  <c r="O121" i="20"/>
  <c r="X2945" i="16"/>
  <c r="P2945" i="16"/>
  <c r="V2944" i="16"/>
  <c r="N2944" i="16"/>
  <c r="T2943" i="16"/>
  <c r="L2943" i="16"/>
  <c r="R2942" i="16"/>
  <c r="K2942" i="16"/>
  <c r="W2945" i="16"/>
  <c r="O2945" i="16"/>
  <c r="U2944" i="16"/>
  <c r="M2944" i="16"/>
  <c r="S2943" i="16"/>
  <c r="K2943" i="16"/>
  <c r="Q2942" i="16"/>
  <c r="N2945" i="16"/>
  <c r="T2944" i="16"/>
  <c r="R2943" i="16"/>
  <c r="P2942" i="16"/>
  <c r="O2943" i="16"/>
  <c r="U2943" i="16"/>
  <c r="V2945" i="16"/>
  <c r="L2944" i="16"/>
  <c r="X2942" i="16"/>
  <c r="W2944" i="16"/>
  <c r="U2945" i="16"/>
  <c r="M2945" i="16"/>
  <c r="S2944" i="16"/>
  <c r="Q2943" i="16"/>
  <c r="W2942" i="16"/>
  <c r="O2942" i="16"/>
  <c r="M2942" i="16"/>
  <c r="S2942" i="16"/>
  <c r="T2945" i="16"/>
  <c r="L2945" i="16"/>
  <c r="R2944" i="16"/>
  <c r="X2943" i="16"/>
  <c r="P2943" i="16"/>
  <c r="V2942" i="16"/>
  <c r="N2942" i="16"/>
  <c r="S2945" i="16"/>
  <c r="K2945" i="16"/>
  <c r="Q2944" i="16"/>
  <c r="W2943" i="16"/>
  <c r="U2942" i="16"/>
  <c r="O2944" i="16"/>
  <c r="R2945" i="16"/>
  <c r="X2944" i="16"/>
  <c r="P2944" i="16"/>
  <c r="V2943" i="16"/>
  <c r="N2943" i="16"/>
  <c r="T2942" i="16"/>
  <c r="L2942" i="16"/>
  <c r="Q2945" i="16"/>
  <c r="M2943" i="16"/>
  <c r="F2945" i="16"/>
  <c r="G2945" i="16"/>
  <c r="H2937" i="16"/>
  <c r="D2948" i="16"/>
  <c r="G2949" i="16" s="1"/>
  <c r="K2951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5" i="16"/>
  <c r="H2681" i="16"/>
  <c r="O1738" i="16"/>
  <c r="V1522" i="16"/>
  <c r="V1508" i="16" s="1"/>
  <c r="V371" i="16" s="1"/>
  <c r="V792" i="16" s="1"/>
  <c r="V200" i="10" s="1"/>
  <c r="E2924" i="16"/>
  <c r="H2922" i="16" s="1"/>
  <c r="E2917" i="16"/>
  <c r="H2915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2" i="16"/>
  <c r="D1777" i="16"/>
  <c r="F1777" i="16" s="1"/>
  <c r="F2943" i="16" s="1"/>
  <c r="E2943" i="16"/>
  <c r="F2935" i="16"/>
  <c r="F1770" i="16"/>
  <c r="F2936" i="16" s="1"/>
  <c r="D2937" i="16"/>
  <c r="E2937" i="16" s="1"/>
  <c r="D2938" i="16" s="1"/>
  <c r="H2935" i="16" s="1"/>
  <c r="D2931" i="16"/>
  <c r="H2928" i="16" s="1"/>
  <c r="X1528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1002" i="16"/>
  <c r="X20" i="16"/>
  <c r="X81" i="16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8" i="16" s="1"/>
  <c r="D1789" i="16"/>
  <c r="E1784" i="16"/>
  <c r="E1783" i="16"/>
  <c r="D1783" i="16"/>
  <c r="D2949" i="16" s="1"/>
  <c r="U2198" i="16"/>
  <c r="V2198" i="16"/>
  <c r="U1709" i="16"/>
  <c r="V1709" i="16" s="1"/>
  <c r="T2200" i="16"/>
  <c r="X1543" i="16"/>
  <c r="X722" i="20"/>
  <c r="X723" i="20" s="1"/>
  <c r="W2281" i="16" l="1"/>
  <c r="X2266" i="16"/>
  <c r="Q1876" i="16"/>
  <c r="Q1875" i="16"/>
  <c r="R1874" i="16"/>
  <c r="Q2220" i="16"/>
  <c r="U378" i="20"/>
  <c r="U377" i="20"/>
  <c r="V376" i="20"/>
  <c r="N1226" i="20"/>
  <c r="V3109" i="16"/>
  <c r="W3109" i="16" s="1"/>
  <c r="X3109" i="16" s="1"/>
  <c r="T3110" i="16"/>
  <c r="U3108" i="16"/>
  <c r="V3108" i="16" s="1"/>
  <c r="T629" i="20"/>
  <c r="U628" i="20"/>
  <c r="P121" i="20"/>
  <c r="Q641" i="20"/>
  <c r="O643" i="20"/>
  <c r="O124" i="20" s="1"/>
  <c r="O1227" i="20" s="1"/>
  <c r="O1226" i="20" s="1"/>
  <c r="O122" i="20"/>
  <c r="P642" i="20"/>
  <c r="X2952" i="16"/>
  <c r="P2952" i="16"/>
  <c r="V2951" i="16"/>
  <c r="N2951" i="16"/>
  <c r="T2950" i="16"/>
  <c r="L2950" i="16"/>
  <c r="R2949" i="16"/>
  <c r="U2952" i="16"/>
  <c r="M2952" i="16"/>
  <c r="S2951" i="16"/>
  <c r="W2949" i="16"/>
  <c r="O2949" i="16"/>
  <c r="L2952" i="16"/>
  <c r="X2950" i="16"/>
  <c r="S2952" i="16"/>
  <c r="O2950" i="16"/>
  <c r="X2951" i="16"/>
  <c r="O2951" i="16"/>
  <c r="S2949" i="16"/>
  <c r="W2952" i="16"/>
  <c r="O2952" i="16"/>
  <c r="U2951" i="16"/>
  <c r="M2951" i="16"/>
  <c r="S2950" i="16"/>
  <c r="K2950" i="16"/>
  <c r="Q2949" i="16"/>
  <c r="Q2950" i="16"/>
  <c r="T2952" i="16"/>
  <c r="V2949" i="16"/>
  <c r="Q2951" i="16"/>
  <c r="U2949" i="16"/>
  <c r="R2952" i="16"/>
  <c r="N2950" i="16"/>
  <c r="U2950" i="16"/>
  <c r="V2952" i="16"/>
  <c r="N2952" i="16"/>
  <c r="T2951" i="16"/>
  <c r="L2951" i="16"/>
  <c r="R2950" i="16"/>
  <c r="X2949" i="16"/>
  <c r="P2949" i="16"/>
  <c r="R2951" i="16"/>
  <c r="P2950" i="16"/>
  <c r="K2952" i="16"/>
  <c r="W2950" i="16"/>
  <c r="M2949" i="16"/>
  <c r="V2950" i="16"/>
  <c r="Q2952" i="16"/>
  <c r="M2950" i="16"/>
  <c r="P2951" i="16"/>
  <c r="N2949" i="16"/>
  <c r="T2949" i="16"/>
  <c r="W2951" i="16"/>
  <c r="K2949" i="16"/>
  <c r="L2949" i="16"/>
  <c r="G2952" i="16"/>
  <c r="F2952" i="16"/>
  <c r="D2955" i="16"/>
  <c r="G2956" i="16" s="1"/>
  <c r="K2958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1" i="16"/>
  <c r="H2929" i="16" s="1"/>
  <c r="E2938" i="16"/>
  <c r="H2936" i="16" s="1"/>
  <c r="Q1750" i="16"/>
  <c r="Q2204" i="16" s="1"/>
  <c r="W2011" i="16"/>
  <c r="W2242" i="16"/>
  <c r="W2012" i="16"/>
  <c r="X2010" i="16"/>
  <c r="X2242" i="16" s="1"/>
  <c r="D2939" i="16"/>
  <c r="E2939" i="16" s="1"/>
  <c r="F1783" i="16" a="1"/>
  <c r="F1783" i="16" s="1"/>
  <c r="E2949" i="16"/>
  <c r="D1784" i="16"/>
  <c r="F1784" i="16" s="1"/>
  <c r="F2950" i="16" s="1"/>
  <c r="E2950" i="16"/>
  <c r="D1778" i="16"/>
  <c r="D2944" i="16" s="1"/>
  <c r="D2943" i="16"/>
  <c r="H2944" i="16" s="1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0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6" i="16" s="1"/>
  <c r="D1796" i="16"/>
  <c r="B1789" i="16"/>
  <c r="B2955" i="16" s="1"/>
  <c r="E1791" i="16"/>
  <c r="E2957" i="16" s="1"/>
  <c r="E1790" i="16"/>
  <c r="U2200" i="16"/>
  <c r="U1723" i="16"/>
  <c r="X2278" i="16" l="1"/>
  <c r="X59" i="16"/>
  <c r="X2269" i="16"/>
  <c r="R2220" i="16"/>
  <c r="R1875" i="16"/>
  <c r="R1876" i="16"/>
  <c r="S1874" i="16"/>
  <c r="V378" i="20"/>
  <c r="W376" i="20"/>
  <c r="V377" i="20"/>
  <c r="U3110" i="16"/>
  <c r="H3109" i="16"/>
  <c r="V3110" i="16"/>
  <c r="W3108" i="16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X2959" i="16"/>
  <c r="P2959" i="16"/>
  <c r="V2958" i="16"/>
  <c r="N2958" i="16"/>
  <c r="T2957" i="16"/>
  <c r="L2957" i="16"/>
  <c r="R2956" i="16"/>
  <c r="S2959" i="16"/>
  <c r="O2957" i="16"/>
  <c r="V2957" i="16"/>
  <c r="Q2959" i="16"/>
  <c r="S2956" i="16"/>
  <c r="W2959" i="16"/>
  <c r="O2959" i="16"/>
  <c r="U2958" i="16"/>
  <c r="M2958" i="16"/>
  <c r="S2957" i="16"/>
  <c r="K2957" i="16"/>
  <c r="Q2956" i="16"/>
  <c r="V2956" i="16"/>
  <c r="K2959" i="16"/>
  <c r="M2956" i="16"/>
  <c r="N2957" i="16"/>
  <c r="O2958" i="16"/>
  <c r="V2959" i="16"/>
  <c r="N2959" i="16"/>
  <c r="T2958" i="16"/>
  <c r="L2958" i="16"/>
  <c r="R2957" i="16"/>
  <c r="X2956" i="16"/>
  <c r="P2956" i="16"/>
  <c r="N2956" i="16"/>
  <c r="Q2958" i="16"/>
  <c r="W2957" i="16"/>
  <c r="X2958" i="16"/>
  <c r="L2956" i="16"/>
  <c r="U2957" i="16"/>
  <c r="U2959" i="16"/>
  <c r="M2959" i="16"/>
  <c r="S2958" i="16"/>
  <c r="Q2957" i="16"/>
  <c r="W2956" i="16"/>
  <c r="O2956" i="16"/>
  <c r="T2959" i="16"/>
  <c r="L2959" i="16"/>
  <c r="R2958" i="16"/>
  <c r="X2957" i="16"/>
  <c r="P2957" i="16"/>
  <c r="U2956" i="16"/>
  <c r="P2958" i="16"/>
  <c r="T2956" i="16"/>
  <c r="W2958" i="16"/>
  <c r="M2957" i="16"/>
  <c r="K2956" i="16"/>
  <c r="R2959" i="16"/>
  <c r="G2959" i="16"/>
  <c r="F2959" i="16"/>
  <c r="D2962" i="16"/>
  <c r="G2963" i="16" s="1"/>
  <c r="K2965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8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6" i="16"/>
  <c r="E2944" i="16"/>
  <c r="D2945" i="16" s="1"/>
  <c r="H2942" i="16" s="1"/>
  <c r="F2942" i="16"/>
  <c r="D1785" i="16"/>
  <c r="D2951" i="16" s="1"/>
  <c r="D2950" i="16"/>
  <c r="H2951" i="16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0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7" i="16" s="1"/>
  <c r="B1099" i="16"/>
  <c r="B1843" i="16" s="1"/>
  <c r="B2998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3" i="16" s="1"/>
  <c r="B1796" i="16"/>
  <c r="B2962" i="16" s="1"/>
  <c r="E1798" i="16"/>
  <c r="E1797" i="16"/>
  <c r="P1758" i="16"/>
  <c r="O2206" i="16"/>
  <c r="D1791" i="16"/>
  <c r="K1787" i="16"/>
  <c r="X1709" i="16"/>
  <c r="V2200" i="16"/>
  <c r="X60" i="16" l="1"/>
  <c r="X87" i="16" s="1"/>
  <c r="X84" i="16" s="1"/>
  <c r="X2281" i="16"/>
  <c r="S2220" i="16"/>
  <c r="S1876" i="16"/>
  <c r="S1875" i="16"/>
  <c r="T1874" i="16"/>
  <c r="W377" i="20"/>
  <c r="W378" i="20"/>
  <c r="X376" i="20"/>
  <c r="X378" i="20" s="1"/>
  <c r="W3110" i="16"/>
  <c r="X3108" i="16"/>
  <c r="Q1226" i="20"/>
  <c r="V629" i="20"/>
  <c r="W628" i="20"/>
  <c r="X628" i="20" s="1"/>
  <c r="R121" i="20"/>
  <c r="T641" i="20"/>
  <c r="R642" i="20"/>
  <c r="Q122" i="20"/>
  <c r="X2966" i="16"/>
  <c r="P2966" i="16"/>
  <c r="V2965" i="16"/>
  <c r="N2965" i="16"/>
  <c r="T2964" i="16"/>
  <c r="L2964" i="16"/>
  <c r="R2963" i="16"/>
  <c r="S2966" i="16"/>
  <c r="X2965" i="16"/>
  <c r="L2963" i="16"/>
  <c r="M2964" i="16"/>
  <c r="W2966" i="16"/>
  <c r="O2966" i="16"/>
  <c r="U2965" i="16"/>
  <c r="M2965" i="16"/>
  <c r="S2964" i="16"/>
  <c r="K2964" i="16"/>
  <c r="Q2963" i="16"/>
  <c r="N2963" i="16"/>
  <c r="Q2965" i="16"/>
  <c r="U2963" i="16"/>
  <c r="N2964" i="16"/>
  <c r="W2965" i="16"/>
  <c r="K2963" i="16"/>
  <c r="V2966" i="16"/>
  <c r="N2966" i="16"/>
  <c r="T2965" i="16"/>
  <c r="L2965" i="16"/>
  <c r="R2964" i="16"/>
  <c r="X2963" i="16"/>
  <c r="P2963" i="16"/>
  <c r="P2964" i="16"/>
  <c r="W2964" i="16"/>
  <c r="O2964" i="16"/>
  <c r="V2964" i="16"/>
  <c r="O2965" i="16"/>
  <c r="U2966" i="16"/>
  <c r="M2966" i="16"/>
  <c r="S2965" i="16"/>
  <c r="Q2964" i="16"/>
  <c r="W2963" i="16"/>
  <c r="O2963" i="16"/>
  <c r="X2964" i="16"/>
  <c r="K2966" i="16"/>
  <c r="M2963" i="16"/>
  <c r="P2965" i="16"/>
  <c r="Q2966" i="16"/>
  <c r="S2963" i="16"/>
  <c r="T2966" i="16"/>
  <c r="L2966" i="16"/>
  <c r="R2965" i="16"/>
  <c r="V2963" i="16"/>
  <c r="R2966" i="16"/>
  <c r="U2964" i="16"/>
  <c r="T2963" i="16"/>
  <c r="F2966" i="16"/>
  <c r="G2966" i="16"/>
  <c r="D2969" i="16"/>
  <c r="G2970" i="16" s="1"/>
  <c r="K2972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5" i="16"/>
  <c r="H2943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2999" i="16"/>
  <c r="D1846" i="16"/>
  <c r="D3001" i="16" s="1"/>
  <c r="E3001" i="16" s="1"/>
  <c r="D2946" i="16"/>
  <c r="E2946" i="16" s="1"/>
  <c r="L1785" i="16"/>
  <c r="L1787" i="16" s="1"/>
  <c r="F1797" i="16" a="1"/>
  <c r="F1797" i="16" s="1"/>
  <c r="E2963" i="16"/>
  <c r="D1792" i="16"/>
  <c r="D2958" i="16" s="1"/>
  <c r="D2957" i="16"/>
  <c r="H2958" i="16" s="1"/>
  <c r="D1798" i="16"/>
  <c r="D2964" i="16" s="1"/>
  <c r="E2964" i="16"/>
  <c r="E2951" i="16"/>
  <c r="D2953" i="16" s="1"/>
  <c r="E2953" i="16" s="1"/>
  <c r="F2949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6" i="16" s="1"/>
  <c r="E1851" i="16"/>
  <c r="D1858" i="16"/>
  <c r="D3013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69" i="16" s="1"/>
  <c r="E1804" i="16"/>
  <c r="D1810" i="16"/>
  <c r="D1804" i="16"/>
  <c r="D2970" i="16" s="1"/>
  <c r="Q2205" i="16"/>
  <c r="K1799" i="16"/>
  <c r="R2205" i="16"/>
  <c r="Q2206" i="16"/>
  <c r="Q1765" i="16"/>
  <c r="W2200" i="16"/>
  <c r="K159" i="16" l="1"/>
  <c r="K161" i="16"/>
  <c r="K178" i="16" s="1"/>
  <c r="K51" i="10" s="1"/>
  <c r="K339" i="10" s="1"/>
  <c r="T1875" i="16"/>
  <c r="U1874" i="16"/>
  <c r="T2220" i="16"/>
  <c r="T1876" i="16"/>
  <c r="X377" i="20"/>
  <c r="X3110" i="16"/>
  <c r="H3108" i="16"/>
  <c r="R643" i="20"/>
  <c r="R124" i="20" s="1"/>
  <c r="R1227" i="20" s="1"/>
  <c r="R1226" i="20" s="1"/>
  <c r="S642" i="20"/>
  <c r="R122" i="20"/>
  <c r="U641" i="20"/>
  <c r="T121" i="20"/>
  <c r="X2973" i="16"/>
  <c r="W2973" i="16"/>
  <c r="O2973" i="16"/>
  <c r="U2972" i="16"/>
  <c r="M2972" i="16"/>
  <c r="S2971" i="16"/>
  <c r="K2971" i="16"/>
  <c r="Q2970" i="16"/>
  <c r="R2972" i="16"/>
  <c r="N2970" i="16"/>
  <c r="K2973" i="16"/>
  <c r="U2970" i="16"/>
  <c r="X2972" i="16"/>
  <c r="N2971" i="16"/>
  <c r="O2972" i="16"/>
  <c r="M2971" i="16"/>
  <c r="P2973" i="16"/>
  <c r="L2971" i="16"/>
  <c r="V2973" i="16"/>
  <c r="N2973" i="16"/>
  <c r="T2972" i="16"/>
  <c r="L2972" i="16"/>
  <c r="R2971" i="16"/>
  <c r="X2970" i="16"/>
  <c r="P2970" i="16"/>
  <c r="L2973" i="16"/>
  <c r="P2971" i="16"/>
  <c r="Q2972" i="16"/>
  <c r="O2971" i="16"/>
  <c r="R2973" i="16"/>
  <c r="T2970" i="16"/>
  <c r="W2972" i="16"/>
  <c r="S2970" i="16"/>
  <c r="V2972" i="16"/>
  <c r="R2970" i="16"/>
  <c r="U2973" i="16"/>
  <c r="M2973" i="16"/>
  <c r="S2972" i="16"/>
  <c r="Q2971" i="16"/>
  <c r="W2970" i="16"/>
  <c r="O2970" i="16"/>
  <c r="T2973" i="16"/>
  <c r="X2971" i="16"/>
  <c r="S2973" i="16"/>
  <c r="W2971" i="16"/>
  <c r="M2970" i="16"/>
  <c r="P2972" i="16"/>
  <c r="L2970" i="16"/>
  <c r="Q2973" i="16"/>
  <c r="U2971" i="16"/>
  <c r="K2970" i="16"/>
  <c r="T2971" i="16"/>
  <c r="V2970" i="16"/>
  <c r="V2971" i="16"/>
  <c r="N2972" i="16"/>
  <c r="G2973" i="16"/>
  <c r="F2973" i="16"/>
  <c r="H2965" i="16"/>
  <c r="D297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0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3" i="16"/>
  <c r="F1851" i="16" a="1"/>
  <c r="F1851" i="16" s="1"/>
  <c r="E3006" i="16"/>
  <c r="D1853" i="16"/>
  <c r="D3008" i="16" s="1"/>
  <c r="D3007" i="16"/>
  <c r="D3002" i="16"/>
  <c r="L2209" i="16"/>
  <c r="F1804" i="16" a="1"/>
  <c r="F1804" i="16" s="1"/>
  <c r="E2970" i="16"/>
  <c r="F1798" i="16"/>
  <c r="F2964" i="16" s="1"/>
  <c r="D2965" i="16"/>
  <c r="E2965" i="16" s="1"/>
  <c r="D2967" i="16" s="1"/>
  <c r="E2967" i="16" s="1"/>
  <c r="F2963" i="16"/>
  <c r="F2956" i="16"/>
  <c r="E2958" i="16"/>
  <c r="D2959" i="16" s="1"/>
  <c r="H2956" i="16" s="1"/>
  <c r="D1805" i="16"/>
  <c r="F1805" i="16" s="1"/>
  <c r="F2971" i="16" s="1"/>
  <c r="E2971" i="16"/>
  <c r="D2952" i="16"/>
  <c r="H2949" i="16" s="1"/>
  <c r="K1792" i="16"/>
  <c r="K1793" i="16" s="1"/>
  <c r="F295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1" i="16" s="1"/>
  <c r="E1859" i="16"/>
  <c r="E3014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7" i="16" s="1"/>
  <c r="B1810" i="16"/>
  <c r="B2976" i="16" s="1"/>
  <c r="D1817" i="16"/>
  <c r="E1812" i="16"/>
  <c r="E1811" i="16"/>
  <c r="K1800" i="16"/>
  <c r="K1801" i="16" s="1"/>
  <c r="K2211" i="16"/>
  <c r="X2200" i="16"/>
  <c r="U2220" i="16" l="1"/>
  <c r="V1874" i="16"/>
  <c r="W1874" i="16" s="1"/>
  <c r="K1846" i="16"/>
  <c r="K2216" i="16" s="1"/>
  <c r="U1875" i="16"/>
  <c r="U1876" i="16"/>
  <c r="U121" i="20"/>
  <c r="V641" i="20"/>
  <c r="S643" i="20"/>
  <c r="S124" i="20" s="1"/>
  <c r="S1227" i="20" s="1"/>
  <c r="S1226" i="20" s="1"/>
  <c r="T642" i="20"/>
  <c r="S122" i="20"/>
  <c r="D2983" i="16"/>
  <c r="G2984" i="16" s="1"/>
  <c r="K2986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2999" i="16"/>
  <c r="K3001" i="16" s="1"/>
  <c r="F1852" i="16"/>
  <c r="F3007" i="16" s="1"/>
  <c r="D3003" i="16"/>
  <c r="E3003" i="16" s="1"/>
  <c r="T1738" i="16"/>
  <c r="E2952" i="16"/>
  <c r="H2950" i="16" s="1"/>
  <c r="E2959" i="16"/>
  <c r="H2957" i="16" s="1"/>
  <c r="E3002" i="16"/>
  <c r="Q1778" i="16"/>
  <c r="R1778" i="16" s="1"/>
  <c r="R2208" i="16" s="1"/>
  <c r="M1786" i="16"/>
  <c r="M1787" i="16" s="1"/>
  <c r="N1785" i="16"/>
  <c r="N2209" i="16" s="1"/>
  <c r="P1779" i="16"/>
  <c r="K2210" i="16"/>
  <c r="E3008" i="16"/>
  <c r="D3009" i="16" s="1"/>
  <c r="F3006" i="16"/>
  <c r="D2960" i="16"/>
  <c r="E2960" i="16" s="1"/>
  <c r="L1792" i="16"/>
  <c r="L1793" i="16" s="1"/>
  <c r="K1794" i="16"/>
  <c r="D1806" i="16"/>
  <c r="D2972" i="16" s="1"/>
  <c r="D2971" i="16"/>
  <c r="H2972" i="16" s="1"/>
  <c r="D2966" i="16"/>
  <c r="H2963" i="16" s="1"/>
  <c r="F1811" i="16" a="1"/>
  <c r="F1811" i="16" s="1"/>
  <c r="E2977" i="16"/>
  <c r="D1812" i="16"/>
  <c r="D2978" i="16" s="1"/>
  <c r="E2978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1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U1158" i="20"/>
  <c r="U1160" i="20" s="1"/>
  <c r="T1159" i="20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4" i="16" s="1"/>
  <c r="D1824" i="16"/>
  <c r="B1817" i="16"/>
  <c r="B2983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V2220" i="16"/>
  <c r="V1876" i="16"/>
  <c r="W1876" i="16" s="1"/>
  <c r="W2220" i="16"/>
  <c r="X1874" i="16"/>
  <c r="V1875" i="16"/>
  <c r="W1875" i="16" s="1"/>
  <c r="T643" i="20"/>
  <c r="T124" i="20" s="1"/>
  <c r="T1227" i="20" s="1"/>
  <c r="U642" i="20"/>
  <c r="T122" i="20"/>
  <c r="W641" i="20"/>
  <c r="V121" i="20"/>
  <c r="F3002" i="16"/>
  <c r="X3002" i="16"/>
  <c r="P3002" i="16"/>
  <c r="V3001" i="16"/>
  <c r="N3001" i="16"/>
  <c r="T3000" i="16"/>
  <c r="L3000" i="16"/>
  <c r="R2999" i="16"/>
  <c r="S3001" i="16"/>
  <c r="W2999" i="16"/>
  <c r="M2999" i="16"/>
  <c r="N3000" i="16"/>
  <c r="Q3002" i="16"/>
  <c r="S2999" i="16"/>
  <c r="W3002" i="16"/>
  <c r="O3002" i="16"/>
  <c r="U3001" i="16"/>
  <c r="M3001" i="16"/>
  <c r="S3000" i="16"/>
  <c r="K3000" i="16"/>
  <c r="Q2999" i="16"/>
  <c r="M3002" i="16"/>
  <c r="O2999" i="16"/>
  <c r="X3001" i="16"/>
  <c r="W3001" i="16"/>
  <c r="M3000" i="16"/>
  <c r="V3002" i="16"/>
  <c r="N3002" i="16"/>
  <c r="T3001" i="16"/>
  <c r="L3001" i="16"/>
  <c r="R3000" i="16"/>
  <c r="X2999" i="16"/>
  <c r="P2999" i="16"/>
  <c r="U3002" i="16"/>
  <c r="U2999" i="16"/>
  <c r="P3001" i="16"/>
  <c r="L2999" i="16"/>
  <c r="U3000" i="16"/>
  <c r="Q3000" i="16"/>
  <c r="T3002" i="16"/>
  <c r="L3002" i="16"/>
  <c r="R3001" i="16"/>
  <c r="X3000" i="16"/>
  <c r="P3000" i="16"/>
  <c r="V2999" i="16"/>
  <c r="N2999" i="16"/>
  <c r="S3002" i="16"/>
  <c r="K3002" i="16"/>
  <c r="Q3001" i="16"/>
  <c r="W3000" i="16"/>
  <c r="V3000" i="16"/>
  <c r="T2999" i="16"/>
  <c r="O3001" i="16"/>
  <c r="K2999" i="16"/>
  <c r="O3000" i="16"/>
  <c r="R3002" i="16"/>
  <c r="W2987" i="16"/>
  <c r="O2987" i="16"/>
  <c r="U2986" i="16"/>
  <c r="M2986" i="16"/>
  <c r="S2985" i="16"/>
  <c r="K2985" i="16"/>
  <c r="Q2984" i="16"/>
  <c r="U2987" i="16"/>
  <c r="S2986" i="16"/>
  <c r="W2984" i="16"/>
  <c r="L2987" i="16"/>
  <c r="X2985" i="16"/>
  <c r="V2984" i="16"/>
  <c r="S2987" i="16"/>
  <c r="Q2986" i="16"/>
  <c r="O2985" i="16"/>
  <c r="M2984" i="16"/>
  <c r="V2987" i="16"/>
  <c r="N2987" i="16"/>
  <c r="T2986" i="16"/>
  <c r="L2986" i="16"/>
  <c r="R2985" i="16"/>
  <c r="X2984" i="16"/>
  <c r="P2984" i="16"/>
  <c r="M2987" i="16"/>
  <c r="Q2985" i="16"/>
  <c r="O2984" i="16"/>
  <c r="R2986" i="16"/>
  <c r="P2985" i="16"/>
  <c r="N2984" i="16"/>
  <c r="K2987" i="16"/>
  <c r="W2985" i="16"/>
  <c r="U2984" i="16"/>
  <c r="T2987" i="16"/>
  <c r="R2984" i="16"/>
  <c r="R2987" i="16"/>
  <c r="X2986" i="16"/>
  <c r="P2986" i="16"/>
  <c r="V2985" i="16"/>
  <c r="N2985" i="16"/>
  <c r="T2984" i="16"/>
  <c r="L2984" i="16"/>
  <c r="Q2987" i="16"/>
  <c r="W2986" i="16"/>
  <c r="O2986" i="16"/>
  <c r="U2985" i="16"/>
  <c r="M2985" i="16"/>
  <c r="S2984" i="16"/>
  <c r="K2984" i="16"/>
  <c r="X2987" i="16"/>
  <c r="P2987" i="16"/>
  <c r="V2986" i="16"/>
  <c r="N2986" i="16"/>
  <c r="T2985" i="16"/>
  <c r="L2985" i="16"/>
  <c r="F2987" i="16"/>
  <c r="G2987" i="16"/>
  <c r="D2990" i="16"/>
  <c r="P1830" i="16"/>
  <c r="Q1830" i="16"/>
  <c r="R1830" i="16"/>
  <c r="S1830" i="16"/>
  <c r="T1830" i="16"/>
  <c r="U1830" i="16"/>
  <c r="V1830" i="16"/>
  <c r="W1830" i="16"/>
  <c r="X1830" i="16"/>
  <c r="G3006" i="16"/>
  <c r="K3008" i="16" s="1"/>
  <c r="G3002" i="16"/>
  <c r="M1849" i="16"/>
  <c r="L1849" i="16"/>
  <c r="G2977" i="16"/>
  <c r="K2979" i="16" s="1"/>
  <c r="U1738" i="16"/>
  <c r="O1785" i="16"/>
  <c r="O2209" i="16" s="1"/>
  <c r="E2966" i="16"/>
  <c r="H2964" i="16" s="1"/>
  <c r="E3009" i="16"/>
  <c r="S1778" i="16"/>
  <c r="S2208" i="16" s="1"/>
  <c r="Q1779" i="16"/>
  <c r="R1779" i="16" s="1"/>
  <c r="Q2208" i="16"/>
  <c r="N1786" i="16"/>
  <c r="N1787" i="16" s="1"/>
  <c r="F3020" i="16"/>
  <c r="D1860" i="16"/>
  <c r="D3015" i="16" s="1"/>
  <c r="D3014" i="16"/>
  <c r="L2210" i="16"/>
  <c r="D3010" i="16"/>
  <c r="E3010" i="16" s="1"/>
  <c r="L1794" i="16"/>
  <c r="M1792" i="16"/>
  <c r="N1792" i="16" s="1"/>
  <c r="N2210" i="16" s="1"/>
  <c r="L1806" i="16"/>
  <c r="L2212" i="16" s="1"/>
  <c r="F1812" i="16"/>
  <c r="F2978" i="16" s="1"/>
  <c r="D2979" i="16"/>
  <c r="E2979" i="16" s="1"/>
  <c r="F1818" i="16" a="1"/>
  <c r="F1818" i="16" s="1"/>
  <c r="E2984" i="16"/>
  <c r="F2977" i="16"/>
  <c r="D1819" i="16"/>
  <c r="D2985" i="16" s="1"/>
  <c r="E2985" i="16"/>
  <c r="E2972" i="16"/>
  <c r="D2973" i="16" s="1"/>
  <c r="H2970" i="16" s="1"/>
  <c r="F2970" i="16"/>
  <c r="M56" i="10"/>
  <c r="M344" i="10" s="1"/>
  <c r="M55" i="10"/>
  <c r="M343" i="10" s="1"/>
  <c r="K167" i="16"/>
  <c r="K184" i="16" s="1"/>
  <c r="K58" i="10" s="1"/>
  <c r="K346" i="10" s="1"/>
  <c r="K343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2" i="16" s="1"/>
  <c r="E3022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1159" i="20"/>
  <c r="V1158" i="20"/>
  <c r="V1160" i="2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0" i="16" s="1"/>
  <c r="E1826" i="16"/>
  <c r="D1825" i="16"/>
  <c r="D2991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T1226" i="2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09" i="16"/>
  <c r="X3009" i="16"/>
  <c r="P3009" i="16"/>
  <c r="V3008" i="16"/>
  <c r="N3008" i="16"/>
  <c r="T3007" i="16"/>
  <c r="L3007" i="16"/>
  <c r="R3006" i="16"/>
  <c r="N3009" i="16"/>
  <c r="T3008" i="16"/>
  <c r="R3007" i="16"/>
  <c r="P3006" i="16"/>
  <c r="W3009" i="16"/>
  <c r="O3009" i="16"/>
  <c r="U3008" i="16"/>
  <c r="M3008" i="16"/>
  <c r="S3007" i="16"/>
  <c r="K3007" i="16"/>
  <c r="Q3006" i="16"/>
  <c r="V3009" i="16"/>
  <c r="L3008" i="16"/>
  <c r="X3006" i="16"/>
  <c r="U3009" i="16"/>
  <c r="M3009" i="16"/>
  <c r="S3008" i="16"/>
  <c r="Q3007" i="16"/>
  <c r="W3006" i="16"/>
  <c r="O3006" i="16"/>
  <c r="K3009" i="16"/>
  <c r="W3007" i="16"/>
  <c r="U3006" i="16"/>
  <c r="K3006" i="16"/>
  <c r="T3009" i="16"/>
  <c r="L3009" i="16"/>
  <c r="R3008" i="16"/>
  <c r="X3007" i="16"/>
  <c r="P3007" i="16"/>
  <c r="V3006" i="16"/>
  <c r="N3006" i="16"/>
  <c r="S3009" i="16"/>
  <c r="Q3008" i="16"/>
  <c r="O3007" i="16"/>
  <c r="M3006" i="16"/>
  <c r="R3009" i="16"/>
  <c r="X3008" i="16"/>
  <c r="P3008" i="16"/>
  <c r="V3007" i="16"/>
  <c r="N3007" i="16"/>
  <c r="T3006" i="16"/>
  <c r="L3006" i="16"/>
  <c r="Q3009" i="16"/>
  <c r="W3008" i="16"/>
  <c r="O3008" i="16"/>
  <c r="U3007" i="16"/>
  <c r="M3007" i="16"/>
  <c r="S3006" i="16"/>
  <c r="X2980" i="16"/>
  <c r="P2980" i="16"/>
  <c r="V2979" i="16"/>
  <c r="N2979" i="16"/>
  <c r="T2978" i="16"/>
  <c r="L2978" i="16"/>
  <c r="R2977" i="16"/>
  <c r="K2980" i="16"/>
  <c r="U2977" i="16"/>
  <c r="N2978" i="16"/>
  <c r="U2978" i="16"/>
  <c r="W2980" i="16"/>
  <c r="O2980" i="16"/>
  <c r="U2979" i="16"/>
  <c r="M2979" i="16"/>
  <c r="S2978" i="16"/>
  <c r="K2978" i="16"/>
  <c r="Q2977" i="16"/>
  <c r="Q2979" i="16"/>
  <c r="M2977" i="16"/>
  <c r="Q2980" i="16"/>
  <c r="S2977" i="16"/>
  <c r="V2980" i="16"/>
  <c r="N2980" i="16"/>
  <c r="T2979" i="16"/>
  <c r="L2979" i="16"/>
  <c r="R2978" i="16"/>
  <c r="X2977" i="16"/>
  <c r="P2977" i="16"/>
  <c r="S2980" i="16"/>
  <c r="V2978" i="16"/>
  <c r="M2978" i="16"/>
  <c r="U2980" i="16"/>
  <c r="M2980" i="16"/>
  <c r="S2979" i="16"/>
  <c r="Q2978" i="16"/>
  <c r="W2977" i="16"/>
  <c r="O2977" i="16"/>
  <c r="N2977" i="16"/>
  <c r="O2978" i="16"/>
  <c r="P2979" i="16"/>
  <c r="O2979" i="16"/>
  <c r="T2980" i="16"/>
  <c r="L2980" i="16"/>
  <c r="R2979" i="16"/>
  <c r="X2978" i="16"/>
  <c r="P2978" i="16"/>
  <c r="V2977" i="16"/>
  <c r="W2978" i="16"/>
  <c r="L2977" i="16"/>
  <c r="W2979" i="16"/>
  <c r="R2980" i="16"/>
  <c r="X2979" i="16"/>
  <c r="T2977" i="16"/>
  <c r="K2977" i="16"/>
  <c r="H2986" i="16"/>
  <c r="H3029" i="16"/>
  <c r="M556" i="16"/>
  <c r="G3009" i="16"/>
  <c r="F1859" i="16"/>
  <c r="F3014" i="16" s="1"/>
  <c r="K1849" i="16"/>
  <c r="M1856" i="16"/>
  <c r="L1856" i="16"/>
  <c r="G2980" i="16"/>
  <c r="F2980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3" i="16"/>
  <c r="H2971" i="16" s="1"/>
  <c r="L1808" i="16"/>
  <c r="M1806" i="16"/>
  <c r="N1806" i="16" s="1"/>
  <c r="N2212" i="16" s="1"/>
  <c r="L1807" i="16"/>
  <c r="D3023" i="16"/>
  <c r="K1860" i="16"/>
  <c r="K1861" i="16" s="1"/>
  <c r="F3013" i="16"/>
  <c r="E3015" i="16"/>
  <c r="D3016" i="16" s="1"/>
  <c r="O1792" i="16"/>
  <c r="P1792" i="16" s="1"/>
  <c r="P2210" i="16" s="1"/>
  <c r="M1793" i="16"/>
  <c r="N1793" i="16" s="1"/>
  <c r="M2210" i="16"/>
  <c r="M1794" i="16"/>
  <c r="N1794" i="16" s="1"/>
  <c r="D2974" i="16"/>
  <c r="E2974" i="16" s="1"/>
  <c r="D2980" i="16"/>
  <c r="D2981" i="16"/>
  <c r="E2981" i="16" s="1"/>
  <c r="F1819" i="16"/>
  <c r="F2985" i="16" s="1"/>
  <c r="D2986" i="16"/>
  <c r="E2986" i="16" s="1"/>
  <c r="D2988" i="16" s="1"/>
  <c r="E2988" i="16" s="1"/>
  <c r="D1826" i="16"/>
  <c r="D2992" i="16" s="1"/>
  <c r="E2992" i="16"/>
  <c r="F1825" i="16" a="1"/>
  <c r="F1825" i="16" s="1"/>
  <c r="E2991" i="16"/>
  <c r="F2984" i="16"/>
  <c r="K165" i="16"/>
  <c r="K168" i="16"/>
  <c r="K185" i="16" s="1"/>
  <c r="K59" i="10" s="1"/>
  <c r="K347" i="10" s="1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W1158" i="20"/>
  <c r="W1160" i="20" s="1"/>
  <c r="X1166" i="20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W642" i="20"/>
  <c r="V122" i="20"/>
  <c r="X643" i="20"/>
  <c r="X124" i="20" s="1"/>
  <c r="X1227" i="20" s="1"/>
  <c r="X121" i="20"/>
  <c r="H3027" i="16"/>
  <c r="N1856" i="16"/>
  <c r="N557" i="16" s="1"/>
  <c r="M1848" i="16"/>
  <c r="N1848" i="16" s="1"/>
  <c r="N1849" i="16"/>
  <c r="N556" i="16" s="1"/>
  <c r="M557" i="16"/>
  <c r="D1827" i="16"/>
  <c r="F1826" i="16" s="1"/>
  <c r="F2992" i="16" s="1"/>
  <c r="O1856" i="16"/>
  <c r="G3020" i="16"/>
  <c r="K3022" i="16" s="1"/>
  <c r="G3013" i="16"/>
  <c r="K3015" i="16" s="1"/>
  <c r="K1856" i="16"/>
  <c r="D3024" i="16"/>
  <c r="E3024" i="16" s="1"/>
  <c r="H2977" i="16"/>
  <c r="H2979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6" i="16"/>
  <c r="E2980" i="16"/>
  <c r="H2978" i="16" s="1"/>
  <c r="E3023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7" i="16"/>
  <c r="E3017" i="16" s="1"/>
  <c r="K1867" i="16"/>
  <c r="K1839" i="16" s="1"/>
  <c r="K464" i="16" s="1"/>
  <c r="K798" i="16" s="1"/>
  <c r="F3021" i="16"/>
  <c r="O1793" i="16"/>
  <c r="P1793" i="16" s="1"/>
  <c r="F2991" i="16"/>
  <c r="D2987" i="16"/>
  <c r="H2984" i="16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X642" i="20"/>
  <c r="X122" i="20" s="1"/>
  <c r="W122" i="20"/>
  <c r="F3023" i="16"/>
  <c r="X3023" i="16"/>
  <c r="P3023" i="16"/>
  <c r="V3022" i="16"/>
  <c r="N3022" i="16"/>
  <c r="T3021" i="16"/>
  <c r="L3021" i="16"/>
  <c r="R3020" i="16"/>
  <c r="O3023" i="16"/>
  <c r="U3022" i="16"/>
  <c r="M3022" i="16"/>
  <c r="S3021" i="16"/>
  <c r="Q3020" i="16"/>
  <c r="R3022" i="16"/>
  <c r="X3021" i="16"/>
  <c r="V3020" i="16"/>
  <c r="K3023" i="16"/>
  <c r="O3021" i="16"/>
  <c r="V3021" i="16"/>
  <c r="Q3023" i="16"/>
  <c r="W3023" i="16"/>
  <c r="K3021" i="16"/>
  <c r="M3020" i="16"/>
  <c r="P3022" i="16"/>
  <c r="W3022" i="16"/>
  <c r="K3020" i="16"/>
  <c r="V3023" i="16"/>
  <c r="N3023" i="16"/>
  <c r="T3022" i="16"/>
  <c r="L3022" i="16"/>
  <c r="R3021" i="16"/>
  <c r="X3020" i="16"/>
  <c r="P3020" i="16"/>
  <c r="U3023" i="16"/>
  <c r="M3023" i="16"/>
  <c r="S3022" i="16"/>
  <c r="Q3021" i="16"/>
  <c r="W3020" i="16"/>
  <c r="L3023" i="16"/>
  <c r="P3021" i="16"/>
  <c r="N3020" i="16"/>
  <c r="Q3022" i="16"/>
  <c r="U3020" i="16"/>
  <c r="X3022" i="16"/>
  <c r="L3020" i="16"/>
  <c r="O3022" i="16"/>
  <c r="O3020" i="16"/>
  <c r="T3023" i="16"/>
  <c r="T3020" i="16"/>
  <c r="M3021" i="16"/>
  <c r="S3023" i="16"/>
  <c r="W3021" i="16"/>
  <c r="N3021" i="16"/>
  <c r="U3021" i="16"/>
  <c r="R3023" i="16"/>
  <c r="S3020" i="16"/>
  <c r="F3016" i="16"/>
  <c r="W3016" i="16"/>
  <c r="O3016" i="16"/>
  <c r="U3015" i="16"/>
  <c r="M3015" i="16"/>
  <c r="S3014" i="16"/>
  <c r="K3014" i="16"/>
  <c r="Q3013" i="16"/>
  <c r="S3015" i="16"/>
  <c r="W3013" i="16"/>
  <c r="L3016" i="16"/>
  <c r="R3015" i="16"/>
  <c r="P3014" i="16"/>
  <c r="N3013" i="16"/>
  <c r="O3014" i="16"/>
  <c r="P3015" i="16"/>
  <c r="T3013" i="16"/>
  <c r="O3015" i="16"/>
  <c r="K3013" i="16"/>
  <c r="N3015" i="16"/>
  <c r="V3016" i="16"/>
  <c r="N3016" i="16"/>
  <c r="T3015" i="16"/>
  <c r="L3015" i="16"/>
  <c r="R3014" i="16"/>
  <c r="X3013" i="16"/>
  <c r="P3013" i="16"/>
  <c r="M3016" i="16"/>
  <c r="Q3014" i="16"/>
  <c r="O3013" i="16"/>
  <c r="T3016" i="16"/>
  <c r="X3014" i="16"/>
  <c r="V3013" i="16"/>
  <c r="M3013" i="16"/>
  <c r="R3016" i="16"/>
  <c r="N3014" i="16"/>
  <c r="W3015" i="16"/>
  <c r="S3013" i="16"/>
  <c r="V3015" i="16"/>
  <c r="R3013" i="16"/>
  <c r="U3016" i="16"/>
  <c r="U3013" i="16"/>
  <c r="X3015" i="16"/>
  <c r="L3013" i="16"/>
  <c r="U3014" i="16"/>
  <c r="P3016" i="16"/>
  <c r="T3014" i="16"/>
  <c r="S3016" i="16"/>
  <c r="K3016" i="16"/>
  <c r="Q3015" i="16"/>
  <c r="W3014" i="16"/>
  <c r="V3014" i="16"/>
  <c r="Q3016" i="16"/>
  <c r="M3014" i="16"/>
  <c r="X3016" i="16"/>
  <c r="L3014" i="16"/>
  <c r="L1827" i="16"/>
  <c r="M1827" i="16" s="1"/>
  <c r="M2215" i="16" s="1"/>
  <c r="D2993" i="16"/>
  <c r="E2993" i="16" s="1"/>
  <c r="D2994" i="16" s="1"/>
  <c r="G2991" i="16" s="1"/>
  <c r="K2993" i="16" s="1"/>
  <c r="O1849" i="16"/>
  <c r="O556" i="16" s="1"/>
  <c r="I458" i="16" s="1"/>
  <c r="G191" i="20" s="1"/>
  <c r="O557" i="16"/>
  <c r="I459" i="16" s="1"/>
  <c r="G192" i="20" s="1"/>
  <c r="G3016" i="16"/>
  <c r="G3023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7" i="16"/>
  <c r="H2985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4" i="16"/>
  <c r="P2994" i="16"/>
  <c r="V2993" i="16"/>
  <c r="N2993" i="16"/>
  <c r="T2992" i="16"/>
  <c r="L2992" i="16"/>
  <c r="R2991" i="16"/>
  <c r="O2994" i="16"/>
  <c r="U2993" i="16"/>
  <c r="M2993" i="16"/>
  <c r="S2992" i="16"/>
  <c r="K2992" i="16"/>
  <c r="Q2991" i="16"/>
  <c r="U2992" i="16"/>
  <c r="S2991" i="16"/>
  <c r="W2994" i="16"/>
  <c r="V2994" i="16"/>
  <c r="N2994" i="16"/>
  <c r="T2993" i="16"/>
  <c r="L2993" i="16"/>
  <c r="R2992" i="16"/>
  <c r="X2991" i="16"/>
  <c r="P2991" i="16"/>
  <c r="T2994" i="16"/>
  <c r="R2993" i="16"/>
  <c r="P2992" i="16"/>
  <c r="N2991" i="16"/>
  <c r="O2993" i="16"/>
  <c r="U2994" i="16"/>
  <c r="M2994" i="16"/>
  <c r="S2993" i="16"/>
  <c r="Q2992" i="16"/>
  <c r="W2991" i="16"/>
  <c r="O2991" i="16"/>
  <c r="L2994" i="16"/>
  <c r="X2992" i="16"/>
  <c r="V2991" i="16"/>
  <c r="Q2994" i="16"/>
  <c r="M2992" i="16"/>
  <c r="S2994" i="16"/>
  <c r="K2994" i="16"/>
  <c r="Q2993" i="16"/>
  <c r="W2992" i="16"/>
  <c r="O2992" i="16"/>
  <c r="U2991" i="16"/>
  <c r="M2991" i="16"/>
  <c r="R2994" i="16"/>
  <c r="X2993" i="16"/>
  <c r="P2993" i="16"/>
  <c r="V2992" i="16"/>
  <c r="N2992" i="16"/>
  <c r="T2991" i="16"/>
  <c r="L2991" i="16"/>
  <c r="W2993" i="16"/>
  <c r="K2991" i="16"/>
  <c r="L1829" i="16"/>
  <c r="N1827" i="16"/>
  <c r="O1827" i="16" s="1"/>
  <c r="P1827" i="16" s="1"/>
  <c r="L2215" i="16"/>
  <c r="L1828" i="16"/>
  <c r="M1828" i="16" s="1"/>
  <c r="N1863" i="16"/>
  <c r="D2995" i="16"/>
  <c r="E2995" i="16" s="1"/>
  <c r="N1870" i="16"/>
  <c r="N559" i="16" s="1"/>
  <c r="M558" i="16"/>
  <c r="E2994" i="16"/>
  <c r="F2994" i="16"/>
  <c r="G2994" i="16"/>
  <c r="O1863" i="16"/>
  <c r="O1870" i="16"/>
  <c r="M559" i="16"/>
  <c r="K1870" i="16"/>
  <c r="L1863" i="16"/>
  <c r="H3000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7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N1867" i="16"/>
  <c r="O1867" i="16" s="1"/>
  <c r="P1867" i="16" s="1"/>
  <c r="P1839" i="16" s="1"/>
  <c r="P464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W1078" i="16"/>
  <c r="X1062" i="16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345" i="10"/>
  <c r="K342" i="10" s="1"/>
  <c r="K341" i="10" s="1"/>
  <c r="P2215" i="16"/>
  <c r="P2213" i="16"/>
  <c r="P1814" i="16"/>
  <c r="P1815" i="16" s="1"/>
  <c r="O2215" i="16"/>
  <c r="N1828" i="16"/>
  <c r="K388" i="10"/>
  <c r="S2211" i="16"/>
  <c r="Q1821" i="16"/>
  <c r="X1779" i="16"/>
  <c r="X2208" i="16"/>
  <c r="L345" i="10" l="1"/>
  <c r="L342" i="10" s="1"/>
  <c r="L341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N2219" i="16"/>
  <c r="N1839" i="16"/>
  <c r="N464" i="16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M19" i="18"/>
  <c r="M24" i="18" s="1"/>
  <c r="M21" i="18" s="1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T1800" i="16"/>
  <c r="R2213" i="16"/>
  <c r="S2214" i="16"/>
  <c r="R2214" i="16"/>
  <c r="O1828" i="16"/>
  <c r="Q1814" i="16"/>
  <c r="R1814" i="16" s="1"/>
  <c r="Q2215" i="16"/>
  <c r="Q2213" i="16"/>
  <c r="O1829" i="16" l="1"/>
  <c r="N1869" i="16"/>
  <c r="O1869" i="16" s="1"/>
  <c r="I457" i="16"/>
  <c r="G190" i="20" s="1"/>
  <c r="O561" i="16"/>
  <c r="O199" i="20" s="1"/>
  <c r="S1848" i="16"/>
  <c r="G193" i="20"/>
  <c r="F74" i="25"/>
  <c r="E74" i="25"/>
  <c r="S2218" i="16"/>
  <c r="U1806" i="16"/>
  <c r="V1806" i="16" s="1"/>
  <c r="T1807" i="16"/>
  <c r="O1840" i="16"/>
  <c r="O465" i="16" s="1"/>
  <c r="N1840" i="16"/>
  <c r="N465" i="16" s="1"/>
  <c r="Q1839" i="16"/>
  <c r="Q464" i="16" s="1"/>
  <c r="R1867" i="16"/>
  <c r="R1839" i="16" s="1"/>
  <c r="R464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48" i="10"/>
  <c r="N175" i="16"/>
  <c r="O158" i="16"/>
  <c r="O176" i="16"/>
  <c r="O49" i="10" s="1"/>
  <c r="M16" i="18"/>
  <c r="M26" i="18" s="1"/>
  <c r="M66" i="10" s="1"/>
  <c r="M130" i="10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T2214" i="16"/>
  <c r="R2215" i="16"/>
  <c r="U1800" i="16"/>
  <c r="U2211" i="16"/>
  <c r="T2213" i="16"/>
  <c r="P1828" i="16"/>
  <c r="N1841" i="16" l="1"/>
  <c r="N466" i="16" s="1"/>
  <c r="N793" i="16" s="1"/>
  <c r="N790" i="16" s="1"/>
  <c r="P1829" i="16"/>
  <c r="T1848" i="16"/>
  <c r="I463" i="16"/>
  <c r="G196" i="20"/>
  <c r="O285" i="20"/>
  <c r="H3014" i="16"/>
  <c r="U2212" i="16"/>
  <c r="U1807" i="16"/>
  <c r="V1807" i="16" s="1"/>
  <c r="S1867" i="16"/>
  <c r="S2219" i="16" s="1"/>
  <c r="R2219" i="16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M145" i="10"/>
  <c r="M17" i="18" s="1"/>
  <c r="M59" i="18"/>
  <c r="M60" i="18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U1801" i="16"/>
  <c r="R1110" i="16"/>
  <c r="U1808" i="16"/>
  <c r="T1822" i="16"/>
  <c r="S1815" i="16"/>
  <c r="T1815" i="16" s="1"/>
  <c r="U1847" i="16"/>
  <c r="V1847" i="16" s="1"/>
  <c r="V1855" i="16"/>
  <c r="R1862" i="16"/>
  <c r="M198" i="10"/>
  <c r="M197" i="10" s="1"/>
  <c r="M345" i="10"/>
  <c r="M342" i="10" s="1"/>
  <c r="M341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V2213" i="16"/>
  <c r="S2215" i="16"/>
  <c r="W2213" i="16"/>
  <c r="U2214" i="16"/>
  <c r="Q1828" i="16"/>
  <c r="P465" i="16"/>
  <c r="X2213" i="16"/>
  <c r="N201" i="10" l="1"/>
  <c r="N345" i="10" s="1"/>
  <c r="N342" i="10" s="1"/>
  <c r="N341" i="10" s="1"/>
  <c r="Q1829" i="16"/>
  <c r="H2992" i="16"/>
  <c r="G74" i="25"/>
  <c r="H3021" i="16"/>
  <c r="H3001" i="16"/>
  <c r="H2999" i="16"/>
  <c r="T1867" i="16"/>
  <c r="T1839" i="16" s="1"/>
  <c r="T464" i="16" s="1"/>
  <c r="S1868" i="16"/>
  <c r="R1840" i="16"/>
  <c r="S1839" i="16"/>
  <c r="S464" i="16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M108" i="10"/>
  <c r="Q158" i="16"/>
  <c r="Q176" i="16"/>
  <c r="Q49" i="10" s="1"/>
  <c r="N47" i="10"/>
  <c r="N145" i="10"/>
  <c r="N17" i="18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W2214" i="16"/>
  <c r="V2214" i="16"/>
  <c r="R1828" i="16"/>
  <c r="Q465" i="16"/>
  <c r="U2215" i="16"/>
  <c r="N198" i="10" l="1"/>
  <c r="N197" i="10" s="1"/>
  <c r="R1829" i="16"/>
  <c r="H3022" i="16"/>
  <c r="H3015" i="16"/>
  <c r="H3008" i="16"/>
  <c r="H3006" i="16"/>
  <c r="T2219" i="16"/>
  <c r="U1867" i="16"/>
  <c r="U2219" i="16" s="1"/>
  <c r="T1868" i="16"/>
  <c r="T1840" i="16" s="1"/>
  <c r="S1840" i="16"/>
  <c r="O109" i="10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S139" i="16"/>
  <c r="S161" i="16"/>
  <c r="S178" i="16" s="1"/>
  <c r="S159" i="16"/>
  <c r="S160" i="16"/>
  <c r="S177" i="16" s="1"/>
  <c r="R158" i="16"/>
  <c r="R176" i="16"/>
  <c r="R49" i="10" s="1"/>
  <c r="O145" i="10"/>
  <c r="O17" i="18" s="1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W1808" i="16"/>
  <c r="V1822" i="16"/>
  <c r="T1110" i="16"/>
  <c r="X1855" i="16"/>
  <c r="X1801" i="16"/>
  <c r="W1848" i="16"/>
  <c r="T1862" i="16"/>
  <c r="O345" i="10"/>
  <c r="O342" i="10" s="1"/>
  <c r="O341" i="10" s="1"/>
  <c r="O198" i="10"/>
  <c r="O197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W1821" i="16"/>
  <c r="S1828" i="16"/>
  <c r="R465" i="16"/>
  <c r="S1829" i="16" l="1"/>
  <c r="H3020" i="16"/>
  <c r="H3013" i="16"/>
  <c r="U1868" i="16"/>
  <c r="U1840" i="16" s="1"/>
  <c r="U1839" i="16"/>
  <c r="U464" i="16" s="1"/>
  <c r="V1867" i="16"/>
  <c r="V2219" i="16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T139" i="16"/>
  <c r="T161" i="16"/>
  <c r="T178" i="16" s="1"/>
  <c r="T159" i="16"/>
  <c r="T160" i="16"/>
  <c r="T177" i="16" s="1"/>
  <c r="S158" i="16"/>
  <c r="S176" i="16"/>
  <c r="S49" i="10" s="1"/>
  <c r="R46" i="18"/>
  <c r="R5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Q59" i="18"/>
  <c r="Q60" i="18" s="1"/>
  <c r="V1109" i="16"/>
  <c r="U188" i="16"/>
  <c r="U21" i="10" s="1"/>
  <c r="U101" i="10" s="1"/>
  <c r="Q147" i="10"/>
  <c r="Q47" i="18" s="1"/>
  <c r="Q87" i="10"/>
  <c r="X1808" i="16"/>
  <c r="W1822" i="16"/>
  <c r="U1110" i="16"/>
  <c r="X1848" i="16"/>
  <c r="U1862" i="16"/>
  <c r="P345" i="10"/>
  <c r="P342" i="10" s="1"/>
  <c r="P341" i="10" s="1"/>
  <c r="P198" i="10"/>
  <c r="P197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S465" i="16"/>
  <c r="T1828" i="16"/>
  <c r="T1829" i="16" l="1"/>
  <c r="H2991" i="16"/>
  <c r="W1867" i="16"/>
  <c r="W1839" i="16" s="1"/>
  <c r="W464" i="16" s="1"/>
  <c r="V1868" i="16"/>
  <c r="V1840" i="16" s="1"/>
  <c r="V1839" i="16"/>
  <c r="V464" i="16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P108" i="10"/>
  <c r="T158" i="16"/>
  <c r="T176" i="16"/>
  <c r="T49" i="10" s="1"/>
  <c r="R59" i="18"/>
  <c r="R60" i="18" s="1"/>
  <c r="V49" i="18"/>
  <c r="V46" i="18" s="1"/>
  <c r="V56" i="18" s="1"/>
  <c r="V88" i="10" s="1"/>
  <c r="S151" i="10"/>
  <c r="S46" i="18"/>
  <c r="S56" i="18" s="1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0" i="10"/>
  <c r="Q145" i="10"/>
  <c r="Q17" i="18" s="1"/>
  <c r="T49" i="18"/>
  <c r="T19" i="18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345" i="10"/>
  <c r="Q342" i="10" s="1"/>
  <c r="Q341" i="10" s="1"/>
  <c r="R790" i="16"/>
  <c r="R201" i="10"/>
  <c r="W1861" i="16"/>
  <c r="V151" i="10"/>
  <c r="V130" i="10"/>
  <c r="T465" i="16"/>
  <c r="U1828" i="16"/>
  <c r="U1829" i="16" l="1"/>
  <c r="H2993" i="16"/>
  <c r="W1868" i="16"/>
  <c r="W1840" i="16" s="1"/>
  <c r="X1867" i="16"/>
  <c r="X2219" i="16" s="1"/>
  <c r="W2219" i="16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Q108" i="10"/>
  <c r="U158" i="16"/>
  <c r="U176" i="16"/>
  <c r="U49" i="10" s="1"/>
  <c r="R47" i="10"/>
  <c r="V54" i="18"/>
  <c r="W33" i="10"/>
  <c r="W151" i="10" s="1"/>
  <c r="W19" i="18"/>
  <c r="W16" i="18" s="1"/>
  <c r="V16" i="18"/>
  <c r="V26" i="18" s="1"/>
  <c r="V66" i="10" s="1"/>
  <c r="W49" i="18"/>
  <c r="W46" i="18" s="1"/>
  <c r="W56" i="18" s="1"/>
  <c r="X1109" i="16"/>
  <c r="X138" i="16" s="1"/>
  <c r="X20" i="10"/>
  <c r="X29" i="10" s="1"/>
  <c r="X33" i="10" s="1"/>
  <c r="S59" i="18"/>
  <c r="S60" i="18" s="1"/>
  <c r="U49" i="18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W1862" i="16"/>
  <c r="R345" i="10"/>
  <c r="R342" i="10" s="1"/>
  <c r="R341" i="10" s="1"/>
  <c r="R198" i="10"/>
  <c r="R197" i="10" s="1"/>
  <c r="T1841" i="16"/>
  <c r="T466" i="16" s="1"/>
  <c r="T793" i="16" s="1"/>
  <c r="U1869" i="16"/>
  <c r="S790" i="16"/>
  <c r="S201" i="10"/>
  <c r="X1861" i="16"/>
  <c r="V87" i="10"/>
  <c r="V147" i="10"/>
  <c r="V47" i="18" s="1"/>
  <c r="U465" i="16"/>
  <c r="V1828" i="16"/>
  <c r="V1829" i="16" l="1"/>
  <c r="X1839" i="16"/>
  <c r="X464" i="16" s="1"/>
  <c r="X1868" i="16"/>
  <c r="X1840" i="16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T66" i="10"/>
  <c r="V59" i="10"/>
  <c r="V347" i="10" s="1"/>
  <c r="V56" i="10"/>
  <c r="V344" i="10" s="1"/>
  <c r="V51" i="10"/>
  <c r="V339" i="10" s="1"/>
  <c r="V50" i="10"/>
  <c r="V338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U175" i="16"/>
  <c r="W139" i="16"/>
  <c r="W161" i="16"/>
  <c r="W178" i="16" s="1"/>
  <c r="W159" i="16"/>
  <c r="W160" i="16"/>
  <c r="W177" i="16" s="1"/>
  <c r="V158" i="16"/>
  <c r="V176" i="16"/>
  <c r="V49" i="10" s="1"/>
  <c r="V145" i="10"/>
  <c r="V17" i="18" s="1"/>
  <c r="W54" i="18"/>
  <c r="W24" i="18"/>
  <c r="W21" i="18" s="1"/>
  <c r="X1110" i="16"/>
  <c r="V59" i="18"/>
  <c r="U54" i="18"/>
  <c r="U46" i="18"/>
  <c r="U56" i="18" s="1"/>
  <c r="U88" i="10" s="1"/>
  <c r="X19" i="18"/>
  <c r="X49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345" i="10"/>
  <c r="S342" i="10" s="1"/>
  <c r="S341" i="10" s="1"/>
  <c r="U1841" i="16"/>
  <c r="U466" i="16" s="1"/>
  <c r="U793" i="16" s="1"/>
  <c r="V1869" i="16"/>
  <c r="T201" i="10"/>
  <c r="T790" i="16"/>
  <c r="X1862" i="16"/>
  <c r="W1828" i="16"/>
  <c r="V465" i="16"/>
  <c r="W1829" i="16" l="1"/>
  <c r="K621" i="25"/>
  <c r="M621" i="25"/>
  <c r="G621" i="25"/>
  <c r="P48" i="25"/>
  <c r="P16" i="25" s="1"/>
  <c r="P621" i="25"/>
  <c r="F621" i="25"/>
  <c r="L621" i="25"/>
  <c r="I621" i="25"/>
  <c r="C621" i="25"/>
  <c r="D621" i="25"/>
  <c r="O48" i="25"/>
  <c r="O16" i="25" s="1"/>
  <c r="O621" i="25"/>
  <c r="N48" i="25"/>
  <c r="N16" i="25" s="1"/>
  <c r="N621" i="25"/>
  <c r="H621" i="25"/>
  <c r="J621" i="25"/>
  <c r="E621" i="25"/>
  <c r="S104" i="10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82" i="10"/>
  <c r="T104" i="10"/>
  <c r="U102" i="10"/>
  <c r="T102" i="10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V175" i="16"/>
  <c r="X139" i="16"/>
  <c r="X161" i="16"/>
  <c r="X178" i="16" s="1"/>
  <c r="X159" i="16"/>
  <c r="X160" i="16"/>
  <c r="X177" i="16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X130" i="10"/>
  <c r="X151" i="10"/>
  <c r="U59" i="18"/>
  <c r="V60" i="18" s="1"/>
  <c r="T145" i="10"/>
  <c r="T17" i="18" s="1"/>
  <c r="W59" i="18"/>
  <c r="W60" i="18" s="1"/>
  <c r="T345" i="10"/>
  <c r="T342" i="10" s="1"/>
  <c r="T341" i="10" s="1"/>
  <c r="T198" i="10"/>
  <c r="T197" i="10" s="1"/>
  <c r="V1841" i="16"/>
  <c r="V466" i="16" s="1"/>
  <c r="V793" i="16" s="1"/>
  <c r="W1869" i="16"/>
  <c r="U790" i="16"/>
  <c r="U201" i="10"/>
  <c r="W465" i="16"/>
  <c r="X1828" i="16"/>
  <c r="X465" i="16" s="1"/>
  <c r="W104" i="10" l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V343" i="10"/>
  <c r="V54" i="10"/>
  <c r="V53" i="10" s="1"/>
  <c r="W180" i="16"/>
  <c r="X181" i="16"/>
  <c r="X55" i="10" s="1"/>
  <c r="X163" i="16"/>
  <c r="V48" i="10"/>
  <c r="U47" i="10"/>
  <c r="X158" i="16"/>
  <c r="X176" i="16"/>
  <c r="X49" i="10" s="1"/>
  <c r="W175" i="16"/>
  <c r="T108" i="10"/>
  <c r="X145" i="10"/>
  <c r="X17" i="18" s="1"/>
  <c r="X59" i="18"/>
  <c r="X60" i="18" s="1"/>
  <c r="U60" i="18"/>
  <c r="X87" i="10"/>
  <c r="X147" i="10"/>
  <c r="X47" i="18" s="1"/>
  <c r="W145" i="10"/>
  <c r="W17" i="18" s="1"/>
  <c r="V790" i="16"/>
  <c r="V201" i="10"/>
  <c r="X1829" i="16"/>
  <c r="U345" i="10"/>
  <c r="U342" i="10" s="1"/>
  <c r="U341" i="10" s="1"/>
  <c r="U198" i="10"/>
  <c r="U197" i="10" s="1"/>
  <c r="W1841" i="16"/>
  <c r="W466" i="16" s="1"/>
  <c r="W793" i="16" s="1"/>
  <c r="X1869" i="16"/>
  <c r="X82" i="10" l="1"/>
  <c r="X104" i="10"/>
  <c r="V109" i="10"/>
  <c r="X180" i="16"/>
  <c r="W343" i="10"/>
  <c r="W54" i="10"/>
  <c r="W53" i="10" s="1"/>
  <c r="V47" i="10"/>
  <c r="W48" i="10"/>
  <c r="U108" i="10"/>
  <c r="X175" i="16"/>
  <c r="X1841" i="16"/>
  <c r="L135" i="25" s="1" a="1"/>
  <c r="L135" i="25" s="1"/>
  <c r="W790" i="16"/>
  <c r="W201" i="10"/>
  <c r="V198" i="10"/>
  <c r="V197" i="10" s="1"/>
  <c r="V345" i="10"/>
  <c r="V342" i="10" s="1"/>
  <c r="V341" i="10" s="1"/>
  <c r="P218" i="25" l="1" a="1"/>
  <c r="P218" i="25" s="1"/>
  <c r="O135" i="25" a="1"/>
  <c r="O135" i="25" s="1"/>
  <c r="P135" i="25" a="1"/>
  <c r="P135" i="25" s="1"/>
  <c r="O218" i="25" a="1"/>
  <c r="O218" i="25" s="1"/>
  <c r="D218" i="25" a="1"/>
  <c r="D218" i="25" s="1"/>
  <c r="N135" i="25" a="1"/>
  <c r="N135" i="25" s="1"/>
  <c r="W109" i="10"/>
  <c r="J135" i="25" a="1"/>
  <c r="J135" i="25" s="1"/>
  <c r="L218" i="25" a="1"/>
  <c r="L218" i="25" s="1"/>
  <c r="G218" i="25" a="1"/>
  <c r="G218" i="25" s="1"/>
  <c r="E135" i="25" a="1"/>
  <c r="E135" i="25" s="1"/>
  <c r="F218" i="25" a="1"/>
  <c r="F218" i="25" s="1"/>
  <c r="C135" i="25" a="1"/>
  <c r="C135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M135" i="25" a="1"/>
  <c r="M135" i="25" s="1"/>
  <c r="H135" i="25" a="1"/>
  <c r="H135" i="25" s="1"/>
  <c r="I135" i="25" a="1"/>
  <c r="I135" i="25" s="1"/>
  <c r="F135" i="25" a="1"/>
  <c r="F135" i="25" s="1"/>
  <c r="D135" i="25" a="1"/>
  <c r="D135" i="25" s="1"/>
  <c r="G135" i="25" a="1"/>
  <c r="G135" i="25" s="1"/>
  <c r="X343" i="10"/>
  <c r="X54" i="10"/>
  <c r="X53" i="10" s="1"/>
  <c r="V108" i="10"/>
  <c r="X48" i="10"/>
  <c r="W47" i="10"/>
  <c r="X466" i="16"/>
  <c r="X793" i="16" s="1"/>
  <c r="X790" i="16" s="1"/>
  <c r="W198" i="10"/>
  <c r="W197" i="10" s="1"/>
  <c r="W345" i="10"/>
  <c r="W342" i="10" s="1"/>
  <c r="W341" i="10" s="1"/>
  <c r="X109" i="10" l="1"/>
  <c r="X108" i="10" s="1"/>
  <c r="F256" i="25"/>
  <c r="X47" i="10"/>
  <c r="W108" i="10"/>
  <c r="O256" i="25"/>
  <c r="D256" i="25"/>
  <c r="P256" i="25"/>
  <c r="G256" i="25"/>
  <c r="L256" i="25"/>
  <c r="C256" i="25"/>
  <c r="E256" i="25"/>
  <c r="M256" i="25"/>
  <c r="J256" i="25"/>
  <c r="I256" i="25"/>
  <c r="N256" i="25"/>
  <c r="K256" i="25"/>
  <c r="H256" i="25"/>
  <c r="X201" i="10"/>
  <c r="X345" i="10" s="1"/>
  <c r="X342" i="10" s="1"/>
  <c r="X341" i="10" s="1"/>
  <c r="X198" i="10" l="1"/>
  <c r="X197" i="10" s="1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I427" i="10"/>
  <c r="I361" i="10"/>
  <c r="I428" i="10"/>
  <c r="M81" i="22"/>
  <c r="L78" i="10"/>
  <c r="L222" i="10"/>
  <c r="K65" i="10"/>
  <c r="K124" i="10"/>
  <c r="K125" i="10"/>
  <c r="L37" i="10"/>
  <c r="L39" i="10" s="1"/>
  <c r="I382" i="10" l="1"/>
  <c r="I418" i="10"/>
  <c r="I383" i="10"/>
  <c r="L40" i="10"/>
  <c r="L42" i="10" s="1"/>
  <c r="K141" i="10"/>
  <c r="K73" i="10"/>
  <c r="K142" i="10"/>
  <c r="M78" i="10"/>
  <c r="M222" i="10"/>
  <c r="N81" i="22"/>
  <c r="N78" i="10" l="1"/>
  <c r="O81" i="22"/>
  <c r="N222" i="10"/>
  <c r="K132" i="10"/>
  <c r="K96" i="10"/>
  <c r="K95" i="10"/>
  <c r="L100" i="10"/>
  <c r="L99" i="10" s="1"/>
  <c r="L121" i="10" s="1"/>
  <c r="L123" i="10" s="1"/>
  <c r="L81" i="10"/>
  <c r="L131" i="10"/>
  <c r="L138" i="10"/>
  <c r="L70" i="10" l="1"/>
  <c r="M122" i="10"/>
  <c r="M21" i="22"/>
  <c r="M23" i="22" s="1"/>
  <c r="L76" i="10"/>
  <c r="O78" i="10"/>
  <c r="P81" i="22"/>
  <c r="O222" i="10"/>
  <c r="P78" i="10" l="1"/>
  <c r="Q81" i="22"/>
  <c r="P222" i="10"/>
  <c r="L150" i="10"/>
  <c r="L94" i="10"/>
  <c r="L135" i="10" s="1"/>
  <c r="L136" i="10"/>
  <c r="M80" i="10"/>
  <c r="M79" i="22"/>
  <c r="L69" i="10"/>
  <c r="M27" i="22"/>
  <c r="M29" i="22" s="1"/>
  <c r="M105" i="11" s="1"/>
  <c r="M110" i="11" s="1"/>
  <c r="M121" i="11" s="1"/>
  <c r="M34" i="10" s="1"/>
  <c r="M37" i="10" l="1"/>
  <c r="M39" i="10" s="1"/>
  <c r="L65" i="10"/>
  <c r="L124" i="10"/>
  <c r="L125" i="10"/>
  <c r="L137" i="10"/>
  <c r="Q78" i="10"/>
  <c r="Q222" i="10"/>
  <c r="R81" i="22"/>
  <c r="R78" i="10" l="1"/>
  <c r="S81" i="22"/>
  <c r="R222" i="10"/>
  <c r="M40" i="10"/>
  <c r="M42" i="10" s="1"/>
  <c r="L142" i="10"/>
  <c r="L73" i="10"/>
  <c r="L141" i="10"/>
  <c r="M100" i="10" l="1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T222" i="10" l="1"/>
  <c r="U81" i="22"/>
  <c r="T78" i="10"/>
  <c r="N21" i="22"/>
  <c r="N23" i="22" s="1"/>
  <c r="M76" i="10"/>
  <c r="M70" i="10"/>
  <c r="N122" i="10"/>
  <c r="M150" i="10" l="1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U222" i="10"/>
  <c r="U78" i="10"/>
  <c r="V81" i="22"/>
  <c r="W81" i="22" l="1"/>
  <c r="V222" i="10"/>
  <c r="V78" i="10"/>
  <c r="M137" i="10"/>
  <c r="M65" i="10"/>
  <c r="M125" i="10"/>
  <c r="M124" i="10"/>
  <c r="N37" i="10"/>
  <c r="N39" i="10" s="1"/>
  <c r="X81" i="22" l="1"/>
  <c r="W222" i="10"/>
  <c r="W78" i="10"/>
  <c r="M142" i="10"/>
  <c r="M141" i="10"/>
  <c r="M73" i="10"/>
  <c r="N40" i="10"/>
  <c r="N42" i="10" s="1"/>
  <c r="X222" i="10" l="1"/>
  <c r="X78" i="10"/>
  <c r="N81" i="10"/>
  <c r="N131" i="10"/>
  <c r="N100" i="10"/>
  <c r="N99" i="10" s="1"/>
  <c r="N121" i="10" s="1"/>
  <c r="N123" i="10" s="1"/>
  <c r="N138" i="10"/>
  <c r="M96" i="10"/>
  <c r="M132" i="10"/>
  <c r="M95" i="10"/>
  <c r="O122" i="10" l="1"/>
  <c r="N70" i="10"/>
  <c r="O21" i="22"/>
  <c r="O23" i="22" s="1"/>
  <c r="N76" i="10"/>
  <c r="N69" i="10" l="1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O80" i="10"/>
  <c r="O37" i="10" l="1"/>
  <c r="O39" i="10" s="1"/>
  <c r="N137" i="10"/>
  <c r="N65" i="10"/>
  <c r="N125" i="10"/>
  <c r="N124" i="10"/>
  <c r="N142" i="10" l="1"/>
  <c r="N73" i="10"/>
  <c r="N141" i="10"/>
  <c r="O40" i="10"/>
  <c r="O42" i="10" s="1"/>
  <c r="O100" i="10" l="1"/>
  <c r="O99" i="10" s="1"/>
  <c r="O121" i="10" s="1"/>
  <c r="O123" i="10" s="1"/>
  <c r="O81" i="10"/>
  <c r="O138" i="10"/>
  <c r="O131" i="10"/>
  <c r="N96" i="10"/>
  <c r="N132" i="10"/>
  <c r="N95" i="10"/>
  <c r="P21" i="22" l="1"/>
  <c r="P23" i="22" s="1"/>
  <c r="O76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P80" i="10"/>
  <c r="O65" i="10" l="1"/>
  <c r="O124" i="10"/>
  <c r="O125" i="10"/>
  <c r="O137" i="10"/>
  <c r="O135" i="10"/>
  <c r="P37" i="10"/>
  <c r="P39" i="10" s="1"/>
  <c r="P40" i="10" l="1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O96" i="10"/>
  <c r="O132" i="10"/>
  <c r="O95" i="10"/>
  <c r="P70" i="10" l="1"/>
  <c r="Q122" i="10"/>
  <c r="Q21" i="22"/>
  <c r="Q23" i="22" s="1"/>
  <c r="P76" i="10"/>
  <c r="Q80" i="10" l="1"/>
  <c r="P94" i="10"/>
  <c r="P136" i="10"/>
  <c r="P150" i="10"/>
  <c r="Q79" i="22"/>
  <c r="Q27" i="22"/>
  <c r="Q29" i="22" s="1"/>
  <c r="Q105" i="11" s="1"/>
  <c r="Q110" i="11" s="1"/>
  <c r="Q121" i="11" s="1"/>
  <c r="Q34" i="10" s="1"/>
  <c r="P69" i="10"/>
  <c r="Q37" i="10" l="1"/>
  <c r="Q39" i="10" s="1"/>
  <c r="P65" i="10"/>
  <c r="P124" i="10"/>
  <c r="P125" i="10"/>
  <c r="P137" i="10"/>
  <c r="P135" i="10"/>
  <c r="Q40" i="10" l="1"/>
  <c r="Q42" i="10" s="1"/>
  <c r="P141" i="10"/>
  <c r="P73" i="10"/>
  <c r="P142" i="10"/>
  <c r="Q100" i="10" l="1"/>
  <c r="Q99" i="10" s="1"/>
  <c r="Q121" i="10" s="1"/>
  <c r="Q123" i="10" s="1"/>
  <c r="Q131" i="10"/>
  <c r="Q81" i="10"/>
  <c r="Q138" i="10"/>
  <c r="P96" i="10"/>
  <c r="P132" i="10"/>
  <c r="P95" i="10"/>
  <c r="R21" i="22" l="1"/>
  <c r="R23" i="22" s="1"/>
  <c r="Q76" i="10"/>
  <c r="Q70" i="10"/>
  <c r="R122" i="10"/>
  <c r="R79" i="22" l="1"/>
  <c r="R27" i="22"/>
  <c r="R29" i="22" s="1"/>
  <c r="R105" i="11" s="1"/>
  <c r="R110" i="11" s="1"/>
  <c r="R121" i="11" s="1"/>
  <c r="R34" i="10" s="1"/>
  <c r="Q69" i="10"/>
  <c r="Q150" i="10"/>
  <c r="Q94" i="10"/>
  <c r="Q136" i="10"/>
  <c r="R80" i="10"/>
  <c r="Q137" i="10" l="1"/>
  <c r="Q65" i="10"/>
  <c r="Q125" i="10"/>
  <c r="Q124" i="10"/>
  <c r="R37" i="10"/>
  <c r="R39" i="10" s="1"/>
  <c r="Q135" i="10"/>
  <c r="R40" i="10" l="1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70" i="10" l="1"/>
  <c r="S122" i="10"/>
  <c r="S21" i="22"/>
  <c r="S23" i="22" s="1"/>
  <c r="R76" i="10"/>
  <c r="S79" i="22" l="1"/>
  <c r="R69" i="10"/>
  <c r="S27" i="22"/>
  <c r="S29" i="22" s="1"/>
  <c r="S105" i="11" s="1"/>
  <c r="S110" i="11" s="1"/>
  <c r="S121" i="11" s="1"/>
  <c r="S34" i="10" s="1"/>
  <c r="R94" i="10"/>
  <c r="R150" i="10"/>
  <c r="R136" i="10"/>
  <c r="S80" i="10"/>
  <c r="R65" i="10" l="1"/>
  <c r="R124" i="10"/>
  <c r="R125" i="10"/>
  <c r="R137" i="10"/>
  <c r="S37" i="10"/>
  <c r="S39" i="10" s="1"/>
  <c r="R135" i="10"/>
  <c r="S40" i="10" l="1"/>
  <c r="S42" i="10" s="1"/>
  <c r="R142" i="10"/>
  <c r="R73" i="10"/>
  <c r="R141" i="10"/>
  <c r="R96" i="10" l="1"/>
  <c r="R132" i="10"/>
  <c r="R95" i="10"/>
  <c r="S131" i="10"/>
  <c r="S81" i="10"/>
  <c r="S138" i="10"/>
  <c r="S100" i="10"/>
  <c r="S99" i="10" s="1"/>
  <c r="S121" i="10" s="1"/>
  <c r="S123" i="10" s="1"/>
  <c r="T21" i="22" l="1"/>
  <c r="T23" i="22" s="1"/>
  <c r="S76" i="10"/>
  <c r="S70" i="10"/>
  <c r="T122" i="10"/>
  <c r="T80" i="10" l="1"/>
  <c r="S136" i="10"/>
  <c r="S150" i="10"/>
  <c r="S94" i="10"/>
  <c r="S69" i="10"/>
  <c r="T27" i="22"/>
  <c r="T29" i="22" s="1"/>
  <c r="T105" i="11" s="1"/>
  <c r="T110" i="11" s="1"/>
  <c r="T121" i="11" s="1"/>
  <c r="T34" i="10" s="1"/>
  <c r="T79" i="22"/>
  <c r="T37" i="10" l="1"/>
  <c r="T39" i="10" s="1"/>
  <c r="S65" i="10"/>
  <c r="S125" i="10"/>
  <c r="S124" i="10"/>
  <c r="S137" i="10"/>
  <c r="S135" i="10"/>
  <c r="T40" i="10" l="1"/>
  <c r="T42" i="10" s="1"/>
  <c r="S142" i="10"/>
  <c r="S73" i="10"/>
  <c r="S141" i="10"/>
  <c r="T81" i="10" l="1"/>
  <c r="T131" i="10"/>
  <c r="T138" i="10"/>
  <c r="T100" i="10"/>
  <c r="T99" i="10" s="1"/>
  <c r="T121" i="10" s="1"/>
  <c r="T123" i="10" s="1"/>
  <c r="S96" i="10"/>
  <c r="S132" i="10"/>
  <c r="S95" i="10"/>
  <c r="U122" i="10" l="1"/>
  <c r="T70" i="10"/>
  <c r="U21" i="22"/>
  <c r="U23" i="22" s="1"/>
  <c r="T76" i="10"/>
  <c r="U27" i="22" l="1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U37" i="10" l="1"/>
  <c r="U39" i="10" s="1"/>
  <c r="T137" i="10"/>
  <c r="T65" i="10"/>
  <c r="T125" i="10"/>
  <c r="T124" i="10"/>
  <c r="U40" i="10" l="1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70" i="10" l="1"/>
  <c r="V79" i="22" s="1"/>
  <c r="V122" i="10"/>
  <c r="V21" i="22"/>
  <c r="V23" i="22" s="1"/>
  <c r="U76" i="10"/>
  <c r="V80" i="10" l="1"/>
  <c r="U69" i="10"/>
  <c r="V27" i="22"/>
  <c r="U150" i="10"/>
  <c r="U136" i="10"/>
  <c r="U94" i="10"/>
  <c r="U65" i="10" l="1"/>
  <c r="U125" i="10"/>
  <c r="U124" i="10"/>
  <c r="V29" i="22"/>
  <c r="V105" i="11" s="1"/>
  <c r="V110" i="11" s="1"/>
  <c r="V121" i="11" s="1"/>
  <c r="V34" i="10" s="1"/>
  <c r="U137" i="10"/>
  <c r="U135" i="10"/>
  <c r="V37" i="10" l="1"/>
  <c r="V39" i="10" s="1"/>
  <c r="V40" i="10" s="1"/>
  <c r="V42" i="10" s="1"/>
  <c r="U141" i="10"/>
  <c r="U73" i="10"/>
  <c r="U142" i="10"/>
  <c r="V81" i="10" l="1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150" i="10" l="1"/>
  <c r="V94" i="10"/>
  <c r="V136" i="10"/>
  <c r="W79" i="22"/>
  <c r="V69" i="10"/>
  <c r="W27" i="22"/>
  <c r="W80" i="10"/>
  <c r="V137" i="10" l="1"/>
  <c r="W29" i="22"/>
  <c r="W105" i="11" s="1"/>
  <c r="W110" i="11" s="1"/>
  <c r="W121" i="11" s="1"/>
  <c r="W34" i="10" s="1"/>
  <c r="V65" i="10"/>
  <c r="V124" i="10"/>
  <c r="V125" i="10"/>
  <c r="V135" i="10"/>
  <c r="W37" i="10" l="1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70" i="10" l="1"/>
  <c r="X122" i="10"/>
  <c r="X21" i="22"/>
  <c r="X23" i="22" s="1"/>
  <c r="X80" i="10" s="1"/>
  <c r="W76" i="10"/>
  <c r="W150" i="10" l="1"/>
  <c r="W94" i="10"/>
  <c r="W136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X37" i="10"/>
  <c r="X39" i="10" s="1"/>
  <c r="X40" i="10" s="1"/>
  <c r="X42" i="10" s="1"/>
  <c r="W135" i="10"/>
  <c r="W142" i="10" l="1"/>
  <c r="W73" i="10"/>
  <c r="W141" i="10"/>
  <c r="X131" i="10"/>
  <c r="X81" i="10"/>
  <c r="X76" i="10" s="1"/>
  <c r="X100" i="10"/>
  <c r="X99" i="10" s="1"/>
  <c r="X121" i="10" s="1"/>
  <c r="X123" i="10" s="1"/>
  <c r="X138" i="10"/>
  <c r="X70" i="10" l="1"/>
  <c r="X69" i="10" s="1"/>
  <c r="X65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137" i="10"/>
  <c r="X96" i="10" l="1"/>
  <c r="X132" i="10"/>
  <c r="R2720" i="16" l="1"/>
  <c r="R2727" i="16"/>
  <c r="S2720" i="16" l="1"/>
  <c r="V2720" i="16" s="1"/>
  <c r="S2727" i="16"/>
  <c r="V2727" i="16" s="1"/>
  <c r="X2720" i="16" l="1"/>
  <c r="H2720" i="16" s="1"/>
  <c r="H2727" i="16"/>
  <c r="H3110" i="16"/>
  <c r="M618" i="25" l="1"/>
  <c r="J620" i="25"/>
  <c r="H620" i="25"/>
  <c r="J618" i="25"/>
  <c r="G617" i="25"/>
  <c r="O620" i="25"/>
  <c r="L617" i="25"/>
  <c r="F617" i="25"/>
  <c r="H618" i="25"/>
  <c r="P618" i="25"/>
  <c r="O617" i="25"/>
  <c r="G620" i="25"/>
  <c r="J617" i="25"/>
  <c r="I620" i="25"/>
  <c r="P619" i="25"/>
  <c r="C617" i="25"/>
  <c r="J619" i="25"/>
  <c r="C619" i="25"/>
  <c r="M617" i="25"/>
  <c r="N619" i="25"/>
  <c r="C620" i="25"/>
  <c r="H619" i="25"/>
  <c r="M619" i="25"/>
  <c r="K618" i="25"/>
  <c r="L620" i="25"/>
  <c r="E617" i="25"/>
  <c r="G618" i="25"/>
  <c r="D619" i="25"/>
  <c r="I618" i="25"/>
  <c r="L618" i="25"/>
  <c r="E619" i="25"/>
  <c r="H617" i="25"/>
  <c r="F618" i="25"/>
  <c r="I617" i="25"/>
  <c r="P617" i="25"/>
  <c r="P620" i="25"/>
  <c r="O619" i="25"/>
  <c r="K620" i="25"/>
  <c r="C618" i="25"/>
  <c r="F619" i="25"/>
  <c r="O618" i="25"/>
  <c r="N617" i="25"/>
  <c r="I619" i="25"/>
  <c r="E618" i="25"/>
  <c r="D617" i="25"/>
  <c r="K619" i="25"/>
  <c r="L619" i="25"/>
  <c r="E620" i="25"/>
  <c r="N618" i="25"/>
  <c r="D618" i="25"/>
  <c r="G619" i="25"/>
  <c r="K617" i="25"/>
  <c r="N620" i="25"/>
  <c r="D620" i="25"/>
  <c r="F620" i="25"/>
  <c r="M620" i="25"/>
  <c r="K1172" i="12"/>
  <c r="M204" i="25" a="1"/>
  <c r="M204" i="25" s="1"/>
  <c r="M223" i="25" s="1"/>
  <c r="C140" i="25"/>
  <c r="C204" i="25" a="1"/>
  <c r="C204" i="25" s="1"/>
  <c r="C223" i="25" s="1"/>
  <c r="F521" i="25" a="1"/>
  <c r="F521" i="25" s="1"/>
  <c r="H521" i="25" a="1"/>
  <c r="H521" i="25" s="1"/>
  <c r="J204" i="25" a="1"/>
  <c r="J204" i="25" s="1"/>
  <c r="J223" i="25" s="1"/>
  <c r="F140" i="25"/>
  <c r="I204" i="25" a="1"/>
  <c r="I204" i="25" s="1"/>
  <c r="I223" i="25" s="1"/>
  <c r="M521" i="25" a="1"/>
  <c r="M521" i="25" s="1"/>
  <c r="G204" i="25" a="1"/>
  <c r="G204" i="25" s="1"/>
  <c r="G223" i="25" s="1"/>
  <c r="E140" i="25"/>
  <c r="C521" i="25" a="1"/>
  <c r="C521" i="25" s="1"/>
  <c r="C647" i="25" a="1"/>
  <c r="C647" i="25" s="1"/>
  <c r="C655" i="25" s="1"/>
  <c r="C114" i="25" s="1"/>
  <c r="D521" i="25" a="1"/>
  <c r="D521" i="25" s="1"/>
  <c r="I140" i="25"/>
  <c r="J140" i="25"/>
  <c r="K140" i="25"/>
  <c r="E521" i="25" a="1"/>
  <c r="E521" i="25" s="1"/>
  <c r="D140" i="25"/>
  <c r="J521" i="25" a="1"/>
  <c r="J521" i="25" s="1"/>
  <c r="C659" i="25" a="1"/>
  <c r="C659" i="25" s="1"/>
  <c r="C667" i="25" s="1"/>
  <c r="C115" i="25" s="1"/>
  <c r="D204" i="25" a="1"/>
  <c r="D204" i="25" s="1"/>
  <c r="D223" i="25" s="1"/>
  <c r="K204" i="25" a="1"/>
  <c r="K204" i="25" s="1"/>
  <c r="K223" i="25" s="1"/>
  <c r="L140" i="25"/>
  <c r="G521" i="25" a="1"/>
  <c r="G521" i="25" s="1"/>
  <c r="G140" i="25"/>
  <c r="D659" i="25" a="1"/>
  <c r="D659" i="25" s="1"/>
  <c r="D667" i="25" s="1"/>
  <c r="D115" i="25" s="1"/>
  <c r="H140" i="25"/>
  <c r="L521" i="25" a="1"/>
  <c r="L521" i="25" s="1"/>
  <c r="L204" i="25" a="1"/>
  <c r="L204" i="25" s="1"/>
  <c r="L223" i="25" s="1"/>
  <c r="K521" i="25" a="1"/>
  <c r="K521" i="25" s="1"/>
  <c r="I521" i="25" a="1"/>
  <c r="I521" i="25" s="1"/>
  <c r="D647" i="25" a="1"/>
  <c r="D647" i="25" s="1"/>
  <c r="D655" i="25" s="1"/>
  <c r="D114" i="25" s="1"/>
  <c r="H204" i="25" a="1"/>
  <c r="H204" i="25" s="1"/>
  <c r="H223" i="25" s="1"/>
  <c r="M140" i="25"/>
  <c r="C947" i="12"/>
  <c r="F204" i="25" a="1"/>
  <c r="F204" i="25" s="1"/>
  <c r="F223" i="25" s="1"/>
  <c r="E204" i="25" a="1"/>
  <c r="E204" i="25" s="1"/>
  <c r="E223" i="25" s="1"/>
  <c r="C705" i="12"/>
  <c r="C1188" i="12" s="1"/>
  <c r="D705" i="12"/>
  <c r="D1188" i="12" s="1"/>
  <c r="M1188" i="12" s="1"/>
  <c r="M1204" i="12" s="1"/>
  <c r="M1392" i="12" s="1"/>
  <c r="M1401" i="12" s="1"/>
  <c r="M1411" i="12" s="1"/>
  <c r="P473" i="25" a="1"/>
  <c r="P473" i="25" s="1"/>
  <c r="J473" i="25" a="1"/>
  <c r="J473" i="25" s="1"/>
  <c r="H424" i="25" a="1"/>
  <c r="H424" i="25" s="1"/>
  <c r="L659" i="25" a="1"/>
  <c r="L659" i="25" s="1"/>
  <c r="L667" i="25" s="1"/>
  <c r="L115" i="25" s="1"/>
  <c r="O521" i="25" a="1"/>
  <c r="O521" i="25" s="1"/>
  <c r="K375" i="25" a="1"/>
  <c r="K375" i="25" s="1"/>
  <c r="D327" i="25" a="1"/>
  <c r="D327" i="25" s="1"/>
  <c r="H327" i="25" a="1"/>
  <c r="H327" i="25" s="1"/>
  <c r="J375" i="25" a="1"/>
  <c r="J375" i="25" s="1"/>
  <c r="B143" i="12"/>
  <c r="M473" i="25" a="1"/>
  <c r="M473" i="25" s="1"/>
  <c r="E327" i="25" a="1"/>
  <c r="E327" i="25" s="1"/>
  <c r="N327" i="25" a="1"/>
  <c r="N327" i="25" s="1"/>
  <c r="L327" i="25" a="1"/>
  <c r="L327" i="25" s="1"/>
  <c r="M659" i="25" a="1"/>
  <c r="M659" i="25" s="1"/>
  <c r="M667" i="25" s="1"/>
  <c r="M115" i="25" s="1"/>
  <c r="K473" i="25" a="1"/>
  <c r="K473" i="25" s="1"/>
  <c r="C327" i="25" a="1"/>
  <c r="C327" i="25" s="1"/>
  <c r="D424" i="25" a="1"/>
  <c r="D424" i="25" s="1"/>
  <c r="F424" i="25" a="1"/>
  <c r="F424" i="25" s="1"/>
  <c r="F647" i="25" a="1"/>
  <c r="F647" i="25" s="1"/>
  <c r="F655" i="25" s="1"/>
  <c r="F114" i="25" s="1"/>
  <c r="D947" i="12"/>
  <c r="X947" i="12" s="1"/>
  <c r="X963" i="12" s="1"/>
  <c r="X1151" i="12" s="1"/>
  <c r="X1160" i="12" s="1"/>
  <c r="X1170" i="12" s="1"/>
  <c r="X1171" i="12" s="1"/>
  <c r="J327" i="25" a="1"/>
  <c r="J327" i="25" s="1"/>
  <c r="G473" i="25" a="1"/>
  <c r="G473" i="25" s="1"/>
  <c r="F659" i="25" a="1"/>
  <c r="F659" i="25" s="1"/>
  <c r="F667" i="25" s="1"/>
  <c r="F115" i="25" s="1"/>
  <c r="H647" i="25" a="1"/>
  <c r="H647" i="25" s="1"/>
  <c r="H655" i="25" s="1"/>
  <c r="H114" i="25" s="1"/>
  <c r="G647" i="25" a="1"/>
  <c r="G647" i="25" s="1"/>
  <c r="G655" i="25" s="1"/>
  <c r="G114" i="25" s="1"/>
  <c r="G424" i="25" a="1"/>
  <c r="G424" i="25" s="1"/>
  <c r="N521" i="25" a="1"/>
  <c r="N521" i="25" s="1"/>
  <c r="N424" i="25" a="1"/>
  <c r="N424" i="25" s="1"/>
  <c r="I647" i="25" a="1"/>
  <c r="I647" i="25" s="1"/>
  <c r="I655" i="25" s="1"/>
  <c r="I114" i="25" s="1"/>
  <c r="L424" i="25" a="1"/>
  <c r="L424" i="25" s="1"/>
  <c r="P521" i="25" a="1"/>
  <c r="P521" i="25" s="1"/>
  <c r="M375" i="25" a="1"/>
  <c r="M375" i="25" s="1"/>
  <c r="E375" i="25" a="1"/>
  <c r="E375" i="25" s="1"/>
  <c r="J424" i="25" a="1"/>
  <c r="J424" i="25" s="1"/>
  <c r="O473" i="25" a="1"/>
  <c r="O473" i="25" s="1"/>
  <c r="N473" i="25" a="1"/>
  <c r="N473" i="25" s="1"/>
  <c r="K424" i="25" a="1"/>
  <c r="K424" i="25" s="1"/>
  <c r="O375" i="25" a="1"/>
  <c r="O375" i="25" s="1"/>
  <c r="E424" i="25" a="1"/>
  <c r="E424" i="25" s="1"/>
  <c r="C424" i="25" a="1"/>
  <c r="C424" i="25" s="1"/>
  <c r="I424" i="25" a="1"/>
  <c r="I424" i="25" s="1"/>
  <c r="G327" i="25" a="1"/>
  <c r="G327" i="25" s="1"/>
  <c r="L375" i="25" a="1"/>
  <c r="L375" i="25" s="1"/>
  <c r="L473" i="25" a="1"/>
  <c r="L473" i="25" s="1"/>
  <c r="E647" i="25" a="1"/>
  <c r="E647" i="25" s="1"/>
  <c r="E655" i="25" s="1"/>
  <c r="E114" i="25" s="1"/>
  <c r="F327" i="25" a="1"/>
  <c r="F327" i="25" s="1"/>
  <c r="C143" i="12"/>
  <c r="J647" i="25" a="1"/>
  <c r="J647" i="25" s="1"/>
  <c r="J655" i="25" s="1"/>
  <c r="J114" i="25" s="1"/>
  <c r="E659" i="25" a="1"/>
  <c r="E659" i="25" s="1"/>
  <c r="E667" i="25" s="1"/>
  <c r="E115" i="25" s="1"/>
  <c r="I375" i="25" a="1"/>
  <c r="I375" i="25" s="1"/>
  <c r="P375" i="25" a="1"/>
  <c r="P375" i="25" s="1"/>
  <c r="O327" i="25" a="1"/>
  <c r="O327" i="25" s="1"/>
  <c r="G375" i="25" a="1"/>
  <c r="G375" i="25" s="1"/>
  <c r="F375" i="25" a="1"/>
  <c r="F375" i="25" s="1"/>
  <c r="D473" i="25" a="1"/>
  <c r="D473" i="25" s="1"/>
  <c r="K659" i="25" a="1"/>
  <c r="K659" i="25" s="1"/>
  <c r="K667" i="25" s="1"/>
  <c r="K115" i="25" s="1"/>
  <c r="H659" i="25" a="1"/>
  <c r="H659" i="25" s="1"/>
  <c r="H667" i="25" s="1"/>
  <c r="H115" i="25" s="1"/>
  <c r="L647" i="25" a="1"/>
  <c r="L647" i="25" s="1"/>
  <c r="L655" i="25" s="1"/>
  <c r="L114" i="25" s="1"/>
  <c r="E473" i="25" a="1"/>
  <c r="E473" i="25" s="1"/>
  <c r="D143" i="12"/>
  <c r="M424" i="25" a="1"/>
  <c r="M424" i="25" s="1"/>
  <c r="I473" i="25" a="1"/>
  <c r="I473" i="25" s="1"/>
  <c r="O424" i="25" a="1"/>
  <c r="O424" i="25" s="1"/>
  <c r="C473" i="25" a="1"/>
  <c r="C473" i="25" s="1"/>
  <c r="M647" i="25" a="1"/>
  <c r="M647" i="25" s="1"/>
  <c r="M655" i="25" s="1"/>
  <c r="M114" i="25" s="1"/>
  <c r="K647" i="25" a="1"/>
  <c r="K647" i="25" s="1"/>
  <c r="K655" i="25" s="1"/>
  <c r="K114" i="25" s="1"/>
  <c r="F473" i="25" a="1"/>
  <c r="F473" i="25" s="1"/>
  <c r="B705" i="12"/>
  <c r="B1188" i="12" s="1"/>
  <c r="B1428" i="12" s="1"/>
  <c r="B1668" i="12" s="1"/>
  <c r="P424" i="25" a="1"/>
  <c r="P424" i="25" s="1"/>
  <c r="G659" i="25" a="1"/>
  <c r="G659" i="25" s="1"/>
  <c r="G667" i="25" s="1"/>
  <c r="G115" i="25" s="1"/>
  <c r="D375" i="25" a="1"/>
  <c r="D375" i="25" s="1"/>
  <c r="P327" i="25" a="1"/>
  <c r="P327" i="25" s="1"/>
  <c r="I659" i="25" a="1"/>
  <c r="I659" i="25" s="1"/>
  <c r="I667" i="25" s="1"/>
  <c r="I115" i="25" s="1"/>
  <c r="K327" i="25" a="1"/>
  <c r="K327" i="25" s="1"/>
  <c r="C375" i="25" a="1"/>
  <c r="C375" i="25" s="1"/>
  <c r="J659" i="25" a="1"/>
  <c r="J659" i="25" s="1"/>
  <c r="J667" i="25" s="1"/>
  <c r="J115" i="25" s="1"/>
  <c r="H375" i="25" a="1"/>
  <c r="H375" i="25" s="1"/>
  <c r="M327" i="25" a="1"/>
  <c r="M327" i="25" s="1"/>
  <c r="H473" i="25" a="1"/>
  <c r="H473" i="25" s="1"/>
  <c r="I327" i="25" a="1"/>
  <c r="I327" i="25" s="1"/>
  <c r="N375" i="25" a="1"/>
  <c r="N375" i="25" s="1"/>
  <c r="B947" i="12"/>
  <c r="O58" i="25" l="1"/>
  <c r="F49" i="25"/>
  <c r="F113" i="25"/>
  <c r="F82" i="25"/>
  <c r="L50" i="25"/>
  <c r="L18" i="25" s="1"/>
  <c r="L83" i="25"/>
  <c r="K49" i="25"/>
  <c r="K82" i="25"/>
  <c r="K113" i="25"/>
  <c r="L82" i="25"/>
  <c r="L113" i="25"/>
  <c r="L49" i="25"/>
  <c r="I50" i="25"/>
  <c r="I18" i="25" s="1"/>
  <c r="I83" i="25"/>
  <c r="M49" i="25"/>
  <c r="M113" i="25"/>
  <c r="M82" i="25"/>
  <c r="H50" i="25"/>
  <c r="H18" i="25" s="1"/>
  <c r="H83" i="25"/>
  <c r="G49" i="25"/>
  <c r="G82" i="25"/>
  <c r="G113" i="25"/>
  <c r="J50" i="25"/>
  <c r="J18" i="25" s="1"/>
  <c r="J83" i="25"/>
  <c r="K50" i="25"/>
  <c r="K18" i="25" s="1"/>
  <c r="K83" i="25"/>
  <c r="J82" i="25"/>
  <c r="J49" i="25"/>
  <c r="J113" i="25"/>
  <c r="H49" i="25"/>
  <c r="H113" i="25"/>
  <c r="H82" i="25"/>
  <c r="P58" i="25"/>
  <c r="F50" i="25"/>
  <c r="F18" i="25" s="1"/>
  <c r="F83" i="25"/>
  <c r="G50" i="25"/>
  <c r="G18" i="25" s="1"/>
  <c r="G83" i="25"/>
  <c r="M50" i="25"/>
  <c r="M18" i="25" s="1"/>
  <c r="M83" i="25"/>
  <c r="I49" i="25"/>
  <c r="I82" i="25"/>
  <c r="I113" i="25"/>
  <c r="N58" i="25"/>
  <c r="E50" i="25"/>
  <c r="E18" i="25" s="1"/>
  <c r="E83" i="25"/>
  <c r="E82" i="25"/>
  <c r="E113" i="25"/>
  <c r="E49" i="25"/>
  <c r="R705" i="12"/>
  <c r="R721" i="12" s="1"/>
  <c r="R909" i="12" s="1"/>
  <c r="R1924" i="12" s="1"/>
  <c r="R1931" i="12" s="1"/>
  <c r="R1934" i="12" s="1"/>
  <c r="V705" i="12"/>
  <c r="V721" i="12" s="1"/>
  <c r="V909" i="12" s="1"/>
  <c r="V1924" i="12" s="1"/>
  <c r="V1931" i="12" s="1"/>
  <c r="V1934" i="12" s="1"/>
  <c r="N705" i="12"/>
  <c r="N721" i="12" s="1"/>
  <c r="N909" i="12" s="1"/>
  <c r="N1924" i="12" s="1"/>
  <c r="N1931" i="12" s="1"/>
  <c r="N1934" i="12" s="1"/>
  <c r="K261" i="25"/>
  <c r="L947" i="12"/>
  <c r="L963" i="12" s="1"/>
  <c r="L1151" i="12" s="1"/>
  <c r="L1160" i="12" s="1"/>
  <c r="L1170" i="12" s="1"/>
  <c r="L1171" i="12" s="1"/>
  <c r="M947" i="12"/>
  <c r="M963" i="12" s="1"/>
  <c r="M1151" i="12" s="1"/>
  <c r="M1160" i="12" s="1"/>
  <c r="M1170" i="12" s="1"/>
  <c r="M1171" i="12" s="1"/>
  <c r="S947" i="12"/>
  <c r="S963" i="12" s="1"/>
  <c r="S1151" i="12" s="1"/>
  <c r="S1160" i="12" s="1"/>
  <c r="S1170" i="12" s="1"/>
  <c r="S1171" i="12" s="1"/>
  <c r="T947" i="12"/>
  <c r="T963" i="12" s="1"/>
  <c r="T1151" i="12" s="1"/>
  <c r="T1160" i="12" s="1"/>
  <c r="T1170" i="12" s="1"/>
  <c r="T1171" i="12" s="1"/>
  <c r="O947" i="12"/>
  <c r="O963" i="12" s="1"/>
  <c r="O1151" i="12" s="1"/>
  <c r="O1160" i="12" s="1"/>
  <c r="O1170" i="12" s="1"/>
  <c r="O1171" i="12" s="1"/>
  <c r="R947" i="12"/>
  <c r="R963" i="12" s="1"/>
  <c r="R1151" i="12" s="1"/>
  <c r="R1160" i="12" s="1"/>
  <c r="R1170" i="12" s="1"/>
  <c r="R1171" i="12" s="1"/>
  <c r="V947" i="12"/>
  <c r="V963" i="12" s="1"/>
  <c r="V1151" i="12" s="1"/>
  <c r="V1160" i="12" s="1"/>
  <c r="V1170" i="12" s="1"/>
  <c r="V1171" i="12" s="1"/>
  <c r="W947" i="12"/>
  <c r="W963" i="12" s="1"/>
  <c r="W1151" i="12" s="1"/>
  <c r="W1160" i="12" s="1"/>
  <c r="W1170" i="12" s="1"/>
  <c r="W1171" i="12" s="1"/>
  <c r="P947" i="12"/>
  <c r="P963" i="12" s="1"/>
  <c r="P1151" i="12" s="1"/>
  <c r="P1160" i="12" s="1"/>
  <c r="P1170" i="12" s="1"/>
  <c r="P1171" i="12" s="1"/>
  <c r="U947" i="12"/>
  <c r="U963" i="12" s="1"/>
  <c r="U1151" i="12" s="1"/>
  <c r="U1160" i="12" s="1"/>
  <c r="U1170" i="12" s="1"/>
  <c r="U1171" i="12" s="1"/>
  <c r="N947" i="12"/>
  <c r="N963" i="12" s="1"/>
  <c r="N1151" i="12" s="1"/>
  <c r="N1160" i="12" s="1"/>
  <c r="N1170" i="12" s="1"/>
  <c r="N1171" i="12" s="1"/>
  <c r="K947" i="12"/>
  <c r="K963" i="12" s="1"/>
  <c r="K1151" i="12" s="1"/>
  <c r="K1160" i="12" s="1"/>
  <c r="K1165" i="12" s="1"/>
  <c r="Q947" i="12"/>
  <c r="Q963" i="12" s="1"/>
  <c r="Q1151" i="12" s="1"/>
  <c r="Q1160" i="12" s="1"/>
  <c r="Q1170" i="12" s="1"/>
  <c r="Q1171" i="12" s="1"/>
  <c r="C58" i="25"/>
  <c r="B591" i="25" s="1"/>
  <c r="D58" i="25"/>
  <c r="L261" i="25"/>
  <c r="H58" i="25"/>
  <c r="E261" i="25"/>
  <c r="H261" i="25"/>
  <c r="L58" i="25"/>
  <c r="D261" i="25"/>
  <c r="G261" i="25"/>
  <c r="F58" i="25"/>
  <c r="F261" i="25"/>
  <c r="D49" i="25"/>
  <c r="D113" i="25"/>
  <c r="D82" i="25"/>
  <c r="C83" i="25"/>
  <c r="C50" i="25"/>
  <c r="C18" i="25" s="1"/>
  <c r="M58" i="25"/>
  <c r="C261" i="25"/>
  <c r="E73" i="25"/>
  <c r="D83" i="25"/>
  <c r="D50" i="25"/>
  <c r="D18" i="25" s="1"/>
  <c r="I261" i="25"/>
  <c r="J58" i="25"/>
  <c r="C1428" i="12"/>
  <c r="I58" i="25"/>
  <c r="G58" i="25"/>
  <c r="C113" i="25"/>
  <c r="C82" i="25"/>
  <c r="C49" i="25"/>
  <c r="J261" i="25"/>
  <c r="K58" i="25"/>
  <c r="E58" i="25"/>
  <c r="M261" i="25"/>
  <c r="S1188" i="12"/>
  <c r="S1204" i="12" s="1"/>
  <c r="S1392" i="12" s="1"/>
  <c r="S1401" i="12" s="1"/>
  <c r="S1411" i="12" s="1"/>
  <c r="V1188" i="12"/>
  <c r="V1204" i="12" s="1"/>
  <c r="V1392" i="12" s="1"/>
  <c r="V1401" i="12" s="1"/>
  <c r="V1411" i="12" s="1"/>
  <c r="U705" i="12"/>
  <c r="U721" i="12" s="1"/>
  <c r="U909" i="12" s="1"/>
  <c r="U1924" i="12" s="1"/>
  <c r="U1931" i="12" s="1"/>
  <c r="U1934" i="12" s="1"/>
  <c r="X705" i="12"/>
  <c r="X721" i="12" s="1"/>
  <c r="X909" i="12" s="1"/>
  <c r="P705" i="12"/>
  <c r="P721" i="12" s="1"/>
  <c r="P909" i="12" s="1"/>
  <c r="P1924" i="12" s="1"/>
  <c r="P1931" i="12" s="1"/>
  <c r="P1934" i="12" s="1"/>
  <c r="D1428" i="12"/>
  <c r="Q1188" i="12"/>
  <c r="Q1204" i="12" s="1"/>
  <c r="Q1392" i="12" s="1"/>
  <c r="Q1401" i="12" s="1"/>
  <c r="Q1411" i="12" s="1"/>
  <c r="W1188" i="12"/>
  <c r="W1204" i="12" s="1"/>
  <c r="W1392" i="12" s="1"/>
  <c r="W1401" i="12" s="1"/>
  <c r="W1411" i="12" s="1"/>
  <c r="X1188" i="12"/>
  <c r="X1204" i="12" s="1"/>
  <c r="X1392" i="12" s="1"/>
  <c r="X1401" i="12" s="1"/>
  <c r="X1411" i="12" s="1"/>
  <c r="L1188" i="12"/>
  <c r="L1204" i="12" s="1"/>
  <c r="L1392" i="12" s="1"/>
  <c r="L1401" i="12" s="1"/>
  <c r="L1411" i="12" s="1"/>
  <c r="K705" i="12"/>
  <c r="K721" i="12" s="1"/>
  <c r="K909" i="12" s="1"/>
  <c r="O705" i="12"/>
  <c r="O721" i="12" s="1"/>
  <c r="O909" i="12" s="1"/>
  <c r="O1924" i="12" s="1"/>
  <c r="O1931" i="12" s="1"/>
  <c r="O1934" i="12" s="1"/>
  <c r="S705" i="12"/>
  <c r="S721" i="12" s="1"/>
  <c r="S909" i="12" s="1"/>
  <c r="S1924" i="12" s="1"/>
  <c r="S1931" i="12" s="1"/>
  <c r="S1934" i="12" s="1"/>
  <c r="M705" i="12"/>
  <c r="M721" i="12" s="1"/>
  <c r="M909" i="12" s="1"/>
  <c r="M1924" i="12" s="1"/>
  <c r="M1931" i="12" s="1"/>
  <c r="M1934" i="12" s="1"/>
  <c r="U1188" i="12"/>
  <c r="U1204" i="12" s="1"/>
  <c r="U1392" i="12" s="1"/>
  <c r="U1401" i="12" s="1"/>
  <c r="U1411" i="12" s="1"/>
  <c r="R1188" i="12"/>
  <c r="R1204" i="12" s="1"/>
  <c r="R1392" i="12" s="1"/>
  <c r="R1401" i="12" s="1"/>
  <c r="R1411" i="12" s="1"/>
  <c r="O1188" i="12"/>
  <c r="O1204" i="12" s="1"/>
  <c r="O1392" i="12" s="1"/>
  <c r="O1401" i="12" s="1"/>
  <c r="O1411" i="12" s="1"/>
  <c r="K1188" i="12"/>
  <c r="L705" i="12"/>
  <c r="L721" i="12" s="1"/>
  <c r="L909" i="12" s="1"/>
  <c r="T705" i="12"/>
  <c r="T721" i="12" s="1"/>
  <c r="T909" i="12" s="1"/>
  <c r="T1924" i="12" s="1"/>
  <c r="T1931" i="12" s="1"/>
  <c r="T1934" i="12" s="1"/>
  <c r="Q705" i="12"/>
  <c r="Q721" i="12" s="1"/>
  <c r="Q909" i="12" s="1"/>
  <c r="Q1924" i="12" s="1"/>
  <c r="Q1931" i="12" s="1"/>
  <c r="Q1934" i="12" s="1"/>
  <c r="W705" i="12"/>
  <c r="W721" i="12" s="1"/>
  <c r="W909" i="12" s="1"/>
  <c r="W630" i="12" s="1"/>
  <c r="W618" i="12" s="1"/>
  <c r="W166" i="10" s="1"/>
  <c r="W310" i="10" s="1"/>
  <c r="T1188" i="12"/>
  <c r="T1204" i="12" s="1"/>
  <c r="T1392" i="12" s="1"/>
  <c r="T1401" i="12" s="1"/>
  <c r="T1411" i="12" s="1"/>
  <c r="L73" i="25" s="1"/>
  <c r="P1188" i="12"/>
  <c r="P1204" i="12" s="1"/>
  <c r="P1392" i="12" s="1"/>
  <c r="P1401" i="12" s="1"/>
  <c r="P1411" i="12" s="1"/>
  <c r="N1188" i="12"/>
  <c r="N1204" i="12" s="1"/>
  <c r="N1392" i="12" s="1"/>
  <c r="N1401" i="12" s="1"/>
  <c r="N1411" i="12" s="1"/>
  <c r="F73" i="25" s="1"/>
  <c r="N630" i="12" l="1"/>
  <c r="N618" i="12" s="1"/>
  <c r="N166" i="10" s="1"/>
  <c r="N310" i="10" s="1"/>
  <c r="H81" i="25"/>
  <c r="H603" i="25" s="1"/>
  <c r="N918" i="12"/>
  <c r="N928" i="12" s="1"/>
  <c r="R630" i="12"/>
  <c r="R618" i="12" s="1"/>
  <c r="R166" i="10" s="1"/>
  <c r="R310" i="10" s="1"/>
  <c r="K81" i="25"/>
  <c r="K142" i="25" s="1"/>
  <c r="R918" i="12"/>
  <c r="R928" i="12" s="1"/>
  <c r="I81" i="25"/>
  <c r="I603" i="25" s="1"/>
  <c r="Q630" i="12"/>
  <c r="Q618" i="12" s="1"/>
  <c r="Q166" i="10" s="1"/>
  <c r="Q310" i="10" s="1"/>
  <c r="O918" i="12"/>
  <c r="O928" i="12" s="1"/>
  <c r="I17" i="25"/>
  <c r="I48" i="25"/>
  <c r="I16" i="25" s="1"/>
  <c r="H142" i="25"/>
  <c r="K603" i="25"/>
  <c r="P630" i="12"/>
  <c r="P618" i="12" s="1"/>
  <c r="P166" i="10" s="1"/>
  <c r="P310" i="10" s="1"/>
  <c r="S918" i="12"/>
  <c r="S928" i="12" s="1"/>
  <c r="V918" i="12"/>
  <c r="V928" i="12" s="1"/>
  <c r="H17" i="25"/>
  <c r="H48" i="25"/>
  <c r="H16" i="25" s="1"/>
  <c r="P918" i="12"/>
  <c r="P928" i="12" s="1"/>
  <c r="I73" i="25"/>
  <c r="G81" i="25"/>
  <c r="G73" i="25"/>
  <c r="J17" i="25"/>
  <c r="J48" i="25"/>
  <c r="J16" i="25" s="1"/>
  <c r="G17" i="25"/>
  <c r="G48" i="25"/>
  <c r="G16" i="25" s="1"/>
  <c r="L17" i="25"/>
  <c r="L48" i="25"/>
  <c r="L16" i="25" s="1"/>
  <c r="F81" i="25"/>
  <c r="M73" i="25"/>
  <c r="Q918" i="12"/>
  <c r="Q928" i="12" s="1"/>
  <c r="V630" i="12"/>
  <c r="V618" i="12" s="1"/>
  <c r="V166" i="10" s="1"/>
  <c r="V310" i="10" s="1"/>
  <c r="M17" i="25"/>
  <c r="M48" i="25"/>
  <c r="M16" i="25" s="1"/>
  <c r="K17" i="25"/>
  <c r="K48" i="25"/>
  <c r="K16" i="25" s="1"/>
  <c r="K1204" i="12"/>
  <c r="P134" i="25" a="1"/>
  <c r="P134" i="25" s="1"/>
  <c r="P217" i="25" a="1"/>
  <c r="P217" i="25" s="1"/>
  <c r="N217" i="25" a="1"/>
  <c r="N217" i="25" s="1"/>
  <c r="N134" i="25" a="1"/>
  <c r="N134" i="25" s="1"/>
  <c r="O134" i="25" a="1"/>
  <c r="O134" i="25" s="1"/>
  <c r="O217" i="25" a="1"/>
  <c r="O217" i="25" s="1"/>
  <c r="N73" i="25"/>
  <c r="P73" i="25"/>
  <c r="T630" i="12"/>
  <c r="T618" i="12" s="1"/>
  <c r="T166" i="10" s="1"/>
  <c r="T310" i="10" s="1"/>
  <c r="H73" i="25"/>
  <c r="J73" i="25"/>
  <c r="W1924" i="12"/>
  <c r="W1931" i="12" s="1"/>
  <c r="W1934" i="12" s="1"/>
  <c r="J81" i="25"/>
  <c r="S630" i="12"/>
  <c r="S618" i="12" s="1"/>
  <c r="S166" i="10" s="1"/>
  <c r="S310" i="10" s="1"/>
  <c r="X918" i="12"/>
  <c r="X928" i="12" s="1"/>
  <c r="X630" i="12"/>
  <c r="X618" i="12" s="1"/>
  <c r="X166" i="10" s="1"/>
  <c r="X310" i="10" s="1"/>
  <c r="O73" i="25"/>
  <c r="T918" i="12"/>
  <c r="T928" i="12" s="1"/>
  <c r="U630" i="12"/>
  <c r="U618" i="12" s="1"/>
  <c r="U166" i="10" s="1"/>
  <c r="U310" i="10" s="1"/>
  <c r="X1924" i="12"/>
  <c r="X1931" i="12" s="1"/>
  <c r="X1934" i="12" s="1"/>
  <c r="W918" i="12"/>
  <c r="W928" i="12" s="1"/>
  <c r="K73" i="25"/>
  <c r="L81" i="25"/>
  <c r="F17" i="25"/>
  <c r="F48" i="25"/>
  <c r="F16" i="25" s="1"/>
  <c r="U918" i="12"/>
  <c r="U928" i="12" s="1"/>
  <c r="O630" i="12"/>
  <c r="O618" i="12" s="1"/>
  <c r="O166" i="10" s="1"/>
  <c r="O310" i="10" s="1"/>
  <c r="M81" i="25"/>
  <c r="E81" i="25"/>
  <c r="E142" i="25" s="1"/>
  <c r="K1170" i="12"/>
  <c r="K1171" i="12" s="1"/>
  <c r="M630" i="12"/>
  <c r="M618" i="12" s="1"/>
  <c r="M166" i="10" s="1"/>
  <c r="M310" i="10" s="1"/>
  <c r="M918" i="12"/>
  <c r="M928" i="12" s="1"/>
  <c r="E17" i="25"/>
  <c r="E48" i="25"/>
  <c r="E16" i="25" s="1"/>
  <c r="L1165" i="12"/>
  <c r="L1172" i="12" s="1"/>
  <c r="C81" i="25"/>
  <c r="C142" i="25" s="1"/>
  <c r="K630" i="12"/>
  <c r="K618" i="12" s="1"/>
  <c r="K166" i="10" s="1"/>
  <c r="K918" i="12"/>
  <c r="K1924" i="12"/>
  <c r="K1931" i="12" s="1"/>
  <c r="K1934" i="12" s="1"/>
  <c r="M134" i="25" a="1"/>
  <c r="M134" i="25" s="1"/>
  <c r="M1428" i="12"/>
  <c r="M1444" i="12" s="1"/>
  <c r="M1632" i="12" s="1"/>
  <c r="M1641" i="12" s="1"/>
  <c r="M1651" i="12" s="1"/>
  <c r="M284" i="20" s="1"/>
  <c r="X1428" i="12"/>
  <c r="X1444" i="12" s="1"/>
  <c r="X1632" i="12" s="1"/>
  <c r="X1641" i="12" s="1"/>
  <c r="X1651" i="12" s="1"/>
  <c r="X284" i="20" s="1"/>
  <c r="N1428" i="12"/>
  <c r="N1444" i="12" s="1"/>
  <c r="N1632" i="12" s="1"/>
  <c r="N1641" i="12" s="1"/>
  <c r="N1651" i="12" s="1"/>
  <c r="N284" i="20" s="1"/>
  <c r="S1428" i="12"/>
  <c r="S1444" i="12" s="1"/>
  <c r="S1632" i="12" s="1"/>
  <c r="S1641" i="12" s="1"/>
  <c r="S1651" i="12" s="1"/>
  <c r="S284" i="20" s="1"/>
  <c r="D1668" i="12"/>
  <c r="K1428" i="12"/>
  <c r="Q1428" i="12"/>
  <c r="Q1444" i="12" s="1"/>
  <c r="Q1632" i="12" s="1"/>
  <c r="Q1641" i="12" s="1"/>
  <c r="Q1651" i="12" s="1"/>
  <c r="Q284" i="20" s="1"/>
  <c r="W1428" i="12"/>
  <c r="W1444" i="12" s="1"/>
  <c r="W1632" i="12" s="1"/>
  <c r="W1641" i="12" s="1"/>
  <c r="W1651" i="12" s="1"/>
  <c r="W284" i="20" s="1"/>
  <c r="P1428" i="12"/>
  <c r="P1444" i="12" s="1"/>
  <c r="P1632" i="12" s="1"/>
  <c r="P1641" i="12" s="1"/>
  <c r="P1651" i="12" s="1"/>
  <c r="P284" i="20" s="1"/>
  <c r="R1428" i="12"/>
  <c r="R1444" i="12" s="1"/>
  <c r="R1632" i="12" s="1"/>
  <c r="R1641" i="12" s="1"/>
  <c r="R1651" i="12" s="1"/>
  <c r="R284" i="20" s="1"/>
  <c r="V1428" i="12"/>
  <c r="V1444" i="12" s="1"/>
  <c r="V1632" i="12" s="1"/>
  <c r="V1641" i="12" s="1"/>
  <c r="V1651" i="12" s="1"/>
  <c r="V284" i="20" s="1"/>
  <c r="U1428" i="12"/>
  <c r="U1444" i="12" s="1"/>
  <c r="U1632" i="12" s="1"/>
  <c r="U1641" i="12" s="1"/>
  <c r="U1651" i="12" s="1"/>
  <c r="U284" i="20" s="1"/>
  <c r="O1428" i="12"/>
  <c r="O1444" i="12" s="1"/>
  <c r="O1632" i="12" s="1"/>
  <c r="O1641" i="12" s="1"/>
  <c r="O1651" i="12" s="1"/>
  <c r="O284" i="20" s="1"/>
  <c r="T1428" i="12"/>
  <c r="T1444" i="12" s="1"/>
  <c r="T1632" i="12" s="1"/>
  <c r="T1641" i="12" s="1"/>
  <c r="T1651" i="12" s="1"/>
  <c r="T284" i="20" s="1"/>
  <c r="L1428" i="12"/>
  <c r="L1444" i="12" s="1"/>
  <c r="L1632" i="12" s="1"/>
  <c r="L1641" i="12" s="1"/>
  <c r="L1651" i="12" s="1"/>
  <c r="L284" i="20" s="1"/>
  <c r="H134" i="25" a="1"/>
  <c r="H134" i="25" s="1"/>
  <c r="C1668" i="12"/>
  <c r="C217" i="25" a="1"/>
  <c r="C217" i="25" s="1"/>
  <c r="I134" i="25" a="1"/>
  <c r="I134" i="25" s="1"/>
  <c r="D48" i="25"/>
  <c r="D16" i="25" s="1"/>
  <c r="D17" i="25"/>
  <c r="E217" i="25" a="1"/>
  <c r="E217" i="25" s="1"/>
  <c r="K217" i="25" a="1"/>
  <c r="K217" i="25" s="1"/>
  <c r="G217" i="25" a="1"/>
  <c r="G217" i="25" s="1"/>
  <c r="M217" i="25" a="1"/>
  <c r="M217" i="25" s="1"/>
  <c r="F134" i="25" a="1"/>
  <c r="F134" i="25" s="1"/>
  <c r="H217" i="25" a="1"/>
  <c r="H217" i="25" s="1"/>
  <c r="K134" i="25" a="1"/>
  <c r="K134" i="25" s="1"/>
  <c r="C134" i="25" a="1"/>
  <c r="C134" i="25" s="1"/>
  <c r="I217" i="25" a="1"/>
  <c r="I217" i="25" s="1"/>
  <c r="F217" i="25" a="1"/>
  <c r="F217" i="25" s="1"/>
  <c r="C48" i="25"/>
  <c r="C16" i="25" s="1"/>
  <c r="C17" i="25"/>
  <c r="L1924" i="12"/>
  <c r="L1931" i="12" s="1"/>
  <c r="L1934" i="12" s="1"/>
  <c r="L630" i="12"/>
  <c r="L618" i="12" s="1"/>
  <c r="L166" i="10" s="1"/>
  <c r="L310" i="10" s="1"/>
  <c r="L918" i="12"/>
  <c r="D73" i="25"/>
  <c r="E134" i="25" a="1"/>
  <c r="E134" i="25" s="1"/>
  <c r="L134" i="25" a="1"/>
  <c r="L134" i="25" s="1"/>
  <c r="D81" i="25"/>
  <c r="I142" i="25" l="1"/>
  <c r="M1165" i="12"/>
  <c r="N1165" i="12" s="1"/>
  <c r="I263" i="25"/>
  <c r="E263" i="25"/>
  <c r="K263" i="25"/>
  <c r="H263" i="25"/>
  <c r="P255" i="25"/>
  <c r="U1249" i="20"/>
  <c r="M72" i="25"/>
  <c r="K72" i="25"/>
  <c r="S1249" i="20"/>
  <c r="K1392" i="12"/>
  <c r="K1401" i="12" s="1"/>
  <c r="D217" i="25" a="1"/>
  <c r="D217" i="25" s="1"/>
  <c r="J217" i="25" a="1"/>
  <c r="J217" i="25" s="1"/>
  <c r="J134" i="25" a="1"/>
  <c r="J134" i="25" s="1"/>
  <c r="G134" i="25" a="1"/>
  <c r="G134" i="25" s="1"/>
  <c r="G255" i="25" s="1"/>
  <c r="D134" i="25" a="1"/>
  <c r="D134" i="25" s="1"/>
  <c r="L217" i="25" a="1"/>
  <c r="L217" i="25" s="1"/>
  <c r="L255" i="25" s="1"/>
  <c r="V1249" i="20"/>
  <c r="N72" i="25"/>
  <c r="J142" i="25"/>
  <c r="J603" i="25"/>
  <c r="F142" i="25"/>
  <c r="F603" i="25"/>
  <c r="G603" i="25"/>
  <c r="G142" i="25"/>
  <c r="J72" i="25"/>
  <c r="R1249" i="20"/>
  <c r="X1249" i="20"/>
  <c r="P72" i="25"/>
  <c r="O255" i="25"/>
  <c r="W1249" i="20"/>
  <c r="O72" i="25"/>
  <c r="L72" i="25"/>
  <c r="T1249" i="20"/>
  <c r="L142" i="25"/>
  <c r="L603" i="25"/>
  <c r="H72" i="25"/>
  <c r="P1249" i="20"/>
  <c r="Q1249" i="20"/>
  <c r="I72" i="25"/>
  <c r="N255" i="25"/>
  <c r="O1249" i="20"/>
  <c r="G72" i="25"/>
  <c r="M603" i="25"/>
  <c r="M142" i="25"/>
  <c r="E603" i="25"/>
  <c r="K1444" i="12"/>
  <c r="K1632" i="12" s="1"/>
  <c r="K1641" i="12" s="1"/>
  <c r="K1646" i="12" s="1"/>
  <c r="L1646" i="12" s="1"/>
  <c r="M1646" i="12" s="1"/>
  <c r="N1646" i="12" s="1"/>
  <c r="O1646" i="12" s="1"/>
  <c r="P1646" i="12" s="1"/>
  <c r="Q1646" i="12" s="1"/>
  <c r="R1646" i="12" s="1"/>
  <c r="S1646" i="12" s="1"/>
  <c r="T1646" i="12" s="1"/>
  <c r="U1646" i="12" s="1"/>
  <c r="V1646" i="12" s="1"/>
  <c r="W1646" i="12" s="1"/>
  <c r="X1646" i="12" s="1"/>
  <c r="N216" i="25" a="1"/>
  <c r="N216" i="25" s="1"/>
  <c r="N133" i="25" a="1"/>
  <c r="N133" i="25" s="1"/>
  <c r="F72" i="25"/>
  <c r="N1249" i="20"/>
  <c r="M1172" i="12"/>
  <c r="C603" i="25"/>
  <c r="I255" i="25"/>
  <c r="H255" i="25"/>
  <c r="M255" i="25"/>
  <c r="F255" i="25"/>
  <c r="L928" i="12"/>
  <c r="K255" i="25"/>
  <c r="D142" i="25"/>
  <c r="D603" i="25"/>
  <c r="E255" i="25"/>
  <c r="E72" i="25"/>
  <c r="M1249" i="20"/>
  <c r="C263" i="25"/>
  <c r="L1249" i="20"/>
  <c r="D72" i="25"/>
  <c r="K923" i="12"/>
  <c r="K928" i="12"/>
  <c r="K929" i="12" s="1"/>
  <c r="K208" i="10" s="1"/>
  <c r="C255" i="25"/>
  <c r="O1668" i="12"/>
  <c r="O1684" i="12" s="1"/>
  <c r="O1872" i="12" s="1"/>
  <c r="P1668" i="12"/>
  <c r="P1684" i="12" s="1"/>
  <c r="P1872" i="12" s="1"/>
  <c r="Q1668" i="12"/>
  <c r="Q1684" i="12" s="1"/>
  <c r="Q1872" i="12" s="1"/>
  <c r="K1668" i="12"/>
  <c r="K1684" i="12" s="1"/>
  <c r="K1872" i="12" s="1"/>
  <c r="L1668" i="12"/>
  <c r="L1684" i="12" s="1"/>
  <c r="L1872" i="12" s="1"/>
  <c r="V1668" i="12"/>
  <c r="V1684" i="12" s="1"/>
  <c r="V1872" i="12" s="1"/>
  <c r="S1668" i="12"/>
  <c r="S1684" i="12" s="1"/>
  <c r="S1872" i="12" s="1"/>
  <c r="U1668" i="12"/>
  <c r="U1684" i="12" s="1"/>
  <c r="U1872" i="12" s="1"/>
  <c r="M1668" i="12"/>
  <c r="M1684" i="12" s="1"/>
  <c r="M1872" i="12" s="1"/>
  <c r="N1668" i="12"/>
  <c r="N1684" i="12" s="1"/>
  <c r="N1872" i="12" s="1"/>
  <c r="W1668" i="12"/>
  <c r="W1684" i="12" s="1"/>
  <c r="W1872" i="12" s="1"/>
  <c r="T1668" i="12"/>
  <c r="T1684" i="12" s="1"/>
  <c r="T1872" i="12" s="1"/>
  <c r="R1668" i="12"/>
  <c r="R1684" i="12" s="1"/>
  <c r="R1872" i="12" s="1"/>
  <c r="X1668" i="12"/>
  <c r="X1684" i="12" s="1"/>
  <c r="X1872" i="12" s="1"/>
  <c r="K164" i="10"/>
  <c r="K310" i="10"/>
  <c r="K308" i="10" s="1"/>
  <c r="K317" i="10" s="1"/>
  <c r="G263" i="25" l="1"/>
  <c r="F263" i="25"/>
  <c r="M263" i="25"/>
  <c r="J263" i="25"/>
  <c r="L263" i="25"/>
  <c r="L929" i="12"/>
  <c r="K1651" i="12"/>
  <c r="K284" i="20" s="1"/>
  <c r="D133" i="25" a="1"/>
  <c r="D133" i="25" s="1"/>
  <c r="E133" i="25" a="1"/>
  <c r="E133" i="25" s="1"/>
  <c r="H133" i="25" a="1"/>
  <c r="H133" i="25" s="1"/>
  <c r="C133" i="25" a="1"/>
  <c r="C133" i="25" s="1"/>
  <c r="C216" i="25" a="1"/>
  <c r="C216" i="25" s="1"/>
  <c r="M133" i="25" a="1"/>
  <c r="M133" i="25" s="1"/>
  <c r="K133" i="25" a="1"/>
  <c r="K133" i="25" s="1"/>
  <c r="J133" i="25" a="1"/>
  <c r="J133" i="25" s="1"/>
  <c r="I216" i="25" a="1"/>
  <c r="I216" i="25" s="1"/>
  <c r="K1406" i="12"/>
  <c r="L1406" i="12" s="1"/>
  <c r="M1406" i="12" s="1"/>
  <c r="N1406" i="12" s="1"/>
  <c r="O1406" i="12" s="1"/>
  <c r="P1406" i="12" s="1"/>
  <c r="Q1406" i="12" s="1"/>
  <c r="R1406" i="12" s="1"/>
  <c r="S1406" i="12" s="1"/>
  <c r="T1406" i="12" s="1"/>
  <c r="U1406" i="12" s="1"/>
  <c r="V1406" i="12" s="1"/>
  <c r="W1406" i="12" s="1"/>
  <c r="X1406" i="12" s="1"/>
  <c r="K1411" i="12"/>
  <c r="M216" i="25" a="1"/>
  <c r="M216" i="25" s="1"/>
  <c r="M254" i="25" s="1"/>
  <c r="J216" i="25" a="1"/>
  <c r="J216" i="25" s="1"/>
  <c r="K216" i="25" a="1"/>
  <c r="K216" i="25" s="1"/>
  <c r="J255" i="25"/>
  <c r="O216" i="25" a="1"/>
  <c r="O216" i="25" s="1"/>
  <c r="P133" i="25" a="1"/>
  <c r="P133" i="25" s="1"/>
  <c r="R1881" i="12"/>
  <c r="R1891" i="12" s="1"/>
  <c r="R1910" i="12"/>
  <c r="P216" i="25" a="1"/>
  <c r="P216" i="25" s="1"/>
  <c r="S1881" i="12"/>
  <c r="S1891" i="12" s="1"/>
  <c r="S1910" i="12"/>
  <c r="T1881" i="12"/>
  <c r="T1891" i="12" s="1"/>
  <c r="T1910" i="12"/>
  <c r="W1881" i="12"/>
  <c r="W1891" i="12" s="1"/>
  <c r="W1910" i="12"/>
  <c r="O133" i="25" a="1"/>
  <c r="O133" i="25" s="1"/>
  <c r="D255" i="25"/>
  <c r="Q1881" i="12"/>
  <c r="Q1891" i="12" s="1"/>
  <c r="Q1910" i="12"/>
  <c r="H216" i="25" a="1"/>
  <c r="H216" i="25" s="1"/>
  <c r="G216" i="25" a="1"/>
  <c r="G216" i="25" s="1"/>
  <c r="O1165" i="12"/>
  <c r="N1172" i="12"/>
  <c r="P1881" i="12"/>
  <c r="P1891" i="12" s="1"/>
  <c r="P1910" i="12"/>
  <c r="O1881" i="12"/>
  <c r="O1891" i="12" s="1"/>
  <c r="O1910" i="12"/>
  <c r="L216" i="25" a="1"/>
  <c r="L216" i="25" s="1"/>
  <c r="I133" i="25" a="1"/>
  <c r="I133" i="25" s="1"/>
  <c r="X1881" i="12"/>
  <c r="X1891" i="12" s="1"/>
  <c r="X1910" i="12"/>
  <c r="V1881" i="12"/>
  <c r="V1891" i="12" s="1"/>
  <c r="V1910" i="12"/>
  <c r="U1881" i="12"/>
  <c r="U1891" i="12" s="1"/>
  <c r="U1910" i="12"/>
  <c r="L133" i="25" a="1"/>
  <c r="L133" i="25" s="1"/>
  <c r="F133" i="25" a="1"/>
  <c r="F133" i="25" s="1"/>
  <c r="E216" i="25" a="1"/>
  <c r="E216" i="25" s="1"/>
  <c r="F216" i="25" a="1"/>
  <c r="F216" i="25" s="1"/>
  <c r="G133" i="25" a="1"/>
  <c r="G133" i="25" s="1"/>
  <c r="D216" i="25" a="1"/>
  <c r="D216" i="25" s="1"/>
  <c r="N254" i="25"/>
  <c r="K352" i="10"/>
  <c r="K335" i="10" s="1"/>
  <c r="K191" i="10"/>
  <c r="N1881" i="12"/>
  <c r="N1891" i="12" s="1"/>
  <c r="N1910" i="12"/>
  <c r="D263" i="25"/>
  <c r="K286" i="20"/>
  <c r="C72" i="25"/>
  <c r="K1249" i="20"/>
  <c r="M1910" i="12"/>
  <c r="M1881" i="12"/>
  <c r="M1891" i="12" s="1"/>
  <c r="K416" i="10"/>
  <c r="K173" i="10"/>
  <c r="K87" i="18"/>
  <c r="K69" i="18"/>
  <c r="L1910" i="12"/>
  <c r="L1881" i="12"/>
  <c r="L1891" i="12" s="1"/>
  <c r="L923" i="12"/>
  <c r="L930" i="12" s="1"/>
  <c r="L216" i="10" s="1"/>
  <c r="L360" i="10" s="1"/>
  <c r="K930" i="12"/>
  <c r="K216" i="10" s="1"/>
  <c r="K360" i="10" s="1"/>
  <c r="K1881" i="12"/>
  <c r="K1910" i="12"/>
  <c r="L208" i="10" l="1"/>
  <c r="L352" i="10" s="1"/>
  <c r="M929" i="12"/>
  <c r="H254" i="25"/>
  <c r="C254" i="25"/>
  <c r="D254" i="25"/>
  <c r="E254" i="25"/>
  <c r="F62" i="20"/>
  <c r="X62" i="20" s="1"/>
  <c r="K254" i="25"/>
  <c r="J254" i="25"/>
  <c r="I254" i="25"/>
  <c r="K1412" i="12"/>
  <c r="C73" i="25"/>
  <c r="P254" i="25"/>
  <c r="O254" i="25"/>
  <c r="L254" i="25"/>
  <c r="T1917" i="12"/>
  <c r="T1920" i="12" s="1"/>
  <c r="T1938" i="12"/>
  <c r="T1945" i="12" s="1"/>
  <c r="T1948" i="12" s="1"/>
  <c r="U1938" i="12"/>
  <c r="U1945" i="12" s="1"/>
  <c r="U1948" i="12" s="1"/>
  <c r="U1917" i="12"/>
  <c r="U1920" i="12" s="1"/>
  <c r="O1917" i="12"/>
  <c r="O1920" i="12" s="1"/>
  <c r="O1938" i="12"/>
  <c r="O1945" i="12" s="1"/>
  <c r="O1948" i="12" s="1"/>
  <c r="Q1917" i="12"/>
  <c r="Q1920" i="12" s="1"/>
  <c r="Q1938" i="12"/>
  <c r="Q1945" i="12" s="1"/>
  <c r="Q1948" i="12" s="1"/>
  <c r="S1917" i="12"/>
  <c r="S1920" i="12" s="1"/>
  <c r="S1938" i="12"/>
  <c r="S1945" i="12" s="1"/>
  <c r="S1948" i="12" s="1"/>
  <c r="G254" i="25"/>
  <c r="V1917" i="12"/>
  <c r="V1920" i="12" s="1"/>
  <c r="V1938" i="12"/>
  <c r="V1945" i="12" s="1"/>
  <c r="V1948" i="12" s="1"/>
  <c r="P1938" i="12"/>
  <c r="P1945" i="12" s="1"/>
  <c r="P1948" i="12" s="1"/>
  <c r="P1917" i="12"/>
  <c r="P1920" i="12" s="1"/>
  <c r="X1917" i="12"/>
  <c r="X1920" i="12" s="1"/>
  <c r="X1938" i="12"/>
  <c r="X1945" i="12" s="1"/>
  <c r="X1948" i="12" s="1"/>
  <c r="R1917" i="12"/>
  <c r="R1920" i="12" s="1"/>
  <c r="R1938" i="12"/>
  <c r="R1945" i="12" s="1"/>
  <c r="R1948" i="12" s="1"/>
  <c r="P1165" i="12"/>
  <c r="O1172" i="12"/>
  <c r="W1917" i="12"/>
  <c r="W1920" i="12" s="1"/>
  <c r="W1938" i="12"/>
  <c r="W1945" i="12" s="1"/>
  <c r="W1948" i="12" s="1"/>
  <c r="F254" i="25"/>
  <c r="N1938" i="12"/>
  <c r="N1945" i="12" s="1"/>
  <c r="N1948" i="12" s="1"/>
  <c r="N1917" i="12"/>
  <c r="N1920" i="12" s="1"/>
  <c r="K175" i="10"/>
  <c r="K319" i="10" s="1"/>
  <c r="K227" i="11"/>
  <c r="K228" i="11" s="1"/>
  <c r="K247" i="11" s="1"/>
  <c r="K174" i="10" s="1"/>
  <c r="K318" i="10" s="1"/>
  <c r="K321" i="10" s="1"/>
  <c r="M1938" i="12"/>
  <c r="M1945" i="12" s="1"/>
  <c r="M1948" i="12" s="1"/>
  <c r="M1917" i="12"/>
  <c r="M1920" i="12" s="1"/>
  <c r="L1917" i="12"/>
  <c r="L1920" i="12" s="1"/>
  <c r="L1938" i="12"/>
  <c r="L1945" i="12" s="1"/>
  <c r="L1948" i="12" s="1"/>
  <c r="K1891" i="12"/>
  <c r="K1886" i="12"/>
  <c r="L1886" i="12" s="1"/>
  <c r="M1886" i="12" s="1"/>
  <c r="N1886" i="12" s="1"/>
  <c r="O1886" i="12" s="1"/>
  <c r="P1886" i="12" s="1"/>
  <c r="Q1886" i="12" s="1"/>
  <c r="R1886" i="12" s="1"/>
  <c r="S1886" i="12" s="1"/>
  <c r="T1886" i="12" s="1"/>
  <c r="U1886" i="12" s="1"/>
  <c r="V1886" i="12" s="1"/>
  <c r="W1886" i="12" s="1"/>
  <c r="X1886" i="12" s="1"/>
  <c r="L931" i="12"/>
  <c r="M923" i="12"/>
  <c r="M930" i="12" s="1"/>
  <c r="M216" i="10" s="1"/>
  <c r="M360" i="10" s="1"/>
  <c r="K1938" i="12"/>
  <c r="K1945" i="12" s="1"/>
  <c r="K1948" i="12" s="1"/>
  <c r="K1917" i="12"/>
  <c r="K1920" i="12" s="1"/>
  <c r="K66" i="18"/>
  <c r="K71" i="18" s="1"/>
  <c r="K102" i="18"/>
  <c r="K84" i="18"/>
  <c r="K89" i="18" s="1"/>
  <c r="K120" i="18"/>
  <c r="K274" i="10"/>
  <c r="Q62" i="20" l="1"/>
  <c r="K62" i="20"/>
  <c r="P62" i="20"/>
  <c r="M208" i="10"/>
  <c r="M352" i="10" s="1"/>
  <c r="N929" i="12"/>
  <c r="L62" i="20"/>
  <c r="S62" i="20"/>
  <c r="C347" i="20"/>
  <c r="U62" i="20"/>
  <c r="N62" i="20"/>
  <c r="W62" i="20"/>
  <c r="T62" i="20"/>
  <c r="R62" i="20"/>
  <c r="M62" i="20"/>
  <c r="V62" i="20"/>
  <c r="O62" i="20"/>
  <c r="L1412" i="12"/>
  <c r="K291" i="20"/>
  <c r="K292" i="20" s="1"/>
  <c r="K236" i="10" s="1"/>
  <c r="Q1896" i="12"/>
  <c r="Q1903" i="12" s="1"/>
  <c r="Q1906" i="12" s="1"/>
  <c r="T1896" i="12"/>
  <c r="T1903" i="12" s="1"/>
  <c r="T1906" i="12" s="1"/>
  <c r="V1896" i="12"/>
  <c r="V1903" i="12" s="1"/>
  <c r="V1906" i="12" s="1"/>
  <c r="R1896" i="12"/>
  <c r="R1903" i="12" s="1"/>
  <c r="R1906" i="12" s="1"/>
  <c r="O1896" i="12"/>
  <c r="O1903" i="12" s="1"/>
  <c r="O1906" i="12" s="1"/>
  <c r="U1896" i="12"/>
  <c r="U1903" i="12" s="1"/>
  <c r="U1906" i="12" s="1"/>
  <c r="P1896" i="12"/>
  <c r="P1903" i="12" s="1"/>
  <c r="P1906" i="12" s="1"/>
  <c r="W1896" i="12"/>
  <c r="W1903" i="12" s="1"/>
  <c r="W1906" i="12" s="1"/>
  <c r="X1896" i="12"/>
  <c r="X1903" i="12" s="1"/>
  <c r="X1906" i="12" s="1"/>
  <c r="S1896" i="12"/>
  <c r="S1903" i="12" s="1"/>
  <c r="S1906" i="12" s="1"/>
  <c r="Q1165" i="12"/>
  <c r="P1172" i="12"/>
  <c r="N1896" i="12"/>
  <c r="N1903" i="12" s="1"/>
  <c r="N1906" i="12" s="1"/>
  <c r="N923" i="12"/>
  <c r="M931" i="12"/>
  <c r="L1896" i="12"/>
  <c r="L1903" i="12" s="1"/>
  <c r="L1906" i="12" s="1"/>
  <c r="M1896" i="12"/>
  <c r="M1903" i="12" s="1"/>
  <c r="M1906" i="12" s="1"/>
  <c r="K177" i="10"/>
  <c r="K181" i="10" s="1"/>
  <c r="K183" i="10" s="1"/>
  <c r="K325" i="10"/>
  <c r="K327" i="10" s="1"/>
  <c r="K437" i="10"/>
  <c r="K232" i="10"/>
  <c r="K117" i="18"/>
  <c r="K210" i="10"/>
  <c r="K92" i="18"/>
  <c r="K99" i="18"/>
  <c r="K1896" i="12"/>
  <c r="K1903" i="12" s="1"/>
  <c r="K1906" i="12" s="1"/>
  <c r="N208" i="10" l="1"/>
  <c r="N352" i="10" s="1"/>
  <c r="O929" i="12"/>
  <c r="O923" i="12"/>
  <c r="N931" i="12"/>
  <c r="K235" i="10"/>
  <c r="K379" i="10"/>
  <c r="K378" i="10" s="1"/>
  <c r="M1412" i="12"/>
  <c r="L291" i="20"/>
  <c r="R1165" i="12"/>
  <c r="Q1172" i="12"/>
  <c r="K295" i="10"/>
  <c r="K184" i="10"/>
  <c r="K186" i="10" s="1"/>
  <c r="K104" i="18"/>
  <c r="K100" i="18"/>
  <c r="K93" i="18"/>
  <c r="C629" i="25" s="1"/>
  <c r="K328" i="10"/>
  <c r="K330" i="10" s="1"/>
  <c r="K118" i="18"/>
  <c r="K122" i="18"/>
  <c r="K375" i="10" s="1"/>
  <c r="K246" i="10"/>
  <c r="K289" i="10"/>
  <c r="K291" i="10"/>
  <c r="K231" i="10"/>
  <c r="P923" i="12" l="1"/>
  <c r="O931" i="12"/>
  <c r="O208" i="10"/>
  <c r="O352" i="10" s="1"/>
  <c r="P929" i="12"/>
  <c r="N1412" i="12"/>
  <c r="M291" i="20"/>
  <c r="S1165" i="12"/>
  <c r="R1172" i="12"/>
  <c r="K125" i="18"/>
  <c r="K354" i="10"/>
  <c r="K374" i="10"/>
  <c r="K391" i="10" s="1"/>
  <c r="K433" i="10"/>
  <c r="K226" i="10"/>
  <c r="K248" i="10"/>
  <c r="K225" i="10"/>
  <c r="K275" i="10"/>
  <c r="K282" i="10"/>
  <c r="K244" i="10"/>
  <c r="K424" i="10"/>
  <c r="K491" i="10"/>
  <c r="L494" i="10" s="1"/>
  <c r="K387" i="10"/>
  <c r="K417" i="10"/>
  <c r="K368" i="10"/>
  <c r="K364" i="10" s="1"/>
  <c r="Q923" i="12" l="1"/>
  <c r="P931" i="12"/>
  <c r="O1412" i="12"/>
  <c r="N291" i="20"/>
  <c r="P208" i="10"/>
  <c r="P352" i="10" s="1"/>
  <c r="Q929" i="12"/>
  <c r="T1165" i="12"/>
  <c r="S1172" i="12"/>
  <c r="K422" i="10"/>
  <c r="K369" i="10"/>
  <c r="K431" i="10"/>
  <c r="K389" i="10"/>
  <c r="L367" i="10"/>
  <c r="L85" i="22"/>
  <c r="L87" i="22" s="1"/>
  <c r="K220" i="10"/>
  <c r="K294" i="10" s="1"/>
  <c r="K126" i="18"/>
  <c r="R923" i="12" l="1"/>
  <c r="Q931" i="12"/>
  <c r="Q208" i="10"/>
  <c r="Q352" i="10" s="1"/>
  <c r="R929" i="12"/>
  <c r="O291" i="20"/>
  <c r="P1412" i="12"/>
  <c r="U1165" i="12"/>
  <c r="T1172" i="12"/>
  <c r="K238" i="10"/>
  <c r="K281" i="10" s="1"/>
  <c r="K436" i="10"/>
  <c r="K381" i="10"/>
  <c r="K423" i="10" s="1"/>
  <c r="K280" i="10"/>
  <c r="L224" i="10"/>
  <c r="S923" i="12" l="1"/>
  <c r="R931" i="12"/>
  <c r="Q1412" i="12"/>
  <c r="P291" i="20"/>
  <c r="R208" i="10"/>
  <c r="R352" i="10" s="1"/>
  <c r="S929" i="12"/>
  <c r="V1165" i="12"/>
  <c r="U1172" i="12"/>
  <c r="K279" i="10"/>
  <c r="K421" i="10"/>
  <c r="T923" i="12" l="1"/>
  <c r="S931" i="12"/>
  <c r="S208" i="10"/>
  <c r="S352" i="10" s="1"/>
  <c r="T929" i="12"/>
  <c r="Q291" i="20"/>
  <c r="R1412" i="12"/>
  <c r="W1165" i="12"/>
  <c r="V1172" i="12"/>
  <c r="U923" i="12" l="1"/>
  <c r="T931" i="12"/>
  <c r="S1412" i="12"/>
  <c r="R291" i="20"/>
  <c r="T208" i="10"/>
  <c r="T352" i="10" s="1"/>
  <c r="U929" i="12"/>
  <c r="X1165" i="12"/>
  <c r="X1172" i="12" s="1"/>
  <c r="W1172" i="12"/>
  <c r="V923" i="12" l="1"/>
  <c r="U931" i="12"/>
  <c r="U208" i="10"/>
  <c r="U352" i="10" s="1"/>
  <c r="V929" i="12"/>
  <c r="S291" i="20"/>
  <c r="T1412" i="12"/>
  <c r="D196" i="16"/>
  <c r="W923" i="12" l="1"/>
  <c r="V931" i="12"/>
  <c r="T291" i="20"/>
  <c r="U1412" i="12"/>
  <c r="V208" i="10"/>
  <c r="V352" i="10" s="1"/>
  <c r="W929" i="12"/>
  <c r="M196" i="16"/>
  <c r="S196" i="16"/>
  <c r="W196" i="16"/>
  <c r="L196" i="16"/>
  <c r="E1126" i="16"/>
  <c r="V196" i="16"/>
  <c r="N196" i="16"/>
  <c r="K196" i="16"/>
  <c r="P196" i="16"/>
  <c r="T196" i="16"/>
  <c r="C63" i="20"/>
  <c r="X196" i="16"/>
  <c r="J196" i="16"/>
  <c r="O196" i="16"/>
  <c r="Q196" i="16"/>
  <c r="U196" i="16"/>
  <c r="R196" i="16"/>
  <c r="X923" i="12" l="1"/>
  <c r="X931" i="12" s="1"/>
  <c r="W931" i="12"/>
  <c r="W208" i="10"/>
  <c r="W352" i="10" s="1"/>
  <c r="X929" i="12"/>
  <c r="X208" i="10" s="1"/>
  <c r="X352" i="10" s="1"/>
  <c r="V1412" i="12"/>
  <c r="U291" i="20"/>
  <c r="D354" i="20"/>
  <c r="D1126" i="16"/>
  <c r="D2319" i="16" s="1"/>
  <c r="E2319" i="16"/>
  <c r="D195" i="16" l="1"/>
  <c r="W195" i="16"/>
  <c r="W217" i="16" s="1"/>
  <c r="W803" i="16" s="1"/>
  <c r="W802" i="16" s="1"/>
  <c r="W812" i="16" s="1"/>
  <c r="W253" i="10" s="1"/>
  <c r="N195" i="16"/>
  <c r="N217" i="16" s="1"/>
  <c r="N803" i="16" s="1"/>
  <c r="N802" i="16" s="1"/>
  <c r="N812" i="16" s="1"/>
  <c r="N253" i="10" s="1"/>
  <c r="N252" i="10" s="1"/>
  <c r="E1119" i="16"/>
  <c r="Q195" i="16"/>
  <c r="Q217" i="16" s="1"/>
  <c r="Q803" i="16" s="1"/>
  <c r="Q802" i="16" s="1"/>
  <c r="Q812" i="16" s="1"/>
  <c r="Q253" i="10" s="1"/>
  <c r="Q252" i="10" s="1"/>
  <c r="X195" i="16"/>
  <c r="X217" i="16" s="1"/>
  <c r="X803" i="16" s="1"/>
  <c r="X802" i="16" s="1"/>
  <c r="X812" i="16" s="1"/>
  <c r="X253" i="10" s="1"/>
  <c r="X396" i="10" s="1"/>
  <c r="X395" i="10" s="1"/>
  <c r="P195" i="16"/>
  <c r="P217" i="16" s="1"/>
  <c r="P803" i="16" s="1"/>
  <c r="P802" i="16" s="1"/>
  <c r="P812" i="16" s="1"/>
  <c r="P253" i="10" s="1"/>
  <c r="P396" i="10" s="1"/>
  <c r="P395" i="10" s="1"/>
  <c r="U195" i="16"/>
  <c r="U217" i="16" s="1"/>
  <c r="U803" i="16" s="1"/>
  <c r="U802" i="16" s="1"/>
  <c r="U812" i="16" s="1"/>
  <c r="U253" i="10" s="1"/>
  <c r="U252" i="10" s="1"/>
  <c r="M195" i="16"/>
  <c r="M217" i="16" s="1"/>
  <c r="M803" i="16" s="1"/>
  <c r="M802" i="16" s="1"/>
  <c r="M812" i="16" s="1"/>
  <c r="M253" i="10" s="1"/>
  <c r="M252" i="10" s="1"/>
  <c r="S195" i="16"/>
  <c r="S217" i="16" s="1"/>
  <c r="S803" i="16" s="1"/>
  <c r="S802" i="16" s="1"/>
  <c r="S812" i="16" s="1"/>
  <c r="S253" i="10" s="1"/>
  <c r="S252" i="10" s="1"/>
  <c r="C62" i="20"/>
  <c r="R195" i="16"/>
  <c r="R217" i="16" s="1"/>
  <c r="R803" i="16" s="1"/>
  <c r="R802" i="16" s="1"/>
  <c r="R812" i="16" s="1"/>
  <c r="R253" i="10" s="1"/>
  <c r="R396" i="10" s="1"/>
  <c r="R395" i="10" s="1"/>
  <c r="O195" i="16"/>
  <c r="O217" i="16" s="1"/>
  <c r="O803" i="16" s="1"/>
  <c r="O802" i="16" s="1"/>
  <c r="O812" i="16" s="1"/>
  <c r="O253" i="10" s="1"/>
  <c r="O396" i="10" s="1"/>
  <c r="O395" i="10" s="1"/>
  <c r="V195" i="16"/>
  <c r="V217" i="16" s="1"/>
  <c r="V803" i="16" s="1"/>
  <c r="V802" i="16" s="1"/>
  <c r="V812" i="16" s="1"/>
  <c r="V253" i="10" s="1"/>
  <c r="V396" i="10" s="1"/>
  <c r="V395" i="10" s="1"/>
  <c r="D217" i="16"/>
  <c r="H1118" i="16" s="1"/>
  <c r="I1118" i="16" s="1"/>
  <c r="L195" i="16"/>
  <c r="L217" i="16" s="1"/>
  <c r="L803" i="16" s="1"/>
  <c r="L802" i="16" s="1"/>
  <c r="L812" i="16" s="1"/>
  <c r="L253" i="10" s="1"/>
  <c r="L252" i="10" s="1"/>
  <c r="T195" i="16"/>
  <c r="T217" i="16" s="1"/>
  <c r="T803" i="16" s="1"/>
  <c r="T802" i="16" s="1"/>
  <c r="T812" i="16" s="1"/>
  <c r="T253" i="10" s="1"/>
  <c r="T396" i="10" s="1"/>
  <c r="T395" i="10" s="1"/>
  <c r="K195" i="16"/>
  <c r="K217" i="16" s="1"/>
  <c r="K803" i="16" s="1"/>
  <c r="K802" i="16" s="1"/>
  <c r="K812" i="16" s="1"/>
  <c r="K814" i="16" s="1"/>
  <c r="V291" i="20"/>
  <c r="W1412" i="12"/>
  <c r="R252" i="10"/>
  <c r="D1127" i="16"/>
  <c r="D2320" i="16" s="1"/>
  <c r="E2320" i="16" s="1"/>
  <c r="D2321" i="16" s="1"/>
  <c r="E2321" i="16" s="1"/>
  <c r="F2318" i="16"/>
  <c r="G2318" i="16"/>
  <c r="W396" i="10"/>
  <c r="W395" i="10" s="1"/>
  <c r="W252" i="10"/>
  <c r="N396" i="10"/>
  <c r="N395" i="10" s="1"/>
  <c r="F1126" i="16"/>
  <c r="F2319" i="16" s="1"/>
  <c r="L814" i="16" l="1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V252" i="10"/>
  <c r="O252" i="10"/>
  <c r="L1127" i="16"/>
  <c r="L1128" i="16" s="1"/>
  <c r="K253" i="10"/>
  <c r="K396" i="10" s="1"/>
  <c r="K395" i="10" s="1"/>
  <c r="S396" i="10"/>
  <c r="S395" i="10" s="1"/>
  <c r="L396" i="10"/>
  <c r="L395" i="10" s="1"/>
  <c r="Q396" i="10"/>
  <c r="Q395" i="10" s="1"/>
  <c r="U396" i="10"/>
  <c r="U395" i="10" s="1"/>
  <c r="E2312" i="16"/>
  <c r="D1119" i="16"/>
  <c r="T252" i="10"/>
  <c r="M396" i="10"/>
  <c r="M395" i="10" s="1"/>
  <c r="X252" i="10"/>
  <c r="P252" i="10"/>
  <c r="C84" i="20"/>
  <c r="D347" i="20"/>
  <c r="E62" i="20"/>
  <c r="H195" i="16" s="1"/>
  <c r="I195" i="16" s="1"/>
  <c r="I217" i="16" s="1"/>
  <c r="C348" i="20"/>
  <c r="E347" i="20" s="1"/>
  <c r="W291" i="20"/>
  <c r="X1412" i="12"/>
  <c r="X291" i="20" s="1"/>
  <c r="D2322" i="16"/>
  <c r="E2322" i="16" s="1"/>
  <c r="G2321" i="16"/>
  <c r="F2321" i="16"/>
  <c r="K252" i="10" l="1"/>
  <c r="M1127" i="16"/>
  <c r="M1128" i="16" s="1"/>
  <c r="L2112" i="16"/>
  <c r="D2312" i="16"/>
  <c r="D1120" i="16"/>
  <c r="F1119" i="16" s="1"/>
  <c r="L348" i="20"/>
  <c r="L1129" i="16"/>
  <c r="M1129" i="16" l="1"/>
  <c r="N1127" i="16"/>
  <c r="N2112" i="16" s="1"/>
  <c r="M2112" i="16"/>
  <c r="M348" i="20"/>
  <c r="N348" i="20" s="1"/>
  <c r="O348" i="20" s="1"/>
  <c r="L349" i="20"/>
  <c r="L350" i="20"/>
  <c r="D2313" i="16"/>
  <c r="E2313" i="16" s="1"/>
  <c r="L1120" i="16"/>
  <c r="F2311" i="16"/>
  <c r="F2312" i="16"/>
  <c r="E63" i="20"/>
  <c r="F63" i="20" s="1"/>
  <c r="N1128" i="16" l="1"/>
  <c r="N1129" i="16" s="1"/>
  <c r="O1127" i="16"/>
  <c r="P1127" i="16" s="1"/>
  <c r="P2112" i="16" s="1"/>
  <c r="D2314" i="16"/>
  <c r="D2315" i="16" s="1"/>
  <c r="E2315" i="16" s="1"/>
  <c r="M349" i="20"/>
  <c r="N349" i="20" s="1"/>
  <c r="N350" i="20" s="1"/>
  <c r="L1121" i="16"/>
  <c r="L218" i="16"/>
  <c r="L798" i="16" s="1"/>
  <c r="L1122" i="16"/>
  <c r="L220" i="16" s="1"/>
  <c r="L788" i="16" s="1"/>
  <c r="L193" i="10" s="1"/>
  <c r="L337" i="10" s="1"/>
  <c r="L336" i="10" s="1"/>
  <c r="L335" i="10" s="1"/>
  <c r="L2111" i="16"/>
  <c r="M1120" i="16"/>
  <c r="K63" i="20"/>
  <c r="K84" i="20" s="1"/>
  <c r="K1236" i="20" s="1"/>
  <c r="K1235" i="20" s="1"/>
  <c r="U63" i="20"/>
  <c r="U84" i="20" s="1"/>
  <c r="U1236" i="20" s="1"/>
  <c r="U1235" i="20" s="1"/>
  <c r="W63" i="20"/>
  <c r="W84" i="20" s="1"/>
  <c r="W1236" i="20" s="1"/>
  <c r="W1235" i="20" s="1"/>
  <c r="X63" i="20"/>
  <c r="X84" i="20" s="1"/>
  <c r="X1236" i="20" s="1"/>
  <c r="X1235" i="20" s="1"/>
  <c r="S63" i="20"/>
  <c r="S84" i="20" s="1"/>
  <c r="S1236" i="20" s="1"/>
  <c r="S1235" i="20" s="1"/>
  <c r="N63" i="20"/>
  <c r="N84" i="20" s="1"/>
  <c r="N1236" i="20" s="1"/>
  <c r="N1235" i="20" s="1"/>
  <c r="M63" i="20"/>
  <c r="M84" i="20" s="1"/>
  <c r="M1236" i="20" s="1"/>
  <c r="M1235" i="20" s="1"/>
  <c r="V63" i="20"/>
  <c r="V84" i="20" s="1"/>
  <c r="V1236" i="20" s="1"/>
  <c r="V1235" i="20" s="1"/>
  <c r="C354" i="20"/>
  <c r="Q63" i="20"/>
  <c r="Q84" i="20" s="1"/>
  <c r="Q1236" i="20" s="1"/>
  <c r="Q1235" i="20" s="1"/>
  <c r="F84" i="20"/>
  <c r="T63" i="20"/>
  <c r="T84" i="20" s="1"/>
  <c r="T1236" i="20" s="1"/>
  <c r="T1235" i="20" s="1"/>
  <c r="R63" i="20"/>
  <c r="R84" i="20" s="1"/>
  <c r="R1236" i="20" s="1"/>
  <c r="R1235" i="20" s="1"/>
  <c r="L63" i="20"/>
  <c r="L84" i="20" s="1"/>
  <c r="L1236" i="20" s="1"/>
  <c r="L1235" i="20" s="1"/>
  <c r="P63" i="20"/>
  <c r="P84" i="20" s="1"/>
  <c r="P1236" i="20" s="1"/>
  <c r="P1235" i="20" s="1"/>
  <c r="O63" i="20"/>
  <c r="O84" i="20" s="1"/>
  <c r="O1236" i="20" s="1"/>
  <c r="O1235" i="20" s="1"/>
  <c r="P348" i="20"/>
  <c r="E2314" i="16" l="1"/>
  <c r="G2311" i="16"/>
  <c r="S2314" i="16" s="1"/>
  <c r="M350" i="20"/>
  <c r="O2112" i="16"/>
  <c r="Q1127" i="16"/>
  <c r="Q2112" i="16" s="1"/>
  <c r="O1128" i="16"/>
  <c r="P1128" i="16" s="1"/>
  <c r="O349" i="20"/>
  <c r="O350" i="20" s="1"/>
  <c r="L787" i="16"/>
  <c r="L192" i="10"/>
  <c r="L191" i="10" s="1"/>
  <c r="L1247" i="20"/>
  <c r="L1250" i="20" s="1"/>
  <c r="L1244" i="20"/>
  <c r="N1247" i="20"/>
  <c r="N1250" i="20" s="1"/>
  <c r="N1244" i="20"/>
  <c r="R1247" i="20"/>
  <c r="R1250" i="20" s="1"/>
  <c r="R1244" i="20"/>
  <c r="S1244" i="20"/>
  <c r="S1247" i="20"/>
  <c r="S1250" i="20" s="1"/>
  <c r="L604" i="12"/>
  <c r="L612" i="12" s="1"/>
  <c r="L165" i="10"/>
  <c r="L815" i="16"/>
  <c r="X1244" i="20"/>
  <c r="X1247" i="20"/>
  <c r="X1250" i="20" s="1"/>
  <c r="W1247" i="20"/>
  <c r="W1250" i="20" s="1"/>
  <c r="W1244" i="20"/>
  <c r="Q1244" i="20"/>
  <c r="Q1247" i="20"/>
  <c r="Q1250" i="20" s="1"/>
  <c r="U1247" i="20"/>
  <c r="U1250" i="20" s="1"/>
  <c r="U1244" i="20"/>
  <c r="T1244" i="20"/>
  <c r="T1247" i="20"/>
  <c r="T1250" i="20" s="1"/>
  <c r="L219" i="16"/>
  <c r="M1121" i="16"/>
  <c r="Q348" i="20"/>
  <c r="P350" i="20"/>
  <c r="C355" i="20"/>
  <c r="L355" i="20" s="1"/>
  <c r="E354" i="20"/>
  <c r="K1247" i="20"/>
  <c r="K1250" i="20" s="1"/>
  <c r="K1244" i="20"/>
  <c r="O1247" i="20"/>
  <c r="O1250" i="20" s="1"/>
  <c r="O1244" i="20"/>
  <c r="N1120" i="16"/>
  <c r="O1120" i="16" s="1"/>
  <c r="M218" i="16"/>
  <c r="M798" i="16" s="1"/>
  <c r="M2111" i="16"/>
  <c r="V1247" i="20"/>
  <c r="V1250" i="20" s="1"/>
  <c r="V1244" i="20"/>
  <c r="P1247" i="20"/>
  <c r="P1250" i="20" s="1"/>
  <c r="P1244" i="20"/>
  <c r="M1247" i="20"/>
  <c r="M1250" i="20" s="1"/>
  <c r="M1244" i="20"/>
  <c r="R2321" i="16"/>
  <c r="O1129" i="16"/>
  <c r="P1129" i="16" s="1"/>
  <c r="Q1129" i="16" l="1"/>
  <c r="Q2314" i="16"/>
  <c r="G2314" i="16"/>
  <c r="F2314" i="16"/>
  <c r="P2314" i="16"/>
  <c r="R1127" i="16"/>
  <c r="S1127" i="16" s="1"/>
  <c r="Q1128" i="16"/>
  <c r="P349" i="20"/>
  <c r="Q349" i="20" s="1"/>
  <c r="O218" i="16"/>
  <c r="O798" i="16" s="1"/>
  <c r="O2111" i="16"/>
  <c r="P1120" i="16"/>
  <c r="Q1120" i="16" s="1"/>
  <c r="Q350" i="20"/>
  <c r="M1122" i="16"/>
  <c r="M220" i="16" s="1"/>
  <c r="M788" i="16" s="1"/>
  <c r="N1121" i="16"/>
  <c r="M219" i="16"/>
  <c r="L357" i="20"/>
  <c r="L88" i="20" s="1"/>
  <c r="L85" i="20"/>
  <c r="L283" i="20" s="1"/>
  <c r="L286" i="20" s="1"/>
  <c r="L227" i="11" s="1"/>
  <c r="L228" i="11" s="1"/>
  <c r="L247" i="11" s="1"/>
  <c r="L174" i="10" s="1"/>
  <c r="L318" i="10" s="1"/>
  <c r="M355" i="20"/>
  <c r="L356" i="20"/>
  <c r="M815" i="16"/>
  <c r="M604" i="12"/>
  <c r="M612" i="12" s="1"/>
  <c r="M165" i="10"/>
  <c r="L164" i="10"/>
  <c r="L309" i="10"/>
  <c r="L245" i="10"/>
  <c r="N218" i="16"/>
  <c r="N798" i="16" s="1"/>
  <c r="N2111" i="16"/>
  <c r="R348" i="20"/>
  <c r="R2314" i="16"/>
  <c r="U2321" i="16"/>
  <c r="T2314" i="16"/>
  <c r="S2321" i="16"/>
  <c r="R1128" i="16" l="1"/>
  <c r="S1128" i="16" s="1"/>
  <c r="R2112" i="16"/>
  <c r="R1129" i="16"/>
  <c r="S1129" i="16" s="1"/>
  <c r="R1120" i="16"/>
  <c r="R2111" i="16" s="1"/>
  <c r="Q218" i="16"/>
  <c r="Q798" i="16" s="1"/>
  <c r="Q165" i="10" s="1"/>
  <c r="Q2111" i="16"/>
  <c r="L175" i="10"/>
  <c r="L319" i="10" s="1"/>
  <c r="N815" i="16"/>
  <c r="O815" i="16" s="1"/>
  <c r="M245" i="10"/>
  <c r="M164" i="10"/>
  <c r="M309" i="10"/>
  <c r="N1122" i="16"/>
  <c r="N220" i="16" s="1"/>
  <c r="N788" i="16" s="1"/>
  <c r="O1121" i="16"/>
  <c r="N219" i="16"/>
  <c r="M787" i="16"/>
  <c r="M193" i="10"/>
  <c r="R350" i="20"/>
  <c r="L86" i="20"/>
  <c r="M356" i="20"/>
  <c r="M357" i="20" s="1"/>
  <c r="M88" i="20" s="1"/>
  <c r="N604" i="12"/>
  <c r="N612" i="12" s="1"/>
  <c r="N165" i="10"/>
  <c r="M85" i="20"/>
  <c r="M283" i="20" s="1"/>
  <c r="M286" i="20" s="1"/>
  <c r="N355" i="20"/>
  <c r="P2111" i="16"/>
  <c r="P218" i="16"/>
  <c r="P798" i="16" s="1"/>
  <c r="S348" i="20"/>
  <c r="T348" i="20" s="1"/>
  <c r="L388" i="10"/>
  <c r="L308" i="10"/>
  <c r="L317" i="10" s="1"/>
  <c r="L416" i="10" s="1"/>
  <c r="L1224" i="20"/>
  <c r="L1223" i="20" s="1"/>
  <c r="L289" i="20"/>
  <c r="L292" i="20" s="1"/>
  <c r="L236" i="10" s="1"/>
  <c r="L173" i="10"/>
  <c r="L274" i="10" s="1"/>
  <c r="L69" i="18"/>
  <c r="L87" i="18"/>
  <c r="O165" i="10"/>
  <c r="O604" i="12"/>
  <c r="O612" i="12" s="1"/>
  <c r="T2321" i="16"/>
  <c r="U2314" i="16"/>
  <c r="X2321" i="16"/>
  <c r="V2321" i="16"/>
  <c r="R349" i="20"/>
  <c r="S2112" i="16"/>
  <c r="T1127" i="16"/>
  <c r="M1224" i="20" l="1"/>
  <c r="M1223" i="20" s="1"/>
  <c r="M289" i="20"/>
  <c r="M292" i="20" s="1"/>
  <c r="M236" i="10" s="1"/>
  <c r="M379" i="10" s="1"/>
  <c r="M378" i="10" s="1"/>
  <c r="S1120" i="16"/>
  <c r="S2111" i="16" s="1"/>
  <c r="Q604" i="12"/>
  <c r="Q612" i="12" s="1"/>
  <c r="R218" i="16"/>
  <c r="R798" i="16" s="1"/>
  <c r="R604" i="12" s="1"/>
  <c r="R612" i="12" s="1"/>
  <c r="L177" i="10"/>
  <c r="L295" i="10" s="1"/>
  <c r="T350" i="20"/>
  <c r="N309" i="10"/>
  <c r="N245" i="10"/>
  <c r="N164" i="10"/>
  <c r="O1122" i="16"/>
  <c r="O219" i="16"/>
  <c r="P1121" i="16"/>
  <c r="L84" i="18"/>
  <c r="L89" i="18" s="1"/>
  <c r="L120" i="18"/>
  <c r="P165" i="10"/>
  <c r="P604" i="12"/>
  <c r="P612" i="12" s="1"/>
  <c r="M87" i="18"/>
  <c r="M69" i="18"/>
  <c r="M173" i="10"/>
  <c r="O245" i="10"/>
  <c r="O164" i="10"/>
  <c r="O309" i="10"/>
  <c r="L102" i="18"/>
  <c r="L66" i="18"/>
  <c r="L71" i="18" s="1"/>
  <c r="N356" i="20"/>
  <c r="M86" i="20"/>
  <c r="S350" i="20"/>
  <c r="U348" i="20"/>
  <c r="M308" i="10"/>
  <c r="M317" i="10" s="1"/>
  <c r="M388" i="10"/>
  <c r="O355" i="20"/>
  <c r="P355" i="20" s="1"/>
  <c r="N85" i="20"/>
  <c r="N283" i="20" s="1"/>
  <c r="N286" i="20" s="1"/>
  <c r="N227" i="11" s="1"/>
  <c r="N228" i="11" s="1"/>
  <c r="N247" i="11" s="1"/>
  <c r="N174" i="10" s="1"/>
  <c r="M337" i="10"/>
  <c r="M336" i="10" s="1"/>
  <c r="M335" i="10" s="1"/>
  <c r="M192" i="10"/>
  <c r="M191" i="10" s="1"/>
  <c r="L321" i="10"/>
  <c r="L437" i="10" s="1"/>
  <c r="N787" i="16"/>
  <c r="N193" i="10"/>
  <c r="L379" i="10"/>
  <c r="L378" i="10" s="1"/>
  <c r="L235" i="10"/>
  <c r="M175" i="10"/>
  <c r="M319" i="10" s="1"/>
  <c r="M227" i="11"/>
  <c r="M228" i="11" s="1"/>
  <c r="M247" i="11" s="1"/>
  <c r="M174" i="10" s="1"/>
  <c r="M318" i="10" s="1"/>
  <c r="P815" i="16"/>
  <c r="Q815" i="16" s="1"/>
  <c r="V2314" i="16"/>
  <c r="T1128" i="16"/>
  <c r="U1127" i="16"/>
  <c r="T2112" i="16"/>
  <c r="T1129" i="16"/>
  <c r="Q164" i="10"/>
  <c r="Q309" i="10"/>
  <c r="Q245" i="10"/>
  <c r="S349" i="20"/>
  <c r="M235" i="10" l="1"/>
  <c r="T1120" i="16"/>
  <c r="T218" i="16" s="1"/>
  <c r="T798" i="16" s="1"/>
  <c r="S218" i="16"/>
  <c r="S798" i="16" s="1"/>
  <c r="S165" i="10" s="1"/>
  <c r="R165" i="10"/>
  <c r="R164" i="10" s="1"/>
  <c r="R815" i="16"/>
  <c r="N175" i="10"/>
  <c r="N319" i="10" s="1"/>
  <c r="V348" i="20"/>
  <c r="W348" i="20" s="1"/>
  <c r="W350" i="20" s="1"/>
  <c r="U350" i="20"/>
  <c r="P219" i="16"/>
  <c r="Q1121" i="16"/>
  <c r="M274" i="10"/>
  <c r="M177" i="10"/>
  <c r="M295" i="10" s="1"/>
  <c r="M102" i="18"/>
  <c r="M66" i="18"/>
  <c r="M71" i="18" s="1"/>
  <c r="P357" i="20"/>
  <c r="P88" i="20" s="1"/>
  <c r="P85" i="20"/>
  <c r="P283" i="20" s="1"/>
  <c r="P286" i="20" s="1"/>
  <c r="P175" i="10" s="1"/>
  <c r="P319" i="10" s="1"/>
  <c r="L99" i="18"/>
  <c r="L210" i="10"/>
  <c r="L92" i="18"/>
  <c r="L93" i="18" s="1"/>
  <c r="D629" i="25" s="1"/>
  <c r="N357" i="20"/>
  <c r="N88" i="20" s="1"/>
  <c r="O356" i="20"/>
  <c r="N86" i="20"/>
  <c r="N173" i="10"/>
  <c r="N274" i="10" s="1"/>
  <c r="N87" i="18"/>
  <c r="N69" i="18"/>
  <c r="O85" i="20"/>
  <c r="O283" i="20" s="1"/>
  <c r="O286" i="20" s="1"/>
  <c r="Q355" i="20"/>
  <c r="P309" i="10"/>
  <c r="P164" i="10"/>
  <c r="P245" i="10"/>
  <c r="N388" i="10"/>
  <c r="N308" i="10"/>
  <c r="N317" i="10" s="1"/>
  <c r="N416" i="10" s="1"/>
  <c r="N337" i="10"/>
  <c r="N336" i="10" s="1"/>
  <c r="N335" i="10" s="1"/>
  <c r="N192" i="10"/>
  <c r="N191" i="10" s="1"/>
  <c r="O308" i="10"/>
  <c r="O317" i="10" s="1"/>
  <c r="O388" i="10"/>
  <c r="P1122" i="16"/>
  <c r="O220" i="16"/>
  <c r="O788" i="16" s="1"/>
  <c r="M120" i="18"/>
  <c r="M84" i="18"/>
  <c r="M89" i="18" s="1"/>
  <c r="M416" i="10"/>
  <c r="M321" i="10"/>
  <c r="M437" i="10" s="1"/>
  <c r="O69" i="18"/>
  <c r="O87" i="18"/>
  <c r="O173" i="10"/>
  <c r="L117" i="18"/>
  <c r="L232" i="10"/>
  <c r="W2314" i="16"/>
  <c r="U1128" i="16"/>
  <c r="N318" i="10"/>
  <c r="T349" i="20"/>
  <c r="Q308" i="10"/>
  <c r="Q317" i="10" s="1"/>
  <c r="Q416" i="10" s="1"/>
  <c r="Q388" i="10"/>
  <c r="Q173" i="10"/>
  <c r="Q87" i="18"/>
  <c r="Q69" i="18"/>
  <c r="U1129" i="16"/>
  <c r="U2112" i="16"/>
  <c r="V1127" i="16"/>
  <c r="U1120" i="16" l="1"/>
  <c r="U2111" i="16" s="1"/>
  <c r="T2111" i="16"/>
  <c r="R309" i="10"/>
  <c r="R308" i="10" s="1"/>
  <c r="R317" i="10" s="1"/>
  <c r="R245" i="10"/>
  <c r="P227" i="11"/>
  <c r="P228" i="11" s="1"/>
  <c r="P247" i="11" s="1"/>
  <c r="P174" i="10" s="1"/>
  <c r="P318" i="10" s="1"/>
  <c r="N321" i="10"/>
  <c r="N437" i="10" s="1"/>
  <c r="S604" i="12"/>
  <c r="S612" i="12" s="1"/>
  <c r="S815" i="16"/>
  <c r="T815" i="16" s="1"/>
  <c r="N177" i="10"/>
  <c r="N295" i="10" s="1"/>
  <c r="O84" i="18"/>
  <c r="O89" i="18" s="1"/>
  <c r="O120" i="18"/>
  <c r="M92" i="18"/>
  <c r="M99" i="18"/>
  <c r="M210" i="10"/>
  <c r="O416" i="10"/>
  <c r="O66" i="18"/>
  <c r="O71" i="18" s="1"/>
  <c r="O102" i="18"/>
  <c r="P69" i="18"/>
  <c r="P173" i="10"/>
  <c r="P274" i="10" s="1"/>
  <c r="P87" i="18"/>
  <c r="O357" i="20"/>
  <c r="O88" i="20" s="1"/>
  <c r="P356" i="20"/>
  <c r="O86" i="20"/>
  <c r="M117" i="18"/>
  <c r="M232" i="10"/>
  <c r="O175" i="10"/>
  <c r="O319" i="10" s="1"/>
  <c r="O227" i="11"/>
  <c r="O228" i="11" s="1"/>
  <c r="O247" i="11" s="1"/>
  <c r="O174" i="10" s="1"/>
  <c r="O318" i="10" s="1"/>
  <c r="O321" i="10" s="1"/>
  <c r="O437" i="10" s="1"/>
  <c r="L246" i="10"/>
  <c r="L289" i="10"/>
  <c r="R1121" i="16"/>
  <c r="Q219" i="16"/>
  <c r="Q357" i="20"/>
  <c r="Q88" i="20" s="1"/>
  <c r="Q85" i="20"/>
  <c r="Q283" i="20" s="1"/>
  <c r="Q286" i="20" s="1"/>
  <c r="Q175" i="10" s="1"/>
  <c r="Q319" i="10" s="1"/>
  <c r="L231" i="10"/>
  <c r="L291" i="10"/>
  <c r="R355" i="20"/>
  <c r="N66" i="18"/>
  <c r="N71" i="18" s="1"/>
  <c r="N102" i="18"/>
  <c r="L100" i="18"/>
  <c r="L104" i="18"/>
  <c r="N1224" i="20"/>
  <c r="N1223" i="20" s="1"/>
  <c r="N289" i="20"/>
  <c r="N292" i="20" s="1"/>
  <c r="N236" i="10" s="1"/>
  <c r="L118" i="18"/>
  <c r="L122" i="18"/>
  <c r="L375" i="10" s="1"/>
  <c r="O787" i="16"/>
  <c r="O193" i="10"/>
  <c r="N84" i="18"/>
  <c r="N89" i="18" s="1"/>
  <c r="N120" i="18"/>
  <c r="P308" i="10"/>
  <c r="P317" i="10" s="1"/>
  <c r="P416" i="10" s="1"/>
  <c r="P388" i="10"/>
  <c r="O274" i="10"/>
  <c r="P220" i="16"/>
  <c r="P788" i="16" s="1"/>
  <c r="Q1122" i="16"/>
  <c r="P1224" i="20"/>
  <c r="P1223" i="20" s="1"/>
  <c r="P289" i="20"/>
  <c r="P292" i="20" s="1"/>
  <c r="P236" i="10" s="1"/>
  <c r="V350" i="20"/>
  <c r="X348" i="20"/>
  <c r="X350" i="20" s="1"/>
  <c r="S164" i="10"/>
  <c r="S309" i="10"/>
  <c r="S245" i="10"/>
  <c r="Q66" i="18"/>
  <c r="Q71" i="18" s="1"/>
  <c r="Q102" i="18"/>
  <c r="Q84" i="18"/>
  <c r="Q89" i="18" s="1"/>
  <c r="Q120" i="18"/>
  <c r="R69" i="18"/>
  <c r="R173" i="10"/>
  <c r="R87" i="18"/>
  <c r="Q274" i="10"/>
  <c r="U349" i="20"/>
  <c r="V2112" i="16"/>
  <c r="V1129" i="16"/>
  <c r="W1127" i="16"/>
  <c r="T165" i="10"/>
  <c r="T604" i="12"/>
  <c r="T612" i="12" s="1"/>
  <c r="V1128" i="16"/>
  <c r="V1120" i="16" l="1"/>
  <c r="V2111" i="16" s="1"/>
  <c r="U218" i="16"/>
  <c r="U798" i="16" s="1"/>
  <c r="U165" i="10" s="1"/>
  <c r="R388" i="10"/>
  <c r="P177" i="10"/>
  <c r="P295" i="10" s="1"/>
  <c r="Q227" i="11"/>
  <c r="Q228" i="11" s="1"/>
  <c r="Q247" i="11" s="1"/>
  <c r="Q174" i="10" s="1"/>
  <c r="Q318" i="10" s="1"/>
  <c r="Q321" i="10" s="1"/>
  <c r="Q437" i="10" s="1"/>
  <c r="O177" i="10"/>
  <c r="O295" i="10" s="1"/>
  <c r="N92" i="18"/>
  <c r="N93" i="18" s="1"/>
  <c r="F629" i="25" s="1"/>
  <c r="N99" i="18"/>
  <c r="N210" i="10"/>
  <c r="N246" i="10" s="1"/>
  <c r="P86" i="20"/>
  <c r="Q356" i="20"/>
  <c r="N117" i="18"/>
  <c r="N232" i="10"/>
  <c r="P321" i="10"/>
  <c r="P437" i="10" s="1"/>
  <c r="M118" i="18"/>
  <c r="M122" i="18"/>
  <c r="M375" i="10" s="1"/>
  <c r="O92" i="18"/>
  <c r="O210" i="10"/>
  <c r="O289" i="10" s="1"/>
  <c r="O99" i="18"/>
  <c r="L374" i="10"/>
  <c r="L433" i="10"/>
  <c r="Q220" i="16"/>
  <c r="Q788" i="16" s="1"/>
  <c r="R1122" i="16"/>
  <c r="O337" i="10"/>
  <c r="O336" i="10" s="1"/>
  <c r="O335" i="10" s="1"/>
  <c r="O192" i="10"/>
  <c r="O191" i="10" s="1"/>
  <c r="O289" i="20"/>
  <c r="O292" i="20" s="1"/>
  <c r="O236" i="10" s="1"/>
  <c r="O1224" i="20"/>
  <c r="O1223" i="20" s="1"/>
  <c r="M289" i="10"/>
  <c r="M246" i="10"/>
  <c r="P120" i="18"/>
  <c r="P84" i="18"/>
  <c r="P89" i="18" s="1"/>
  <c r="M100" i="18"/>
  <c r="M104" i="18"/>
  <c r="R219" i="16"/>
  <c r="S1121" i="16"/>
  <c r="N235" i="10"/>
  <c r="N379" i="10"/>
  <c r="N378" i="10" s="1"/>
  <c r="L248" i="10"/>
  <c r="L226" i="10"/>
  <c r="M93" i="18"/>
  <c r="E629" i="25" s="1"/>
  <c r="P787" i="16"/>
  <c r="P193" i="10"/>
  <c r="R357" i="20"/>
  <c r="R88" i="20" s="1"/>
  <c r="R85" i="20"/>
  <c r="R283" i="20" s="1"/>
  <c r="R286" i="20" s="1"/>
  <c r="R175" i="10" s="1"/>
  <c r="R319" i="10" s="1"/>
  <c r="S355" i="20"/>
  <c r="P66" i="18"/>
  <c r="P71" i="18" s="1"/>
  <c r="P102" i="18"/>
  <c r="P379" i="10"/>
  <c r="P378" i="10" s="1"/>
  <c r="P235" i="10"/>
  <c r="L354" i="10"/>
  <c r="L125" i="18"/>
  <c r="L126" i="18" s="1"/>
  <c r="Q289" i="20"/>
  <c r="Q292" i="20" s="1"/>
  <c r="Q236" i="10" s="1"/>
  <c r="Q1224" i="20"/>
  <c r="Q1223" i="20" s="1"/>
  <c r="M231" i="10"/>
  <c r="M291" i="10"/>
  <c r="O232" i="10"/>
  <c r="O117" i="18"/>
  <c r="W1128" i="16"/>
  <c r="R416" i="10"/>
  <c r="Q92" i="18"/>
  <c r="Q99" i="18"/>
  <c r="Q210" i="10"/>
  <c r="Q289" i="10" s="1"/>
  <c r="W1129" i="16"/>
  <c r="W2112" i="16"/>
  <c r="X1127" i="16"/>
  <c r="S388" i="10"/>
  <c r="S308" i="10"/>
  <c r="S317" i="10" s="1"/>
  <c r="S416" i="10" s="1"/>
  <c r="S87" i="18"/>
  <c r="S69" i="18"/>
  <c r="S173" i="10"/>
  <c r="R120" i="18"/>
  <c r="R84" i="18"/>
  <c r="R89" i="18" s="1"/>
  <c r="V349" i="20"/>
  <c r="R274" i="10"/>
  <c r="Q232" i="10"/>
  <c r="Q117" i="18"/>
  <c r="T245" i="10"/>
  <c r="T164" i="10"/>
  <c r="T309" i="10"/>
  <c r="R66" i="18"/>
  <c r="R71" i="18" s="1"/>
  <c r="R102" i="18"/>
  <c r="V218" i="16" l="1"/>
  <c r="V798" i="16" s="1"/>
  <c r="V165" i="10" s="1"/>
  <c r="W1120" i="16"/>
  <c r="X1120" i="16" s="1"/>
  <c r="U815" i="16"/>
  <c r="U604" i="12"/>
  <c r="U612" i="12" s="1"/>
  <c r="Q177" i="10"/>
  <c r="Q295" i="10" s="1"/>
  <c r="R227" i="11"/>
  <c r="R228" i="11" s="1"/>
  <c r="R247" i="11" s="1"/>
  <c r="R174" i="10" s="1"/>
  <c r="R318" i="10" s="1"/>
  <c r="R321" i="10" s="1"/>
  <c r="R437" i="10" s="1"/>
  <c r="L389" i="10"/>
  <c r="L431" i="10"/>
  <c r="N122" i="18"/>
  <c r="N375" i="10" s="1"/>
  <c r="N118" i="18"/>
  <c r="Q379" i="10"/>
  <c r="Q378" i="10" s="1"/>
  <c r="Q235" i="10"/>
  <c r="Q787" i="16"/>
  <c r="Q193" i="10"/>
  <c r="T1121" i="16"/>
  <c r="S219" i="16"/>
  <c r="R289" i="20"/>
  <c r="R292" i="20" s="1"/>
  <c r="R236" i="10" s="1"/>
  <c r="R1224" i="20"/>
  <c r="R1223" i="20" s="1"/>
  <c r="N291" i="10"/>
  <c r="N231" i="10"/>
  <c r="P337" i="10"/>
  <c r="P336" i="10" s="1"/>
  <c r="P335" i="10" s="1"/>
  <c r="P192" i="10"/>
  <c r="P191" i="10" s="1"/>
  <c r="O122" i="18"/>
  <c r="O375" i="10" s="1"/>
  <c r="O118" i="18"/>
  <c r="O104" i="18"/>
  <c r="O100" i="18"/>
  <c r="O291" i="10"/>
  <c r="O231" i="10"/>
  <c r="M125" i="18"/>
  <c r="M354" i="10"/>
  <c r="M389" i="10" s="1"/>
  <c r="O379" i="10"/>
  <c r="O378" i="10" s="1"/>
  <c r="O235" i="10"/>
  <c r="R356" i="20"/>
  <c r="Q86" i="20"/>
  <c r="N289" i="10"/>
  <c r="O246" i="10"/>
  <c r="M226" i="10"/>
  <c r="M248" i="10"/>
  <c r="P92" i="18"/>
  <c r="P93" i="18" s="1"/>
  <c r="H629" i="25" s="1"/>
  <c r="P210" i="10"/>
  <c r="Q246" i="10" s="1"/>
  <c r="P99" i="18"/>
  <c r="P117" i="18"/>
  <c r="P232" i="10"/>
  <c r="M374" i="10"/>
  <c r="M433" i="10"/>
  <c r="N104" i="18"/>
  <c r="N100" i="18"/>
  <c r="L391" i="10"/>
  <c r="L369" i="10"/>
  <c r="S357" i="20"/>
  <c r="S88" i="20" s="1"/>
  <c r="S85" i="20"/>
  <c r="S283" i="20" s="1"/>
  <c r="S286" i="20" s="1"/>
  <c r="S227" i="11" s="1"/>
  <c r="S228" i="11" s="1"/>
  <c r="S247" i="11" s="1"/>
  <c r="S174" i="10" s="1"/>
  <c r="S318" i="10" s="1"/>
  <c r="S321" i="10" s="1"/>
  <c r="S437" i="10" s="1"/>
  <c r="T355" i="20"/>
  <c r="S1122" i="16"/>
  <c r="R220" i="16"/>
  <c r="R788" i="16" s="1"/>
  <c r="O93" i="18"/>
  <c r="G629" i="25" s="1"/>
  <c r="X1128" i="16"/>
  <c r="S102" i="18"/>
  <c r="S66" i="18"/>
  <c r="S71" i="18" s="1"/>
  <c r="Q122" i="18"/>
  <c r="Q375" i="10" s="1"/>
  <c r="Q118" i="18"/>
  <c r="S84" i="18"/>
  <c r="S89" i="18" s="1"/>
  <c r="S120" i="18"/>
  <c r="T308" i="10"/>
  <c r="T317" i="10" s="1"/>
  <c r="T416" i="10" s="1"/>
  <c r="T388" i="10"/>
  <c r="Q231" i="10"/>
  <c r="Q291" i="10"/>
  <c r="X2112" i="16"/>
  <c r="X1129" i="16"/>
  <c r="Q100" i="18"/>
  <c r="Q104" i="18"/>
  <c r="S274" i="10"/>
  <c r="T87" i="18"/>
  <c r="T69" i="18"/>
  <c r="T173" i="10"/>
  <c r="W349" i="20"/>
  <c r="U309" i="10"/>
  <c r="U245" i="10"/>
  <c r="U164" i="10"/>
  <c r="R210" i="10"/>
  <c r="R99" i="18"/>
  <c r="R92" i="18"/>
  <c r="R93" i="18" s="1"/>
  <c r="J629" i="25" s="1"/>
  <c r="R232" i="10"/>
  <c r="R117" i="18"/>
  <c r="V604" i="12" l="1"/>
  <c r="V612" i="12" s="1"/>
  <c r="W2111" i="16"/>
  <c r="W218" i="16"/>
  <c r="W798" i="16" s="1"/>
  <c r="W165" i="10" s="1"/>
  <c r="V815" i="16"/>
  <c r="R177" i="10"/>
  <c r="R295" i="10" s="1"/>
  <c r="S175" i="10"/>
  <c r="S319" i="10" s="1"/>
  <c r="T85" i="20"/>
  <c r="T283" i="20" s="1"/>
  <c r="T286" i="20" s="1"/>
  <c r="T175" i="10" s="1"/>
  <c r="T319" i="10" s="1"/>
  <c r="T357" i="20"/>
  <c r="T88" i="20" s="1"/>
  <c r="U355" i="20"/>
  <c r="M126" i="18"/>
  <c r="Q337" i="10"/>
  <c r="Q336" i="10" s="1"/>
  <c r="Q335" i="10" s="1"/>
  <c r="Q192" i="10"/>
  <c r="Q191" i="10" s="1"/>
  <c r="M391" i="10"/>
  <c r="M369" i="10"/>
  <c r="O248" i="10"/>
  <c r="O226" i="10"/>
  <c r="S289" i="20"/>
  <c r="S292" i="20" s="1"/>
  <c r="S236" i="10" s="1"/>
  <c r="S1224" i="20"/>
  <c r="S1223" i="20" s="1"/>
  <c r="P118" i="18"/>
  <c r="P122" i="18"/>
  <c r="P375" i="10" s="1"/>
  <c r="P100" i="18"/>
  <c r="P104" i="18"/>
  <c r="S356" i="20"/>
  <c r="R86" i="20"/>
  <c r="O125" i="18"/>
  <c r="O354" i="10"/>
  <c r="O431" i="10" s="1"/>
  <c r="P246" i="10"/>
  <c r="P289" i="10"/>
  <c r="R379" i="10"/>
  <c r="R378" i="10" s="1"/>
  <c r="R235" i="10"/>
  <c r="N433" i="10"/>
  <c r="N374" i="10"/>
  <c r="P231" i="10"/>
  <c r="Q248" i="10" s="1"/>
  <c r="P291" i="10"/>
  <c r="N248" i="10"/>
  <c r="N226" i="10"/>
  <c r="R193" i="10"/>
  <c r="R787" i="16"/>
  <c r="O433" i="10"/>
  <c r="O374" i="10"/>
  <c r="S220" i="16"/>
  <c r="S788" i="16" s="1"/>
  <c r="T1122" i="16"/>
  <c r="N125" i="18"/>
  <c r="N126" i="18" s="1"/>
  <c r="N354" i="10"/>
  <c r="N389" i="10" s="1"/>
  <c r="M431" i="10"/>
  <c r="Q93" i="18"/>
  <c r="I629" i="25" s="1"/>
  <c r="U1121" i="16"/>
  <c r="T219" i="16"/>
  <c r="X218" i="16"/>
  <c r="X798" i="16" s="1"/>
  <c r="X2111" i="16"/>
  <c r="C120" i="25" s="1" a="1"/>
  <c r="C120" i="25" s="1"/>
  <c r="Q374" i="10"/>
  <c r="Q433" i="10"/>
  <c r="S99" i="18"/>
  <c r="S210" i="10"/>
  <c r="S92" i="18"/>
  <c r="S93" i="18" s="1"/>
  <c r="K629" i="25" s="1"/>
  <c r="V309" i="10"/>
  <c r="V164" i="10"/>
  <c r="V245" i="10"/>
  <c r="X349" i="20"/>
  <c r="T274" i="10"/>
  <c r="I423" i="25" a="1"/>
  <c r="I423" i="25" s="1"/>
  <c r="I422" i="25" s="1"/>
  <c r="J326" i="25" a="1"/>
  <c r="J326" i="25" s="1"/>
  <c r="J325" i="25" s="1"/>
  <c r="R246" i="10"/>
  <c r="R289" i="10"/>
  <c r="R118" i="18"/>
  <c r="R122" i="18"/>
  <c r="R375" i="10" s="1"/>
  <c r="R291" i="10"/>
  <c r="R231" i="10"/>
  <c r="U173" i="10"/>
  <c r="U69" i="18"/>
  <c r="U87" i="18"/>
  <c r="T66" i="18"/>
  <c r="T71" i="18" s="1"/>
  <c r="T102" i="18"/>
  <c r="Q226" i="10"/>
  <c r="W604" i="12"/>
  <c r="W612" i="12" s="1"/>
  <c r="T84" i="18"/>
  <c r="T89" i="18" s="1"/>
  <c r="T120" i="18"/>
  <c r="Q125" i="18"/>
  <c r="Q354" i="10"/>
  <c r="Q431" i="10" s="1"/>
  <c r="R100" i="18"/>
  <c r="R104" i="18"/>
  <c r="U308" i="10"/>
  <c r="U317" i="10" s="1"/>
  <c r="U416" i="10" s="1"/>
  <c r="U388" i="10"/>
  <c r="S177" i="10"/>
  <c r="S295" i="10" s="1"/>
  <c r="S117" i="18"/>
  <c r="S232" i="10"/>
  <c r="W815" i="16" l="1"/>
  <c r="L423" i="25" a="1"/>
  <c r="L423" i="25" s="1"/>
  <c r="L422" i="25" s="1"/>
  <c r="P520" i="25" a="1"/>
  <c r="P520" i="25" s="1"/>
  <c r="P519" i="25" s="1"/>
  <c r="I120" i="25" a="1"/>
  <c r="I120" i="25" s="1"/>
  <c r="I119" i="25" s="1"/>
  <c r="I604" i="25" s="1"/>
  <c r="I605" i="25" s="1"/>
  <c r="I615" i="25" s="1"/>
  <c r="H423" i="25" a="1"/>
  <c r="H423" i="25" s="1"/>
  <c r="H422" i="25" s="1"/>
  <c r="T227" i="11"/>
  <c r="T228" i="11" s="1"/>
  <c r="T247" i="11" s="1"/>
  <c r="T174" i="10" s="1"/>
  <c r="T318" i="10" s="1"/>
  <c r="T321" i="10" s="1"/>
  <c r="T437" i="10" s="1"/>
  <c r="R192" i="10"/>
  <c r="R191" i="10" s="1"/>
  <c r="R337" i="10"/>
  <c r="R336" i="10" s="1"/>
  <c r="R335" i="10" s="1"/>
  <c r="N431" i="10"/>
  <c r="O389" i="10"/>
  <c r="P374" i="10"/>
  <c r="P433" i="10"/>
  <c r="T220" i="16"/>
  <c r="T788" i="16" s="1"/>
  <c r="U1122" i="16"/>
  <c r="S193" i="10"/>
  <c r="S787" i="16"/>
  <c r="P226" i="10"/>
  <c r="P248" i="10"/>
  <c r="O126" i="18"/>
  <c r="S235" i="10"/>
  <c r="S379" i="10"/>
  <c r="S378" i="10" s="1"/>
  <c r="U219" i="16"/>
  <c r="V1121" i="16"/>
  <c r="O391" i="10"/>
  <c r="O369" i="10"/>
  <c r="N391" i="10"/>
  <c r="N369" i="10"/>
  <c r="U357" i="20"/>
  <c r="U88" i="20" s="1"/>
  <c r="U85" i="20"/>
  <c r="U283" i="20" s="1"/>
  <c r="U286" i="20" s="1"/>
  <c r="U227" i="11" s="1"/>
  <c r="U228" i="11" s="1"/>
  <c r="U247" i="11" s="1"/>
  <c r="U174" i="10" s="1"/>
  <c r="U318" i="10" s="1"/>
  <c r="U321" i="10" s="1"/>
  <c r="U437" i="10" s="1"/>
  <c r="V355" i="20"/>
  <c r="T356" i="20"/>
  <c r="S86" i="20"/>
  <c r="T1224" i="20"/>
  <c r="T1223" i="20" s="1"/>
  <c r="T289" i="20"/>
  <c r="T292" i="20" s="1"/>
  <c r="T236" i="10" s="1"/>
  <c r="P354" i="10"/>
  <c r="Q389" i="10" s="1"/>
  <c r="P125" i="18"/>
  <c r="P126" i="18" s="1"/>
  <c r="M423" i="25" a="1"/>
  <c r="M423" i="25" s="1"/>
  <c r="M422" i="25" s="1"/>
  <c r="P326" i="25" a="1"/>
  <c r="P326" i="25" s="1"/>
  <c r="P325" i="25" s="1"/>
  <c r="O120" i="25" a="1"/>
  <c r="O120" i="25" s="1"/>
  <c r="O119" i="25" s="1"/>
  <c r="O604" i="25" s="1"/>
  <c r="O605" i="25" s="1"/>
  <c r="O615" i="25" s="1"/>
  <c r="O203" i="25" a="1"/>
  <c r="O203" i="25" s="1"/>
  <c r="O202" i="25" s="1"/>
  <c r="O610" i="25" s="1"/>
  <c r="O611" i="25" s="1"/>
  <c r="O616" i="25" s="1"/>
  <c r="O626" i="25" s="1"/>
  <c r="D203" i="25" a="1"/>
  <c r="D203" i="25" s="1"/>
  <c r="D202" i="25" s="1"/>
  <c r="D610" i="25" s="1"/>
  <c r="D611" i="25" s="1"/>
  <c r="D616" i="25" s="1"/>
  <c r="G472" i="25" a="1"/>
  <c r="G472" i="25" s="1"/>
  <c r="G471" i="25" s="1"/>
  <c r="E374" i="25" a="1"/>
  <c r="E374" i="25" s="1"/>
  <c r="E373" i="25" s="1"/>
  <c r="K374" i="25" a="1"/>
  <c r="K374" i="25" s="1"/>
  <c r="K373" i="25" s="1"/>
  <c r="N326" i="25" a="1"/>
  <c r="N326" i="25" s="1"/>
  <c r="N325" i="25" s="1"/>
  <c r="L374" i="25" a="1"/>
  <c r="L374" i="25" s="1"/>
  <c r="L373" i="25" s="1"/>
  <c r="G326" i="25" a="1"/>
  <c r="G326" i="25" s="1"/>
  <c r="G325" i="25" s="1"/>
  <c r="I472" i="25" a="1"/>
  <c r="I472" i="25" s="1"/>
  <c r="I471" i="25" s="1"/>
  <c r="J203" i="25" a="1"/>
  <c r="J203" i="25" s="1"/>
  <c r="J224" i="25" s="1"/>
  <c r="F326" i="25" a="1"/>
  <c r="F326" i="25" s="1"/>
  <c r="F325" i="25" s="1"/>
  <c r="C472" i="25" a="1"/>
  <c r="C472" i="25" s="1"/>
  <c r="C471" i="25" s="1"/>
  <c r="I203" i="25" a="1"/>
  <c r="I203" i="25" s="1"/>
  <c r="I202" i="25" s="1"/>
  <c r="I610" i="25" s="1"/>
  <c r="I611" i="25" s="1"/>
  <c r="I616" i="25" s="1"/>
  <c r="N472" i="25" a="1"/>
  <c r="N472" i="25" s="1"/>
  <c r="N471" i="25" s="1"/>
  <c r="N374" i="25" a="1"/>
  <c r="N374" i="25" s="1"/>
  <c r="N373" i="25" s="1"/>
  <c r="F423" i="25" a="1"/>
  <c r="F423" i="25" s="1"/>
  <c r="F422" i="25" s="1"/>
  <c r="H472" i="25" a="1"/>
  <c r="H472" i="25" s="1"/>
  <c r="H471" i="25" s="1"/>
  <c r="G120" i="25" a="1"/>
  <c r="G120" i="25" s="1"/>
  <c r="G141" i="25" s="1"/>
  <c r="P423" i="25" a="1"/>
  <c r="P423" i="25" s="1"/>
  <c r="P422" i="25" s="1"/>
  <c r="K520" i="25" a="1"/>
  <c r="K520" i="25" s="1"/>
  <c r="K519" i="25" s="1"/>
  <c r="F520" i="25" a="1"/>
  <c r="F520" i="25" s="1"/>
  <c r="F519" i="25" s="1"/>
  <c r="J472" i="25" a="1"/>
  <c r="J472" i="25" s="1"/>
  <c r="J471" i="25" s="1"/>
  <c r="J374" i="25" a="1"/>
  <c r="J374" i="25" s="1"/>
  <c r="J373" i="25" s="1"/>
  <c r="O374" i="25" a="1"/>
  <c r="O374" i="25" s="1"/>
  <c r="O373" i="25" s="1"/>
  <c r="G374" i="25" a="1"/>
  <c r="G374" i="25" s="1"/>
  <c r="G373" i="25" s="1"/>
  <c r="C326" i="25" a="1"/>
  <c r="C326" i="25" s="1"/>
  <c r="C325" i="25" s="1"/>
  <c r="D120" i="25" a="1"/>
  <c r="D120" i="25" s="1"/>
  <c r="D119" i="25" s="1"/>
  <c r="D604" i="25" s="1"/>
  <c r="D605" i="25" s="1"/>
  <c r="D615" i="25" s="1"/>
  <c r="E120" i="25" a="1"/>
  <c r="E120" i="25" s="1"/>
  <c r="E119" i="25" s="1"/>
  <c r="E604" i="25" s="1"/>
  <c r="E605" i="25" s="1"/>
  <c r="E615" i="25" s="1"/>
  <c r="H520" i="25" a="1"/>
  <c r="H520" i="25" s="1"/>
  <c r="H519" i="25" s="1"/>
  <c r="C520" i="25" a="1"/>
  <c r="C520" i="25" s="1"/>
  <c r="C519" i="25" s="1"/>
  <c r="C119" i="25"/>
  <c r="C604" i="25" s="1"/>
  <c r="C605" i="25" s="1"/>
  <c r="C615" i="25" s="1"/>
  <c r="C141" i="25"/>
  <c r="P203" i="25" a="1"/>
  <c r="P203" i="25" s="1"/>
  <c r="P202" i="25" s="1"/>
  <c r="P610" i="25" s="1"/>
  <c r="P611" i="25" s="1"/>
  <c r="P616" i="25" s="1"/>
  <c r="P626" i="25" s="1"/>
  <c r="L326" i="25" a="1"/>
  <c r="L326" i="25" s="1"/>
  <c r="L325" i="25" s="1"/>
  <c r="P120" i="25" a="1"/>
  <c r="P120" i="25" s="1"/>
  <c r="P119" i="25" s="1"/>
  <c r="P604" i="25" s="1"/>
  <c r="P605" i="25" s="1"/>
  <c r="P615" i="25" s="1"/>
  <c r="O423" i="25" a="1"/>
  <c r="O423" i="25" s="1"/>
  <c r="O422" i="25" s="1"/>
  <c r="M520" i="25" a="1"/>
  <c r="M520" i="25" s="1"/>
  <c r="M519" i="25" s="1"/>
  <c r="C203" i="25" a="1"/>
  <c r="C203" i="25" s="1"/>
  <c r="X815" i="16"/>
  <c r="R354" i="10"/>
  <c r="R125" i="18"/>
  <c r="R126" i="18" s="1"/>
  <c r="T232" i="10"/>
  <c r="T117" i="18"/>
  <c r="S246" i="10"/>
  <c r="S289" i="10"/>
  <c r="S104" i="18"/>
  <c r="S100" i="18"/>
  <c r="T99" i="18"/>
  <c r="T210" i="10"/>
  <c r="T246" i="10" s="1"/>
  <c r="T92" i="18"/>
  <c r="V173" i="10"/>
  <c r="V69" i="18"/>
  <c r="V87" i="18"/>
  <c r="U120" i="18"/>
  <c r="U84" i="18"/>
  <c r="U89" i="18" s="1"/>
  <c r="R248" i="10"/>
  <c r="R226" i="10"/>
  <c r="V388" i="10"/>
  <c r="V308" i="10"/>
  <c r="V317" i="10" s="1"/>
  <c r="V416" i="10" s="1"/>
  <c r="Q369" i="10"/>
  <c r="U66" i="18"/>
  <c r="U71" i="18" s="1"/>
  <c r="U102" i="18"/>
  <c r="G203" i="25" a="1"/>
  <c r="G203" i="25" s="1"/>
  <c r="F374" i="25" a="1"/>
  <c r="F374" i="25" s="1"/>
  <c r="F373" i="25" s="1"/>
  <c r="N203" i="25" a="1"/>
  <c r="N203" i="25" s="1"/>
  <c r="I374" i="25" a="1"/>
  <c r="I374" i="25" s="1"/>
  <c r="I373" i="25" s="1"/>
  <c r="M326" i="25" a="1"/>
  <c r="M326" i="25" s="1"/>
  <c r="M325" i="25" s="1"/>
  <c r="N520" i="25" a="1"/>
  <c r="N520" i="25" s="1"/>
  <c r="E203" i="25" a="1"/>
  <c r="E203" i="25" s="1"/>
  <c r="L120" i="25" a="1"/>
  <c r="L120" i="25" s="1"/>
  <c r="E520" i="25" a="1"/>
  <c r="E520" i="25" s="1"/>
  <c r="J423" i="25" a="1"/>
  <c r="J423" i="25" s="1"/>
  <c r="J422" i="25" s="1"/>
  <c r="C423" i="25" a="1"/>
  <c r="C423" i="25" s="1"/>
  <c r="C422" i="25" s="1"/>
  <c r="K326" i="25" a="1"/>
  <c r="K326" i="25" s="1"/>
  <c r="K325" i="25" s="1"/>
  <c r="D472" i="25" a="1"/>
  <c r="D472" i="25" s="1"/>
  <c r="D471" i="25" s="1"/>
  <c r="K472" i="25" a="1"/>
  <c r="K472" i="25" s="1"/>
  <c r="K471" i="25" s="1"/>
  <c r="J520" i="25" a="1"/>
  <c r="J520" i="25" s="1"/>
  <c r="L520" i="25" a="1"/>
  <c r="L520" i="25" s="1"/>
  <c r="O520" i="25" a="1"/>
  <c r="O520" i="25" s="1"/>
  <c r="M472" i="25" a="1"/>
  <c r="M472" i="25" s="1"/>
  <c r="M471" i="25" s="1"/>
  <c r="D520" i="25" a="1"/>
  <c r="D520" i="25" s="1"/>
  <c r="I520" i="25" a="1"/>
  <c r="I520" i="25" s="1"/>
  <c r="G520" i="25" a="1"/>
  <c r="G520" i="25" s="1"/>
  <c r="M203" i="25" a="1"/>
  <c r="M203" i="25" s="1"/>
  <c r="H374" i="25" a="1"/>
  <c r="H374" i="25" s="1"/>
  <c r="H373" i="25" s="1"/>
  <c r="K203" i="25" a="1"/>
  <c r="K203" i="25" s="1"/>
  <c r="I326" i="25" a="1"/>
  <c r="I326" i="25" s="1"/>
  <c r="I325" i="25" s="1"/>
  <c r="J120" i="25" a="1"/>
  <c r="J120" i="25" s="1"/>
  <c r="O472" i="25" a="1"/>
  <c r="O472" i="25" s="1"/>
  <c r="O471" i="25" s="1"/>
  <c r="L472" i="25" a="1"/>
  <c r="L472" i="25" s="1"/>
  <c r="L471" i="25" s="1"/>
  <c r="D374" i="25" a="1"/>
  <c r="D374" i="25" s="1"/>
  <c r="D373" i="25" s="1"/>
  <c r="F120" i="25" a="1"/>
  <c r="F120" i="25" s="1"/>
  <c r="O326" i="25" a="1"/>
  <c r="O326" i="25" s="1"/>
  <c r="O325" i="25" s="1"/>
  <c r="F472" i="25" a="1"/>
  <c r="F472" i="25" s="1"/>
  <c r="F471" i="25" s="1"/>
  <c r="P472" i="25" a="1"/>
  <c r="P472" i="25" s="1"/>
  <c r="P471" i="25" s="1"/>
  <c r="H326" i="25" a="1"/>
  <c r="H326" i="25" s="1"/>
  <c r="H325" i="25" s="1"/>
  <c r="N120" i="25" a="1"/>
  <c r="N120" i="25" s="1"/>
  <c r="F203" i="25" a="1"/>
  <c r="F203" i="25" s="1"/>
  <c r="L203" i="25" a="1"/>
  <c r="L203" i="25" s="1"/>
  <c r="D326" i="25" a="1"/>
  <c r="D326" i="25" s="1"/>
  <c r="D325" i="25" s="1"/>
  <c r="N423" i="25" a="1"/>
  <c r="N423" i="25" s="1"/>
  <c r="N422" i="25" s="1"/>
  <c r="G423" i="25" a="1"/>
  <c r="G423" i="25" s="1"/>
  <c r="G422" i="25" s="1"/>
  <c r="C374" i="25" a="1"/>
  <c r="C374" i="25" s="1"/>
  <c r="C373" i="25" s="1"/>
  <c r="P374" i="25" a="1"/>
  <c r="P374" i="25" s="1"/>
  <c r="P373" i="25" s="1"/>
  <c r="K423" i="25" a="1"/>
  <c r="K423" i="25" s="1"/>
  <c r="K422" i="25" s="1"/>
  <c r="E423" i="25" a="1"/>
  <c r="E423" i="25" s="1"/>
  <c r="E422" i="25" s="1"/>
  <c r="D423" i="25" a="1"/>
  <c r="D423" i="25" s="1"/>
  <c r="D422" i="25" s="1"/>
  <c r="E472" i="25" a="1"/>
  <c r="E472" i="25" s="1"/>
  <c r="E471" i="25" s="1"/>
  <c r="H203" i="25" a="1"/>
  <c r="H203" i="25" s="1"/>
  <c r="M120" i="25" a="1"/>
  <c r="M120" i="25" s="1"/>
  <c r="M374" i="25" a="1"/>
  <c r="M374" i="25" s="1"/>
  <c r="M373" i="25" s="1"/>
  <c r="K120" i="25" a="1"/>
  <c r="K120" i="25" s="1"/>
  <c r="H120" i="25" a="1"/>
  <c r="H120" i="25" s="1"/>
  <c r="E326" i="25" a="1"/>
  <c r="E326" i="25" s="1"/>
  <c r="E325" i="25" s="1"/>
  <c r="S231" i="10"/>
  <c r="S291" i="10"/>
  <c r="S118" i="18"/>
  <c r="S122" i="18"/>
  <c r="S375" i="10" s="1"/>
  <c r="W309" i="10"/>
  <c r="W245" i="10"/>
  <c r="W164" i="10"/>
  <c r="U274" i="10"/>
  <c r="R433" i="10"/>
  <c r="R374" i="10"/>
  <c r="R391" i="10" s="1"/>
  <c r="X165" i="10"/>
  <c r="X604" i="12"/>
  <c r="X612" i="12" s="1"/>
  <c r="I141" i="25" l="1"/>
  <c r="O224" i="25"/>
  <c r="O141" i="25"/>
  <c r="U175" i="10"/>
  <c r="U319" i="10" s="1"/>
  <c r="T177" i="10"/>
  <c r="T295" i="10" s="1"/>
  <c r="U289" i="20"/>
  <c r="U292" i="20" s="1"/>
  <c r="U236" i="10" s="1"/>
  <c r="U1224" i="20"/>
  <c r="U1223" i="20" s="1"/>
  <c r="P389" i="10"/>
  <c r="P431" i="10"/>
  <c r="P391" i="10"/>
  <c r="P369" i="10"/>
  <c r="T379" i="10"/>
  <c r="T378" i="10" s="1"/>
  <c r="T235" i="10"/>
  <c r="Q126" i="18"/>
  <c r="T86" i="20"/>
  <c r="U356" i="20"/>
  <c r="V219" i="16"/>
  <c r="W1121" i="16"/>
  <c r="S192" i="10"/>
  <c r="S191" i="10" s="1"/>
  <c r="S337" i="10"/>
  <c r="S336" i="10" s="1"/>
  <c r="S335" i="10" s="1"/>
  <c r="W355" i="20"/>
  <c r="V357" i="20"/>
  <c r="V88" i="20" s="1"/>
  <c r="V85" i="20"/>
  <c r="V283" i="20" s="1"/>
  <c r="V286" i="20" s="1"/>
  <c r="V175" i="10" s="1"/>
  <c r="V319" i="10" s="1"/>
  <c r="U220" i="16"/>
  <c r="U788" i="16" s="1"/>
  <c r="V1122" i="16"/>
  <c r="T193" i="10"/>
  <c r="T787" i="16"/>
  <c r="Q391" i="10"/>
  <c r="D224" i="25"/>
  <c r="P141" i="25"/>
  <c r="D622" i="25"/>
  <c r="D625" i="25" s="1"/>
  <c r="D632" i="25" s="1"/>
  <c r="I622" i="25"/>
  <c r="I625" i="25" s="1"/>
  <c r="I632" i="25" s="1"/>
  <c r="I224" i="25"/>
  <c r="J202" i="25"/>
  <c r="J610" i="25" s="1"/>
  <c r="J611" i="25" s="1"/>
  <c r="J616" i="25" s="1"/>
  <c r="E141" i="25"/>
  <c r="G119" i="25"/>
  <c r="G604" i="25" s="1"/>
  <c r="G605" i="25" s="1"/>
  <c r="G615" i="25" s="1"/>
  <c r="D141" i="25"/>
  <c r="P622" i="25"/>
  <c r="P625" i="25" s="1"/>
  <c r="P627" i="25" s="1"/>
  <c r="P224" i="25"/>
  <c r="C57" i="25"/>
  <c r="C56" i="25" s="1"/>
  <c r="C202" i="25"/>
  <c r="C610" i="25" s="1"/>
  <c r="C611" i="25" s="1"/>
  <c r="C616" i="25" s="1"/>
  <c r="C224" i="25"/>
  <c r="U177" i="10"/>
  <c r="U295" i="10" s="1"/>
  <c r="F202" i="25"/>
  <c r="F610" i="25" s="1"/>
  <c r="F611" i="25" s="1"/>
  <c r="F616" i="25" s="1"/>
  <c r="F224" i="25"/>
  <c r="W388" i="10"/>
  <c r="W308" i="10"/>
  <c r="W317" i="10" s="1"/>
  <c r="H119" i="25"/>
  <c r="H604" i="25" s="1"/>
  <c r="H605" i="25" s="1"/>
  <c r="H615" i="25" s="1"/>
  <c r="H141" i="25"/>
  <c r="N119" i="25"/>
  <c r="N604" i="25" s="1"/>
  <c r="N605" i="25" s="1"/>
  <c r="N615" i="25" s="1"/>
  <c r="N625" i="25" s="1"/>
  <c r="N141" i="25"/>
  <c r="D519" i="25"/>
  <c r="D57" i="25"/>
  <c r="D56" i="25" s="1"/>
  <c r="N224" i="25"/>
  <c r="N202" i="25"/>
  <c r="N610" i="25" s="1"/>
  <c r="N611" i="25" s="1"/>
  <c r="N616" i="25" s="1"/>
  <c r="N626" i="25" s="1"/>
  <c r="F57" i="25"/>
  <c r="F56" i="25" s="1"/>
  <c r="P57" i="25"/>
  <c r="P56" i="25" s="1"/>
  <c r="O622" i="25"/>
  <c r="O625" i="25" s="1"/>
  <c r="O627" i="25" s="1"/>
  <c r="K119" i="25"/>
  <c r="K604" i="25" s="1"/>
  <c r="K605" i="25" s="1"/>
  <c r="K615" i="25" s="1"/>
  <c r="K141" i="25"/>
  <c r="J119" i="25"/>
  <c r="J604" i="25" s="1"/>
  <c r="J605" i="25" s="1"/>
  <c r="J615" i="25" s="1"/>
  <c r="J141" i="25"/>
  <c r="U99" i="18"/>
  <c r="U92" i="18"/>
  <c r="U93" i="18" s="1"/>
  <c r="M629" i="25" s="1"/>
  <c r="U210" i="10"/>
  <c r="U246" i="10" s="1"/>
  <c r="T122" i="18"/>
  <c r="T375" i="10" s="1"/>
  <c r="T118" i="18"/>
  <c r="X309" i="10"/>
  <c r="X164" i="10"/>
  <c r="X245" i="10"/>
  <c r="R369" i="10"/>
  <c r="O519" i="25"/>
  <c r="O57" i="25"/>
  <c r="O56" i="25" s="1"/>
  <c r="E519" i="25"/>
  <c r="E57" i="25"/>
  <c r="E56" i="25" s="1"/>
  <c r="G202" i="25"/>
  <c r="G610" i="25" s="1"/>
  <c r="G611" i="25" s="1"/>
  <c r="G616" i="25" s="1"/>
  <c r="G224" i="25"/>
  <c r="K57" i="25"/>
  <c r="K56" i="25" s="1"/>
  <c r="T231" i="10"/>
  <c r="T291" i="10"/>
  <c r="M141" i="25"/>
  <c r="M119" i="25"/>
  <c r="M604" i="25" s="1"/>
  <c r="M605" i="25" s="1"/>
  <c r="M615" i="25" s="1"/>
  <c r="L519" i="25"/>
  <c r="L57" i="25"/>
  <c r="L56" i="25" s="1"/>
  <c r="L119" i="25"/>
  <c r="L604" i="25" s="1"/>
  <c r="L605" i="25" s="1"/>
  <c r="L615" i="25" s="1"/>
  <c r="L141" i="25"/>
  <c r="H57" i="25"/>
  <c r="H56" i="25" s="1"/>
  <c r="T93" i="18"/>
  <c r="L629" i="25" s="1"/>
  <c r="S374" i="10"/>
  <c r="S391" i="10" s="1"/>
  <c r="S433" i="10"/>
  <c r="K224" i="25"/>
  <c r="K202" i="25"/>
  <c r="K610" i="25" s="1"/>
  <c r="K611" i="25" s="1"/>
  <c r="K616" i="25" s="1"/>
  <c r="M57" i="25"/>
  <c r="M56" i="25" s="1"/>
  <c r="H224" i="25"/>
  <c r="H202" i="25"/>
  <c r="H610" i="25" s="1"/>
  <c r="H611" i="25" s="1"/>
  <c r="H616" i="25" s="1"/>
  <c r="J57" i="25"/>
  <c r="J56" i="25" s="1"/>
  <c r="J519" i="25"/>
  <c r="E202" i="25"/>
  <c r="E610" i="25" s="1"/>
  <c r="E611" i="25" s="1"/>
  <c r="E616" i="25" s="1"/>
  <c r="E224" i="25"/>
  <c r="U117" i="18"/>
  <c r="U232" i="10"/>
  <c r="V84" i="18"/>
  <c r="V89" i="18" s="1"/>
  <c r="V120" i="18"/>
  <c r="T289" i="10"/>
  <c r="F119" i="25"/>
  <c r="F604" i="25" s="1"/>
  <c r="F605" i="25" s="1"/>
  <c r="F615" i="25" s="1"/>
  <c r="F141" i="25"/>
  <c r="M202" i="25"/>
  <c r="M610" i="25" s="1"/>
  <c r="M611" i="25" s="1"/>
  <c r="M616" i="25" s="1"/>
  <c r="M224" i="25"/>
  <c r="N519" i="25"/>
  <c r="N57" i="25"/>
  <c r="N56" i="25" s="1"/>
  <c r="V102" i="18"/>
  <c r="V66" i="18"/>
  <c r="V71" i="18" s="1"/>
  <c r="T104" i="18"/>
  <c r="T100" i="18"/>
  <c r="S125" i="18"/>
  <c r="S126" i="18" s="1"/>
  <c r="S354" i="10"/>
  <c r="S431" i="10" s="1"/>
  <c r="R389" i="10"/>
  <c r="R431" i="10"/>
  <c r="L224" i="25"/>
  <c r="L202" i="25"/>
  <c r="L610" i="25" s="1"/>
  <c r="L611" i="25" s="1"/>
  <c r="L616" i="25" s="1"/>
  <c r="G519" i="25"/>
  <c r="G57" i="25"/>
  <c r="G56" i="25" s="1"/>
  <c r="V274" i="10"/>
  <c r="W87" i="18"/>
  <c r="W173" i="10"/>
  <c r="W69" i="18"/>
  <c r="S226" i="10"/>
  <c r="S248" i="10"/>
  <c r="I57" i="25"/>
  <c r="I56" i="25" s="1"/>
  <c r="I519" i="25"/>
  <c r="O262" i="25" l="1"/>
  <c r="V227" i="11"/>
  <c r="V228" i="11" s="1"/>
  <c r="V247" i="11" s="1"/>
  <c r="V174" i="10" s="1"/>
  <c r="V318" i="10" s="1"/>
  <c r="V321" i="10" s="1"/>
  <c r="V437" i="10" s="1"/>
  <c r="W85" i="20"/>
  <c r="W283" i="20" s="1"/>
  <c r="W286" i="20" s="1"/>
  <c r="W357" i="20"/>
  <c r="W88" i="20" s="1"/>
  <c r="T192" i="10"/>
  <c r="T191" i="10" s="1"/>
  <c r="T337" i="10"/>
  <c r="T336" i="10" s="1"/>
  <c r="T335" i="10" s="1"/>
  <c r="V220" i="16"/>
  <c r="V788" i="16" s="1"/>
  <c r="W1122" i="16"/>
  <c r="X1121" i="16"/>
  <c r="X219" i="16" s="1"/>
  <c r="W219" i="16"/>
  <c r="U193" i="10"/>
  <c r="U787" i="16"/>
  <c r="X355" i="20"/>
  <c r="V356" i="20"/>
  <c r="U86" i="20"/>
  <c r="V289" i="20"/>
  <c r="V292" i="20" s="1"/>
  <c r="V236" i="10" s="1"/>
  <c r="V1224" i="20"/>
  <c r="V1223" i="20" s="1"/>
  <c r="U379" i="10"/>
  <c r="U378" i="10" s="1"/>
  <c r="U235" i="10"/>
  <c r="I262" i="25"/>
  <c r="G262" i="25"/>
  <c r="C262" i="25"/>
  <c r="D262" i="25"/>
  <c r="J262" i="25"/>
  <c r="N627" i="25"/>
  <c r="I633" i="25"/>
  <c r="I227" i="25" s="1"/>
  <c r="I144" i="25"/>
  <c r="I626" i="25"/>
  <c r="I627" i="25" s="1"/>
  <c r="D633" i="25"/>
  <c r="D227" i="25" s="1"/>
  <c r="D144" i="25"/>
  <c r="D626" i="25"/>
  <c r="D627" i="25" s="1"/>
  <c r="P262" i="25"/>
  <c r="F622" i="25"/>
  <c r="F625" i="25" s="1"/>
  <c r="F632" i="25" s="1"/>
  <c r="H622" i="25"/>
  <c r="H625" i="25" s="1"/>
  <c r="H632" i="25" s="1"/>
  <c r="M622" i="25"/>
  <c r="M625" i="25" s="1"/>
  <c r="M632" i="25" s="1"/>
  <c r="M144" i="25" s="1"/>
  <c r="J622" i="25"/>
  <c r="J625" i="25" s="1"/>
  <c r="J632" i="25" s="1"/>
  <c r="K622" i="25"/>
  <c r="K625" i="25" s="1"/>
  <c r="K632" i="25" s="1"/>
  <c r="L622" i="25"/>
  <c r="L625" i="25" s="1"/>
  <c r="L632" i="25" s="1"/>
  <c r="E622" i="25"/>
  <c r="E625" i="25" s="1"/>
  <c r="E632" i="25" s="1"/>
  <c r="G622" i="25"/>
  <c r="G625" i="25" s="1"/>
  <c r="G632" i="25" s="1"/>
  <c r="E262" i="25"/>
  <c r="M262" i="25"/>
  <c r="N262" i="25"/>
  <c r="C622" i="25"/>
  <c r="C625" i="25" s="1"/>
  <c r="L262" i="25"/>
  <c r="K262" i="25"/>
  <c r="H262" i="25"/>
  <c r="S389" i="10"/>
  <c r="T125" i="18"/>
  <c r="T354" i="10"/>
  <c r="U231" i="10"/>
  <c r="U291" i="10"/>
  <c r="V92" i="18"/>
  <c r="V93" i="18" s="1"/>
  <c r="N629" i="25" s="1"/>
  <c r="N632" i="25" s="1"/>
  <c r="V210" i="10"/>
  <c r="V246" i="10" s="1"/>
  <c r="V99" i="18"/>
  <c r="U122" i="18"/>
  <c r="U375" i="10" s="1"/>
  <c r="U118" i="18"/>
  <c r="T248" i="10"/>
  <c r="T226" i="10"/>
  <c r="U104" i="18"/>
  <c r="U100" i="18"/>
  <c r="T433" i="10"/>
  <c r="T374" i="10"/>
  <c r="T391" i="10" s="1"/>
  <c r="W416" i="10"/>
  <c r="W102" i="18"/>
  <c r="W66" i="18"/>
  <c r="W71" i="18" s="1"/>
  <c r="W274" i="10"/>
  <c r="W84" i="18"/>
  <c r="W89" i="18" s="1"/>
  <c r="W120" i="18"/>
  <c r="X87" i="18"/>
  <c r="X173" i="10"/>
  <c r="X69" i="18"/>
  <c r="F262" i="25"/>
  <c r="X388" i="10"/>
  <c r="X308" i="10"/>
  <c r="X317" i="10" s="1"/>
  <c r="U289" i="10"/>
  <c r="N622" i="25"/>
  <c r="V232" i="10"/>
  <c r="V117" i="18"/>
  <c r="S369" i="10"/>
  <c r="V177" i="10" l="1"/>
  <c r="V295" i="10" s="1"/>
  <c r="V787" i="16"/>
  <c r="V193" i="10"/>
  <c r="V235" i="10"/>
  <c r="V379" i="10"/>
  <c r="V378" i="10" s="1"/>
  <c r="W356" i="20"/>
  <c r="V86" i="20"/>
  <c r="X357" i="20"/>
  <c r="X88" i="20" s="1"/>
  <c r="X85" i="20"/>
  <c r="X1122" i="16"/>
  <c r="X220" i="16" s="1"/>
  <c r="X788" i="16" s="1"/>
  <c r="W220" i="16"/>
  <c r="W788" i="16" s="1"/>
  <c r="W289" i="20"/>
  <c r="W292" i="20" s="1"/>
  <c r="W236" i="10" s="1"/>
  <c r="W1224" i="20"/>
  <c r="W1223" i="20" s="1"/>
  <c r="U192" i="10"/>
  <c r="U191" i="10" s="1"/>
  <c r="U337" i="10"/>
  <c r="U336" i="10" s="1"/>
  <c r="U335" i="10" s="1"/>
  <c r="W227" i="11"/>
  <c r="W228" i="11" s="1"/>
  <c r="W247" i="11" s="1"/>
  <c r="W174" i="10" s="1"/>
  <c r="W175" i="10"/>
  <c r="W319" i="10" s="1"/>
  <c r="N633" i="25"/>
  <c r="N227" i="25" s="1"/>
  <c r="N144" i="25"/>
  <c r="D234" i="25"/>
  <c r="D236" i="25" s="1"/>
  <c r="I234" i="25"/>
  <c r="I236" i="25" s="1"/>
  <c r="I151" i="25"/>
  <c r="M151" i="25"/>
  <c r="M153" i="25" s="1"/>
  <c r="D151" i="25"/>
  <c r="I265" i="25"/>
  <c r="I272" i="25" s="1"/>
  <c r="I274" i="25" s="1"/>
  <c r="J626" i="25"/>
  <c r="J627" i="25" s="1"/>
  <c r="E626" i="25"/>
  <c r="E627" i="25" s="1"/>
  <c r="L633" i="25"/>
  <c r="L227" i="25" s="1"/>
  <c r="L144" i="25"/>
  <c r="L626" i="25"/>
  <c r="L627" i="25" s="1"/>
  <c r="M626" i="25"/>
  <c r="M627" i="25" s="1"/>
  <c r="G633" i="25"/>
  <c r="G227" i="25" s="1"/>
  <c r="G144" i="25"/>
  <c r="H633" i="25"/>
  <c r="H227" i="25" s="1"/>
  <c r="H144" i="25"/>
  <c r="G626" i="25"/>
  <c r="G627" i="25" s="1"/>
  <c r="H626" i="25"/>
  <c r="H627" i="25" s="1"/>
  <c r="K633" i="25"/>
  <c r="K227" i="25" s="1"/>
  <c r="K144" i="25"/>
  <c r="F633" i="25"/>
  <c r="F227" i="25" s="1"/>
  <c r="F144" i="25"/>
  <c r="D265" i="25"/>
  <c r="D272" i="25" s="1"/>
  <c r="D274" i="25" s="1"/>
  <c r="K626" i="25"/>
  <c r="K627" i="25" s="1"/>
  <c r="F626" i="25"/>
  <c r="F627" i="25" s="1"/>
  <c r="E633" i="25"/>
  <c r="E227" i="25" s="1"/>
  <c r="E144" i="25"/>
  <c r="J633" i="25"/>
  <c r="J227" i="25" s="1"/>
  <c r="J144" i="25"/>
  <c r="C626" i="25"/>
  <c r="C627" i="25" s="1"/>
  <c r="C632" i="25"/>
  <c r="M633" i="25"/>
  <c r="M227" i="25" s="1"/>
  <c r="X66" i="18"/>
  <c r="X71" i="18" s="1"/>
  <c r="X102" i="18"/>
  <c r="V100" i="18"/>
  <c r="V104" i="18"/>
  <c r="V289" i="10"/>
  <c r="X274" i="10"/>
  <c r="X120" i="18"/>
  <c r="X84" i="18"/>
  <c r="X89" i="18" s="1"/>
  <c r="V291" i="10"/>
  <c r="V231" i="10"/>
  <c r="U125" i="18"/>
  <c r="U126" i="18" s="1"/>
  <c r="U354" i="10"/>
  <c r="U389" i="10" s="1"/>
  <c r="U226" i="10"/>
  <c r="U248" i="10"/>
  <c r="X416" i="10"/>
  <c r="T369" i="10"/>
  <c r="T389" i="10"/>
  <c r="T431" i="10"/>
  <c r="T126" i="18"/>
  <c r="W117" i="18"/>
  <c r="W232" i="10"/>
  <c r="V122" i="18"/>
  <c r="V375" i="10" s="1"/>
  <c r="V118" i="18"/>
  <c r="W210" i="10"/>
  <c r="W99" i="18"/>
  <c r="W92" i="18"/>
  <c r="U374" i="10"/>
  <c r="U391" i="10" s="1"/>
  <c r="U433" i="10"/>
  <c r="K1257" i="20" l="1" a="1"/>
  <c r="K1257" i="20" s="1"/>
  <c r="K1283" i="20" s="1"/>
  <c r="C132" i="25" s="1" a="1"/>
  <c r="C132" i="25" s="1"/>
  <c r="C136" i="25" s="1"/>
  <c r="C143" i="25" s="1"/>
  <c r="W318" i="10"/>
  <c r="W321" i="10" s="1"/>
  <c r="W437" i="10" s="1"/>
  <c r="W177" i="10"/>
  <c r="W295" i="10" s="1"/>
  <c r="X1224" i="20"/>
  <c r="X1223" i="20" s="1"/>
  <c r="X289" i="20"/>
  <c r="X292" i="20" s="1"/>
  <c r="X236" i="10" s="1"/>
  <c r="X283" i="20"/>
  <c r="X286" i="20" s="1"/>
  <c r="X356" i="20"/>
  <c r="X86" i="20" s="1"/>
  <c r="R1259" i="20" s="1" a="1"/>
  <c r="R1259" i="20" s="1"/>
  <c r="R1285" i="20" s="1"/>
  <c r="W86" i="20"/>
  <c r="S1259" i="20" s="1" a="1"/>
  <c r="S1259" i="20" s="1"/>
  <c r="S1285" i="20" s="1"/>
  <c r="W379" i="10"/>
  <c r="W378" i="10" s="1"/>
  <c r="W235" i="10"/>
  <c r="P1257" i="20" a="1"/>
  <c r="P1257" i="20" s="1"/>
  <c r="P1283" i="20" s="1"/>
  <c r="H132" i="25" s="1" a="1"/>
  <c r="H132" i="25" s="1"/>
  <c r="H136" i="25" s="1"/>
  <c r="H143" i="25" s="1"/>
  <c r="W193" i="10"/>
  <c r="W787" i="16"/>
  <c r="V337" i="10"/>
  <c r="V336" i="10" s="1"/>
  <c r="V335" i="10" s="1"/>
  <c r="V192" i="10"/>
  <c r="V191" i="10" s="1"/>
  <c r="R1260" i="20" a="1"/>
  <c r="R1260" i="20" s="1"/>
  <c r="R1286" i="20" s="1"/>
  <c r="X193" i="10"/>
  <c r="X787" i="16"/>
  <c r="N234" i="25"/>
  <c r="N236" i="25" s="1"/>
  <c r="N265" i="25"/>
  <c r="N272" i="25" s="1"/>
  <c r="N274" i="25" s="1"/>
  <c r="N151" i="25"/>
  <c r="N153" i="25" s="1"/>
  <c r="L234" i="25"/>
  <c r="L236" i="25" s="1"/>
  <c r="H234" i="25"/>
  <c r="H236" i="25" s="1"/>
  <c r="F234" i="25"/>
  <c r="F236" i="25" s="1"/>
  <c r="M265" i="25"/>
  <c r="M272" i="25" s="1"/>
  <c r="M274" i="25" s="1"/>
  <c r="J234" i="25"/>
  <c r="J236" i="25" s="1"/>
  <c r="D153" i="25"/>
  <c r="I153" i="25"/>
  <c r="F151" i="25"/>
  <c r="G151" i="25"/>
  <c r="J151" i="25"/>
  <c r="K151" i="25"/>
  <c r="E151" i="25"/>
  <c r="L151" i="25"/>
  <c r="H151" i="25"/>
  <c r="K265" i="25"/>
  <c r="K272" i="25" s="1"/>
  <c r="K274" i="25" s="1"/>
  <c r="G265" i="25"/>
  <c r="G272" i="25" s="1"/>
  <c r="G274" i="25" s="1"/>
  <c r="J265" i="25"/>
  <c r="J272" i="25" s="1"/>
  <c r="J274" i="25" s="1"/>
  <c r="E265" i="25"/>
  <c r="E272" i="25" s="1"/>
  <c r="E274" i="25" s="1"/>
  <c r="F265" i="25"/>
  <c r="F272" i="25" s="1"/>
  <c r="F274" i="25" s="1"/>
  <c r="E234" i="25"/>
  <c r="E236" i="25" s="1"/>
  <c r="G234" i="25"/>
  <c r="G236" i="25" s="1"/>
  <c r="K234" i="25"/>
  <c r="K236" i="25" s="1"/>
  <c r="L265" i="25"/>
  <c r="L272" i="25" s="1"/>
  <c r="L274" i="25" s="1"/>
  <c r="C633" i="25"/>
  <c r="C227" i="25" s="1"/>
  <c r="C144" i="25"/>
  <c r="H265" i="25"/>
  <c r="H272" i="25" s="1"/>
  <c r="H274" i="25" s="1"/>
  <c r="M234" i="25"/>
  <c r="M236" i="25" s="1"/>
  <c r="V374" i="10"/>
  <c r="V391" i="10" s="1"/>
  <c r="V433" i="10"/>
  <c r="W231" i="10"/>
  <c r="W291" i="10"/>
  <c r="U431" i="10"/>
  <c r="W122" i="18"/>
  <c r="W375" i="10" s="1"/>
  <c r="W118" i="18"/>
  <c r="X232" i="10"/>
  <c r="X117" i="18"/>
  <c r="V125" i="18"/>
  <c r="V126" i="18" s="1"/>
  <c r="V354" i="10"/>
  <c r="V226" i="10"/>
  <c r="V248" i="10"/>
  <c r="U369" i="10"/>
  <c r="W100" i="18"/>
  <c r="W104" i="18"/>
  <c r="W289" i="10"/>
  <c r="W93" i="18"/>
  <c r="O629" i="25" s="1"/>
  <c r="O632" i="25" s="1"/>
  <c r="W246" i="10"/>
  <c r="X210" i="10"/>
  <c r="X289" i="10" s="1"/>
  <c r="X99" i="18"/>
  <c r="X92" i="18"/>
  <c r="X93" i="18" s="1"/>
  <c r="P629" i="25" s="1"/>
  <c r="P632" i="25" s="1"/>
  <c r="M1260" i="20" l="1" a="1"/>
  <c r="M1260" i="20" s="1"/>
  <c r="M1286" i="20" s="1"/>
  <c r="X1263" i="20" a="1"/>
  <c r="X1263" i="20" s="1"/>
  <c r="X1289" i="20" s="1"/>
  <c r="Q1261" i="20" a="1"/>
  <c r="Q1261" i="20" s="1"/>
  <c r="Q1287" i="20" s="1"/>
  <c r="L1259" i="20" a="1"/>
  <c r="L1259" i="20" s="1"/>
  <c r="L1285" i="20" s="1"/>
  <c r="M1257" i="20" a="1"/>
  <c r="M1257" i="20" s="1"/>
  <c r="M1283" i="20" s="1"/>
  <c r="E132" i="25" s="1" a="1"/>
  <c r="E132" i="25" s="1"/>
  <c r="E136" i="25" s="1"/>
  <c r="E143" i="25" s="1"/>
  <c r="L1258" i="20" a="1"/>
  <c r="L1258" i="20" s="1"/>
  <c r="L1284" i="20" s="1"/>
  <c r="D215" i="25" s="1" a="1"/>
  <c r="D215" i="25" s="1"/>
  <c r="D219" i="25" s="1"/>
  <c r="D226" i="25" s="1"/>
  <c r="D242" i="25" s="1"/>
  <c r="D244" i="25" s="1"/>
  <c r="M1258" i="20" a="1"/>
  <c r="M1258" i="20" s="1"/>
  <c r="M1284" i="20" s="1"/>
  <c r="E215" i="25" s="1" a="1"/>
  <c r="E215" i="25" s="1"/>
  <c r="E219" i="25" s="1"/>
  <c r="E226" i="25" s="1"/>
  <c r="E242" i="25" s="1"/>
  <c r="E244" i="25" s="1"/>
  <c r="N1257" i="20" a="1"/>
  <c r="N1257" i="20" s="1"/>
  <c r="N1283" i="20" s="1"/>
  <c r="F132" i="25" s="1" a="1"/>
  <c r="F132" i="25" s="1"/>
  <c r="F136" i="25" s="1"/>
  <c r="F143" i="25" s="1"/>
  <c r="F159" i="25" s="1"/>
  <c r="F161" i="25" s="1"/>
  <c r="P1263" i="20" a="1"/>
  <c r="P1263" i="20" s="1"/>
  <c r="P1289" i="20" s="1"/>
  <c r="O1258" i="20" a="1"/>
  <c r="O1258" i="20" s="1"/>
  <c r="O1284" i="20" s="1"/>
  <c r="G215" i="25" s="1" a="1"/>
  <c r="G215" i="25" s="1"/>
  <c r="G219" i="25" s="1"/>
  <c r="G226" i="25" s="1"/>
  <c r="K1263" i="20" a="1"/>
  <c r="K1263" i="20" s="1"/>
  <c r="K1289" i="20" s="1"/>
  <c r="K1258" i="20" a="1"/>
  <c r="K1258" i="20" s="1"/>
  <c r="K1284" i="20" s="1"/>
  <c r="K1262" i="20" a="1"/>
  <c r="K1262" i="20" s="1"/>
  <c r="K1288" i="20" s="1"/>
  <c r="K1259" i="20" a="1"/>
  <c r="K1259" i="20" s="1"/>
  <c r="K1285" i="20" s="1"/>
  <c r="K1260" i="20" a="1"/>
  <c r="K1260" i="20" s="1"/>
  <c r="K1286" i="20" s="1"/>
  <c r="K1261" i="20" a="1"/>
  <c r="K1261" i="20" s="1"/>
  <c r="K1287" i="20" s="1"/>
  <c r="S1257" i="20" a="1"/>
  <c r="S1257" i="20" s="1"/>
  <c r="S1283" i="20" s="1"/>
  <c r="H159" i="25"/>
  <c r="H161" i="25" s="1"/>
  <c r="U1263" i="20" a="1"/>
  <c r="U1263" i="20" s="1"/>
  <c r="U1289" i="20" s="1"/>
  <c r="W1258" i="20" a="1"/>
  <c r="W1258" i="20" s="1"/>
  <c r="W1284" i="20" s="1"/>
  <c r="O215" i="25" s="1" a="1"/>
  <c r="O215" i="25" s="1"/>
  <c r="O219" i="25" s="1"/>
  <c r="O226" i="25" s="1"/>
  <c r="O1261" i="20" a="1"/>
  <c r="O1261" i="20" s="1"/>
  <c r="O1287" i="20" s="1"/>
  <c r="Q1263" i="20" a="1"/>
  <c r="Q1263" i="20" s="1"/>
  <c r="Q1289" i="20" s="1"/>
  <c r="L1262" i="20" a="1"/>
  <c r="L1262" i="20" s="1"/>
  <c r="L1288" i="20" s="1"/>
  <c r="T1261" i="20" a="1"/>
  <c r="T1261" i="20" s="1"/>
  <c r="T1287" i="20" s="1"/>
  <c r="U1259" i="20" a="1"/>
  <c r="U1259" i="20" s="1"/>
  <c r="U1285" i="20" s="1"/>
  <c r="X1257" i="20" a="1"/>
  <c r="X1257" i="20" s="1"/>
  <c r="X1283" i="20" s="1"/>
  <c r="W1259" i="20" a="1"/>
  <c r="W1259" i="20" s="1"/>
  <c r="W1285" i="20" s="1"/>
  <c r="R1262" i="20" a="1"/>
  <c r="R1262" i="20" s="1"/>
  <c r="R1288" i="20" s="1"/>
  <c r="X337" i="10"/>
  <c r="X336" i="10" s="1"/>
  <c r="X335" i="10" s="1"/>
  <c r="X192" i="10"/>
  <c r="X191" i="10" s="1"/>
  <c r="L1261" i="20" a="1"/>
  <c r="L1261" i="20" s="1"/>
  <c r="L1287" i="20" s="1"/>
  <c r="M1262" i="20" a="1"/>
  <c r="M1262" i="20" s="1"/>
  <c r="M1288" i="20" s="1"/>
  <c r="Q1257" i="20" a="1"/>
  <c r="Q1257" i="20" s="1"/>
  <c r="Q1283" i="20" s="1"/>
  <c r="P1261" i="20" a="1"/>
  <c r="P1261" i="20" s="1"/>
  <c r="P1287" i="20" s="1"/>
  <c r="V1258" i="20" a="1"/>
  <c r="V1258" i="20" s="1"/>
  <c r="V1284" i="20" s="1"/>
  <c r="N215" i="25" s="1" a="1"/>
  <c r="N215" i="25" s="1"/>
  <c r="N219" i="25" s="1"/>
  <c r="N226" i="25" s="1"/>
  <c r="N242" i="25" s="1"/>
  <c r="N244" i="25" s="1"/>
  <c r="X1260" i="20" a="1"/>
  <c r="X1260" i="20" s="1"/>
  <c r="X1286" i="20" s="1"/>
  <c r="X1262" i="20" a="1"/>
  <c r="X1262" i="20" s="1"/>
  <c r="X1288" i="20" s="1"/>
  <c r="X1261" i="20" a="1"/>
  <c r="X1261" i="20" s="1"/>
  <c r="X1287" i="20" s="1"/>
  <c r="W1261" i="20" a="1"/>
  <c r="W1261" i="20" s="1"/>
  <c r="W1287" i="20" s="1"/>
  <c r="O1262" i="20" a="1"/>
  <c r="O1262" i="20" s="1"/>
  <c r="O1288" i="20" s="1"/>
  <c r="Q1260" i="20" a="1"/>
  <c r="Q1260" i="20" s="1"/>
  <c r="Q1286" i="20" s="1"/>
  <c r="O1263" i="20" a="1"/>
  <c r="O1263" i="20" s="1"/>
  <c r="O1289" i="20" s="1"/>
  <c r="X1259" i="20" a="1"/>
  <c r="X1259" i="20" s="1"/>
  <c r="X1285" i="20" s="1"/>
  <c r="T1262" i="20" a="1"/>
  <c r="T1262" i="20" s="1"/>
  <c r="T1288" i="20" s="1"/>
  <c r="V1263" i="20" a="1"/>
  <c r="V1263" i="20" s="1"/>
  <c r="V1289" i="20" s="1"/>
  <c r="N1261" i="20" a="1"/>
  <c r="N1261" i="20" s="1"/>
  <c r="N1287" i="20" s="1"/>
  <c r="U1260" i="20" a="1"/>
  <c r="U1260" i="20" s="1"/>
  <c r="U1286" i="20" s="1"/>
  <c r="Q1259" i="20" a="1"/>
  <c r="Q1259" i="20" s="1"/>
  <c r="Q1285" i="20" s="1"/>
  <c r="S1260" i="20" a="1"/>
  <c r="S1260" i="20" s="1"/>
  <c r="S1286" i="20" s="1"/>
  <c r="M1263" i="20" a="1"/>
  <c r="M1263" i="20" s="1"/>
  <c r="M1289" i="20" s="1"/>
  <c r="N1262" i="20" a="1"/>
  <c r="N1262" i="20" s="1"/>
  <c r="N1288" i="20" s="1"/>
  <c r="R1263" i="20" a="1"/>
  <c r="R1263" i="20" s="1"/>
  <c r="R1289" i="20" s="1"/>
  <c r="U1257" i="20" a="1"/>
  <c r="U1257" i="20" s="1"/>
  <c r="U1283" i="20" s="1"/>
  <c r="V1260" i="20" a="1"/>
  <c r="V1260" i="20" s="1"/>
  <c r="V1286" i="20" s="1"/>
  <c r="M1261" i="20" a="1"/>
  <c r="M1261" i="20" s="1"/>
  <c r="M1287" i="20" s="1"/>
  <c r="X235" i="10"/>
  <c r="X379" i="10"/>
  <c r="X378" i="10" s="1"/>
  <c r="U1261" i="20" a="1"/>
  <c r="U1261" i="20" s="1"/>
  <c r="U1287" i="20" s="1"/>
  <c r="P1259" i="20" a="1"/>
  <c r="P1259" i="20" s="1"/>
  <c r="P1285" i="20" s="1"/>
  <c r="T1257" i="20" a="1"/>
  <c r="T1257" i="20" s="1"/>
  <c r="T1283" i="20" s="1"/>
  <c r="V1262" i="20" a="1"/>
  <c r="V1262" i="20" s="1"/>
  <c r="V1288" i="20" s="1"/>
  <c r="L1257" i="20" a="1"/>
  <c r="L1257" i="20" s="1"/>
  <c r="L1283" i="20" s="1"/>
  <c r="P1258" i="20" a="1"/>
  <c r="P1258" i="20" s="1"/>
  <c r="P1284" i="20" s="1"/>
  <c r="H215" i="25" s="1" a="1"/>
  <c r="H215" i="25" s="1"/>
  <c r="L1260" i="20" a="1"/>
  <c r="L1260" i="20" s="1"/>
  <c r="L1286" i="20" s="1"/>
  <c r="N1263" i="20" a="1"/>
  <c r="N1263" i="20" s="1"/>
  <c r="N1289" i="20" s="1"/>
  <c r="S1263" i="20" a="1"/>
  <c r="S1263" i="20" s="1"/>
  <c r="S1289" i="20" s="1"/>
  <c r="S1262" i="20" a="1"/>
  <c r="S1262" i="20" s="1"/>
  <c r="S1288" i="20" s="1"/>
  <c r="S1261" i="20" a="1"/>
  <c r="S1261" i="20" s="1"/>
  <c r="S1287" i="20" s="1"/>
  <c r="V1257" i="20" a="1"/>
  <c r="V1257" i="20" s="1"/>
  <c r="V1283" i="20" s="1"/>
  <c r="S1258" i="20" a="1"/>
  <c r="S1258" i="20" s="1"/>
  <c r="S1284" i="20" s="1"/>
  <c r="K215" i="25" s="1" a="1"/>
  <c r="K215" i="25" s="1"/>
  <c r="K219" i="25" s="1"/>
  <c r="K226" i="25" s="1"/>
  <c r="K242" i="25" s="1"/>
  <c r="K244" i="25" s="1"/>
  <c r="O1260" i="20" a="1"/>
  <c r="O1260" i="20" s="1"/>
  <c r="O1286" i="20" s="1"/>
  <c r="T1258" i="20" a="1"/>
  <c r="T1258" i="20" s="1"/>
  <c r="T1284" i="20" s="1"/>
  <c r="L215" i="25" s="1" a="1"/>
  <c r="L215" i="25" s="1"/>
  <c r="L219" i="25" s="1"/>
  <c r="L226" i="25" s="1"/>
  <c r="L242" i="25" s="1"/>
  <c r="L244" i="25" s="1"/>
  <c r="X1258" i="20" a="1"/>
  <c r="X1258" i="20" s="1"/>
  <c r="X1284" i="20" s="1"/>
  <c r="P215" i="25" s="1" a="1"/>
  <c r="P215" i="25" s="1"/>
  <c r="P219" i="25" s="1"/>
  <c r="P226" i="25" s="1"/>
  <c r="T1263" i="20" a="1"/>
  <c r="T1263" i="20" s="1"/>
  <c r="T1289" i="20" s="1"/>
  <c r="N1260" i="20" a="1"/>
  <c r="N1260" i="20" s="1"/>
  <c r="N1286" i="20" s="1"/>
  <c r="W1260" i="20" a="1"/>
  <c r="W1260" i="20" s="1"/>
  <c r="W1286" i="20" s="1"/>
  <c r="P1260" i="20" a="1"/>
  <c r="P1260" i="20" s="1"/>
  <c r="P1286" i="20" s="1"/>
  <c r="R1257" i="20" a="1"/>
  <c r="R1257" i="20" s="1"/>
  <c r="R1283" i="20" s="1"/>
  <c r="W1262" i="20" a="1"/>
  <c r="W1262" i="20" s="1"/>
  <c r="W1288" i="20" s="1"/>
  <c r="V1259" i="20" a="1"/>
  <c r="V1259" i="20" s="1"/>
  <c r="V1285" i="20" s="1"/>
  <c r="M1259" i="20" a="1"/>
  <c r="M1259" i="20" s="1"/>
  <c r="M1285" i="20" s="1"/>
  <c r="U1258" i="20" a="1"/>
  <c r="U1258" i="20" s="1"/>
  <c r="U1284" i="20" s="1"/>
  <c r="M215" i="25" s="1" a="1"/>
  <c r="M215" i="25" s="1"/>
  <c r="M219" i="25" s="1"/>
  <c r="M226" i="25" s="1"/>
  <c r="W1257" i="20" a="1"/>
  <c r="W1257" i="20" s="1"/>
  <c r="W1283" i="20" s="1"/>
  <c r="N1259" i="20" a="1"/>
  <c r="N1259" i="20" s="1"/>
  <c r="N1285" i="20" s="1"/>
  <c r="V1261" i="20" a="1"/>
  <c r="V1261" i="20" s="1"/>
  <c r="V1287" i="20" s="1"/>
  <c r="R1261" i="20" a="1"/>
  <c r="R1261" i="20" s="1"/>
  <c r="R1287" i="20" s="1"/>
  <c r="U1262" i="20" a="1"/>
  <c r="U1262" i="20" s="1"/>
  <c r="U1288" i="20" s="1"/>
  <c r="Q1262" i="20" a="1"/>
  <c r="Q1262" i="20" s="1"/>
  <c r="Q1288" i="20" s="1"/>
  <c r="W1263" i="20" a="1"/>
  <c r="W1263" i="20" s="1"/>
  <c r="W1289" i="20" s="1"/>
  <c r="N1258" i="20" a="1"/>
  <c r="N1258" i="20" s="1"/>
  <c r="N1284" i="20" s="1"/>
  <c r="F215" i="25" s="1" a="1"/>
  <c r="F215" i="25" s="1"/>
  <c r="T1260" i="20" a="1"/>
  <c r="T1260" i="20" s="1"/>
  <c r="T1286" i="20" s="1"/>
  <c r="W192" i="10"/>
  <c r="W191" i="10" s="1"/>
  <c r="W337" i="10"/>
  <c r="W336" i="10" s="1"/>
  <c r="W335" i="10" s="1"/>
  <c r="R1258" i="20" a="1"/>
  <c r="R1258" i="20" s="1"/>
  <c r="R1284" i="20" s="1"/>
  <c r="J215" i="25" s="1" a="1"/>
  <c r="J215" i="25" s="1"/>
  <c r="J219" i="25" s="1"/>
  <c r="J226" i="25" s="1"/>
  <c r="J242" i="25" s="1"/>
  <c r="J244" i="25" s="1"/>
  <c r="L1263" i="20" a="1"/>
  <c r="L1263" i="20" s="1"/>
  <c r="L1289" i="20" s="1"/>
  <c r="Q1258" i="20" a="1"/>
  <c r="Q1258" i="20" s="1"/>
  <c r="Q1284" i="20" s="1"/>
  <c r="I215" i="25" s="1" a="1"/>
  <c r="I215" i="25" s="1"/>
  <c r="I219" i="25" s="1"/>
  <c r="I226" i="25" s="1"/>
  <c r="T1259" i="20" a="1"/>
  <c r="T1259" i="20" s="1"/>
  <c r="T1285" i="20" s="1"/>
  <c r="X175" i="10"/>
  <c r="X319" i="10" s="1"/>
  <c r="X227" i="11"/>
  <c r="X228" i="11" s="1"/>
  <c r="X247" i="11" s="1"/>
  <c r="X174" i="10" s="1"/>
  <c r="O1257" i="20" a="1"/>
  <c r="O1257" i="20" s="1"/>
  <c r="O1283" i="20" s="1"/>
  <c r="P1262" i="20" a="1"/>
  <c r="P1262" i="20" s="1"/>
  <c r="P1288" i="20" s="1"/>
  <c r="O1259" i="20" a="1"/>
  <c r="O1259" i="20" s="1"/>
  <c r="O1285" i="20" s="1"/>
  <c r="P633" i="25"/>
  <c r="P227" i="25" s="1"/>
  <c r="P144" i="25"/>
  <c r="O633" i="25"/>
  <c r="O227" i="25" s="1"/>
  <c r="O234" i="25" s="1"/>
  <c r="O144" i="25"/>
  <c r="G242" i="25"/>
  <c r="G244" i="25" s="1"/>
  <c r="C234" i="25"/>
  <c r="L153" i="25"/>
  <c r="E153" i="25"/>
  <c r="F153" i="25"/>
  <c r="G153" i="25"/>
  <c r="K153" i="25"/>
  <c r="H153" i="25"/>
  <c r="J153" i="25"/>
  <c r="C151" i="25"/>
  <c r="C265" i="25"/>
  <c r="C272" i="25" s="1"/>
  <c r="C273" i="25" s="1"/>
  <c r="D273" i="25" s="1"/>
  <c r="E273" i="25" s="1"/>
  <c r="F273" i="25" s="1"/>
  <c r="G273" i="25" s="1"/>
  <c r="H273" i="25" s="1"/>
  <c r="I273" i="25" s="1"/>
  <c r="J273" i="25" s="1"/>
  <c r="K273" i="25" s="1"/>
  <c r="L273" i="25" s="1"/>
  <c r="M273" i="25" s="1"/>
  <c r="N273" i="25" s="1"/>
  <c r="C159" i="25"/>
  <c r="K261" i="10"/>
  <c r="X246" i="10"/>
  <c r="W354" i="10"/>
  <c r="W389" i="10" s="1"/>
  <c r="W125" i="18"/>
  <c r="W126" i="18" s="1"/>
  <c r="W374" i="10"/>
  <c r="W391" i="10" s="1"/>
  <c r="W433" i="10"/>
  <c r="X104" i="18"/>
  <c r="X100" i="18"/>
  <c r="V431" i="10"/>
  <c r="V389" i="10"/>
  <c r="X118" i="18"/>
  <c r="X122" i="18"/>
  <c r="X375" i="10" s="1"/>
  <c r="X231" i="10"/>
  <c r="X291" i="10"/>
  <c r="W248" i="10"/>
  <c r="W226" i="10"/>
  <c r="V369" i="10"/>
  <c r="C215" i="25" l="1" a="1"/>
  <c r="C215" i="25" s="1"/>
  <c r="K1290" i="20"/>
  <c r="C71" i="25" s="1"/>
  <c r="C75" i="25" s="1"/>
  <c r="C76" i="25" s="1"/>
  <c r="E159" i="25"/>
  <c r="E161" i="25" s="1"/>
  <c r="E253" i="25"/>
  <c r="E257" i="25" s="1"/>
  <c r="E264" i="25" s="1"/>
  <c r="E280" i="25" s="1"/>
  <c r="E282" i="25" s="1"/>
  <c r="P242" i="25"/>
  <c r="P244" i="25" s="1"/>
  <c r="M242" i="25"/>
  <c r="M244" i="25" s="1"/>
  <c r="I242" i="25"/>
  <c r="I244" i="25" s="1"/>
  <c r="M1290" i="20"/>
  <c r="E71" i="25" s="1"/>
  <c r="E75" i="25" s="1"/>
  <c r="M261" i="10" s="1"/>
  <c r="M404" i="10" s="1"/>
  <c r="M399" i="10" s="1"/>
  <c r="F219" i="25"/>
  <c r="F226" i="25" s="1"/>
  <c r="F253" i="25"/>
  <c r="F257" i="25" s="1"/>
  <c r="F264" i="25" s="1"/>
  <c r="F280" i="25" s="1"/>
  <c r="F282" i="25" s="1"/>
  <c r="P1290" i="20"/>
  <c r="H71" i="25" s="1"/>
  <c r="H75" i="25" s="1"/>
  <c r="P261" i="10" s="1"/>
  <c r="X318" i="10"/>
  <c r="X321" i="10" s="1"/>
  <c r="X437" i="10" s="1"/>
  <c r="X177" i="10"/>
  <c r="X295" i="10" s="1"/>
  <c r="I132" i="25" a="1"/>
  <c r="I132" i="25" s="1"/>
  <c r="Q1290" i="20"/>
  <c r="I71" i="25" s="1"/>
  <c r="I75" i="25" s="1"/>
  <c r="Q261" i="10" s="1"/>
  <c r="P132" i="25" a="1"/>
  <c r="P132" i="25" s="1"/>
  <c r="X1290" i="20"/>
  <c r="P71" i="25" s="1"/>
  <c r="P75" i="25" s="1"/>
  <c r="X261" i="10" s="1"/>
  <c r="W1290" i="20"/>
  <c r="O71" i="25" s="1"/>
  <c r="O75" i="25" s="1"/>
  <c r="W261" i="10" s="1"/>
  <c r="O132" i="25" a="1"/>
  <c r="O132" i="25" s="1"/>
  <c r="O242" i="25"/>
  <c r="O244" i="25" s="1"/>
  <c r="N1290" i="20"/>
  <c r="F71" i="25" s="1"/>
  <c r="F75" i="25" s="1"/>
  <c r="N261" i="10" s="1"/>
  <c r="L132" i="25" a="1"/>
  <c r="L132" i="25" s="1"/>
  <c r="T1290" i="20"/>
  <c r="L71" i="25" s="1"/>
  <c r="L75" i="25" s="1"/>
  <c r="T261" i="10" s="1"/>
  <c r="H219" i="25"/>
  <c r="H226" i="25" s="1"/>
  <c r="H253" i="25"/>
  <c r="H257" i="25" s="1"/>
  <c r="H264" i="25" s="1"/>
  <c r="H280" i="25" s="1"/>
  <c r="H282" i="25" s="1"/>
  <c r="K132" i="25" a="1"/>
  <c r="K132" i="25" s="1"/>
  <c r="S1290" i="20"/>
  <c r="K71" i="25" s="1"/>
  <c r="K75" i="25" s="1"/>
  <c r="S261" i="10" s="1"/>
  <c r="J132" i="25" a="1"/>
  <c r="J132" i="25" s="1"/>
  <c r="J136" i="25" s="1"/>
  <c r="J143" i="25" s="1"/>
  <c r="R1290" i="20"/>
  <c r="J71" i="25" s="1"/>
  <c r="J75" i="25" s="1"/>
  <c r="R261" i="10" s="1"/>
  <c r="D132" i="25" a="1"/>
  <c r="D132" i="25" s="1"/>
  <c r="L1290" i="20"/>
  <c r="D71" i="25" s="1"/>
  <c r="D75" i="25" s="1"/>
  <c r="L261" i="10" s="1"/>
  <c r="L249" i="10" s="1"/>
  <c r="G132" i="25" a="1"/>
  <c r="G132" i="25" s="1"/>
  <c r="O1290" i="20"/>
  <c r="G71" i="25" s="1"/>
  <c r="G75" i="25" s="1"/>
  <c r="O261" i="10" s="1"/>
  <c r="N132" i="25" a="1"/>
  <c r="N132" i="25" s="1"/>
  <c r="V1290" i="20"/>
  <c r="N71" i="25" s="1"/>
  <c r="N75" i="25" s="1"/>
  <c r="V261" i="10" s="1"/>
  <c r="M132" i="25" a="1"/>
  <c r="M132" i="25" s="1"/>
  <c r="U1290" i="20"/>
  <c r="M71" i="25" s="1"/>
  <c r="M75" i="25" s="1"/>
  <c r="U261" i="10" s="1"/>
  <c r="P234" i="25"/>
  <c r="P236" i="25" s="1"/>
  <c r="P265" i="25"/>
  <c r="P272" i="25" s="1"/>
  <c r="P274" i="25" s="1"/>
  <c r="N155" i="25"/>
  <c r="N276" i="25"/>
  <c r="O265" i="25"/>
  <c r="O272" i="25" s="1"/>
  <c r="O273" i="25" s="1"/>
  <c r="O151" i="25"/>
  <c r="O153" i="25" s="1"/>
  <c r="C235" i="25"/>
  <c r="D235" i="25" s="1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N238" i="25"/>
  <c r="P151" i="25"/>
  <c r="P153" i="25" s="1"/>
  <c r="F238" i="25"/>
  <c r="G276" i="25"/>
  <c r="C243" i="25"/>
  <c r="D243" i="25" s="1"/>
  <c r="E243" i="25" s="1"/>
  <c r="H238" i="25"/>
  <c r="M238" i="25"/>
  <c r="L238" i="25"/>
  <c r="K276" i="25"/>
  <c r="G238" i="25"/>
  <c r="C238" i="25"/>
  <c r="K238" i="25"/>
  <c r="D276" i="25"/>
  <c r="F276" i="25"/>
  <c r="E276" i="25"/>
  <c r="M276" i="25"/>
  <c r="I276" i="25"/>
  <c r="C276" i="25"/>
  <c r="H276" i="25"/>
  <c r="C274" i="25"/>
  <c r="C275" i="25" s="1"/>
  <c r="C236" i="25"/>
  <c r="C237" i="25" s="1"/>
  <c r="E238" i="25"/>
  <c r="I238" i="25"/>
  <c r="D238" i="25"/>
  <c r="J238" i="25"/>
  <c r="L276" i="25"/>
  <c r="J276" i="25"/>
  <c r="J155" i="25"/>
  <c r="G155" i="25"/>
  <c r="I155" i="25"/>
  <c r="C155" i="25"/>
  <c r="E155" i="25"/>
  <c r="D155" i="25"/>
  <c r="C152" i="25"/>
  <c r="F155" i="25"/>
  <c r="C153" i="25"/>
  <c r="C154" i="25" s="1"/>
  <c r="K155" i="25"/>
  <c r="H155" i="25"/>
  <c r="L155" i="25"/>
  <c r="M155" i="25"/>
  <c r="C161" i="25"/>
  <c r="C160" i="25"/>
  <c r="C163" i="25"/>
  <c r="K404" i="10"/>
  <c r="K399" i="10" s="1"/>
  <c r="K256" i="10"/>
  <c r="K249" i="10"/>
  <c r="X354" i="10"/>
  <c r="X431" i="10" s="1"/>
  <c r="X125" i="18"/>
  <c r="X126" i="18" s="1"/>
  <c r="W369" i="10"/>
  <c r="X248" i="10"/>
  <c r="X226" i="10"/>
  <c r="X433" i="10"/>
  <c r="X374" i="10"/>
  <c r="X391" i="10" s="1"/>
  <c r="W431" i="10"/>
  <c r="O236" i="25"/>
  <c r="O238" i="25"/>
  <c r="O237" i="25" l="1"/>
  <c r="C162" i="25"/>
  <c r="C219" i="25"/>
  <c r="C226" i="25" s="1"/>
  <c r="C253" i="25"/>
  <c r="C257" i="25" s="1"/>
  <c r="C264" i="25" s="1"/>
  <c r="C280" i="25" s="1"/>
  <c r="C284" i="25" s="1"/>
  <c r="L404" i="10"/>
  <c r="L399" i="10" s="1"/>
  <c r="L256" i="10"/>
  <c r="M249" i="10"/>
  <c r="M392" i="10" s="1"/>
  <c r="M256" i="10"/>
  <c r="P238" i="25"/>
  <c r="W256" i="10"/>
  <c r="W249" i="10"/>
  <c r="W392" i="10" s="1"/>
  <c r="W404" i="10"/>
  <c r="W399" i="10" s="1"/>
  <c r="O256" i="10"/>
  <c r="O249" i="10"/>
  <c r="O392" i="10" s="1"/>
  <c r="O404" i="10"/>
  <c r="O399" i="10" s="1"/>
  <c r="X404" i="10"/>
  <c r="X399" i="10" s="1"/>
  <c r="X256" i="10"/>
  <c r="X249" i="10"/>
  <c r="X392" i="10" s="1"/>
  <c r="K136" i="25"/>
  <c r="K143" i="25" s="1"/>
  <c r="K253" i="25"/>
  <c r="K257" i="25" s="1"/>
  <c r="K264" i="25" s="1"/>
  <c r="K280" i="25" s="1"/>
  <c r="K282" i="25" s="1"/>
  <c r="G136" i="25"/>
  <c r="G143" i="25" s="1"/>
  <c r="G253" i="25"/>
  <c r="G257" i="25" s="1"/>
  <c r="G264" i="25" s="1"/>
  <c r="G280" i="25" s="1"/>
  <c r="G282" i="25" s="1"/>
  <c r="H242" i="25"/>
  <c r="H244" i="25" s="1"/>
  <c r="P136" i="25"/>
  <c r="P143" i="25" s="1"/>
  <c r="P253" i="25"/>
  <c r="P257" i="25" s="1"/>
  <c r="P264" i="25" s="1"/>
  <c r="P280" i="25" s="1"/>
  <c r="P282" i="25" s="1"/>
  <c r="F242" i="25"/>
  <c r="F243" i="25" s="1"/>
  <c r="G243" i="25" s="1"/>
  <c r="P256" i="10"/>
  <c r="P404" i="10"/>
  <c r="P399" i="10" s="1"/>
  <c r="P249" i="10"/>
  <c r="P392" i="10" s="1"/>
  <c r="T256" i="10"/>
  <c r="T404" i="10"/>
  <c r="T399" i="10" s="1"/>
  <c r="T249" i="10"/>
  <c r="T392" i="10" s="1"/>
  <c r="Q404" i="10"/>
  <c r="Q399" i="10" s="1"/>
  <c r="Q249" i="10"/>
  <c r="Q392" i="10" s="1"/>
  <c r="Q256" i="10"/>
  <c r="D136" i="25"/>
  <c r="D143" i="25" s="1"/>
  <c r="D253" i="25"/>
  <c r="D257" i="25" s="1"/>
  <c r="D264" i="25" s="1"/>
  <c r="D280" i="25" s="1"/>
  <c r="D282" i="25" s="1"/>
  <c r="L136" i="25"/>
  <c r="L143" i="25" s="1"/>
  <c r="L253" i="25"/>
  <c r="L257" i="25" s="1"/>
  <c r="L264" i="25" s="1"/>
  <c r="L280" i="25" s="1"/>
  <c r="L282" i="25" s="1"/>
  <c r="I136" i="25"/>
  <c r="I143" i="25" s="1"/>
  <c r="I253" i="25"/>
  <c r="I257" i="25" s="1"/>
  <c r="I264" i="25" s="1"/>
  <c r="I280" i="25" s="1"/>
  <c r="I282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U249" i="10"/>
  <c r="U392" i="10" s="1"/>
  <c r="U404" i="10"/>
  <c r="U399" i="10" s="1"/>
  <c r="U256" i="10"/>
  <c r="R256" i="10"/>
  <c r="R404" i="10"/>
  <c r="R399" i="10" s="1"/>
  <c r="R249" i="10"/>
  <c r="R392" i="10" s="1"/>
  <c r="N256" i="10"/>
  <c r="N249" i="10"/>
  <c r="N392" i="10" s="1"/>
  <c r="N404" i="10"/>
  <c r="N399" i="10" s="1"/>
  <c r="J253" i="25"/>
  <c r="J257" i="25" s="1"/>
  <c r="J264" i="25" s="1"/>
  <c r="J280" i="25" s="1"/>
  <c r="J282" i="25" s="1"/>
  <c r="N136" i="25"/>
  <c r="N143" i="25" s="1"/>
  <c r="N253" i="25"/>
  <c r="N257" i="25" s="1"/>
  <c r="N264" i="25" s="1"/>
  <c r="N280" i="25" s="1"/>
  <c r="N282" i="25" s="1"/>
  <c r="M136" i="25"/>
  <c r="M143" i="25" s="1"/>
  <c r="M253" i="25"/>
  <c r="M257" i="25" s="1"/>
  <c r="M264" i="25" s="1"/>
  <c r="M280" i="25" s="1"/>
  <c r="M282" i="25" s="1"/>
  <c r="J159" i="25"/>
  <c r="J161" i="25" s="1"/>
  <c r="V404" i="10"/>
  <c r="V399" i="10" s="1"/>
  <c r="V256" i="10"/>
  <c r="V249" i="10"/>
  <c r="V392" i="10" s="1"/>
  <c r="S256" i="10"/>
  <c r="S404" i="10"/>
  <c r="S399" i="10" s="1"/>
  <c r="S249" i="10"/>
  <c r="S392" i="10" s="1"/>
  <c r="O136" i="25"/>
  <c r="O143" i="25" s="1"/>
  <c r="O253" i="25"/>
  <c r="O257" i="25" s="1"/>
  <c r="O264" i="25" s="1"/>
  <c r="O280" i="25" s="1"/>
  <c r="O282" i="25" s="1"/>
  <c r="P273" i="25"/>
  <c r="D237" i="25"/>
  <c r="E237" i="25"/>
  <c r="F237" i="25"/>
  <c r="G237" i="25"/>
  <c r="H275" i="25"/>
  <c r="E275" i="25"/>
  <c r="F275" i="25"/>
  <c r="D275" i="25"/>
  <c r="G275" i="25"/>
  <c r="N275" i="25"/>
  <c r="E154" i="25"/>
  <c r="D154" i="25"/>
  <c r="G154" i="25"/>
  <c r="F154" i="25"/>
  <c r="O274" i="25"/>
  <c r="O276" i="25"/>
  <c r="P276" i="25"/>
  <c r="I154" i="25"/>
  <c r="P154" i="25"/>
  <c r="O154" i="25"/>
  <c r="N154" i="25"/>
  <c r="I237" i="25"/>
  <c r="N237" i="25"/>
  <c r="P155" i="25"/>
  <c r="O155" i="25"/>
  <c r="H154" i="25"/>
  <c r="L154" i="25"/>
  <c r="J275" i="25"/>
  <c r="I275" i="25"/>
  <c r="L275" i="25"/>
  <c r="K237" i="25"/>
  <c r="M275" i="25"/>
  <c r="H237" i="25"/>
  <c r="M237" i="25"/>
  <c r="L237" i="25"/>
  <c r="K275" i="25"/>
  <c r="J237" i="25"/>
  <c r="C281" i="25"/>
  <c r="C282" i="25"/>
  <c r="K154" i="25"/>
  <c r="D152" i="25"/>
  <c r="M154" i="25"/>
  <c r="J154" i="25"/>
  <c r="X389" i="10"/>
  <c r="P237" i="25"/>
  <c r="K243" i="10"/>
  <c r="K265" i="10" s="1"/>
  <c r="K267" i="10" s="1"/>
  <c r="K392" i="10"/>
  <c r="K386" i="10" s="1"/>
  <c r="K407" i="10" s="1"/>
  <c r="K409" i="10" s="1"/>
  <c r="L392" i="10"/>
  <c r="X369" i="10"/>
  <c r="N283" i="25" l="1"/>
  <c r="D283" i="25"/>
  <c r="I283" i="25"/>
  <c r="C283" i="25"/>
  <c r="C242" i="25"/>
  <c r="J246" i="25" s="1"/>
  <c r="F283" i="25"/>
  <c r="G283" i="25"/>
  <c r="E284" i="25"/>
  <c r="D284" i="25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O281" i="25" s="1"/>
  <c r="P281" i="25" s="1"/>
  <c r="F284" i="25"/>
  <c r="G284" i="25"/>
  <c r="H284" i="25"/>
  <c r="L284" i="25"/>
  <c r="J284" i="25"/>
  <c r="K284" i="25"/>
  <c r="M284" i="25"/>
  <c r="I284" i="25"/>
  <c r="N284" i="25"/>
  <c r="N159" i="25"/>
  <c r="N161" i="25" s="1"/>
  <c r="L159" i="25"/>
  <c r="L161" i="25" s="1"/>
  <c r="P159" i="25"/>
  <c r="P161" i="25" s="1"/>
  <c r="H243" i="25"/>
  <c r="I243" i="25" s="1"/>
  <c r="J243" i="25" s="1"/>
  <c r="K243" i="25" s="1"/>
  <c r="L243" i="25" s="1"/>
  <c r="M243" i="25" s="1"/>
  <c r="N243" i="25" s="1"/>
  <c r="O243" i="25" s="1"/>
  <c r="P243" i="25" s="1"/>
  <c r="D159" i="25"/>
  <c r="O159" i="25"/>
  <c r="O161" i="25" s="1"/>
  <c r="G159" i="25"/>
  <c r="G161" i="25" s="1"/>
  <c r="M159" i="25"/>
  <c r="M161" i="25" s="1"/>
  <c r="I159" i="25"/>
  <c r="I161" i="25" s="1"/>
  <c r="F244" i="25"/>
  <c r="F246" i="25"/>
  <c r="O246" i="25"/>
  <c r="K159" i="25"/>
  <c r="K161" i="25" s="1"/>
  <c r="P284" i="25"/>
  <c r="O284" i="25"/>
  <c r="E283" i="25"/>
  <c r="P283" i="25"/>
  <c r="O283" i="25"/>
  <c r="O275" i="25"/>
  <c r="P275" i="25"/>
  <c r="H283" i="25"/>
  <c r="J283" i="25"/>
  <c r="L283" i="25"/>
  <c r="M283" i="25"/>
  <c r="K283" i="25"/>
  <c r="E152" i="25"/>
  <c r="K358" i="10"/>
  <c r="K357" i="10" s="1"/>
  <c r="K353" i="10" s="1"/>
  <c r="L408" i="10"/>
  <c r="K214" i="10"/>
  <c r="L266" i="10"/>
  <c r="P246" i="25" l="1"/>
  <c r="I246" i="25"/>
  <c r="N246" i="25"/>
  <c r="G246" i="25"/>
  <c r="L246" i="25"/>
  <c r="K246" i="25"/>
  <c r="M246" i="25"/>
  <c r="H246" i="25"/>
  <c r="C246" i="25"/>
  <c r="C244" i="25"/>
  <c r="E246" i="25"/>
  <c r="D246" i="25"/>
  <c r="D161" i="25"/>
  <c r="H163" i="25"/>
  <c r="L163" i="25"/>
  <c r="K163" i="25"/>
  <c r="G163" i="25"/>
  <c r="N163" i="25"/>
  <c r="I163" i="25"/>
  <c r="E163" i="25"/>
  <c r="D163" i="25"/>
  <c r="J163" i="25"/>
  <c r="O163" i="25"/>
  <c r="M163" i="25"/>
  <c r="F163" i="25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P163" i="25"/>
  <c r="F152" i="25"/>
  <c r="K410" i="10"/>
  <c r="K411" i="10"/>
  <c r="L91" i="22"/>
  <c r="L93" i="22" s="1"/>
  <c r="L232" i="11" s="1"/>
  <c r="L237" i="11" s="1"/>
  <c r="L248" i="11" s="1"/>
  <c r="L178" i="10" s="1"/>
  <c r="K213" i="10"/>
  <c r="K361" i="10"/>
  <c r="K427" i="10"/>
  <c r="K428" i="10"/>
  <c r="N162" i="25" l="1"/>
  <c r="L162" i="25"/>
  <c r="K162" i="25"/>
  <c r="I162" i="25"/>
  <c r="G162" i="25"/>
  <c r="H162" i="25"/>
  <c r="F162" i="25"/>
  <c r="O162" i="25"/>
  <c r="E162" i="25"/>
  <c r="D162" i="25"/>
  <c r="J162" i="25"/>
  <c r="P162" i="25"/>
  <c r="M162" i="25"/>
  <c r="I245" i="25"/>
  <c r="C245" i="25"/>
  <c r="F245" i="25"/>
  <c r="E245" i="25"/>
  <c r="G245" i="25"/>
  <c r="N245" i="25"/>
  <c r="P245" i="25"/>
  <c r="D245" i="25"/>
  <c r="O245" i="25"/>
  <c r="H245" i="25"/>
  <c r="M245" i="25"/>
  <c r="K245" i="25"/>
  <c r="L245" i="25"/>
  <c r="J245" i="25"/>
  <c r="G152" i="25"/>
  <c r="K382" i="10"/>
  <c r="K418" i="10"/>
  <c r="K383" i="10"/>
  <c r="K209" i="10"/>
  <c r="K268" i="10"/>
  <c r="K269" i="10"/>
  <c r="L322" i="10"/>
  <c r="L325" i="10" s="1"/>
  <c r="L327" i="10" s="1"/>
  <c r="L328" i="10" s="1"/>
  <c r="L330" i="10" s="1"/>
  <c r="L181" i="10"/>
  <c r="L183" i="10" s="1"/>
  <c r="L184" i="10" s="1"/>
  <c r="L186" i="10" s="1"/>
  <c r="H152" i="25" l="1"/>
  <c r="L424" i="10"/>
  <c r="L491" i="10"/>
  <c r="M494" i="10" s="1"/>
  <c r="M367" i="10" s="1"/>
  <c r="L387" i="10"/>
  <c r="L386" i="10" s="1"/>
  <c r="L407" i="10" s="1"/>
  <c r="L409" i="10" s="1"/>
  <c r="L417" i="10"/>
  <c r="L368" i="10"/>
  <c r="L364" i="10" s="1"/>
  <c r="L244" i="10"/>
  <c r="L243" i="10" s="1"/>
  <c r="L225" i="10"/>
  <c r="L275" i="10"/>
  <c r="L282" i="10"/>
  <c r="K286" i="10"/>
  <c r="K217" i="10"/>
  <c r="K285" i="10"/>
  <c r="I152" i="25" l="1"/>
  <c r="L265" i="10"/>
  <c r="L267" i="10" s="1"/>
  <c r="L220" i="10"/>
  <c r="M85" i="22"/>
  <c r="M87" i="22" s="1"/>
  <c r="M224" i="10" s="1"/>
  <c r="M408" i="10"/>
  <c r="L358" i="10"/>
  <c r="L357" i="10" s="1"/>
  <c r="L353" i="10" s="1"/>
  <c r="K239" i="10"/>
  <c r="K240" i="10"/>
  <c r="K276" i="10"/>
  <c r="L422" i="10"/>
  <c r="L381" i="10"/>
  <c r="L436" i="10"/>
  <c r="J152" i="25" l="1"/>
  <c r="L214" i="10"/>
  <c r="M91" i="22" s="1"/>
  <c r="M93" i="22" s="1"/>
  <c r="M232" i="11" s="1"/>
  <c r="M237" i="11" s="1"/>
  <c r="M248" i="11" s="1"/>
  <c r="M178" i="10" s="1"/>
  <c r="M266" i="10"/>
  <c r="L361" i="10"/>
  <c r="L382" i="10" s="1"/>
  <c r="L427" i="10"/>
  <c r="L428" i="10"/>
  <c r="L423" i="10"/>
  <c r="L411" i="10"/>
  <c r="L421" i="10"/>
  <c r="L410" i="10"/>
  <c r="L280" i="10"/>
  <c r="L238" i="10"/>
  <c r="L294" i="10"/>
  <c r="K152" i="25" l="1"/>
  <c r="L213" i="10"/>
  <c r="L209" i="10" s="1"/>
  <c r="M181" i="10"/>
  <c r="M183" i="10" s="1"/>
  <c r="M184" i="10" s="1"/>
  <c r="M186" i="10" s="1"/>
  <c r="M322" i="10"/>
  <c r="M325" i="10" s="1"/>
  <c r="M327" i="10" s="1"/>
  <c r="M328" i="10" s="1"/>
  <c r="M330" i="10" s="1"/>
  <c r="L279" i="10"/>
  <c r="L281" i="10"/>
  <c r="L383" i="10"/>
  <c r="L418" i="10"/>
  <c r="L152" i="25" l="1"/>
  <c r="L269" i="10"/>
  <c r="L268" i="10"/>
  <c r="M368" i="10"/>
  <c r="M364" i="10" s="1"/>
  <c r="M417" i="10"/>
  <c r="M424" i="10"/>
  <c r="M491" i="10"/>
  <c r="N494" i="10" s="1"/>
  <c r="N367" i="10" s="1"/>
  <c r="M387" i="10"/>
  <c r="M386" i="10" s="1"/>
  <c r="M407" i="10" s="1"/>
  <c r="M409" i="10" s="1"/>
  <c r="L285" i="10"/>
  <c r="L217" i="10"/>
  <c r="L286" i="10"/>
  <c r="M225" i="10"/>
  <c r="M244" i="10"/>
  <c r="M243" i="10" s="1"/>
  <c r="M282" i="10"/>
  <c r="M275" i="10"/>
  <c r="M152" i="25" l="1"/>
  <c r="M265" i="10"/>
  <c r="M267" i="10" s="1"/>
  <c r="L240" i="10"/>
  <c r="L276" i="10"/>
  <c r="L239" i="10"/>
  <c r="N408" i="10"/>
  <c r="M358" i="10"/>
  <c r="M357" i="10" s="1"/>
  <c r="M353" i="10" s="1"/>
  <c r="N85" i="22"/>
  <c r="N87" i="22" s="1"/>
  <c r="N224" i="10" s="1"/>
  <c r="M220" i="10"/>
  <c r="M436" i="10"/>
  <c r="M381" i="10"/>
  <c r="M422" i="10"/>
  <c r="N152" i="25" l="1"/>
  <c r="O152" i="25" s="1"/>
  <c r="P152" i="25" s="1"/>
  <c r="M214" i="10"/>
  <c r="N91" i="22" s="1"/>
  <c r="N93" i="22" s="1"/>
  <c r="N232" i="11" s="1"/>
  <c r="N237" i="11" s="1"/>
  <c r="N248" i="11" s="1"/>
  <c r="N178" i="10" s="1"/>
  <c r="N266" i="10"/>
  <c r="M411" i="10"/>
  <c r="M410" i="10"/>
  <c r="M280" i="10"/>
  <c r="M294" i="10"/>
  <c r="M238" i="10"/>
  <c r="M421" i="10"/>
  <c r="M423" i="10"/>
  <c r="M428" i="10"/>
  <c r="M361" i="10"/>
  <c r="M427" i="10"/>
  <c r="M213" i="10" l="1"/>
  <c r="M209" i="10" s="1"/>
  <c r="M382" i="10"/>
  <c r="M418" i="10"/>
  <c r="M383" i="10"/>
  <c r="M279" i="10"/>
  <c r="M281" i="10"/>
  <c r="N322" i="10"/>
  <c r="N325" i="10" s="1"/>
  <c r="N327" i="10" s="1"/>
  <c r="N328" i="10" s="1"/>
  <c r="N330" i="10" s="1"/>
  <c r="N181" i="10"/>
  <c r="N183" i="10" s="1"/>
  <c r="N184" i="10" s="1"/>
  <c r="N186" i="10" s="1"/>
  <c r="M269" i="10" l="1"/>
  <c r="M268" i="10"/>
  <c r="N491" i="10"/>
  <c r="O494" i="10" s="1"/>
  <c r="O367" i="10" s="1"/>
  <c r="N387" i="10"/>
  <c r="N386" i="10" s="1"/>
  <c r="N407" i="10" s="1"/>
  <c r="N409" i="10" s="1"/>
  <c r="N417" i="10"/>
  <c r="N424" i="10"/>
  <c r="N368" i="10"/>
  <c r="N364" i="10" s="1"/>
  <c r="M286" i="10"/>
  <c r="M217" i="10"/>
  <c r="M285" i="10"/>
  <c r="N275" i="10"/>
  <c r="N244" i="10"/>
  <c r="N243" i="10" s="1"/>
  <c r="N225" i="10"/>
  <c r="N282" i="10"/>
  <c r="N265" i="10" l="1"/>
  <c r="N267" i="10" s="1"/>
  <c r="N381" i="10"/>
  <c r="N421" i="10" s="1"/>
  <c r="N436" i="10"/>
  <c r="N422" i="10"/>
  <c r="N220" i="10"/>
  <c r="O85" i="22"/>
  <c r="O87" i="22" s="1"/>
  <c r="O224" i="10" s="1"/>
  <c r="M276" i="10"/>
  <c r="M240" i="10"/>
  <c r="M239" i="10"/>
  <c r="N358" i="10"/>
  <c r="N357" i="10" s="1"/>
  <c r="N353" i="10" s="1"/>
  <c r="O408" i="10"/>
  <c r="O266" i="10" l="1"/>
  <c r="N214" i="10"/>
  <c r="O91" i="22" s="1"/>
  <c r="O93" i="22" s="1"/>
  <c r="O232" i="11" s="1"/>
  <c r="O237" i="11" s="1"/>
  <c r="O248" i="11" s="1"/>
  <c r="O178" i="10" s="1"/>
  <c r="N410" i="10"/>
  <c r="N411" i="10"/>
  <c r="N280" i="10"/>
  <c r="N294" i="10"/>
  <c r="N238" i="10"/>
  <c r="N279" i="10" s="1"/>
  <c r="N361" i="10"/>
  <c r="N428" i="10"/>
  <c r="N427" i="10"/>
  <c r="N423" i="10"/>
  <c r="N213" i="10" l="1"/>
  <c r="N209" i="10" s="1"/>
  <c r="N281" i="10"/>
  <c r="O322" i="10"/>
  <c r="O325" i="10" s="1"/>
  <c r="O327" i="10" s="1"/>
  <c r="O328" i="10" s="1"/>
  <c r="O330" i="10" s="1"/>
  <c r="O181" i="10"/>
  <c r="O183" i="10" s="1"/>
  <c r="O184" i="10" s="1"/>
  <c r="O186" i="10" s="1"/>
  <c r="N383" i="10"/>
  <c r="N418" i="10"/>
  <c r="N382" i="10"/>
  <c r="N268" i="10" l="1"/>
  <c r="N269" i="10"/>
  <c r="N217" i="10"/>
  <c r="N286" i="10"/>
  <c r="N285" i="10"/>
  <c r="O225" i="10"/>
  <c r="O282" i="10"/>
  <c r="O275" i="10"/>
  <c r="O244" i="10"/>
  <c r="O243" i="10" s="1"/>
  <c r="O368" i="10"/>
  <c r="O364" i="10" s="1"/>
  <c r="O417" i="10"/>
  <c r="O424" i="10"/>
  <c r="O387" i="10"/>
  <c r="O386" i="10" s="1"/>
  <c r="O407" i="10" s="1"/>
  <c r="O409" i="10" s="1"/>
  <c r="O491" i="10"/>
  <c r="P494" i="10" s="1"/>
  <c r="P367" i="10" s="1"/>
  <c r="O265" i="10" l="1"/>
  <c r="O267" i="10" s="1"/>
  <c r="P85" i="22"/>
  <c r="P87" i="22" s="1"/>
  <c r="P224" i="10" s="1"/>
  <c r="O220" i="10"/>
  <c r="O381" i="10"/>
  <c r="O422" i="10"/>
  <c r="O436" i="10"/>
  <c r="O358" i="10"/>
  <c r="O357" i="10" s="1"/>
  <c r="O353" i="10" s="1"/>
  <c r="P408" i="10"/>
  <c r="N240" i="10"/>
  <c r="N276" i="10"/>
  <c r="N239" i="10"/>
  <c r="O214" i="10" l="1"/>
  <c r="O213" i="10" s="1"/>
  <c r="P266" i="10"/>
  <c r="O411" i="10"/>
  <c r="O410" i="10"/>
  <c r="O421" i="10"/>
  <c r="O423" i="10"/>
  <c r="O280" i="10"/>
  <c r="O294" i="10"/>
  <c r="O238" i="10"/>
  <c r="O279" i="10" s="1"/>
  <c r="O428" i="10"/>
  <c r="O427" i="10"/>
  <c r="O361" i="10"/>
  <c r="O382" i="10" s="1"/>
  <c r="P91" i="22" l="1"/>
  <c r="P93" i="22" s="1"/>
  <c r="P232" i="11" s="1"/>
  <c r="P237" i="11" s="1"/>
  <c r="P248" i="11" s="1"/>
  <c r="P178" i="10" s="1"/>
  <c r="P181" i="10" s="1"/>
  <c r="P183" i="10" s="1"/>
  <c r="P184" i="10" s="1"/>
  <c r="P186" i="10" s="1"/>
  <c r="O281" i="10"/>
  <c r="O209" i="10"/>
  <c r="O268" i="10"/>
  <c r="O269" i="10"/>
  <c r="O383" i="10"/>
  <c r="O418" i="10"/>
  <c r="P322" i="10" l="1"/>
  <c r="P325" i="10" s="1"/>
  <c r="P327" i="10" s="1"/>
  <c r="P328" i="10" s="1"/>
  <c r="P330" i="10" s="1"/>
  <c r="P368" i="10" s="1"/>
  <c r="P364" i="10" s="1"/>
  <c r="P275" i="10"/>
  <c r="P225" i="10"/>
  <c r="P282" i="10"/>
  <c r="P244" i="10"/>
  <c r="P243" i="10" s="1"/>
  <c r="O217" i="10"/>
  <c r="O285" i="10"/>
  <c r="O286" i="10"/>
  <c r="P417" i="10" l="1"/>
  <c r="P387" i="10"/>
  <c r="P386" i="10" s="1"/>
  <c r="P407" i="10" s="1"/>
  <c r="P409" i="10" s="1"/>
  <c r="P358" i="10" s="1"/>
  <c r="P357" i="10" s="1"/>
  <c r="P353" i="10" s="1"/>
  <c r="P491" i="10"/>
  <c r="Q494" i="10" s="1"/>
  <c r="Q367" i="10" s="1"/>
  <c r="P424" i="10"/>
  <c r="P265" i="10"/>
  <c r="P267" i="10" s="1"/>
  <c r="P214" i="10" s="1"/>
  <c r="Q85" i="22"/>
  <c r="Q87" i="22" s="1"/>
  <c r="Q224" i="10" s="1"/>
  <c r="P220" i="10"/>
  <c r="O240" i="10"/>
  <c r="O276" i="10"/>
  <c r="O239" i="10"/>
  <c r="P436" i="10"/>
  <c r="P381" i="10"/>
  <c r="P422" i="10"/>
  <c r="Q408" i="10" l="1"/>
  <c r="Q266" i="10"/>
  <c r="P411" i="10"/>
  <c r="P410" i="10"/>
  <c r="P423" i="10"/>
  <c r="P427" i="10"/>
  <c r="P361" i="10"/>
  <c r="P382" i="10" s="1"/>
  <c r="P428" i="10"/>
  <c r="P280" i="10"/>
  <c r="P238" i="10"/>
  <c r="P294" i="10"/>
  <c r="P213" i="10"/>
  <c r="Q91" i="22"/>
  <c r="Q93" i="22" s="1"/>
  <c r="Q232" i="11" s="1"/>
  <c r="Q237" i="11" s="1"/>
  <c r="Q248" i="11" s="1"/>
  <c r="Q178" i="10" s="1"/>
  <c r="P421" i="10"/>
  <c r="P281" i="10" l="1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383" i="10"/>
  <c r="P418" i="10"/>
  <c r="P209" i="10"/>
  <c r="P268" i="10"/>
  <c r="P269" i="10"/>
  <c r="P286" i="10" l="1"/>
  <c r="P217" i="10"/>
  <c r="P285" i="10"/>
  <c r="Q275" i="10"/>
  <c r="Q244" i="10"/>
  <c r="Q243" i="10" s="1"/>
  <c r="Q225" i="10"/>
  <c r="Q282" i="10"/>
  <c r="Q491" i="10"/>
  <c r="R494" i="10" s="1"/>
  <c r="R367" i="10" s="1"/>
  <c r="Q387" i="10"/>
  <c r="Q386" i="10" s="1"/>
  <c r="Q407" i="10" s="1"/>
  <c r="Q409" i="10" s="1"/>
  <c r="Q417" i="10"/>
  <c r="Q424" i="10"/>
  <c r="Q368" i="10"/>
  <c r="Q364" i="10" s="1"/>
  <c r="Q265" i="10" l="1"/>
  <c r="Q267" i="10" s="1"/>
  <c r="R85" i="22"/>
  <c r="R87" i="22" s="1"/>
  <c r="R224" i="10" s="1"/>
  <c r="Q220" i="10"/>
  <c r="Q436" i="10"/>
  <c r="Q422" i="10"/>
  <c r="Q381" i="10"/>
  <c r="P276" i="10"/>
  <c r="P240" i="10"/>
  <c r="P239" i="10"/>
  <c r="R408" i="10"/>
  <c r="Q358" i="10"/>
  <c r="Q357" i="10" s="1"/>
  <c r="Q353" i="10" s="1"/>
  <c r="R266" i="10" l="1"/>
  <c r="Q214" i="10"/>
  <c r="R91" i="22" s="1"/>
  <c r="R93" i="22" s="1"/>
  <c r="R232" i="11" s="1"/>
  <c r="R237" i="11" s="1"/>
  <c r="R248" i="11" s="1"/>
  <c r="R178" i="10" s="1"/>
  <c r="Q421" i="10"/>
  <c r="Q423" i="10"/>
  <c r="Q361" i="10"/>
  <c r="Q428" i="10"/>
  <c r="Q427" i="10"/>
  <c r="Q410" i="10"/>
  <c r="Q238" i="10"/>
  <c r="Q279" i="10" s="1"/>
  <c r="Q294" i="10"/>
  <c r="Q280" i="10"/>
  <c r="Q411" i="10"/>
  <c r="Q213" i="10" l="1"/>
  <c r="Q268" i="10" s="1"/>
  <c r="R322" i="10"/>
  <c r="R325" i="10" s="1"/>
  <c r="R327" i="10" s="1"/>
  <c r="R328" i="10" s="1"/>
  <c r="R330" i="10" s="1"/>
  <c r="R181" i="10"/>
  <c r="R183" i="10" s="1"/>
  <c r="R184" i="10" s="1"/>
  <c r="R186" i="10" s="1"/>
  <c r="Q281" i="10"/>
  <c r="Q383" i="10"/>
  <c r="Q418" i="10"/>
  <c r="Q382" i="10"/>
  <c r="Q269" i="10" l="1"/>
  <c r="Q209" i="10"/>
  <c r="Q217" i="10" s="1"/>
  <c r="R275" i="10"/>
  <c r="R282" i="10"/>
  <c r="R225" i="10"/>
  <c r="R244" i="10"/>
  <c r="R243" i="10" s="1"/>
  <c r="R417" i="10"/>
  <c r="R387" i="10"/>
  <c r="R386" i="10" s="1"/>
  <c r="R407" i="10" s="1"/>
  <c r="R409" i="10" s="1"/>
  <c r="R424" i="10"/>
  <c r="R368" i="10"/>
  <c r="R364" i="10" s="1"/>
  <c r="R491" i="10"/>
  <c r="S494" i="10" s="1"/>
  <c r="S367" i="10" s="1"/>
  <c r="Q286" i="10" l="1"/>
  <c r="Q285" i="10"/>
  <c r="R265" i="10"/>
  <c r="R267" i="10" s="1"/>
  <c r="S85" i="22"/>
  <c r="S87" i="22" s="1"/>
  <c r="S224" i="10" s="1"/>
  <c r="R220" i="10"/>
  <c r="R422" i="10"/>
  <c r="R436" i="10"/>
  <c r="R381" i="10"/>
  <c r="R423" i="10" s="1"/>
  <c r="S408" i="10"/>
  <c r="R358" i="10"/>
  <c r="R357" i="10" s="1"/>
  <c r="R353" i="10" s="1"/>
  <c r="Q240" i="10"/>
  <c r="Q276" i="10"/>
  <c r="Q239" i="10"/>
  <c r="S266" i="10" l="1"/>
  <c r="R214" i="10"/>
  <c r="S91" i="22" s="1"/>
  <c r="S93" i="22" s="1"/>
  <c r="S232" i="11" s="1"/>
  <c r="S237" i="11" s="1"/>
  <c r="S248" i="11" s="1"/>
  <c r="S178" i="10" s="1"/>
  <c r="R421" i="10"/>
  <c r="R410" i="10"/>
  <c r="R280" i="10"/>
  <c r="R294" i="10"/>
  <c r="R238" i="10"/>
  <c r="R279" i="10" s="1"/>
  <c r="R411" i="10"/>
  <c r="R427" i="10"/>
  <c r="R361" i="10"/>
  <c r="R428" i="10"/>
  <c r="R213" i="10" l="1"/>
  <c r="R209" i="10" s="1"/>
  <c r="R382" i="10"/>
  <c r="R383" i="10"/>
  <c r="R418" i="10"/>
  <c r="R281" i="10"/>
  <c r="S181" i="10"/>
  <c r="S183" i="10" s="1"/>
  <c r="S184" i="10" s="1"/>
  <c r="S186" i="10" s="1"/>
  <c r="S322" i="10"/>
  <c r="S325" i="10" s="1"/>
  <c r="S327" i="10" s="1"/>
  <c r="S328" i="10" s="1"/>
  <c r="S330" i="10" s="1"/>
  <c r="R268" i="10" l="1"/>
  <c r="R269" i="10"/>
  <c r="R217" i="10"/>
  <c r="R285" i="10"/>
  <c r="R286" i="10"/>
  <c r="S424" i="10"/>
  <c r="S368" i="10"/>
  <c r="S364" i="10" s="1"/>
  <c r="S491" i="10"/>
  <c r="T494" i="10" s="1"/>
  <c r="T367" i="10" s="1"/>
  <c r="S387" i="10"/>
  <c r="S386" i="10" s="1"/>
  <c r="S407" i="10" s="1"/>
  <c r="S409" i="10" s="1"/>
  <c r="S417" i="10"/>
  <c r="S275" i="10"/>
  <c r="S225" i="10"/>
  <c r="S282" i="10"/>
  <c r="S244" i="10"/>
  <c r="S243" i="10" s="1"/>
  <c r="S265" i="10" l="1"/>
  <c r="S267" i="10" s="1"/>
  <c r="S358" i="10"/>
  <c r="S357" i="10" s="1"/>
  <c r="S353" i="10" s="1"/>
  <c r="T408" i="10"/>
  <c r="S422" i="10"/>
  <c r="S436" i="10"/>
  <c r="S381" i="10"/>
  <c r="S220" i="10"/>
  <c r="T85" i="22"/>
  <c r="T87" i="22" s="1"/>
  <c r="T224" i="10" s="1"/>
  <c r="R240" i="10"/>
  <c r="R276" i="10"/>
  <c r="R239" i="10"/>
  <c r="S214" i="10" l="1"/>
  <c r="S213" i="10" s="1"/>
  <c r="T266" i="10"/>
  <c r="S411" i="10"/>
  <c r="S410" i="10"/>
  <c r="S423" i="10"/>
  <c r="S238" i="10"/>
  <c r="S281" i="10" s="1"/>
  <c r="S294" i="10"/>
  <c r="S280" i="10"/>
  <c r="S428" i="10"/>
  <c r="S427" i="10"/>
  <c r="S361" i="10"/>
  <c r="S421" i="10"/>
  <c r="T91" i="22" l="1"/>
  <c r="T93" i="22" s="1"/>
  <c r="T232" i="11" s="1"/>
  <c r="T237" i="11" s="1"/>
  <c r="T248" i="11" s="1"/>
  <c r="T178" i="10" s="1"/>
  <c r="T322" i="10" s="1"/>
  <c r="T325" i="10" s="1"/>
  <c r="T327" i="10" s="1"/>
  <c r="T328" i="10" s="1"/>
  <c r="T330" i="10" s="1"/>
  <c r="S279" i="10"/>
  <c r="S209" i="10"/>
  <c r="S268" i="10"/>
  <c r="S269" i="10"/>
  <c r="S383" i="10"/>
  <c r="S418" i="10"/>
  <c r="S382" i="10"/>
  <c r="T181" i="10" l="1"/>
  <c r="T183" i="10" s="1"/>
  <c r="T184" i="10" s="1"/>
  <c r="T186" i="10" s="1"/>
  <c r="T275" i="10" s="1"/>
  <c r="S285" i="10"/>
  <c r="S286" i="10"/>
  <c r="S217" i="10"/>
  <c r="T491" i="10"/>
  <c r="U494" i="10" s="1"/>
  <c r="U367" i="10" s="1"/>
  <c r="T368" i="10"/>
  <c r="T364" i="10" s="1"/>
  <c r="T387" i="10"/>
  <c r="T386" i="10" s="1"/>
  <c r="T407" i="10" s="1"/>
  <c r="T409" i="10" s="1"/>
  <c r="T417" i="10"/>
  <c r="T424" i="10"/>
  <c r="T244" i="10" l="1"/>
  <c r="T243" i="10" s="1"/>
  <c r="T265" i="10" s="1"/>
  <c r="T267" i="10" s="1"/>
  <c r="T282" i="10"/>
  <c r="T225" i="10"/>
  <c r="U85" i="22" s="1"/>
  <c r="U87" i="22" s="1"/>
  <c r="U224" i="10" s="1"/>
  <c r="S240" i="10"/>
  <c r="S276" i="10"/>
  <c r="S239" i="10"/>
  <c r="T358" i="10"/>
  <c r="T357" i="10" s="1"/>
  <c r="U408" i="10"/>
  <c r="T381" i="10"/>
  <c r="T436" i="10"/>
  <c r="T422" i="10"/>
  <c r="T220" i="10" l="1"/>
  <c r="T238" i="10" s="1"/>
  <c r="U266" i="10"/>
  <c r="T214" i="10"/>
  <c r="T213" i="10" s="1"/>
  <c r="T421" i="10"/>
  <c r="T423" i="10"/>
  <c r="T353" i="10"/>
  <c r="T410" i="10"/>
  <c r="T411" i="10"/>
  <c r="T294" i="10" l="1"/>
  <c r="T280" i="10"/>
  <c r="U91" i="22"/>
  <c r="U93" i="22" s="1"/>
  <c r="U232" i="11" s="1"/>
  <c r="U237" i="11" s="1"/>
  <c r="U248" i="11" s="1"/>
  <c r="U178" i="10" s="1"/>
  <c r="U181" i="10" s="1"/>
  <c r="U183" i="10" s="1"/>
  <c r="U184" i="10" s="1"/>
  <c r="U186" i="10" s="1"/>
  <c r="U275" i="10" s="1"/>
  <c r="T427" i="10"/>
  <c r="T361" i="10"/>
  <c r="T428" i="10"/>
  <c r="T209" i="10"/>
  <c r="T269" i="10"/>
  <c r="T268" i="10"/>
  <c r="T279" i="10"/>
  <c r="T281" i="10"/>
  <c r="U322" i="10" l="1"/>
  <c r="U325" i="10" s="1"/>
  <c r="U327" i="10" s="1"/>
  <c r="U328" i="10" s="1"/>
  <c r="U330" i="10" s="1"/>
  <c r="U424" i="10" s="1"/>
  <c r="U244" i="10"/>
  <c r="U243" i="10" s="1"/>
  <c r="U282" i="10"/>
  <c r="T286" i="10"/>
  <c r="T285" i="10"/>
  <c r="T217" i="10"/>
  <c r="U225" i="10"/>
  <c r="V85" i="22" s="1"/>
  <c r="V87" i="22" s="1"/>
  <c r="T383" i="10"/>
  <c r="T418" i="10"/>
  <c r="T382" i="10"/>
  <c r="U491" i="10" l="1"/>
  <c r="V494" i="10" s="1"/>
  <c r="V367" i="10" s="1"/>
  <c r="U368" i="10"/>
  <c r="U364" i="10" s="1"/>
  <c r="U436" i="10" s="1"/>
  <c r="U417" i="10"/>
  <c r="U387" i="10"/>
  <c r="U386" i="10" s="1"/>
  <c r="U407" i="10" s="1"/>
  <c r="U409" i="10" s="1"/>
  <c r="V408" i="10" s="1"/>
  <c r="U265" i="10"/>
  <c r="U267" i="10" s="1"/>
  <c r="U220" i="10"/>
  <c r="U238" i="10" s="1"/>
  <c r="T239" i="10"/>
  <c r="T240" i="10"/>
  <c r="T276" i="10"/>
  <c r="V224" i="10"/>
  <c r="U358" i="10" l="1"/>
  <c r="U357" i="10" s="1"/>
  <c r="U353" i="10" s="1"/>
  <c r="U361" i="10" s="1"/>
  <c r="U422" i="10"/>
  <c r="U381" i="10"/>
  <c r="U421" i="10" s="1"/>
  <c r="V266" i="10"/>
  <c r="U214" i="10"/>
  <c r="U213" i="10" s="1"/>
  <c r="U269" i="10" s="1"/>
  <c r="U280" i="10"/>
  <c r="U294" i="10"/>
  <c r="U281" i="10"/>
  <c r="U279" i="10"/>
  <c r="U423" i="10" l="1"/>
  <c r="U382" i="10"/>
  <c r="U427" i="10"/>
  <c r="U428" i="10"/>
  <c r="U418" i="10"/>
  <c r="U383" i="10"/>
  <c r="U410" i="10"/>
  <c r="U411" i="10"/>
  <c r="U268" i="10"/>
  <c r="U209" i="10"/>
  <c r="U217" i="10" s="1"/>
  <c r="V91" i="22"/>
  <c r="V93" i="22" s="1"/>
  <c r="V232" i="11" s="1"/>
  <c r="V237" i="11" s="1"/>
  <c r="V248" i="11" s="1"/>
  <c r="V178" i="10" s="1"/>
  <c r="V322" i="10" s="1"/>
  <c r="V325" i="10" s="1"/>
  <c r="V327" i="10" s="1"/>
  <c r="V328" i="10" s="1"/>
  <c r="V330" i="10" s="1"/>
  <c r="V181" i="10" l="1"/>
  <c r="V183" i="10" s="1"/>
  <c r="V184" i="10" s="1"/>
  <c r="V186" i="10" s="1"/>
  <c r="V225" i="10" s="1"/>
  <c r="U285" i="10"/>
  <c r="U286" i="10"/>
  <c r="V417" i="10"/>
  <c r="V491" i="10"/>
  <c r="W494" i="10" s="1"/>
  <c r="V424" i="10"/>
  <c r="V387" i="10"/>
  <c r="V386" i="10" s="1"/>
  <c r="V407" i="10" s="1"/>
  <c r="V409" i="10" s="1"/>
  <c r="W408" i="10" s="1"/>
  <c r="V368" i="10"/>
  <c r="V364" i="10" s="1"/>
  <c r="U240" i="10"/>
  <c r="U276" i="10"/>
  <c r="U239" i="10"/>
  <c r="V244" i="10" l="1"/>
  <c r="V243" i="10" s="1"/>
  <c r="V265" i="10" s="1"/>
  <c r="V267" i="10" s="1"/>
  <c r="W266" i="10" s="1"/>
  <c r="V282" i="10"/>
  <c r="V275" i="10"/>
  <c r="W367" i="10"/>
  <c r="V436" i="10"/>
  <c r="V422" i="10"/>
  <c r="V381" i="10"/>
  <c r="V358" i="10"/>
  <c r="V357" i="10" s="1"/>
  <c r="V353" i="10" s="1"/>
  <c r="W85" i="22"/>
  <c r="W87" i="22" s="1"/>
  <c r="V220" i="10"/>
  <c r="V214" i="10" l="1"/>
  <c r="W91" i="22" s="1"/>
  <c r="W224" i="10"/>
  <c r="V411" i="10"/>
  <c r="V421" i="10"/>
  <c r="V423" i="10"/>
  <c r="V361" i="10"/>
  <c r="V382" i="10" s="1"/>
  <c r="V427" i="10"/>
  <c r="V428" i="10"/>
  <c r="V280" i="10"/>
  <c r="V238" i="10"/>
  <c r="V294" i="10"/>
  <c r="V410" i="10"/>
  <c r="V213" i="10" l="1"/>
  <c r="V209" i="10" s="1"/>
  <c r="W93" i="22"/>
  <c r="W232" i="11" s="1"/>
  <c r="W237" i="11" s="1"/>
  <c r="W248" i="11" s="1"/>
  <c r="W178" i="10" s="1"/>
  <c r="V383" i="10"/>
  <c r="V418" i="10"/>
  <c r="V281" i="10"/>
  <c r="V279" i="10"/>
  <c r="V268" i="10" l="1"/>
  <c r="V269" i="10"/>
  <c r="W322" i="10"/>
  <c r="W325" i="10" s="1"/>
  <c r="W327" i="10" s="1"/>
  <c r="W328" i="10" s="1"/>
  <c r="W330" i="10" s="1"/>
  <c r="W181" i="10"/>
  <c r="W183" i="10" s="1"/>
  <c r="W184" i="10" s="1"/>
  <c r="W186" i="10" s="1"/>
  <c r="V217" i="10"/>
  <c r="V286" i="10"/>
  <c r="V285" i="10"/>
  <c r="W244" i="10" l="1"/>
  <c r="W243" i="10" s="1"/>
  <c r="W225" i="10"/>
  <c r="W282" i="10"/>
  <c r="W275" i="10"/>
  <c r="W424" i="10"/>
  <c r="W387" i="10"/>
  <c r="W386" i="10" s="1"/>
  <c r="W407" i="10" s="1"/>
  <c r="W409" i="10" s="1"/>
  <c r="W491" i="10"/>
  <c r="X494" i="10" s="1"/>
  <c r="X367" i="10" s="1"/>
  <c r="W417" i="10"/>
  <c r="W368" i="10"/>
  <c r="W364" i="10" s="1"/>
  <c r="V240" i="10"/>
  <c r="V276" i="10"/>
  <c r="V239" i="10"/>
  <c r="W265" i="10" l="1"/>
  <c r="W267" i="10" s="1"/>
  <c r="X408" i="10"/>
  <c r="W358" i="10"/>
  <c r="W357" i="10" s="1"/>
  <c r="W353" i="10" s="1"/>
  <c r="W422" i="10"/>
  <c r="W381" i="10"/>
  <c r="W423" i="10" s="1"/>
  <c r="W436" i="10"/>
  <c r="X85" i="22"/>
  <c r="X87" i="22" s="1"/>
  <c r="X224" i="10" s="1"/>
  <c r="W220" i="10"/>
  <c r="W214" i="10" l="1"/>
  <c r="W213" i="10" s="1"/>
  <c r="X266" i="10"/>
  <c r="W410" i="10"/>
  <c r="W421" i="10"/>
  <c r="W411" i="10"/>
  <c r="W280" i="10"/>
  <c r="W294" i="10"/>
  <c r="W238" i="10"/>
  <c r="W427" i="10"/>
  <c r="W361" i="10"/>
  <c r="W428" i="10"/>
  <c r="X91" i="22" l="1"/>
  <c r="X93" i="22" s="1"/>
  <c r="X232" i="11" s="1"/>
  <c r="X237" i="11" s="1"/>
  <c r="X248" i="11" s="1"/>
  <c r="X178" i="10" s="1"/>
  <c r="X322" i="10" s="1"/>
  <c r="X325" i="10" s="1"/>
  <c r="X327" i="10" s="1"/>
  <c r="X328" i="10" s="1"/>
  <c r="X330" i="10" s="1"/>
  <c r="W382" i="10"/>
  <c r="W383" i="10"/>
  <c r="W418" i="10"/>
  <c r="W209" i="10"/>
  <c r="W269" i="10"/>
  <c r="W268" i="10"/>
  <c r="W281" i="10"/>
  <c r="W279" i="10"/>
  <c r="X181" i="10" l="1"/>
  <c r="X183" i="10" s="1"/>
  <c r="X184" i="10" s="1"/>
  <c r="X186" i="10" s="1"/>
  <c r="X282" i="10" s="1"/>
  <c r="W217" i="10"/>
  <c r="W285" i="10"/>
  <c r="W286" i="10"/>
  <c r="X424" i="10"/>
  <c r="X387" i="10"/>
  <c r="X386" i="10" s="1"/>
  <c r="X407" i="10" s="1"/>
  <c r="X409" i="10" s="1"/>
  <c r="X491" i="10"/>
  <c r="X417" i="10"/>
  <c r="X368" i="10"/>
  <c r="X364" i="10" s="1"/>
  <c r="X244" i="10" l="1"/>
  <c r="X243" i="10" s="1"/>
  <c r="X265" i="10" s="1"/>
  <c r="X267" i="10" s="1"/>
  <c r="X214" i="10" s="1"/>
  <c r="X213" i="10" s="1"/>
  <c r="X209" i="10" s="1"/>
  <c r="X225" i="10"/>
  <c r="X220" i="10" s="1"/>
  <c r="X280" i="10" s="1"/>
  <c r="X275" i="10"/>
  <c r="X358" i="10"/>
  <c r="X357" i="10" s="1"/>
  <c r="X353" i="10" s="1"/>
  <c r="X381" i="10"/>
  <c r="X421" i="10" s="1"/>
  <c r="X436" i="10"/>
  <c r="X422" i="10"/>
  <c r="W240" i="10"/>
  <c r="W276" i="10"/>
  <c r="W239" i="10"/>
  <c r="X238" i="10" l="1"/>
  <c r="X279" i="10" s="1"/>
  <c r="X294" i="10"/>
  <c r="X268" i="10"/>
  <c r="X427" i="10"/>
  <c r="X428" i="10"/>
  <c r="X361" i="10"/>
  <c r="X382" i="10" s="1"/>
  <c r="X423" i="10"/>
  <c r="X411" i="10"/>
  <c r="X269" i="10"/>
  <c r="X410" i="10"/>
  <c r="X286" i="10"/>
  <c r="X285" i="10"/>
  <c r="X217" i="10"/>
  <c r="X281" i="10" l="1"/>
  <c r="X239" i="10"/>
  <c r="X383" i="10"/>
  <c r="X418" i="10"/>
  <c r="X240" i="10"/>
  <c r="X276" i="10"/>
  <c r="X2314" i="16" l="1"/>
  <c r="W2321" i="16"/>
  <c r="Q2321" i="16"/>
  <c r="P2321" i="16"/>
  <c r="L2318" i="16"/>
  <c r="L2320" i="16" s="1"/>
  <c r="L2311" i="16"/>
  <c r="L2319" i="16"/>
  <c r="L2321" i="16" s="1"/>
  <c r="L2312" i="16"/>
  <c r="L2314" i="16" s="1"/>
  <c r="M2319" i="16"/>
  <c r="M2321" i="16" s="1"/>
  <c r="M2311" i="16"/>
  <c r="M2318" i="16"/>
  <c r="M2312" i="16"/>
  <c r="M2314" i="16" s="1"/>
  <c r="K2312" i="16"/>
  <c r="K2314" i="16" s="1"/>
  <c r="K2319" i="16"/>
  <c r="K2311" i="16"/>
  <c r="K2318" i="16"/>
  <c r="L2313" i="16" l="1"/>
  <c r="K2321" i="16"/>
  <c r="K2320" i="16"/>
  <c r="N2311" i="16"/>
  <c r="N2318" i="16"/>
  <c r="N2312" i="16"/>
  <c r="O2312" i="16" s="1"/>
  <c r="O2314" i="16" s="1"/>
  <c r="K2313" i="16"/>
  <c r="N2319" i="16"/>
  <c r="O2311" i="16" l="1"/>
  <c r="N2314" i="16"/>
  <c r="N2321" i="16"/>
  <c r="M2313" i="16"/>
  <c r="N2313" i="16" s="1"/>
  <c r="O2319" i="16"/>
  <c r="P2312" i="16"/>
  <c r="Q2312" i="16" s="1"/>
  <c r="M2320" i="16"/>
  <c r="N2320" i="16" s="1"/>
  <c r="O2318" i="16"/>
  <c r="R2312" i="16" l="1"/>
  <c r="S2312" i="16" s="1"/>
  <c r="T2312" i="16" s="1"/>
  <c r="O2313" i="16"/>
  <c r="P2311" i="16"/>
  <c r="O2320" i="16"/>
  <c r="P2318" i="16"/>
  <c r="P2319" i="16"/>
  <c r="Q2319" i="16" s="1"/>
  <c r="O2321" i="16"/>
  <c r="U2312" i="16" l="1"/>
  <c r="R2319" i="16"/>
  <c r="P2320" i="16"/>
  <c r="Q2318" i="16"/>
  <c r="Q2311" i="16"/>
  <c r="Q2313" i="16" s="1"/>
  <c r="P2313" i="16"/>
  <c r="R2311" i="16" l="1"/>
  <c r="R2313" i="16" s="1"/>
  <c r="V2312" i="16"/>
  <c r="W2312" i="16" s="1"/>
  <c r="X2312" i="16" s="1"/>
  <c r="H2312" i="16" s="1"/>
  <c r="Q2320" i="16"/>
  <c r="S2319" i="16"/>
  <c r="T2319" i="16" s="1"/>
  <c r="R2318" i="16"/>
  <c r="S2318" i="16" s="1"/>
  <c r="S2311" i="16" l="1"/>
  <c r="S2313" i="16" s="1"/>
  <c r="S2320" i="16"/>
  <c r="U2319" i="16"/>
  <c r="V2319" i="16" s="1"/>
  <c r="W2319" i="16" s="1"/>
  <c r="X2319" i="16" s="1"/>
  <c r="H2319" i="16" s="1"/>
  <c r="R2320" i="16"/>
  <c r="T2318" i="16"/>
  <c r="T2320" i="16" s="1"/>
  <c r="T2311" i="16" l="1"/>
  <c r="T2313" i="16" s="1"/>
  <c r="U2318" i="16"/>
  <c r="U2311" i="16" l="1"/>
  <c r="U2313" i="16" s="1"/>
  <c r="U2320" i="16"/>
  <c r="V2318" i="16"/>
  <c r="V2320" i="16" s="1"/>
  <c r="V2311" i="16" l="1"/>
  <c r="W2311" i="16" s="1"/>
  <c r="W2318" i="16"/>
  <c r="V2313" i="16" l="1"/>
  <c r="W2313" i="16"/>
  <c r="X2311" i="16"/>
  <c r="W2320" i="16"/>
  <c r="X2318" i="16"/>
  <c r="X2320" i="16" l="1"/>
  <c r="H2320" i="16" s="1"/>
  <c r="H2318" i="16"/>
  <c r="X2313" i="16"/>
  <c r="H2313" i="16" s="1"/>
  <c r="H231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<sst xmlns="http://schemas.openxmlformats.org/spreadsheetml/2006/main" count="5338" uniqueCount="848">
  <si>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</si>
  <si>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</si>
  <si>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</si>
  <si>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</si>
  <si>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</si>
  <si>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</si>
  <si>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</si>
  <si>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</si>
  <si>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</si>
  <si>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</si>
  <si>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</si>
  <si>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</si>
  <si>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</si>
  <si>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</si>
  <si>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</si>
  <si>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</si>
  <si>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</si>
  <si>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</si>
  <si>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</si>
  <si>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</si>
  <si>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</si>
  <si>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</si>
  <si>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</si>
  <si>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</si>
  <si>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</si>
  <si>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</si>
  <si>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</si>
  <si>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</si>
  <si>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</si>
  <si>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</si>
  <si>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</si>
  <si>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</si>
  <si>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</si>
  <si>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</si>
  <si>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</si>
  <si>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</si>
  <si>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</si>
  <si>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</si>
  <si>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</si>
  <si>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</si>
  <si>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</si>
  <si>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</si>
  <si>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</si>
  <si>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</si>
  <si>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</si>
  <si>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</si>
  <si>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</si>
  <si>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</si>
  <si>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</si>
  <si>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</si>
  <si>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</si>
  <si>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</si>
  <si>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</si>
  <si>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</si>
  <si>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</si>
  <si>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</si>
  <si>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</si>
  <si>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</si>
  <si>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</si>
  <si>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</si>
  <si>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</si>
  <si>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</si>
  <si>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</si>
  <si>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</si>
  <si>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</si>
  <si>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</si>
  <si>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</si>
  <si>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</si>
  <si>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</si>
  <si>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</si>
  <si>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</si>
  <si>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</si>
  <si>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</si>
  <si>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</si>
  <si>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</si>
  <si>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</si>
  <si>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</si>
  <si>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</si>
  <si>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</si>
  <si>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</si>
  <si>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</si>
  <si>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</si>
  <si>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</si>
  <si>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</si>
  <si>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</si>
  <si>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</si>
  <si>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</si>
  <si>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</si>
  <si>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</si>
  <si>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</si>
  <si>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</si>
  <si>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</si>
  <si>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</si>
  <si>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</si>
  <si>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</si>
  <si>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</si>
  <si>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</si>
  <si>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</si>
  <si>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</si>
  <si>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</si>
  <si>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</si>
  <si>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</si>
  <si>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</si>
  <si>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</si>
  <si>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</si>
  <si>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</si>
  <si>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</si>
  <si>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</si>
  <si>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</si>
  <si>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</si>
  <si>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</si>
  <si>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</si>
  <si>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</si>
  <si>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</si>
  <si>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</si>
  <si>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</si>
  <si>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</si>
  <si>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</si>
  <si>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</si>
  <si>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</si>
  <si>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</si>
  <si>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</si>
  <si>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</si>
  <si>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</si>
  <si>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</si>
  <si>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</si>
  <si>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</si>
  <si>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</si>
  <si>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</si>
  <si>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</si>
  <si>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</si>
  <si>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</si>
  <si>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</si>
  <si>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</si>
  <si>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</si>
  <si>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</si>
  <si>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</si>
  <si>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</si>
  <si>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</si>
  <si>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</si>
  <si>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</si>
  <si>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</si>
  <si>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</si>
  <si>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</si>
  <si>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</si>
  <si>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</si>
  <si>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</si>
  <si>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</si>
  <si>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</si>
  <si>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</si>
  <si>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</si>
  <si>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</si>
  <si>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</si>
  <si>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</si>
  <si>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</si>
  <si>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</si>
  <si>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</si>
  <si>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</si>
  <si>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</si>
  <si>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</si>
  <si>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</si>
  <si>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</si>
  <si>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</si>
  <si>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</si>
  <si>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</si>
  <si>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</si>
  <si>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</si>
  <si>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</si>
  <si>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</si>
  <si>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</si>
  <si>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</si>
  <si>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</si>
  <si>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</si>
  <si>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</si>
  <si>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</si>
  <si>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</si>
  <si>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</si>
  <si>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</si>
  <si>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</si>
  <si>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</si>
  <si>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</si>
  <si>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</si>
  <si>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</si>
  <si>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</si>
  <si>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</si>
  <si>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</si>
  <si>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</si>
  <si>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</si>
  <si>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</si>
  <si>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</si>
  <si>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</si>
  <si>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</si>
  <si>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</si>
  <si>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</si>
  <si>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</si>
  <si>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</si>
  <si>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</si>
  <si>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</si>
  <si>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</si>
  <si>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</si>
  <si>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</si>
  <si>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</si>
  <si>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</si>
  <si>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</si>
  <si>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</si>
  <si>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</si>
  <si>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</si>
  <si>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</si>
  <si>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</si>
  <si>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</si>
  <si>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</si>
  <si>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</si>
  <si>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</si>
  <si>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</si>
  <si>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</si>
  <si>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</si>
  <si>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</si>
  <si>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</si>
  <si>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</si>
  <si>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</si>
  <si>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</si>
  <si>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</si>
  <si>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</si>
  <si>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</si>
  <si>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</si>
  <si>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</si>
  <si>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</si>
  <si>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</si>
  <si>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</si>
  <si>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</si>
  <si>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</si>
  <si>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</si>
  <si>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</si>
  <si>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</si>
  <si>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</si>
  <si>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</si>
  <si>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</si>
  <si>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</si>
  <si>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</si>
  <si>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</si>
  <si>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</si>
  <si>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</si>
  <si>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</si>
  <si>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</si>
  <si>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</si>
  <si>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</si>
  <si>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</si>
  <si>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</si>
  <si>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</si>
  <si>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</si>
  <si>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</si>
  <si>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</si>
  <si>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</si>
  <si>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</si>
  <si>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</si>
  <si>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</si>
  <si>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</si>
  <si>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</si>
  <si>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</si>
  <si>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</si>
  <si>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</si>
  <si>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</si>
  <si>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</si>
  <si>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</si>
  <si>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</si>
  <si>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</si>
  <si>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</si>
  <si>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</si>
  <si>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</si>
  <si>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</si>
  <si>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</si>
  <si>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</si>
  <si>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</si>
  <si>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</si>
  <si>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</si>
  <si>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</si>
  <si>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</si>
  <si>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</si>
  <si>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</si>
  <si>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</si>
  <si>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</si>
  <si>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</si>
  <si>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</si>
  <si>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</si>
  <si>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</si>
  <si>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</si>
  <si>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</si>
  <si>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</si>
  <si>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</si>
  <si>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</si>
  <si>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</si>
  <si>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</si>
  <si>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</si>
  <si>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</si>
  <si>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</si>
  <si>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</si>
  <si>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</si>
  <si>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</si>
  <si>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</si>
  <si>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</si>
  <si>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</si>
  <si>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</si>
  <si>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</si>
  <si>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</si>
  <si>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</si>
  <si>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</si>
  <si>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</si>
  <si>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</si>
  <si>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</si>
  <si>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</si>
  <si>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</si>
  <si>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</si>
  <si>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</si>
  <si>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</si>
  <si>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</si>
  <si>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</si>
  <si>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</si>
  <si>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</si>
  <si>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</si>
  <si>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</si>
  <si>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</si>
  <si>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</si>
  <si>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</si>
  <si>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</si>
  <si>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</si>
  <si>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</si>
  <si>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</si>
  <si>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</si>
  <si>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</si>
  <si>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</si>
  <si>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</si>
  <si>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</si>
  <si>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</si>
  <si>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</si>
  <si>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</si>
  <si>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</si>
  <si>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</si>
  <si>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</si>
  <si>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</si>
  <si>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</si>
  <si>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</si>
  <si>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</si>
  <si>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</si>
  <si>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</si>
  <si>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</si>
  <si>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</si>
  <si>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</si>
  <si>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</si>
  <si>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</si>
  <si>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</si>
  <si>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</si>
  <si>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</si>
  <si>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</si>
  <si>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</si>
  <si>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</si>
  <si>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</si>
  <si>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</si>
  <si>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</si>
  <si>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</si>
  <si>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</si>
  <si>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</si>
  <si>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</si>
  <si>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</si>
  <si>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</si>
  <si>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</si>
  <si>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</si>
  <si>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</si>
  <si>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</si>
  <si>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</si>
  <si>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</si>
  <si>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</si>
  <si>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</si>
  <si>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</si>
  <si>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</si>
  <si>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</si>
  <si>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</si>
  <si>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</si>
  <si>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</si>
  <si>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</si>
  <si>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</si>
  <si>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</si>
  <si>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</si>
  <si>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</si>
  <si>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</si>
  <si>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</si>
  <si>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</si>
  <si>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</si>
  <si>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</si>
  <si>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</si>
  <si>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</si>
  <si>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</si>
  <si>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</si>
  <si>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</si>
  <si>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</si>
  <si>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</si>
  <si>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</si>
  <si>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</si>
  <si>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</si>
  <si>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</si>
  <si>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</si>
  <si>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</si>
  <si>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</si>
  <si>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</si>
  <si>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</si>
  <si>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</si>
  <si>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</si>
  <si>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</si>
  <si>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</si>
  <si>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</si>
  <si>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</si>
  <si>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</si>
  <si>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</si>
  <si>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</si>
  <si>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</si>
  <si>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</si>
  <si>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</si>
  <si>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</si>
  <si>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</si>
  <si>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</si>
  <si>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</si>
  <si>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</si>
  <si>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</si>
  <si>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</si>
  <si>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</si>
  <si>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</si>
  <si>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</si>
  <si>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</si>
  <si>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</si>
  <si>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</si>
  <si>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</si>
  <si>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</si>
  <si>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</si>
  <si>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</si>
  <si>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</si>
  <si>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</si>
  <si>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</si>
  <si>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</si>
  <si>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</si>
  <si>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</si>
  <si>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</si>
  <si>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</si>
  <si>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</si>
  <si>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</si>
  <si>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</si>
  <si>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</si>
  <si>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</si>
  <si>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</si>
  <si>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</si>
  <si>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</si>
  <si>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</si>
  <si>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</si>
  <si>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</si>
  <si>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</si>
  <si>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</si>
  <si>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</si>
  <si>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</si>
  <si>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</si>
  <si>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</si>
  <si>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</si>
  <si>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</si>
  <si>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</si>
  <si>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</si>
  <si>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</si>
  <si>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</si>
  <si>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</si>
  <si>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</si>
  <si>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</si>
  <si>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</si>
  <si>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</si>
  <si>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</si>
  <si>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</si>
  <si>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</si>
  <si>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</si>
  <si>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</si>
  <si>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</si>
  <si>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</si>
  <si>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</si>
  <si>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</si>
  <si>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</si>
  <si>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</si>
  <si>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</si>
  <si>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</si>
  <si>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</si>
  <si>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</si>
  <si>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</si>
  <si>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</si>
  <si>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</si>
  <si>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</si>
  <si>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</si>
  <si>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</si>
  <si>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</si>
  <si>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</si>
  <si>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</si>
  <si>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</si>
  <si>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</si>
  <si>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</si>
  <si>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</si>
  <si>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</si>
  <si>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</si>
  <si>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</si>
  <si>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</si>
  <si>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</si>
  <si>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</si>
  <si>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</si>
  <si>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</si>
  <si>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</si>
  <si>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</si>
  <si>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</si>
  <si>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</si>
  <si>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</si>
  <si>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</si>
  <si>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</si>
  <si>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</si>
  <si>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</si>
  <si>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</si>
  <si>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</si>
  <si>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</si>
  <si>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</si>
  <si>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</si>
  <si>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</si>
  <si>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</si>
  <si>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</si>
  <si>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</si>
  <si>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</si>
  <si>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</si>
  <si>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</si>
  <si>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</si>
  <si>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</si>
  <si>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</si>
  <si>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</si>
  <si>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</si>
  <si>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</si>
  <si>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</si>
  <si>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</si>
  <si>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</si>
  <si>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</si>
  <si>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</si>
  <si>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</si>
  <si>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</si>
  <si>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</si>
  <si>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</si>
  <si>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</si>
  <si>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</si>
  <si>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</si>
  <si>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</si>
  <si>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</si>
  <si>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</si>
  <si>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</si>
  <si>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</si>
  <si>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</si>
  <si>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</si>
  <si>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</si>
  <si>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</si>
  <si>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</si>
  <si>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</si>
  <si>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</si>
  <si>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</si>
  <si>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</si>
  <si>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</si>
  <si>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</si>
  <si>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</si>
  <si>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</si>
  <si>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</si>
  <si>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</si>
  <si>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</si>
  <si>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</si>
  <si>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</si>
  <si>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</si>
  <si>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</si>
  <si>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</si>
  <si>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</si>
  <si>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</si>
  <si>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</si>
  <si>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</si>
  <si>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</si>
  <si>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</si>
  <si>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</si>
  <si>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</si>
  <si>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</si>
  <si>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</si>
  <si>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</si>
  <si>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</si>
  <si>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</si>
  <si>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</si>
  <si>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</si>
  <si>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</si>
  <si>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</si>
  <si>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</si>
  <si>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</si>
  <si>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</si>
  <si>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</si>
  <si>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</si>
  <si>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</si>
  <si>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</si>
  <si>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</si>
  <si>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</si>
  <si>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</si>
  <si>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</si>
  <si>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</si>
  <si>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</si>
  <si>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</si>
  <si>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</si>
  <si>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</si>
  <si>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</si>
  <si>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</si>
  <si>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</si>
  <si>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</si>
  <si>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</si>
  <si>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</si>
  <si>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</si>
  <si>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</si>
  <si>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</si>
  <si>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</si>
  <si>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</si>
  <si>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</si>
  <si>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</si>
  <si>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</si>
  <si>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</si>
  <si>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</si>
  <si>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</si>
  <si>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</si>
  <si>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</si>
  <si>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</si>
  <si>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</si>
  <si>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</si>
  <si>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</si>
  <si>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</si>
  <si>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</si>
  <si>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</si>
  <si>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</si>
  <si>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</si>
  <si>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</si>
  <si>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</si>
  <si>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</si>
  <si>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</si>
  <si>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</si>
  <si>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</si>
  <si>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</si>
  <si>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</si>
  <si>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</si>
  <si>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</si>
  <si>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</si>
  <si>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</si>
  <si>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</si>
  <si>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</si>
  <si>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</si>
  <si>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</si>
  <si>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</si>
  <si>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</si>
  <si>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</si>
  <si>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</si>
  <si>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</si>
  <si>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</si>
  <si>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</si>
  <si>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</si>
  <si>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</si>
  <si>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</si>
  <si>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</si>
  <si>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</si>
  <si>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</si>
  <si>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</si>
  <si>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</si>
  <si>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</si>
  <si>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</si>
  <si>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</si>
  <si>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</si>
  <si>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</si>
  <si>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</si>
  <si>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</si>
  <si>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</si>
  <si>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</si>
  <si>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</si>
  <si>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</si>
  <si>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</si>
  <si>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</si>
  <si>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</si>
  <si>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</si>
  <si>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</si>
  <si>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</si>
  <si>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</si>
  <si>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</si>
  <si>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</si>
  <si>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</si>
  <si>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</si>
  <si>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</si>
  <si>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</si>
  <si>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</si>
  <si>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</si>
  <si>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</si>
  <si>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</si>
  <si>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</si>
  <si>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</si>
  <si>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</si>
  <si>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</si>
  <si>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</si>
  <si>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</si>
  <si>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</si>
  <si>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</si>
  <si>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</si>
  <si>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</si>
  <si>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</si>
  <si>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</si>
  <si>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</si>
  <si>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</si>
  <si>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</si>
  <si>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</si>
  <si>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</si>
  <si>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</si>
  <si>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</si>
  <si>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</si>
  <si>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</si>
  <si>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</si>
  <si>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</si>
  <si>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</si>
  <si>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</si>
  <si>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</si>
  <si>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</si>
  <si>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</si>
  <si>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</si>
  <si>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</si>
  <si>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</si>
  <si>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</si>
  <si>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</si>
  <si>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</si>
  <si>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</si>
  <si>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</si>
  <si>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</si>
  <si>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</si>
  <si>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</si>
  <si>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</si>
  <si>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</si>
  <si>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</si>
  <si>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</si>
  <si>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</si>
  <si>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</si>
  <si>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</si>
  <si>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</si>
  <si>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</si>
  <si>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</si>
  <si>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</si>
  <si>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</si>
  <si>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</si>
  <si>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</si>
  <si>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</si>
  <si>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</si>
  <si>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</si>
  <si>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</si>
  <si>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</si>
  <si>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</si>
  <si>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</si>
  <si>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</si>
  <si>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</si>
  <si>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</si>
  <si>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</si>
  <si>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</si>
  <si>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</si>
  <si>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</si>
  <si>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</si>
  <si>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</si>
  <si>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</si>
  <si>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</si>
  <si>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</si>
  <si>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</si>
  <si>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</si>
  <si>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</si>
  <si>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</si>
  <si>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</si>
  <si>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</si>
  <si>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</si>
  <si>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</si>
  <si>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</si>
  <si>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</si>
  <si>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</si>
  <si>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</si>
  <si>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</si>
  <si>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</si>
  <si>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</si>
  <si>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</si>
  <si>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</si>
  <si>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</si>
  <si>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</si>
  <si>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</si>
  <si>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</si>
  <si>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</si>
  <si>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</si>
  <si>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</si>
  <si>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</si>
  <si>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</si>
  <si>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</si>
  <si>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</si>
  <si>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</si>
  <si>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</si>
  <si>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</si>
  <si>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</si>
  <si>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</si>
  <si>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</si>
  <si>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</si>
  <si>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</si>
  <si>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</si>
  <si>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</si>
  <si>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</si>
  <si>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</si>
  <si>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</si>
  <si>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</si>
  <si>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</si>
  <si>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</si>
  <si>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</si>
  <si>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</si>
  <si>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</si>
  <si>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</si>
  <si>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</si>
  <si>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</si>
  <si>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</si>
  <si>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</si>
  <si>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</si>
  <si>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</si>
  <si>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</si>
  <si>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</si>
  <si>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</si>
  <si>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</si>
  <si>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</si>
  <si>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</si>
  <si>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</si>
  <si>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</si>
  <si>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</si>
  <si>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</si>
  <si>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</si>
  <si>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</si>
  <si>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</si>
  <si>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</si>
  <si>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</si>
  <si>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</si>
  <si>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</si>
  <si>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</si>
  <si>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</si>
  <si>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</si>
  <si>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</si>
  <si>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Dane wejściowe do obliczania amortyzacji własnej</t>
  </si>
  <si>
    <t>przychody</t>
  </si>
  <si>
    <t>Lp.</t>
  </si>
  <si>
    <t>Oznaczenie rodzaju wniosku o płatność</t>
  </si>
  <si>
    <t>Przewidywany kwartał / rok złożenia wniosku o płatność</t>
  </si>
  <si>
    <t>ZAPOTRZEBOWANIE NA ŚRODKI FINANSOWE
Wydatki całkowite
(w PLN)</t>
  </si>
  <si>
    <t>ZAPOTRZEBOWANIE NA ŚRODKI FINANSOWE
Wydatki kwalifikowalne
(w PLN)</t>
  </si>
  <si>
    <t>ZAPOTRZEBOWANIE NA ŚRODKI FINANSOWE
Dofinansowanie
(w PLN)</t>
  </si>
  <si>
    <t>% wnioskowanego dofinansowania (zaliczka)</t>
  </si>
  <si>
    <t>% wnioskowanego dofinansowania (refundacja)</t>
  </si>
  <si>
    <t>Model finansowy v. 2.3 [240506174]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</si>
</sst>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5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7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indexed="64"/>
      </left>
      <right style="hair">
        <color theme="0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hair">
        <color theme="0"/>
      </left>
      <right style="hair">
        <color theme="0"/>
      </right>
      <top style="thin">
        <color indexed="64"/>
      </top>
      <bottom style="thin">
        <color indexed="64"/>
      </bottom>
      <diagonal style="thin">
        <color auto="1"/>
      </diagonal>
    </border>
    <border diagonalUp="1" diagonalDown="1"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 style="hair">
        <color theme="0" tint="-0.24994659260841701"/>
      </right>
      <top style="thin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indexed="64"/>
      </right>
      <top style="thin">
        <color indexed="64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 diagonalUp="1" diagonalDown="1">
      <left style="hair">
        <color theme="0"/>
      </left>
      <right/>
      <top style="thin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hair">
        <color theme="0" tint="-0.24994659260841701"/>
      </bottom>
      <diagonal/>
    </border>
    <border>
      <left/>
      <right style="thin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indexed="64"/>
      </right>
      <top style="hair">
        <color theme="0" tint="-0.24994659260841701"/>
      </top>
      <bottom style="thin">
        <color indexed="64"/>
      </bottom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59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10" fontId="15" fillId="0" borderId="4" xfId="2" applyNumberFormat="1" applyFont="1" applyBorder="1" applyProtection="1">
      <protection locked="0"/>
    </xf>
    <xf numFmtId="3" fontId="32" fillId="0" borderId="0" xfId="0" applyNumberFormat="1" applyFont="1" applyProtection="1">
      <protection hidden="1"/>
    </xf>
    <xf numFmtId="0" fontId="28" fillId="0" borderId="0" xfId="0" applyFont="1" applyAlignment="1" applyProtection="1">
      <alignment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3" fontId="28" fillId="0" borderId="0" xfId="0" applyNumberFormat="1" applyFont="1" applyAlignment="1" applyProtection="1">
      <alignment vertical="center"/>
      <protection hidden="1"/>
    </xf>
    <xf numFmtId="0" fontId="3" fillId="0" borderId="4" xfId="0" quotePrefix="1" applyFont="1" applyBorder="1" applyAlignment="1" applyProtection="1">
      <alignment horizontal="center" vertical="center"/>
      <protection hidden="1"/>
    </xf>
    <xf numFmtId="3" fontId="15" fillId="0" borderId="4" xfId="2" applyNumberFormat="1" applyFont="1" applyFill="1" applyBorder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7" fillId="4" borderId="4" xfId="0" quotePrefix="1" applyFont="1" applyFill="1" applyBorder="1" applyProtection="1">
      <protection locked="0"/>
    </xf>
    <xf numFmtId="0" fontId="15" fillId="3" borderId="0" xfId="0" applyFont="1" applyFill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0" fontId="92" fillId="0" borderId="12" xfId="0" applyFont="1" applyBorder="1" applyProtection="1">
      <protection hidden="1"/>
    </xf>
    <xf numFmtId="3" fontId="92" fillId="0" borderId="12" xfId="0" applyNumberFormat="1" applyFont="1" applyBorder="1" applyProtection="1">
      <protection hidden="1"/>
    </xf>
    <xf numFmtId="0" fontId="82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92" fillId="3" borderId="0" xfId="0" applyFont="1" applyFill="1" applyProtection="1">
      <protection hidden="1"/>
    </xf>
    <xf numFmtId="0" fontId="92" fillId="0" borderId="0" xfId="0" applyFont="1" applyAlignment="1" applyProtection="1">
      <alignment horizontal="center" vertical="center"/>
      <protection hidden="1"/>
    </xf>
    <xf numFmtId="3" fontId="82" fillId="0" borderId="0" xfId="0" applyNumberFormat="1" applyFont="1" applyProtection="1">
      <protection hidden="1"/>
    </xf>
    <xf numFmtId="0" fontId="7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7" fillId="37" borderId="2" xfId="0" applyFont="1" applyFill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right" vertical="center"/>
      <protection hidden="1"/>
    </xf>
    <xf numFmtId="3" fontId="26" fillId="0" borderId="0" xfId="0" applyNumberFormat="1" applyFont="1" applyAlignment="1" applyProtection="1">
      <alignment horizontal="center" vertical="center"/>
      <protection hidden="1"/>
    </xf>
    <xf numFmtId="0" fontId="93" fillId="0" borderId="0" xfId="0" applyFont="1" applyProtection="1"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 vertical="center"/>
      <protection hidden="1"/>
    </xf>
    <xf numFmtId="0" fontId="60" fillId="8" borderId="0" xfId="0" applyFont="1" applyFill="1" applyAlignment="1" applyProtection="1">
      <alignment horizontal="center" vertical="center"/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" fillId="2" borderId="33" xfId="0" applyFont="1" applyFill="1" applyBorder="1" applyAlignment="1" applyProtection="1">
      <alignment horizontal="center" vertical="center" wrapText="1"/>
      <protection hidden="1"/>
    </xf>
    <xf numFmtId="0" fontId="8" fillId="2" borderId="34" xfId="0" applyFont="1" applyFill="1" applyBorder="1" applyAlignment="1" applyProtection="1">
      <alignment horizontal="center" vertical="center" wrapText="1"/>
      <protection hidden="1"/>
    </xf>
    <xf numFmtId="0" fontId="8" fillId="2" borderId="35" xfId="0" applyFont="1" applyFill="1" applyBorder="1" applyAlignment="1" applyProtection="1">
      <alignment horizontal="center" vertical="center" wrapText="1"/>
      <protection hidden="1"/>
    </xf>
    <xf numFmtId="4" fontId="8" fillId="2" borderId="34" xfId="0" applyNumberFormat="1" applyFont="1" applyFill="1" applyBorder="1" applyProtection="1">
      <protection hidden="1"/>
    </xf>
    <xf numFmtId="0" fontId="13" fillId="2" borderId="36" xfId="0" applyFont="1" applyFill="1" applyBorder="1" applyProtection="1">
      <protection hidden="1"/>
    </xf>
    <xf numFmtId="0" fontId="13" fillId="2" borderId="37" xfId="0" applyFont="1" applyFill="1" applyBorder="1" applyProtection="1"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4" fontId="0" fillId="30" borderId="39" xfId="0" applyNumberFormat="1" applyFill="1" applyBorder="1" applyProtection="1">
      <protection locked="0"/>
    </xf>
    <xf numFmtId="4" fontId="0" fillId="30" borderId="39" xfId="0" applyNumberFormat="1" applyFill="1" applyBorder="1" applyAlignment="1" applyProtection="1">
      <alignment horizontal="center" vertical="center"/>
      <protection locked="0"/>
    </xf>
    <xf numFmtId="10" fontId="0" fillId="30" borderId="40" xfId="2" applyNumberFormat="1" applyFont="1" applyFill="1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hidden="1"/>
    </xf>
    <xf numFmtId="0" fontId="0" fillId="30" borderId="42" xfId="0" applyFill="1" applyBorder="1" applyAlignment="1" applyProtection="1">
      <alignment horizontal="center" vertical="center"/>
      <protection locked="0"/>
    </xf>
    <xf numFmtId="0" fontId="0" fillId="0" borderId="43" xfId="0" applyBorder="1" applyAlignment="1" applyProtection="1">
      <alignment horizontal="center" vertical="center"/>
      <protection hidden="1"/>
    </xf>
    <xf numFmtId="0" fontId="0" fillId="30" borderId="44" xfId="0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  <xf numFmtId="0" fontId="8" fillId="2" borderId="33" xfId="0" applyFont="1" applyFill="1" applyBorder="1" applyAlignment="1" applyProtection="1">
      <alignment horizontal="right"/>
      <protection hidden="1"/>
    </xf>
    <xf numFmtId="0" fontId="8" fillId="2" borderId="34" xfId="0" applyFont="1" applyFill="1" applyBorder="1" applyAlignment="1" applyProtection="1">
      <alignment horizontal="right"/>
      <protection hidden="1"/>
    </xf>
    <xf numFmtId="0" fontId="0" fillId="30" borderId="39" xfId="0" applyNumberFormat="1" applyFill="1" applyBorder="1" applyAlignment="1" applyProtection="1">
      <alignment horizontal="center" vertical="center"/>
      <protection locked="0"/>
    </xf>
    <xf numFmtId="0" fontId="0" fillId="30" borderId="42" xfId="0" applyNumberFormat="1" applyFill="1" applyBorder="1" applyAlignment="1" applyProtection="1">
      <alignment horizontal="center" vertical="center"/>
      <protection locked="0"/>
    </xf>
    <xf numFmtId="0" fontId="0" fillId="30" borderId="44" xfId="0" applyNumberFormat="1" applyFill="1" applyBorder="1" applyAlignment="1" applyProtection="1">
      <alignment horizontal="center" vertical="center"/>
      <protection locked="0"/>
    </xf>
    <xf numFmtId="0" fontId="13" fillId="2" borderId="45" xfId="0" applyFont="1" applyFill="1" applyBorder="1" applyProtection="1">
      <protection hidden="1"/>
    </xf>
    <xf numFmtId="10" fontId="0" fillId="0" borderId="46" xfId="2" applyNumberFormat="1" applyFont="1" applyFill="1" applyBorder="1" applyAlignment="1" applyProtection="1">
      <alignment horizontal="center" vertical="center"/>
      <protection hidden="1"/>
    </xf>
    <xf numFmtId="10" fontId="0" fillId="0" borderId="47" xfId="2" applyNumberFormat="1" applyFont="1" applyFill="1" applyBorder="1" applyAlignment="1" applyProtection="1">
      <alignment horizontal="center" vertical="center"/>
      <protection hidden="1"/>
    </xf>
    <xf numFmtId="10" fontId="0" fillId="0" borderId="48" xfId="2" applyNumberFormat="1" applyFont="1" applyFill="1" applyBorder="1" applyAlignment="1" applyProtection="1">
      <alignment horizontal="center" vertical="center"/>
      <protection hidden="1"/>
    </xf>
    <xf numFmtId="10" fontId="0" fillId="0" borderId="39" xfId="2" applyNumberFormat="1" applyFont="1" applyFill="1" applyBorder="1" applyAlignment="1" applyProtection="1">
      <alignment horizontal="center" vertical="center"/>
      <protection hidden="1"/>
    </xf>
    <xf numFmtId="10" fontId="0" fillId="0" borderId="42" xfId="2" applyNumberFormat="1" applyFont="1" applyFill="1" applyBorder="1" applyAlignment="1" applyProtection="1">
      <alignment horizontal="center" vertical="center"/>
      <protection hidden="1"/>
    </xf>
    <xf numFmtId="10" fontId="0" fillId="0" borderId="44" xfId="2" applyNumberFormat="1" applyFont="1" applyFill="1" applyBorder="1" applyAlignment="1" applyProtection="1">
      <alignment horizontal="center" vertical="center"/>
      <protection hidden="1"/>
    </xf>
    <xf numFmtId="4" fontId="0" fillId="30" borderId="42" xfId="0" applyNumberFormat="1" applyFill="1" applyBorder="1" applyProtection="1">
      <protection locked="0"/>
    </xf>
    <xf numFmtId="4" fontId="0" fillId="30" borderId="44" xfId="0" applyNumberFormat="1" applyFill="1" applyBorder="1" applyProtection="1">
      <protection locked="0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71">
    <dxf>
      <font>
        <color theme="0" tint="-4.9989318521683403E-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24994659260841701"/>
      </font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rgb="FF00B050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FFCC"/>
      <color rgb="FFFF6600"/>
      <color rgb="FFFFC7CE"/>
      <color rgb="FFFFBEBE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9</xdr:row>
          <xdr:rowOff>9525</xdr:rowOff>
        </xdr:from>
        <xdr:to>
          <xdr:col>6</xdr:col>
          <xdr:colOff>1885950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61925" y="2873828"/>
          <a:ext cx="9172575" cy="948419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61925" y="559253"/>
          <a:ext cx="8153400" cy="990600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702129</xdr:colOff>
      <xdr:row>569</xdr:row>
      <xdr:rowOff>104785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61925" y="576942"/>
          <a:ext cx="9191627" cy="990600"/>
          <a:chOff x="161925" y="609600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600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61925" y="511628"/>
          <a:ext cx="9312730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672512" y="1677302"/>
              <a:ext cx="1317945" cy="2053322"/>
              <a:chOff x="8462929" y="1677277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29" y="1677277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5339" y="562239"/>
          <a:ext cx="5585733" cy="934548"/>
          <a:chOff x="161923" y="609603"/>
          <a:chExt cx="9258303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3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61925" y="548367"/>
          <a:ext cx="973999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1925" y="559253"/>
          <a:ext cx="912767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64291" y="538135"/>
          <a:ext cx="9481458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619750" y="3609975"/>
              <a:ext cx="2160000" cy="360000"/>
              <a:chOff x="5619743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3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610225" y="2390775"/>
              <a:ext cx="2160000" cy="360000"/>
              <a:chOff x="5572122" y="2257322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22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610225" y="4819650"/>
              <a:ext cx="2160000" cy="360000"/>
              <a:chOff x="5610218" y="4819408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08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629275" y="6029325"/>
              <a:ext cx="2160000" cy="360000"/>
              <a:chOff x="5629268" y="6029697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697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619750" y="7248525"/>
              <a:ext cx="2160000" cy="360000"/>
              <a:chOff x="5619743" y="7248622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3" y="7248622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619750" y="8467725"/>
              <a:ext cx="2160000" cy="360000"/>
              <a:chOff x="5619743" y="846781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3" y="846781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619749" y="9696450"/>
              <a:ext cx="2160000" cy="360000"/>
              <a:chOff x="5619743" y="9696570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3" y="9696570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610224" y="10915650"/>
              <a:ext cx="2160000" cy="360000"/>
              <a:chOff x="5610218" y="10915794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794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6</xdr:col>
      <xdr:colOff>137948</xdr:colOff>
      <xdr:row>2278</xdr:row>
      <xdr:rowOff>137948</xdr:rowOff>
    </xdr:from>
    <xdr:to>
      <xdr:col>9</xdr:col>
      <xdr:colOff>157655</xdr:colOff>
      <xdr:row>2293</xdr:row>
      <xdr:rowOff>72259</xdr:rowOff>
    </xdr:to>
    <xdr:cxnSp macro="">
      <xdr:nvCxnSpPr>
        <xdr:cNvPr id="23" name="Łącznik prosty ze strzałką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444155" y="349889379"/>
          <a:ext cx="2437086" cy="2811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1925" y="548367"/>
          <a:ext cx="10141405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66700" y="2209800"/>
              <a:ext cx="2400300" cy="390525"/>
              <a:chOff x="180975" y="2209856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56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66700" y="4800600"/>
              <a:ext cx="2400300" cy="390525"/>
              <a:chOff x="180975" y="4800770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70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66700" y="7400925"/>
              <a:ext cx="240030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61925" y="548367"/>
          <a:ext cx="10345511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61925" y="559253"/>
          <a:ext cx="10350955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G21" sqref="G21"/>
    </sheetView>
  </sheetViews>
  <sheetFormatPr defaultColWidth="0" defaultRowHeight="15" zeroHeight="1"/>
  <cols>
    <col min="1" max="1" width="9.33203125" style="6" hidden="1" customWidth="1"/>
    <col min="2" max="2" width="2.83203125" style="6" customWidth="1"/>
    <col min="3" max="3" width="16.33203125" style="6" bestFit="1" customWidth="1"/>
    <col min="4" max="4" width="75.83203125" style="6" customWidth="1"/>
    <col min="5" max="5" width="9.33203125" style="6" customWidth="1"/>
    <col min="6" max="6" width="19.5" style="6" customWidth="1"/>
    <col min="7" max="7" width="40.83203125" style="6" customWidth="1"/>
    <col min="8" max="8" width="2.83203125" style="6" customWidth="1"/>
    <col min="9" max="11" width="0" style="6" hidden="1" customWidth="1"/>
    <col min="12" max="16384" width="9.33203125" style="6" hidden="1"/>
  </cols>
  <sheetData>
    <row r="4" spans="3:11" ht="5.0999999999999996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.75" thickBot="1">
      <c r="C6" s="216"/>
      <c r="D6" s="216"/>
      <c r="E6" s="216"/>
      <c r="F6" s="216"/>
      <c r="G6" s="216"/>
    </row>
    <row r="7" spans="3:11" ht="15.75" thickBot="1">
      <c r="C7" s="216" t="s">
        <v>1</v>
      </c>
      <c r="D7" s="612"/>
      <c r="E7" s="216"/>
      <c r="F7" s="452" t="s">
        <v>734</v>
      </c>
      <c r="G7" s="290"/>
    </row>
    <row r="8" spans="3:11" ht="15.75" thickBot="1">
      <c r="C8" s="216" t="s">
        <v>2</v>
      </c>
      <c r="D8" s="290"/>
      <c r="E8" s="216"/>
      <c r="F8" s="452" t="s">
        <v>735</v>
      </c>
      <c r="G8" s="290"/>
    </row>
    <row r="9" spans="3:11" ht="15.75" thickBot="1">
      <c r="C9" s="216" t="s">
        <v>3</v>
      </c>
      <c r="D9" s="290"/>
      <c r="E9" s="216"/>
      <c r="F9" s="216" t="s">
        <v>4</v>
      </c>
      <c r="G9" s="290"/>
    </row>
    <row r="10" spans="3:11" ht="15.75" thickBot="1">
      <c r="C10" s="216" t="s">
        <v>5</v>
      </c>
      <c r="D10" s="290"/>
      <c r="E10" s="216"/>
      <c r="F10" s="216" t="s">
        <v>6</v>
      </c>
      <c r="G10" s="216"/>
    </row>
    <row r="11" spans="3:11" ht="15.75" thickBot="1">
      <c r="C11" s="216" t="s">
        <v>7</v>
      </c>
      <c r="D11" s="290"/>
      <c r="E11" s="216"/>
      <c r="F11" s="216"/>
      <c r="G11" s="216"/>
    </row>
    <row r="12" spans="3:11" ht="15.7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613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4" t="s">
        <v>847</v>
      </c>
    </row>
  </sheetData>
  <sheetProtection algorithmName="SHA-512" hashValue="WU7FsohJFXMI+whgzNUFa5XWIZQdOw78Z5FaG9G2xCg5e8r0ZPT3EJTT31nyCk1EDz5jF3S13C1t56GEjinUpA==" saltValue="hJW2XmW588irLL23OPEfVQ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390525</xdr:colOff>
                    <xdr:row>9</xdr:row>
                    <xdr:rowOff>9525</xdr:rowOff>
                  </from>
                  <to>
                    <xdr:col>6</xdr:col>
                    <xdr:colOff>1885950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85725</xdr:rowOff>
                  </from>
                  <to>
                    <xdr:col>6</xdr:col>
                    <xdr:colOff>2257425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zoomScaleNormal="100" workbookViewId="0"/>
  </sheetViews>
  <sheetFormatPr defaultColWidth="0" defaultRowHeight="12" zeroHeight="1"/>
  <cols>
    <col min="1" max="1" width="2.83203125" customWidth="1"/>
    <col min="2" max="2" width="64.83203125" style="1" bestFit="1" customWidth="1"/>
    <col min="3" max="16" width="12.83203125" style="1" customWidth="1"/>
    <col min="17" max="17" width="2.83203125" style="1" customWidth="1"/>
    <col min="18" max="18" width="9.33203125" style="1" hidden="1" customWidth="1"/>
    <col min="19" max="19" width="11.33203125" style="1" hidden="1" customWidth="1"/>
    <col min="20" max="27" width="0" style="1" hidden="1" customWidth="1"/>
    <col min="28" max="16384" width="9.33203125" style="1" hidden="1"/>
  </cols>
  <sheetData>
    <row r="1" spans="2:16"/>
    <row r="2" spans="2:16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</row>
    <row r="3" spans="2:16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5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5" customHeight="1"/>
    <row r="15" spans="2:16" ht="3.95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3.95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3.95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3.95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3.95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3.95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3.95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3.95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3.95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3.95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3.95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3.95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3.95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4" t="s">
        <v>833</v>
      </c>
      <c r="C76" s="595">
        <f>C75</f>
        <v>0</v>
      </c>
      <c r="D76" s="595">
        <f ca="1">C76+D75</f>
        <v>0</v>
      </c>
      <c r="E76" s="595">
        <f t="shared" ref="E76:P76" ca="1" si="40">D76+E75</f>
        <v>0</v>
      </c>
      <c r="F76" s="595">
        <f t="shared" ca="1" si="40"/>
        <v>0</v>
      </c>
      <c r="G76" s="595">
        <f t="shared" ca="1" si="40"/>
        <v>0</v>
      </c>
      <c r="H76" s="595">
        <f t="shared" ca="1" si="40"/>
        <v>0</v>
      </c>
      <c r="I76" s="595">
        <f t="shared" ca="1" si="40"/>
        <v>0</v>
      </c>
      <c r="J76" s="595">
        <f t="shared" ca="1" si="40"/>
        <v>0</v>
      </c>
      <c r="K76" s="595">
        <f t="shared" ca="1" si="40"/>
        <v>0</v>
      </c>
      <c r="L76" s="595">
        <f t="shared" ca="1" si="40"/>
        <v>0</v>
      </c>
      <c r="M76" s="595">
        <f t="shared" ca="1" si="40"/>
        <v>0</v>
      </c>
      <c r="N76" s="595">
        <f t="shared" ca="1" si="40"/>
        <v>0</v>
      </c>
      <c r="O76" s="595">
        <f t="shared" ca="1" si="40"/>
        <v>0</v>
      </c>
      <c r="P76" s="595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3.95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3.95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3.95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3.95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3.95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3.95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3.95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3.95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3.95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3.95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33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operacyjne'!$K$114:$X$114=Moduły!C$79)*ISNUMBER(MATCH(ko_zme_pr,moduly_pr,0)),ko_zme),0)</f>
        <v>0</v>
      </c>
      <c r="D121" s="33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operacyjne'!$K$114:$X$114=Moduły!D$79)*ISNUMBER(MATCH(ko_zme_pr,moduly_pr,0)),ko_zme),0)</f>
        <v>0</v>
      </c>
      <c r="E121" s="33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operacyjne'!$K$114:$X$114=Moduły!E$79)*ISNUMBER(MATCH(ko_zme_pr,moduly_pr,0)),ko_zme),0)</f>
        <v>0</v>
      </c>
      <c r="F121" s="33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operacyjne'!$K$114:$X$114=Moduły!F$79)*ISNUMBER(MATCH(ko_zme_pr,moduly_pr,0)),ko_zme),0)</f>
        <v>0</v>
      </c>
      <c r="G121" s="33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operacyjne'!$K$114:$X$114=Moduły!G$79)*ISNUMBER(MATCH(ko_zme_pr,moduly_pr,0)),ko_zme),0)</f>
        <v>0</v>
      </c>
      <c r="H121" s="33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operacyjne'!$K$114:$X$114=Moduły!H$79)*ISNUMBER(MATCH(ko_zme_pr,moduly_pr,0)),ko_zme),0)</f>
        <v>0</v>
      </c>
      <c r="I121" s="33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operacyjne'!$K$114:$X$114=Moduły!I$79)*ISNUMBER(MATCH(ko_zme_pr,moduly_pr,0)),ko_zme),0)</f>
        <v>0</v>
      </c>
      <c r="J121" s="33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operacyjne'!$K$114:$X$114=Moduły!J$79)*ISNUMBER(MATCH(ko_zme_pr,moduly_pr,0)),ko_zme),0)</f>
        <v>0</v>
      </c>
      <c r="K121" s="33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operacyjne'!$K$114:$X$114=Moduły!K$79)*ISNUMBER(MATCH(ko_zme_pr,moduly_pr,0)),ko_zme),0)</f>
        <v>0</v>
      </c>
      <c r="L121" s="33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operacyjne'!$K$114:$X$114=Moduły!L$79)*ISNUMBER(MATCH(ko_zme_pr,moduly_pr,0)),ko_zme),0)</f>
        <v>0</v>
      </c>
      <c r="M121" s="33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operacyjne'!$K$114:$X$114=Moduły!M$79)*ISNUMBER(MATCH(ko_zme_pr,moduly_pr,0)),ko_zme),0)</f>
        <v>0</v>
      </c>
      <c r="N121" s="33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operacyjne'!$K$114:$X$114=Moduły!N$79)*ISNUMBER(MATCH(ko_zme_pr,moduly_pr,0)),ko_zme),0)</f>
        <v>0</v>
      </c>
      <c r="O121" s="33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operacyjne'!$K$114:$X$114=Moduły!O$79)*ISNUMBER(MATCH(ko_zme_pr,moduly_pr,0)),ko_zme),0)</f>
        <v>0</v>
      </c>
      <c r="P121" s="33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operacyjne'!$K$114:$X$114=Moduły!P$79)*ISNUMBER(MATCH(ko_zme_pr,moduly_pr,0)),ko_zme),0)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33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operacyjne'!$K$114:$X$114=Moduły!C$79)*ISNUMBER(MATCH(ko_uoe_pr,moduly_pr,0)),ko_uoe),0)</f>
        <v>0</v>
      </c>
      <c r="D122" s="33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operacyjne'!$K$114:$X$114=Moduły!D$79)*ISNUMBER(MATCH(ko_uoe_pr,moduly_pr,0)),ko_uoe),0)</f>
        <v>0</v>
      </c>
      <c r="E122" s="33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operacyjne'!$K$114:$X$114=Moduły!E$79)*ISNUMBER(MATCH(ko_uoe_pr,moduly_pr,0)),ko_uoe),0)</f>
        <v>0</v>
      </c>
      <c r="F122" s="33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operacyjne'!$K$114:$X$114=Moduły!F$79)*ISNUMBER(MATCH(ko_uoe_pr,moduly_pr,0)),ko_uoe),0)</f>
        <v>0</v>
      </c>
      <c r="G122" s="33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operacyjne'!$K$114:$X$114=Moduły!G$79)*ISNUMBER(MATCH(ko_uoe_pr,moduly_pr,0)),ko_uoe),0)</f>
        <v>0</v>
      </c>
      <c r="H122" s="33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operacyjne'!$K$114:$X$114=Moduły!H$79)*ISNUMBER(MATCH(ko_uoe_pr,moduly_pr,0)),ko_uoe),0)</f>
        <v>0</v>
      </c>
      <c r="I122" s="33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operacyjne'!$K$114:$X$114=Moduły!I$79)*ISNUMBER(MATCH(ko_uoe_pr,moduly_pr,0)),ko_uoe),0)</f>
        <v>0</v>
      </c>
      <c r="J122" s="33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operacyjne'!$K$114:$X$114=Moduły!J$79)*ISNUMBER(MATCH(ko_uoe_pr,moduly_pr,0)),ko_uoe),0)</f>
        <v>0</v>
      </c>
      <c r="K122" s="33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operacyjne'!$K$114:$X$114=Moduły!K$79)*ISNUMBER(MATCH(ko_uoe_pr,moduly_pr,0)),ko_uoe),0)</f>
        <v>0</v>
      </c>
      <c r="L122" s="33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operacyjne'!$K$114:$X$114=Moduły!L$79)*ISNUMBER(MATCH(ko_uoe_pr,moduly_pr,0)),ko_uoe),0)</f>
        <v>0</v>
      </c>
      <c r="M122" s="33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operacyjne'!$K$114:$X$114=Moduły!M$79)*ISNUMBER(MATCH(ko_uoe_pr,moduly_pr,0)),ko_uoe),0)</f>
        <v>0</v>
      </c>
      <c r="N122" s="33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operacyjne'!$K$114:$X$114=Moduły!N$79)*ISNUMBER(MATCH(ko_uoe_pr,moduly_pr,0)),ko_uoe),0)</f>
        <v>0</v>
      </c>
      <c r="O122" s="33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operacyjne'!$K$114:$X$114=Moduły!O$79)*ISNUMBER(MATCH(ko_uoe_pr,moduly_pr,0)),ko_uoe),0)</f>
        <v>0</v>
      </c>
      <c r="P122" s="33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operacyjne'!$K$114:$X$114=Moduły!P$79)*ISNUMBER(MATCH(ko_uoe_pr,moduly_pr,0)),ko_uoe),0)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33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operacyjne'!$K$114:$X$114=Moduły!C$79)*ISNUMBER(MATCH(ko_pio_pr,moduly_pr,0)),ko_pio),0)</f>
        <v>0</v>
      </c>
      <c r="D123" s="33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operacyjne'!$K$114:$X$114=Moduły!D$79)*ISNUMBER(MATCH(ko_pio_pr,moduly_pr,0)),ko_pio),0)</f>
        <v>0</v>
      </c>
      <c r="E123" s="33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operacyjne'!$K$114:$X$114=Moduły!E$79)*ISNUMBER(MATCH(ko_pio_pr,moduly_pr,0)),ko_pio),0)</f>
        <v>0</v>
      </c>
      <c r="F123" s="33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operacyjne'!$K$114:$X$114=Moduły!F$79)*ISNUMBER(MATCH(ko_pio_pr,moduly_pr,0)),ko_pio),0)</f>
        <v>0</v>
      </c>
      <c r="G123" s="33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operacyjne'!$K$114:$X$114=Moduły!G$79)*ISNUMBER(MATCH(ko_pio_pr,moduly_pr,0)),ko_pio),0)</f>
        <v>0</v>
      </c>
      <c r="H123" s="33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operacyjne'!$K$114:$X$114=Moduły!H$79)*ISNUMBER(MATCH(ko_pio_pr,moduly_pr,0)),ko_pio),0)</f>
        <v>0</v>
      </c>
      <c r="I123" s="33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operacyjne'!$K$114:$X$114=Moduły!I$79)*ISNUMBER(MATCH(ko_pio_pr,moduly_pr,0)),ko_pio),0)</f>
        <v>0</v>
      </c>
      <c r="J123" s="33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operacyjne'!$K$114:$X$114=Moduły!J$79)*ISNUMBER(MATCH(ko_pio_pr,moduly_pr,0)),ko_pio),0)</f>
        <v>0</v>
      </c>
      <c r="K123" s="33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operacyjne'!$K$114:$X$114=Moduły!K$79)*ISNUMBER(MATCH(ko_pio_pr,moduly_pr,0)),ko_pio),0)</f>
        <v>0</v>
      </c>
      <c r="L123" s="33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operacyjne'!$K$114:$X$114=Moduły!L$79)*ISNUMBER(MATCH(ko_pio_pr,moduly_pr,0)),ko_pio),0)</f>
        <v>0</v>
      </c>
      <c r="M123" s="33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operacyjne'!$K$114:$X$114=Moduły!M$79)*ISNUMBER(MATCH(ko_pio_pr,moduly_pr,0)),ko_pio),0)</f>
        <v>0</v>
      </c>
      <c r="N123" s="33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operacyjne'!$K$114:$X$114=Moduły!N$79)*ISNUMBER(MATCH(ko_pio_pr,moduly_pr,0)),ko_pio),0)</f>
        <v>0</v>
      </c>
      <c r="O123" s="33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operacyjne'!$K$114:$X$114=Moduły!O$79)*ISNUMBER(MATCH(ko_pio_pr,moduly_pr,0)),ko_pio),0)</f>
        <v>0</v>
      </c>
      <c r="P123" s="33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operacyjne'!$K$114:$X$114=Moduły!P$79)*ISNUMBER(MATCH(ko_pio_pr,moduly_pr,0)),ko_pio),0)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33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operacyjne'!$K$114:$X$114=Moduły!C$79)*ISNUMBER(MATCH(ko_wyn_pr,moduly_pr,0)),ko_wyn),0)</f>
        <v>0</v>
      </c>
      <c r="D124" s="33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operacyjne'!$K$114:$X$114=Moduły!D$79)*ISNUMBER(MATCH(ko_wyn_pr,moduly_pr,0)),ko_wyn),0)</f>
        <v>0</v>
      </c>
      <c r="E124" s="33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operacyjne'!$K$114:$X$114=Moduły!E$79)*ISNUMBER(MATCH(ko_wyn_pr,moduly_pr,0)),ko_wyn),0)</f>
        <v>0</v>
      </c>
      <c r="F124" s="33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operacyjne'!$K$114:$X$114=Moduły!F$79)*ISNUMBER(MATCH(ko_wyn_pr,moduly_pr,0)),ko_wyn),0)</f>
        <v>0</v>
      </c>
      <c r="G124" s="33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operacyjne'!$K$114:$X$114=Moduły!G$79)*ISNUMBER(MATCH(ko_wyn_pr,moduly_pr,0)),ko_wyn),0)</f>
        <v>0</v>
      </c>
      <c r="H124" s="33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operacyjne'!$K$114:$X$114=Moduły!H$79)*ISNUMBER(MATCH(ko_wyn_pr,moduly_pr,0)),ko_wyn),0)</f>
        <v>0</v>
      </c>
      <c r="I124" s="33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operacyjne'!$K$114:$X$114=Moduły!I$79)*ISNUMBER(MATCH(ko_wyn_pr,moduly_pr,0)),ko_wyn),0)</f>
        <v>0</v>
      </c>
      <c r="J124" s="33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operacyjne'!$K$114:$X$114=Moduły!J$79)*ISNUMBER(MATCH(ko_wyn_pr,moduly_pr,0)),ko_wyn),0)</f>
        <v>0</v>
      </c>
      <c r="K124" s="33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operacyjne'!$K$114:$X$114=Moduły!K$79)*ISNUMBER(MATCH(ko_wyn_pr,moduly_pr,0)),ko_wyn),0)</f>
        <v>0</v>
      </c>
      <c r="L124" s="33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operacyjne'!$K$114:$X$114=Moduły!L$79)*ISNUMBER(MATCH(ko_wyn_pr,moduly_pr,0)),ko_wyn),0)</f>
        <v>0</v>
      </c>
      <c r="M124" s="33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operacyjne'!$K$114:$X$114=Moduły!M$79)*ISNUMBER(MATCH(ko_wyn_pr,moduly_pr,0)),ko_wyn),0)</f>
        <v>0</v>
      </c>
      <c r="N124" s="33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operacyjne'!$K$114:$X$114=Moduły!N$79)*ISNUMBER(MATCH(ko_wyn_pr,moduly_pr,0)),ko_wyn),0)</f>
        <v>0</v>
      </c>
      <c r="O124" s="33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operacyjne'!$K$114:$X$114=Moduły!O$79)*ISNUMBER(MATCH(ko_wyn_pr,moduly_pr,0)),ko_wyn),0)</f>
        <v>0</v>
      </c>
      <c r="P124" s="33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operacyjne'!$K$114:$X$114=Moduły!P$79)*ISNUMBER(MATCH(ko_wyn_pr,moduly_pr,0)),ko_wyn),0)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33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operacyjne'!$K$114:$X$114=Moduły!C$79)*ISNUMBER(MATCH(ko_zus_pr,moduly_pr,0)),ko_zus),0)</f>
        <v>0</v>
      </c>
      <c r="D125" s="33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operacyjne'!$K$114:$X$114=Moduły!D$79)*ISNUMBER(MATCH(ko_zus_pr,moduly_pr,0)),ko_zus),0)</f>
        <v>0</v>
      </c>
      <c r="E125" s="33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operacyjne'!$K$114:$X$114=Moduły!E$79)*ISNUMBER(MATCH(ko_zus_pr,moduly_pr,0)),ko_zus),0)</f>
        <v>0</v>
      </c>
      <c r="F125" s="33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operacyjne'!$K$114:$X$114=Moduły!F$79)*ISNUMBER(MATCH(ko_zus_pr,moduly_pr,0)),ko_zus),0)</f>
        <v>0</v>
      </c>
      <c r="G125" s="33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operacyjne'!$K$114:$X$114=Moduły!G$79)*ISNUMBER(MATCH(ko_zus_pr,moduly_pr,0)),ko_zus),0)</f>
        <v>0</v>
      </c>
      <c r="H125" s="33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operacyjne'!$K$114:$X$114=Moduły!H$79)*ISNUMBER(MATCH(ko_zus_pr,moduly_pr,0)),ko_zus),0)</f>
        <v>0</v>
      </c>
      <c r="I125" s="33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operacyjne'!$K$114:$X$114=Moduły!I$79)*ISNUMBER(MATCH(ko_zus_pr,moduly_pr,0)),ko_zus),0)</f>
        <v>0</v>
      </c>
      <c r="J125" s="33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operacyjne'!$K$114:$X$114=Moduły!J$79)*ISNUMBER(MATCH(ko_zus_pr,moduly_pr,0)),ko_zus),0)</f>
        <v>0</v>
      </c>
      <c r="K125" s="33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operacyjne'!$K$114:$X$114=Moduły!K$79)*ISNUMBER(MATCH(ko_zus_pr,moduly_pr,0)),ko_zus),0)</f>
        <v>0</v>
      </c>
      <c r="L125" s="33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operacyjne'!$K$114:$X$114=Moduły!L$79)*ISNUMBER(MATCH(ko_zus_pr,moduly_pr,0)),ko_zus),0)</f>
        <v>0</v>
      </c>
      <c r="M125" s="33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operacyjne'!$K$114:$X$114=Moduły!M$79)*ISNUMBER(MATCH(ko_zus_pr,moduly_pr,0)),ko_zus),0)</f>
        <v>0</v>
      </c>
      <c r="N125" s="33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operacyjne'!$K$114:$X$114=Moduły!N$79)*ISNUMBER(MATCH(ko_zus_pr,moduly_pr,0)),ko_zus),0)</f>
        <v>0</v>
      </c>
      <c r="O125" s="33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operacyjne'!$K$114:$X$114=Moduły!O$79)*ISNUMBER(MATCH(ko_zus_pr,moduly_pr,0)),ko_zus),0)</f>
        <v>0</v>
      </c>
      <c r="P125" s="33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operacyjne'!$K$114:$X$114=Moduły!P$79)*ISNUMBER(MATCH(ko_zus_pr,moduly_pr,0)),ko_zus),0)</f>
        <v>0</v>
      </c>
    </row>
    <row r="126" spans="2:25">
      <c r="B126" s="37" t="s">
        <v>111</v>
      </c>
      <c r="C126" s="33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operacyjne'!$K$114:$X$114=Moduły!C$79)*ISNUMBER(MATCH(ko_pkr_pr,moduly_pr,0)),ko_pkr),0)</f>
        <v>0</v>
      </c>
      <c r="D126" s="33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operacyjne'!$K$114:$X$114=Moduły!D$79)*ISNUMBER(MATCH(ko_pkr_pr,moduly_pr,0)),ko_pkr),0)</f>
        <v>0</v>
      </c>
      <c r="E126" s="33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operacyjne'!$K$114:$X$114=Moduły!E$79)*ISNUMBER(MATCH(ko_pkr_pr,moduly_pr,0)),ko_pkr),0)</f>
        <v>0</v>
      </c>
      <c r="F126" s="33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operacyjne'!$K$114:$X$114=Moduły!F$79)*ISNUMBER(MATCH(ko_pkr_pr,moduly_pr,0)),ko_pkr),0)</f>
        <v>0</v>
      </c>
      <c r="G126" s="33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operacyjne'!$K$114:$X$114=Moduły!G$79)*ISNUMBER(MATCH(ko_pkr_pr,moduly_pr,0)),ko_pkr),0)</f>
        <v>0</v>
      </c>
      <c r="H126" s="33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operacyjne'!$K$114:$X$114=Moduły!H$79)*ISNUMBER(MATCH(ko_pkr_pr,moduly_pr,0)),ko_pkr),0)</f>
        <v>0</v>
      </c>
      <c r="I126" s="33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operacyjne'!$K$114:$X$114=Moduły!I$79)*ISNUMBER(MATCH(ko_pkr_pr,moduly_pr,0)),ko_pkr),0)</f>
        <v>0</v>
      </c>
      <c r="J126" s="33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operacyjne'!$K$114:$X$114=Moduły!J$79)*ISNUMBER(MATCH(ko_pkr_pr,moduly_pr,0)),ko_pkr),0)</f>
        <v>0</v>
      </c>
      <c r="K126" s="33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operacyjne'!$K$114:$X$114=Moduły!K$79)*ISNUMBER(MATCH(ko_pkr_pr,moduly_pr,0)),ko_pkr),0)</f>
        <v>0</v>
      </c>
      <c r="L126" s="33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operacyjne'!$K$114:$X$114=Moduły!L$79)*ISNUMBER(MATCH(ko_pkr_pr,moduly_pr,0)),ko_pkr),0)</f>
        <v>0</v>
      </c>
      <c r="M126" s="33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operacyjne'!$K$114:$X$114=Moduły!M$79)*ISNUMBER(MATCH(ko_pkr_pr,moduly_pr,0)),ko_pkr),0)</f>
        <v>0</v>
      </c>
      <c r="N126" s="33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operacyjne'!$K$114:$X$114=Moduły!N$79)*ISNUMBER(MATCH(ko_pkr_pr,moduly_pr,0)),ko_pkr),0)</f>
        <v>0</v>
      </c>
      <c r="O126" s="33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operacyjne'!$K$114:$X$114=Moduły!O$79)*ISNUMBER(MATCH(ko_pkr_pr,moduly_pr,0)),ko_pkr),0)</f>
        <v>0</v>
      </c>
      <c r="P126" s="33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operacyjne'!$K$114:$X$114=Moduły!P$79)*ISNUMBER(MATCH(ko_pkr_pr,moduly_pr,0)),ko_pkr),0)</f>
        <v>0</v>
      </c>
    </row>
    <row r="127" spans="2:25">
      <c r="B127" s="37" t="s">
        <v>112</v>
      </c>
      <c r="C127" s="33" cm="1">
        <f t="array" ref="C127">IF(C$67&lt;=Koniec,SUMPRODUCT(ISNUMBER(MATCH(mod_pp_ptim_wstim,$B$79,0))*('Koszty operacyjne'!$K$114:$X$114=Moduły!C$79),pp_ptim_wstim),0)</f>
        <v>0</v>
      </c>
      <c r="D127" s="33" cm="1">
        <f t="array" ref="D127">IF(D$67&lt;=Koniec,SUMPRODUCT(ISNUMBER(MATCH(mod_pp_ptim_wstim,$B$79,0))*('Koszty operacyjne'!$K$114:$X$114=Moduły!D$79),pp_ptim_wstim),0)</f>
        <v>0</v>
      </c>
      <c r="E127" s="33" cm="1">
        <f t="array" ref="E127">IF(E$67&lt;=Koniec,SUMPRODUCT(ISNUMBER(MATCH(mod_pp_ptim_wstim,$B$79,0))*('Koszty operacyjne'!$K$114:$X$114=Moduły!E$79),pp_ptim_wstim),0)</f>
        <v>0</v>
      </c>
      <c r="F127" s="33" cm="1">
        <f t="array" ref="F127">IF(F$67&lt;=Koniec,SUMPRODUCT(ISNUMBER(MATCH(mod_pp_ptim_wstim,$B$79,0))*('Koszty operacyjne'!$K$114:$X$114=Moduły!F$79),pp_ptim_wstim),0)</f>
        <v>0</v>
      </c>
      <c r="G127" s="33" cm="1">
        <f t="array" ref="G127">IF(G$67&lt;=Koniec,SUMPRODUCT(ISNUMBER(MATCH(mod_pp_ptim_wstim,$B$79,0))*('Koszty operacyjne'!$K$114:$X$114=Moduły!G$79),pp_ptim_wstim),0)</f>
        <v>0</v>
      </c>
      <c r="H127" s="33" cm="1">
        <f t="array" ref="H127">IF(H$67&lt;=Koniec,SUMPRODUCT(ISNUMBER(MATCH(mod_pp_ptim_wstim,$B$79,0))*('Koszty operacyjne'!$K$114:$X$114=Moduły!H$79),pp_ptim_wstim),0)</f>
        <v>0</v>
      </c>
      <c r="I127" s="33" cm="1">
        <f t="array" ref="I127">IF(I$67&lt;=Koniec,SUMPRODUCT(ISNUMBER(MATCH(mod_pp_ptim_wstim,$B$79,0))*('Koszty operacyjne'!$K$114:$X$114=Moduły!I$79),pp_ptim_wstim),0)</f>
        <v>0</v>
      </c>
      <c r="J127" s="33" cm="1">
        <f t="array" ref="J127">IF(J$67&lt;=Koniec,SUMPRODUCT(ISNUMBER(MATCH(mod_pp_ptim_wstim,$B$79,0))*('Koszty operacyjne'!$K$114:$X$114=Moduły!J$79),pp_ptim_wstim),0)</f>
        <v>0</v>
      </c>
      <c r="K127" s="33" cm="1">
        <f t="array" ref="K127">IF(K$67&lt;=Koniec,SUMPRODUCT(ISNUMBER(MATCH(mod_pp_ptim_wstim,$B$79,0))*('Koszty operacyjne'!$K$114:$X$114=Moduły!K$79),pp_ptim_wstim),0)</f>
        <v>0</v>
      </c>
      <c r="L127" s="33" cm="1">
        <f t="array" ref="L127">IF(L$67&lt;=Koniec,SUMPRODUCT(ISNUMBER(MATCH(mod_pp_ptim_wstim,$B$79,0))*('Koszty operacyjne'!$K$114:$X$114=Moduły!L$79),pp_ptim_wstim),0)</f>
        <v>0</v>
      </c>
      <c r="M127" s="33" cm="1">
        <f t="array" ref="M127">IF(M$67&lt;=Koniec,SUMPRODUCT(ISNUMBER(MATCH(mod_pp_ptim_wstim,$B$79,0))*('Koszty operacyjne'!$K$114:$X$114=Moduły!M$79),pp_ptim_wstim),0)</f>
        <v>0</v>
      </c>
      <c r="N127" s="33" cm="1">
        <f t="array" ref="N127">IF(N$67&lt;=Koniec,SUMPRODUCT(ISNUMBER(MATCH(mod_pp_ptim_wstim,$B$79,0))*('Koszty operacyjne'!$K$114:$X$114=Moduły!N$79),pp_ptim_wstim),0)</f>
        <v>0</v>
      </c>
      <c r="O127" s="33" cm="1">
        <f t="array" ref="O127">IF(O$67&lt;=Koniec,SUMPRODUCT(ISNUMBER(MATCH(mod_pp_ptim_wstim,$B$79,0))*('Koszty operacyjne'!$K$114:$X$114=Moduły!O$79),pp_ptim_wstim),0)</f>
        <v>0</v>
      </c>
      <c r="P127" s="33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33" cm="1">
        <f t="array" ref="C128">IF(C$67&lt;=Koniec,SUMPRODUCT(ISNUMBER(MATCH(mod_fin_lease,$B$79,0))*(Finansowanie!$K$134:$X$134=Moduły!C$79),mod_fin_lease_value),0)</f>
        <v>0</v>
      </c>
      <c r="D128" s="33" cm="1">
        <f t="array" ref="D128">IF(D$67&lt;=Koniec,SUMPRODUCT(ISNUMBER(MATCH(mod_fin_lease,$B$79,0))*(Finansowanie!$K$134:$X$134=Moduły!D$79),mod_fin_lease_value),0)</f>
        <v>0</v>
      </c>
      <c r="E128" s="33" cm="1">
        <f t="array" ref="E128">IF(E$67&lt;=Koniec,SUMPRODUCT(ISNUMBER(MATCH(mod_fin_lease,$B$79,0))*(Finansowanie!$K$134:$X$134=Moduły!E$79),mod_fin_lease_value),0)</f>
        <v>0</v>
      </c>
      <c r="F128" s="33" cm="1">
        <f t="array" ref="F128">IF(F$67&lt;=Koniec,SUMPRODUCT(ISNUMBER(MATCH(mod_fin_lease,$B$79,0))*(Finansowanie!$K$134:$X$134=Moduły!F$79),mod_fin_lease_value),0)</f>
        <v>0</v>
      </c>
      <c r="G128" s="33" cm="1">
        <f t="array" ref="G128">IF(G$67&lt;=Koniec,SUMPRODUCT(ISNUMBER(MATCH(mod_fin_lease,$B$79,0))*(Finansowanie!$K$134:$X$134=Moduły!G$79),mod_fin_lease_value),0)</f>
        <v>0</v>
      </c>
      <c r="H128" s="33" cm="1">
        <f t="array" ref="H128">IF(H$67&lt;=Koniec,SUMPRODUCT(ISNUMBER(MATCH(mod_fin_lease,$B$79,0))*(Finansowanie!$K$134:$X$134=Moduły!H$79),mod_fin_lease_value),0)</f>
        <v>0</v>
      </c>
      <c r="I128" s="33" cm="1">
        <f t="array" ref="I128">IF(I$67&lt;=Koniec,SUMPRODUCT(ISNUMBER(MATCH(mod_fin_lease,$B$79,0))*(Finansowanie!$K$134:$X$134=Moduły!I$79),mod_fin_lease_value),0)</f>
        <v>0</v>
      </c>
      <c r="J128" s="33" cm="1">
        <f t="array" ref="J128">IF(J$67&lt;=Koniec,SUMPRODUCT(ISNUMBER(MATCH(mod_fin_lease,$B$79,0))*(Finansowanie!$K$134:$X$134=Moduły!J$79),mod_fin_lease_value),0)</f>
        <v>0</v>
      </c>
      <c r="K128" s="33" cm="1">
        <f t="array" ref="K128">IF(K$67&lt;=Koniec,SUMPRODUCT(ISNUMBER(MATCH(mod_fin_lease,$B$79,0))*(Finansowanie!$K$134:$X$134=Moduły!K$79),mod_fin_lease_value),0)</f>
        <v>0</v>
      </c>
      <c r="L128" s="33" cm="1">
        <f t="array" ref="L128">IF(L$67&lt;=Koniec,SUMPRODUCT(ISNUMBER(MATCH(mod_fin_lease,$B$79,0))*(Finansowanie!$K$134:$X$134=Moduły!L$79),mod_fin_lease_value),0)</f>
        <v>0</v>
      </c>
      <c r="M128" s="33" cm="1">
        <f t="array" ref="M128">IF(M$67&lt;=Koniec,SUMPRODUCT(ISNUMBER(MATCH(mod_fin_lease,$B$79,0))*(Finansowanie!$K$134:$X$134=Moduły!M$79),mod_fin_lease_value),0)</f>
        <v>0</v>
      </c>
      <c r="N128" s="33" cm="1">
        <f t="array" ref="N128">IF(N$67&lt;=Koniec,SUMPRODUCT(ISNUMBER(MATCH(mod_fin_lease,$B$79,0))*(Finansowanie!$K$134:$X$134=Moduły!N$79),mod_fin_lease_value),0)</f>
        <v>0</v>
      </c>
      <c r="O128" s="33" cm="1">
        <f t="array" ref="O128">IF(O$67&lt;=Koniec,SUMPRODUCT(ISNUMBER(MATCH(mod_fin_lease,$B$79,0))*(Finansowanie!$K$134:$X$134=Moduły!O$79),mod_fin_lease_value),0)</f>
        <v>0</v>
      </c>
      <c r="P128" s="33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3.95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5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5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5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5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5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5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5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5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5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5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5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5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5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5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6">
        <f t="shared" ref="C142:P142" si="61">C81</f>
        <v>0</v>
      </c>
      <c r="D142" s="536">
        <f t="shared" si="61"/>
        <v>0</v>
      </c>
      <c r="E142" s="536">
        <f t="shared" si="61"/>
        <v>0</v>
      </c>
      <c r="F142" s="536">
        <f t="shared" si="61"/>
        <v>0</v>
      </c>
      <c r="G142" s="536">
        <f t="shared" si="61"/>
        <v>0</v>
      </c>
      <c r="H142" s="536">
        <f t="shared" si="61"/>
        <v>0</v>
      </c>
      <c r="I142" s="536">
        <f t="shared" si="61"/>
        <v>0</v>
      </c>
      <c r="J142" s="536">
        <f t="shared" si="61"/>
        <v>0</v>
      </c>
      <c r="K142" s="536">
        <f t="shared" si="61"/>
        <v>0</v>
      </c>
      <c r="L142" s="536">
        <f t="shared" si="61"/>
        <v>0</v>
      </c>
      <c r="M142" s="536">
        <f t="shared" si="61"/>
        <v>0</v>
      </c>
      <c r="N142" s="536">
        <f t="shared" si="61"/>
        <v>0</v>
      </c>
      <c r="O142" s="536">
        <f t="shared" si="61"/>
        <v>0</v>
      </c>
      <c r="P142" s="536">
        <f t="shared" si="61"/>
        <v>0</v>
      </c>
    </row>
    <row r="143" spans="2:16">
      <c r="B143" s="365" t="s">
        <v>655</v>
      </c>
      <c r="C143" s="537">
        <f t="shared" ref="C143:P143" si="62">C136</f>
        <v>0</v>
      </c>
      <c r="D143" s="537">
        <f t="shared" ca="1" si="62"/>
        <v>0</v>
      </c>
      <c r="E143" s="537">
        <f t="shared" ca="1" si="62"/>
        <v>0</v>
      </c>
      <c r="F143" s="537">
        <f t="shared" ca="1" si="62"/>
        <v>0</v>
      </c>
      <c r="G143" s="537">
        <f t="shared" ca="1" si="62"/>
        <v>0</v>
      </c>
      <c r="H143" s="537">
        <f t="shared" ca="1" si="62"/>
        <v>0</v>
      </c>
      <c r="I143" s="537">
        <f t="shared" ca="1" si="62"/>
        <v>0</v>
      </c>
      <c r="J143" s="537">
        <f t="shared" ca="1" si="62"/>
        <v>0</v>
      </c>
      <c r="K143" s="537">
        <f t="shared" ca="1" si="62"/>
        <v>0</v>
      </c>
      <c r="L143" s="537">
        <f t="shared" ca="1" si="62"/>
        <v>0</v>
      </c>
      <c r="M143" s="537">
        <f t="shared" ca="1" si="62"/>
        <v>0</v>
      </c>
      <c r="N143" s="537">
        <f t="shared" ca="1" si="62"/>
        <v>0</v>
      </c>
      <c r="O143" s="537">
        <f t="shared" ca="1" si="62"/>
        <v>0</v>
      </c>
      <c r="P143" s="537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3.95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3.95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4" t="str">
        <f>C138</f>
        <v>Uzupełnij dane</v>
      </c>
      <c r="D149" s="524" t="str">
        <f t="shared" ref="D149:P149" si="65">D138</f>
        <v/>
      </c>
      <c r="E149" s="524" t="str">
        <f t="shared" si="65"/>
        <v/>
      </c>
      <c r="F149" s="524" t="str">
        <f t="shared" si="65"/>
        <v/>
      </c>
      <c r="G149" s="524" t="str">
        <f t="shared" si="65"/>
        <v/>
      </c>
      <c r="H149" s="524" t="str">
        <f t="shared" si="65"/>
        <v/>
      </c>
      <c r="I149" s="524" t="str">
        <f t="shared" si="65"/>
        <v/>
      </c>
      <c r="J149" s="524" t="str">
        <f t="shared" si="65"/>
        <v/>
      </c>
      <c r="K149" s="524" t="str">
        <f t="shared" si="65"/>
        <v/>
      </c>
      <c r="L149" s="524" t="str">
        <f t="shared" si="65"/>
        <v/>
      </c>
      <c r="M149" s="524" t="str">
        <f t="shared" si="65"/>
        <v/>
      </c>
      <c r="N149" s="524" t="str">
        <f t="shared" si="65"/>
        <v/>
      </c>
      <c r="O149" s="524" t="str">
        <f t="shared" si="65"/>
        <v/>
      </c>
      <c r="P149" s="524" t="str">
        <f t="shared" si="65"/>
        <v/>
      </c>
    </row>
    <row r="150" spans="2:16" ht="3.95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3.95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4" t="str">
        <f>C149</f>
        <v>Uzupełnij dane</v>
      </c>
      <c r="D157" s="524" t="str">
        <f t="shared" ref="D157:P157" si="69">D149</f>
        <v/>
      </c>
      <c r="E157" s="524" t="str">
        <f t="shared" si="69"/>
        <v/>
      </c>
      <c r="F157" s="524" t="str">
        <f t="shared" si="69"/>
        <v/>
      </c>
      <c r="G157" s="524" t="str">
        <f t="shared" si="69"/>
        <v/>
      </c>
      <c r="H157" s="524" t="str">
        <f t="shared" si="69"/>
        <v/>
      </c>
      <c r="I157" s="524" t="str">
        <f t="shared" si="69"/>
        <v/>
      </c>
      <c r="J157" s="524" t="str">
        <f t="shared" si="69"/>
        <v/>
      </c>
      <c r="K157" s="524" t="str">
        <f t="shared" si="69"/>
        <v/>
      </c>
      <c r="L157" s="524" t="str">
        <f t="shared" si="69"/>
        <v/>
      </c>
      <c r="M157" s="524" t="str">
        <f t="shared" si="69"/>
        <v/>
      </c>
      <c r="N157" s="524" t="str">
        <f t="shared" si="69"/>
        <v/>
      </c>
      <c r="O157" s="524" t="str">
        <f t="shared" si="69"/>
        <v/>
      </c>
      <c r="P157" s="524" t="str">
        <f t="shared" si="69"/>
        <v/>
      </c>
    </row>
    <row r="158" spans="2:16" ht="3.95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3.95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3.95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3.95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3.95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3.95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3.95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3.95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3.95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3.95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3.95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6">
        <f t="shared" ref="C225:P225" si="92">C168</f>
        <v>0</v>
      </c>
      <c r="D225" s="536">
        <f t="shared" si="92"/>
        <v>0</v>
      </c>
      <c r="E225" s="536">
        <f t="shared" si="92"/>
        <v>0</v>
      </c>
      <c r="F225" s="536">
        <f t="shared" si="92"/>
        <v>0</v>
      </c>
      <c r="G225" s="536">
        <f t="shared" si="92"/>
        <v>0</v>
      </c>
      <c r="H225" s="536">
        <f t="shared" si="92"/>
        <v>0</v>
      </c>
      <c r="I225" s="536">
        <f t="shared" si="92"/>
        <v>0</v>
      </c>
      <c r="J225" s="536">
        <f t="shared" si="92"/>
        <v>0</v>
      </c>
      <c r="K225" s="536">
        <f t="shared" si="92"/>
        <v>0</v>
      </c>
      <c r="L225" s="536">
        <f t="shared" si="92"/>
        <v>0</v>
      </c>
      <c r="M225" s="536">
        <f t="shared" si="92"/>
        <v>0</v>
      </c>
      <c r="N225" s="536">
        <f t="shared" si="92"/>
        <v>0</v>
      </c>
      <c r="O225" s="536">
        <f t="shared" si="92"/>
        <v>0</v>
      </c>
      <c r="P225" s="536">
        <f t="shared" si="92"/>
        <v>0</v>
      </c>
    </row>
    <row r="226" spans="2:16">
      <c r="B226" s="365" t="s">
        <v>655</v>
      </c>
      <c r="C226" s="537">
        <f t="shared" ref="C226:P226" si="93">C219</f>
        <v>0</v>
      </c>
      <c r="D226" s="537">
        <f t="shared" ca="1" si="93"/>
        <v>0</v>
      </c>
      <c r="E226" s="537">
        <f t="shared" ca="1" si="93"/>
        <v>0</v>
      </c>
      <c r="F226" s="537">
        <f t="shared" ca="1" si="93"/>
        <v>0</v>
      </c>
      <c r="G226" s="537">
        <f t="shared" ca="1" si="93"/>
        <v>0</v>
      </c>
      <c r="H226" s="537">
        <f t="shared" ca="1" si="93"/>
        <v>0</v>
      </c>
      <c r="I226" s="537">
        <f t="shared" ca="1" si="93"/>
        <v>0</v>
      </c>
      <c r="J226" s="537">
        <f t="shared" ca="1" si="93"/>
        <v>0</v>
      </c>
      <c r="K226" s="537">
        <f t="shared" ca="1" si="93"/>
        <v>0</v>
      </c>
      <c r="L226" s="537">
        <f t="shared" ca="1" si="93"/>
        <v>0</v>
      </c>
      <c r="M226" s="537">
        <f t="shared" ca="1" si="93"/>
        <v>0</v>
      </c>
      <c r="N226" s="537">
        <f t="shared" ca="1" si="93"/>
        <v>0</v>
      </c>
      <c r="O226" s="537">
        <f t="shared" ca="1" si="93"/>
        <v>0</v>
      </c>
      <c r="P226" s="537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3.95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3.95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4" t="str">
        <f>C221</f>
        <v>Uzupełnij dane</v>
      </c>
      <c r="D232" s="524" t="str">
        <f t="shared" ref="D232:P232" si="96">D221</f>
        <v/>
      </c>
      <c r="E232" s="524" t="str">
        <f t="shared" si="96"/>
        <v/>
      </c>
      <c r="F232" s="524" t="str">
        <f t="shared" si="96"/>
        <v/>
      </c>
      <c r="G232" s="524" t="str">
        <f t="shared" si="96"/>
        <v/>
      </c>
      <c r="H232" s="524" t="str">
        <f t="shared" si="96"/>
        <v/>
      </c>
      <c r="I232" s="524" t="str">
        <f t="shared" si="96"/>
        <v/>
      </c>
      <c r="J232" s="524" t="str">
        <f t="shared" si="96"/>
        <v/>
      </c>
      <c r="K232" s="524" t="str">
        <f t="shared" si="96"/>
        <v/>
      </c>
      <c r="L232" s="524" t="str">
        <f t="shared" si="96"/>
        <v/>
      </c>
      <c r="M232" s="524" t="str">
        <f t="shared" si="96"/>
        <v/>
      </c>
      <c r="N232" s="524" t="str">
        <f t="shared" si="96"/>
        <v/>
      </c>
      <c r="O232" s="524" t="str">
        <f t="shared" si="96"/>
        <v/>
      </c>
      <c r="P232" s="524" t="str">
        <f t="shared" si="96"/>
        <v/>
      </c>
    </row>
    <row r="233" spans="2:16" ht="3.95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3.95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4" t="str">
        <f>C232</f>
        <v>Uzupełnij dane</v>
      </c>
      <c r="D240" s="524" t="str">
        <f t="shared" ref="D240:P240" si="101">D232</f>
        <v/>
      </c>
      <c r="E240" s="524" t="str">
        <f t="shared" si="101"/>
        <v/>
      </c>
      <c r="F240" s="524" t="str">
        <f t="shared" si="101"/>
        <v/>
      </c>
      <c r="G240" s="524" t="str">
        <f t="shared" si="101"/>
        <v/>
      </c>
      <c r="H240" s="524" t="str">
        <f t="shared" si="101"/>
        <v/>
      </c>
      <c r="I240" s="524" t="str">
        <f t="shared" si="101"/>
        <v/>
      </c>
      <c r="J240" s="524" t="str">
        <f t="shared" si="101"/>
        <v/>
      </c>
      <c r="K240" s="524" t="str">
        <f t="shared" si="101"/>
        <v/>
      </c>
      <c r="L240" s="524" t="str">
        <f t="shared" si="101"/>
        <v/>
      </c>
      <c r="M240" s="524" t="str">
        <f t="shared" si="101"/>
        <v/>
      </c>
      <c r="N240" s="524" t="str">
        <f t="shared" si="101"/>
        <v/>
      </c>
      <c r="O240" s="524" t="str">
        <f t="shared" si="101"/>
        <v/>
      </c>
      <c r="P240" s="524" t="str">
        <f t="shared" si="101"/>
        <v/>
      </c>
    </row>
    <row r="241" spans="2:16" ht="3.95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3.95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6">
        <f t="shared" ref="C263:P263" si="116">C225+C142</f>
        <v>0</v>
      </c>
      <c r="D263" s="536">
        <f t="shared" si="116"/>
        <v>0</v>
      </c>
      <c r="E263" s="536">
        <f t="shared" si="116"/>
        <v>0</v>
      </c>
      <c r="F263" s="536">
        <f t="shared" si="116"/>
        <v>0</v>
      </c>
      <c r="G263" s="536">
        <f t="shared" si="116"/>
        <v>0</v>
      </c>
      <c r="H263" s="536">
        <f t="shared" si="116"/>
        <v>0</v>
      </c>
      <c r="I263" s="536">
        <f t="shared" si="116"/>
        <v>0</v>
      </c>
      <c r="J263" s="536">
        <f t="shared" si="116"/>
        <v>0</v>
      </c>
      <c r="K263" s="536">
        <f t="shared" si="116"/>
        <v>0</v>
      </c>
      <c r="L263" s="536">
        <f t="shared" si="116"/>
        <v>0</v>
      </c>
      <c r="M263" s="536">
        <f t="shared" si="116"/>
        <v>0</v>
      </c>
      <c r="N263" s="536">
        <f t="shared" si="116"/>
        <v>0</v>
      </c>
      <c r="O263" s="536">
        <f t="shared" si="116"/>
        <v>0</v>
      </c>
      <c r="P263" s="536">
        <f t="shared" si="116"/>
        <v>0</v>
      </c>
    </row>
    <row r="264" spans="2:16">
      <c r="B264" s="365" t="s">
        <v>655</v>
      </c>
      <c r="C264" s="537">
        <f t="shared" ref="C264:P264" si="117">C257</f>
        <v>0</v>
      </c>
      <c r="D264" s="537">
        <f t="shared" ca="1" si="117"/>
        <v>0</v>
      </c>
      <c r="E264" s="537">
        <f t="shared" ca="1" si="117"/>
        <v>0</v>
      </c>
      <c r="F264" s="537">
        <f t="shared" ca="1" si="117"/>
        <v>0</v>
      </c>
      <c r="G264" s="537">
        <f t="shared" ca="1" si="117"/>
        <v>0</v>
      </c>
      <c r="H264" s="537">
        <f t="shared" ca="1" si="117"/>
        <v>0</v>
      </c>
      <c r="I264" s="537">
        <f t="shared" ca="1" si="117"/>
        <v>0</v>
      </c>
      <c r="J264" s="537">
        <f t="shared" ca="1" si="117"/>
        <v>0</v>
      </c>
      <c r="K264" s="537">
        <f t="shared" ca="1" si="117"/>
        <v>0</v>
      </c>
      <c r="L264" s="537">
        <f t="shared" ca="1" si="117"/>
        <v>0</v>
      </c>
      <c r="M264" s="537">
        <f t="shared" ca="1" si="117"/>
        <v>0</v>
      </c>
      <c r="N264" s="537">
        <f t="shared" ca="1" si="117"/>
        <v>0</v>
      </c>
      <c r="O264" s="537">
        <f t="shared" ca="1" si="117"/>
        <v>0</v>
      </c>
      <c r="P264" s="537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3.95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3.95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4" t="str">
        <f>C251</f>
        <v>Uzupełnij dane</v>
      </c>
      <c r="D270" s="524" t="str">
        <f t="shared" ref="D270:P270" si="120">D251</f>
        <v/>
      </c>
      <c r="E270" s="524" t="str">
        <f t="shared" si="120"/>
        <v/>
      </c>
      <c r="F270" s="524" t="str">
        <f t="shared" si="120"/>
        <v/>
      </c>
      <c r="G270" s="524" t="str">
        <f t="shared" si="120"/>
        <v/>
      </c>
      <c r="H270" s="524" t="str">
        <f t="shared" si="120"/>
        <v/>
      </c>
      <c r="I270" s="524" t="str">
        <f t="shared" si="120"/>
        <v/>
      </c>
      <c r="J270" s="524" t="str">
        <f t="shared" si="120"/>
        <v/>
      </c>
      <c r="K270" s="524" t="str">
        <f t="shared" si="120"/>
        <v/>
      </c>
      <c r="L270" s="524" t="str">
        <f t="shared" si="120"/>
        <v/>
      </c>
      <c r="M270" s="524" t="str">
        <f t="shared" si="120"/>
        <v/>
      </c>
      <c r="N270" s="524" t="str">
        <f t="shared" si="120"/>
        <v/>
      </c>
      <c r="O270" s="524" t="str">
        <f t="shared" si="120"/>
        <v/>
      </c>
      <c r="P270" s="524" t="str">
        <f t="shared" si="120"/>
        <v/>
      </c>
    </row>
    <row r="271" spans="2:16" ht="3.95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3.95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4" t="str">
        <f>C270</f>
        <v>Uzupełnij dane</v>
      </c>
      <c r="D278" s="524" t="str">
        <f t="shared" ref="D278:P278" si="136">D270</f>
        <v/>
      </c>
      <c r="E278" s="524" t="str">
        <f t="shared" si="136"/>
        <v/>
      </c>
      <c r="F278" s="524" t="str">
        <f t="shared" si="136"/>
        <v/>
      </c>
      <c r="G278" s="524" t="str">
        <f t="shared" si="136"/>
        <v/>
      </c>
      <c r="H278" s="524" t="str">
        <f t="shared" si="136"/>
        <v/>
      </c>
      <c r="I278" s="524" t="str">
        <f t="shared" si="136"/>
        <v/>
      </c>
      <c r="J278" s="524" t="str">
        <f t="shared" si="136"/>
        <v/>
      </c>
      <c r="K278" s="524" t="str">
        <f t="shared" si="136"/>
        <v/>
      </c>
      <c r="L278" s="524" t="str">
        <f t="shared" si="136"/>
        <v/>
      </c>
      <c r="M278" s="524" t="str">
        <f t="shared" si="136"/>
        <v/>
      </c>
      <c r="N278" s="524" t="str">
        <f t="shared" si="136"/>
        <v/>
      </c>
      <c r="O278" s="524" t="str">
        <f t="shared" si="136"/>
        <v/>
      </c>
      <c r="P278" s="524" t="str">
        <f t="shared" si="136"/>
        <v/>
      </c>
    </row>
    <row r="279" spans="2:16" ht="3.95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3.95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3.95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3.95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3.95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3.95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3.95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3.95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3.95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3.95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3.95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3.95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3.95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3.95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3.95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3.95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3.95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3.95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3.95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3.95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3.95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3.95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3.95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3.95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3.95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3.95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3.95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3.95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3.95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3.95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3.95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3.95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3.95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3.95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3.95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3.95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3.95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3.95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3.95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3.95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3.95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3.95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3.95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3.95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3.95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3.95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3.95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3.95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5">
      <c r="B530" s="11" t="s">
        <v>51</v>
      </c>
    </row>
    <row r="531" spans="2:2" ht="15">
      <c r="B531" s="11"/>
    </row>
    <row r="532" spans="2:2" ht="15">
      <c r="B532" s="11"/>
    </row>
    <row r="533" spans="2:2" ht="15">
      <c r="B533" s="11"/>
    </row>
    <row r="534" spans="2:2" ht="15">
      <c r="B534" s="11"/>
    </row>
    <row r="535" spans="2:2" ht="15">
      <c r="B535" s="11"/>
    </row>
    <row r="536" spans="2:2" ht="15">
      <c r="B536" s="11"/>
    </row>
    <row r="537" spans="2:2" ht="15">
      <c r="B537" s="11"/>
    </row>
    <row r="538" spans="2:2" ht="15">
      <c r="B538" s="11"/>
    </row>
    <row r="539" spans="2:2" ht="15">
      <c r="B539" s="11"/>
    </row>
    <row r="540" spans="2:2" ht="15">
      <c r="B540" s="11"/>
    </row>
    <row r="541" spans="2:2" ht="15">
      <c r="B541" s="11"/>
    </row>
    <row r="542" spans="2:2" ht="15">
      <c r="B542" s="11"/>
    </row>
    <row r="543" spans="2:2" ht="15">
      <c r="B543" s="11"/>
    </row>
    <row r="544" spans="2:2" ht="15">
      <c r="B544" s="11"/>
    </row>
    <row r="545" spans="2:2" ht="15">
      <c r="B545" s="11"/>
    </row>
    <row r="546" spans="2:2" ht="15">
      <c r="B546" s="11"/>
    </row>
    <row r="547" spans="2:2" ht="15">
      <c r="B547" s="11"/>
    </row>
    <row r="548" spans="2:2" ht="15">
      <c r="B548" s="11"/>
    </row>
    <row r="549" spans="2:2" ht="15">
      <c r="B549" s="11"/>
    </row>
    <row r="550" spans="2:2" ht="15">
      <c r="B550" s="11"/>
    </row>
    <row r="551" spans="2:2" ht="15">
      <c r="B551" s="11"/>
    </row>
    <row r="552" spans="2:2" ht="15">
      <c r="B552" s="11"/>
    </row>
    <row r="553" spans="2:2" ht="15">
      <c r="B553" s="11"/>
    </row>
    <row r="554" spans="2:2" ht="15">
      <c r="B554" s="11"/>
    </row>
    <row r="555" spans="2:2" ht="15">
      <c r="B555" s="11"/>
    </row>
    <row r="556" spans="2:2" ht="15">
      <c r="B556" s="11"/>
    </row>
    <row r="557" spans="2:2" ht="15">
      <c r="B557" s="11"/>
    </row>
    <row r="558" spans="2:2" ht="15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6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6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6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6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7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7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7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7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7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5">
        <f>SUM(C615:C621)</f>
        <v>0</v>
      </c>
      <c r="D622" s="525">
        <f t="shared" ref="D622:P622" si="239">SUM(D615:D621)</f>
        <v>0</v>
      </c>
      <c r="E622" s="525">
        <f t="shared" si="239"/>
        <v>0</v>
      </c>
      <c r="F622" s="525">
        <f t="shared" si="239"/>
        <v>0</v>
      </c>
      <c r="G622" s="525">
        <f t="shared" si="239"/>
        <v>0</v>
      </c>
      <c r="H622" s="525">
        <f t="shared" si="239"/>
        <v>0</v>
      </c>
      <c r="I622" s="525">
        <f t="shared" si="239"/>
        <v>0</v>
      </c>
      <c r="J622" s="525">
        <f t="shared" si="239"/>
        <v>0</v>
      </c>
      <c r="K622" s="525">
        <f t="shared" si="239"/>
        <v>0</v>
      </c>
      <c r="L622" s="525">
        <f t="shared" si="239"/>
        <v>0</v>
      </c>
      <c r="M622" s="525">
        <f t="shared" si="239"/>
        <v>0</v>
      </c>
      <c r="N622" s="525">
        <f t="shared" si="239"/>
        <v>0</v>
      </c>
      <c r="O622" s="525">
        <f t="shared" si="239"/>
        <v>0</v>
      </c>
      <c r="P622" s="525">
        <f t="shared" si="239"/>
        <v>0</v>
      </c>
    </row>
    <row r="624" spans="2:16" hidden="1">
      <c r="B624" s="1" t="s">
        <v>784</v>
      </c>
    </row>
    <row r="625" spans="2:16" hidden="1">
      <c r="B625" s="526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6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6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6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3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3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3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3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3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3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3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3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3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3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3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3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3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3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4">
        <f t="shared" ref="C655:P655" si="245">IF(C$601&lt;=Koniec_PR,SUM(C647:C653),0)</f>
        <v>0</v>
      </c>
      <c r="D655" s="534">
        <f t="shared" si="245"/>
        <v>0</v>
      </c>
      <c r="E655" s="534">
        <f t="shared" si="245"/>
        <v>0</v>
      </c>
      <c r="F655" s="534">
        <f t="shared" si="245"/>
        <v>0</v>
      </c>
      <c r="G655" s="534">
        <f t="shared" si="245"/>
        <v>0</v>
      </c>
      <c r="H655" s="534">
        <f t="shared" si="245"/>
        <v>0</v>
      </c>
      <c r="I655" s="534">
        <f t="shared" si="245"/>
        <v>0</v>
      </c>
      <c r="J655" s="534">
        <f t="shared" si="245"/>
        <v>0</v>
      </c>
      <c r="K655" s="534">
        <f t="shared" si="245"/>
        <v>0</v>
      </c>
      <c r="L655" s="534">
        <f t="shared" si="245"/>
        <v>0</v>
      </c>
      <c r="M655" s="534">
        <f t="shared" si="245"/>
        <v>0</v>
      </c>
      <c r="N655" s="534">
        <f t="shared" si="245"/>
        <v>0</v>
      </c>
      <c r="O655" s="534">
        <f t="shared" si="245"/>
        <v>0</v>
      </c>
      <c r="P655" s="534">
        <f t="shared" si="245"/>
        <v>0</v>
      </c>
    </row>
    <row r="659" spans="2:16" hidden="1">
      <c r="B659" s="1" t="s">
        <v>792</v>
      </c>
      <c r="C659" s="533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3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3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3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3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3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3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3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3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3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3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3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3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3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4">
        <f t="shared" ref="C667:P667" si="246">IF(C$601&lt;=Koniec_PR,SUM(C659:C665),0)</f>
        <v>0</v>
      </c>
      <c r="D667" s="534">
        <f t="shared" si="246"/>
        <v>0</v>
      </c>
      <c r="E667" s="534">
        <f t="shared" si="246"/>
        <v>0</v>
      </c>
      <c r="F667" s="534">
        <f t="shared" si="246"/>
        <v>0</v>
      </c>
      <c r="G667" s="534">
        <f t="shared" si="246"/>
        <v>0</v>
      </c>
      <c r="H667" s="534">
        <f t="shared" si="246"/>
        <v>0</v>
      </c>
      <c r="I667" s="534">
        <f t="shared" si="246"/>
        <v>0</v>
      </c>
      <c r="J667" s="534">
        <f t="shared" si="246"/>
        <v>0</v>
      </c>
      <c r="K667" s="534">
        <f t="shared" si="246"/>
        <v>0</v>
      </c>
      <c r="L667" s="534">
        <f t="shared" si="246"/>
        <v>0</v>
      </c>
      <c r="M667" s="534">
        <f t="shared" si="246"/>
        <v>0</v>
      </c>
      <c r="N667" s="534">
        <f t="shared" si="246"/>
        <v>0</v>
      </c>
      <c r="O667" s="534">
        <f t="shared" si="246"/>
        <v>0</v>
      </c>
      <c r="P667" s="534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FXy2tz/CLQMcJCu1SYMW8JMOY9wArFwZeEo+PaEJNmZJUdR8ZWH6h7v/hr30clY0v67r3uMmox7iGm0zzsgwSg==" saltValue="iK0zejb43br+SY19U/jo9g==" spinCount="100000" sheet="1" objects="1" scenarios="1"/>
  <mergeCells count="1">
    <mergeCell ref="B2:P3"/>
  </mergeCells>
  <conditionalFormatting sqref="C146:P147">
    <cfRule type="expression" dxfId="42" priority="59">
      <formula>C146=0</formula>
    </cfRule>
  </conditionalFormatting>
  <conditionalFormatting sqref="C147:P147 C230:P230 C155:P155 C268:P268">
    <cfRule type="containsText" dxfId="41" priority="103" operator="containsText" text="n/d">
      <formula>NOT(ISERROR(SEARCH("n/d",C147)))</formula>
    </cfRule>
  </conditionalFormatting>
  <conditionalFormatting sqref="C152:P152">
    <cfRule type="cellIs" dxfId="40" priority="101" operator="lessThan">
      <formula>0</formula>
    </cfRule>
    <cfRule type="cellIs" dxfId="39" priority="102" operator="greaterThan">
      <formula>0</formula>
    </cfRule>
  </conditionalFormatting>
  <conditionalFormatting sqref="C154:P155 C162:P163 C237:P238 C245:P246 C275:P276 C283:P284">
    <cfRule type="expression" dxfId="38" priority="6" stopIfTrue="1">
      <formula>OR(C$67&lt;=Koniec_Projekt,C$67&gt;Koniec)</formula>
    </cfRule>
  </conditionalFormatting>
  <conditionalFormatting sqref="C154:P155">
    <cfRule type="cellIs" dxfId="37" priority="104" operator="lessThan">
      <formula>WACC</formula>
    </cfRule>
    <cfRule type="cellIs" dxfId="36" priority="105" operator="greaterThan">
      <formula>WACC</formula>
    </cfRule>
  </conditionalFormatting>
  <conditionalFormatting sqref="C160:P160">
    <cfRule type="cellIs" dxfId="35" priority="108" operator="lessThan">
      <formula>0</formula>
    </cfRule>
    <cfRule type="cellIs" dxfId="34" priority="109" operator="greaterThan">
      <formula>0</formula>
    </cfRule>
  </conditionalFormatting>
  <conditionalFormatting sqref="C162:P163">
    <cfRule type="cellIs" dxfId="33" priority="98" operator="lessThan">
      <formula>WACC</formula>
    </cfRule>
    <cfRule type="cellIs" dxfId="32" priority="99" operator="greaterThan">
      <formula>WACC</formula>
    </cfRule>
  </conditionalFormatting>
  <conditionalFormatting sqref="C163:P163">
    <cfRule type="containsText" dxfId="31" priority="97" operator="containsText" text="n/d">
      <formula>NOT(ISERROR(SEARCH("n/d",C163)))</formula>
    </cfRule>
  </conditionalFormatting>
  <conditionalFormatting sqref="C229:P230">
    <cfRule type="expression" dxfId="30" priority="58">
      <formula>C229=0</formula>
    </cfRule>
  </conditionalFormatting>
  <conditionalFormatting sqref="C235:P235">
    <cfRule type="cellIs" dxfId="29" priority="83" operator="lessThan">
      <formula>0</formula>
    </cfRule>
    <cfRule type="cellIs" dxfId="28" priority="84" operator="greaterThan">
      <formula>0</formula>
    </cfRule>
  </conditionalFormatting>
  <conditionalFormatting sqref="C237:P238">
    <cfRule type="cellIs" dxfId="27" priority="86" operator="lessThan">
      <formula>WACC</formula>
    </cfRule>
    <cfRule type="cellIs" dxfId="26" priority="87" operator="greaterThan">
      <formula>WACC</formula>
    </cfRule>
  </conditionalFormatting>
  <conditionalFormatting sqref="C238:P238">
    <cfRule type="containsText" dxfId="25" priority="85" operator="containsText" text="n/d">
      <formula>NOT(ISERROR(SEARCH("n/d",C238)))</formula>
    </cfRule>
  </conditionalFormatting>
  <conditionalFormatting sqref="C243:P243">
    <cfRule type="cellIs" dxfId="24" priority="90" operator="lessThan">
      <formula>0</formula>
    </cfRule>
    <cfRule type="cellIs" dxfId="23" priority="91" operator="greaterThan">
      <formula>0</formula>
    </cfRule>
  </conditionalFormatting>
  <conditionalFormatting sqref="C245:P246">
    <cfRule type="cellIs" dxfId="22" priority="80" operator="lessThan">
      <formula>WACC</formula>
    </cfRule>
    <cfRule type="cellIs" dxfId="21" priority="81" operator="greaterThan">
      <formula>WACC</formula>
    </cfRule>
  </conditionalFormatting>
  <conditionalFormatting sqref="C246:P246">
    <cfRule type="containsText" dxfId="20" priority="79" operator="containsText" text="n/d">
      <formula>NOT(ISERROR(SEARCH("n/d",C246)))</formula>
    </cfRule>
  </conditionalFormatting>
  <conditionalFormatting sqref="C267:P268">
    <cfRule type="expression" dxfId="19" priority="1">
      <formula>C267=0</formula>
    </cfRule>
  </conditionalFormatting>
  <conditionalFormatting sqref="C273:P273">
    <cfRule type="cellIs" dxfId="18" priority="4" operator="lessThan">
      <formula>0</formula>
    </cfRule>
    <cfRule type="cellIs" dxfId="17" priority="5" operator="greaterThan">
      <formula>0</formula>
    </cfRule>
  </conditionalFormatting>
  <conditionalFormatting sqref="C275:P276">
    <cfRule type="cellIs" dxfId="16" priority="8" operator="lessThan">
      <formula>WACC</formula>
    </cfRule>
    <cfRule type="cellIs" dxfId="15" priority="9" operator="greaterThan">
      <formula>WACC</formula>
    </cfRule>
  </conditionalFormatting>
  <conditionalFormatting sqref="C276:P276">
    <cfRule type="containsText" dxfId="14" priority="7" operator="containsText" text="n/d">
      <formula>NOT(ISERROR(SEARCH("n/d",C276)))</formula>
    </cfRule>
  </conditionalFormatting>
  <conditionalFormatting sqref="C281:P281">
    <cfRule type="cellIs" dxfId="13" priority="15" operator="lessThan">
      <formula>0</formula>
    </cfRule>
    <cfRule type="cellIs" dxfId="12" priority="16" operator="greaterThan">
      <formula>0</formula>
    </cfRule>
  </conditionalFormatting>
  <conditionalFormatting sqref="C283:P284">
    <cfRule type="cellIs" dxfId="11" priority="14" operator="lessThan">
      <formula>WACC</formula>
    </cfRule>
    <cfRule type="cellIs" dxfId="10" priority="19" operator="greaterThan">
      <formula>WACC</formula>
    </cfRule>
  </conditionalFormatting>
  <conditionalFormatting sqref="C284:P284">
    <cfRule type="containsText" dxfId="9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8</xdr:col>
                    <xdr:colOff>47625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77.1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</row>
    <row r="3" spans="2:24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5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5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2.75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2.75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5">
      <c r="B98" s="149" t="s">
        <v>586</v>
      </c>
      <c r="C98" s="578" t="s">
        <v>813</v>
      </c>
      <c r="D98" s="578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69">
        <f>ROUND(SUM(C100:C106),0)</f>
        <v>0</v>
      </c>
      <c r="D99" s="569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2">
        <f>G42</f>
        <v>0</v>
      </c>
      <c r="D100" s="572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3">
        <f>G21</f>
        <v>0</v>
      </c>
      <c r="D101" s="572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3">
        <f>E66-G66</f>
        <v>0</v>
      </c>
      <c r="D102" s="572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3">
        <f>E67-G67</f>
        <v>0</v>
      </c>
      <c r="D103" s="572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3">
        <f>(G87-E87)-(G89-E89)</f>
        <v>0</v>
      </c>
      <c r="D104" s="572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3">
        <f>(E64-G64)+(E72-G72)+(G91-E91)-G117</f>
        <v>0</v>
      </c>
      <c r="D105" s="572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4">
        <v>0</v>
      </c>
      <c r="D106" s="572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5"/>
      <c r="D107" s="57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69">
        <f>ROUND(SUM(C109:C110),0)</f>
        <v>0</v>
      </c>
      <c r="D108" s="569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2">
        <f>(E48+E53)-(G48+G53)-G21</f>
        <v>0</v>
      </c>
      <c r="D109" s="572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3">
        <f>(E62+E63)-(G62+G63)</f>
        <v>0</v>
      </c>
      <c r="D110" s="572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5"/>
      <c r="D111" s="57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69">
        <f>ROUND(C118+C117+C116+C115+C114+C113,0)</f>
        <v>0</v>
      </c>
      <c r="D112" s="569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2">
        <f>(G89-E89)</f>
        <v>0</v>
      </c>
      <c r="D113" s="572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3">
        <f>G85</f>
        <v>0</v>
      </c>
      <c r="D114" s="573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4"/>
      <c r="D115" s="574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4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3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4"/>
      <c r="D117" s="574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3">
        <f>(G83-E83)+(G84-E84)-(G85-E85)</f>
        <v>0</v>
      </c>
      <c r="D118" s="576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77"/>
      <c r="D119" s="577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68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69">
        <f>ROUND(C99+C108+C112,0)</f>
        <v>0</v>
      </c>
      <c r="D121" s="569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0"/>
      <c r="D122" s="570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69">
        <f>ROUND(C121+C122,0)</f>
        <v>0</v>
      </c>
      <c r="D123" s="569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1">
        <f>C123-G69</f>
        <v>0</v>
      </c>
      <c r="D124" s="571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5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5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5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5">
      <c r="B189" s="150" t="s">
        <v>540</v>
      </c>
    </row>
    <row r="190" spans="2:24" ht="12.75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2.75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5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IF(LataProjekcji&lt;=Koniec,(K233-I233),0)</f>
        <v>0</v>
      </c>
      <c r="L257" s="94">
        <f t="shared" ref="L257:X257" si="121">IF(LataProjekcji&lt;=Koniec,(L233-K233),0)</f>
        <v>0</v>
      </c>
      <c r="M257" s="94">
        <f t="shared" si="121"/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IF(LataProjekcji&lt;=Koniec,K229-I229,0)</f>
        <v>0</v>
      </c>
      <c r="L258" s="94">
        <f t="shared" ref="L258:X258" si="122">IF(LataProjekcji&lt;=Koniec,L229-K229,0)</f>
        <v>0</v>
      </c>
      <c r="M258" s="94">
        <f t="shared" si="122"/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 t="shared" ref="K265:X265" si="123">IF(LataProjekcji&lt;=Koniec,K243+K252+K256,0)</f>
        <v>0</v>
      </c>
      <c r="L265" s="97">
        <f t="shared" ca="1" si="123"/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5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5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5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5">
      <c r="B333" s="152" t="s">
        <v>540</v>
      </c>
    </row>
    <row r="334" spans="2:24" ht="12.75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2.75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5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IF(LataProjekcji&lt;=Koniec,IF(Założenia!$J$32=12,(K374-J374)-(K376-J376)-K234,(K374-I374)-(K376-I376)-K234),0)</f>
        <v>0</v>
      </c>
      <c r="L391" s="33">
        <f ca="1">IF(LataProjekcji&lt;=Koniec,(L374-K374)-(L376-K376)-(L234-K234),0)</f>
        <v>0</v>
      </c>
      <c r="M391" s="33">
        <f t="shared" ref="M391:X391" ca="1" si="222">IF(LataProjekcji&lt;=Koniec,(M374-L374)-(M376-L376)-(M234-L234),0)</f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5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5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6tmifLF9Jx3S5+vHal9QZDYo8y66zgvw4ZI6/ybSK3PANlxEZZX9fy7HoV7RVBOqaE23t7ajiuLFC4+Y/Ol6vA==" saltValue="KxpCJWITBeFycfmzE2kUlw==" spinCount="100000" sheet="1" objects="1" scenarios="1"/>
  <mergeCells count="1">
    <mergeCell ref="B2:X3"/>
  </mergeCells>
  <conditionalFormatting sqref="G130:X151 K274:X295 G416:X437">
    <cfRule type="containsText" dxfId="8" priority="1" operator="containsText" text="bd.">
      <formula>NOT(ISERROR(SEARCH("bd.",G130)))</formula>
    </cfRule>
  </conditionalFormatting>
  <conditionalFormatting sqref="G358:X358">
    <cfRule type="cellIs" dxfId="7" priority="14" operator="lessThan">
      <formula>0</formula>
    </cfRule>
  </conditionalFormatting>
  <conditionalFormatting sqref="K62:X64 K72:X72 K83:X83 K86:X86 K90:X90 K93:X93">
    <cfRule type="expression" dxfId="6" priority="12">
      <formula>AND(K$12&gt;Koniec_Projekt,K$12&lt;=Koniec)</formula>
    </cfRule>
    <cfRule type="expression" dxfId="5" priority="13">
      <formula>K$12&lt;=Koniec_Projekt</formula>
    </cfRule>
  </conditionalFormatting>
  <conditionalFormatting sqref="K70:X70">
    <cfRule type="cellIs" dxfId="4" priority="279" operator="lessThan">
      <formula>0</formula>
    </cfRule>
  </conditionalFormatting>
  <conditionalFormatting sqref="K214:X214">
    <cfRule type="cellIs" dxfId="3" priority="270" operator="lessThan">
      <formula>0</formula>
    </cfRule>
  </conditionalFormatting>
  <conditionalFormatting sqref="K267:X267">
    <cfRule type="cellIs" dxfId="2" priority="286" operator="lessThan">
      <formula>0</formula>
    </cfRule>
  </conditionalFormatting>
  <conditionalFormatting sqref="K409:X409">
    <cfRule type="cellIs" dxfId="1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123825</xdr:rowOff>
                  </from>
                  <to>
                    <xdr:col>12</xdr:col>
                    <xdr:colOff>381000</xdr:colOff>
                    <xdr:row>10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2317-88E2-45E1-9EC5-55D4E7EACD34}">
  <sheetPr>
    <tabColor rgb="FFFFFF00"/>
  </sheetPr>
  <dimension ref="A1:Z38"/>
  <sheetViews>
    <sheetView showGridLines="0" zoomScale="175" zoomScaleNormal="175" workbookViewId="0"/>
  </sheetViews>
  <sheetFormatPr defaultColWidth="0" defaultRowHeight="12" zeroHeight="1"/>
  <cols>
    <col min="1" max="1" width="2.83203125" style="1" customWidth="1"/>
    <col min="2" max="2" width="4.83203125" style="1" customWidth="1"/>
    <col min="3" max="3" width="14.83203125" style="1" customWidth="1"/>
    <col min="4" max="6" width="17.83203125" style="1" customWidth="1"/>
    <col min="7" max="9" width="14.83203125" style="1" customWidth="1"/>
    <col min="10" max="25" width="0" style="1" hidden="1" customWidth="1"/>
    <col min="26" max="26" width="2.83203125" style="1" customWidth="1"/>
    <col min="27" max="16384" width="9.33203125" style="1" hidden="1"/>
  </cols>
  <sheetData>
    <row r="1" spans="2:25"/>
    <row r="2" spans="2:25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</row>
    <row r="3" spans="2:25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</row>
    <row r="4" spans="2:25"/>
    <row r="5" spans="2:25"/>
    <row r="6" spans="2:25" ht="72">
      <c r="B6" s="614" t="s">
        <v>839</v>
      </c>
      <c r="C6" s="615" t="s">
        <v>841</v>
      </c>
      <c r="D6" s="615" t="s">
        <v>842</v>
      </c>
      <c r="E6" s="615" t="s">
        <v>843</v>
      </c>
      <c r="F6" s="615" t="s">
        <v>844</v>
      </c>
      <c r="G6" s="615" t="s">
        <v>840</v>
      </c>
      <c r="H6" s="616" t="s">
        <v>845</v>
      </c>
      <c r="I6" s="616" t="s">
        <v>846</v>
      </c>
    </row>
    <row r="7" spans="2:25">
      <c r="B7" s="620">
        <v>1</v>
      </c>
      <c r="C7" s="647"/>
      <c r="D7" s="621"/>
      <c r="E7" s="621"/>
      <c r="F7" s="621"/>
      <c r="G7" s="622"/>
      <c r="H7" s="654" t="str">
        <f>IF(ISBLANK($G7),"",IF($G7="zaliczka [Z]",(F7/E7),"n/d"))</f>
        <v/>
      </c>
      <c r="I7" s="651" t="str">
        <f>IF(ISBLANK($G7),"",IF($G7="refundacja [R]",(F7/E7),"n/d"))</f>
        <v/>
      </c>
      <c r="J7" s="623" t="str">
        <f>IF(ISBLANK($G7),"",IF($G7="zaliczka [Z]",(G7/F7),"n/d"))</f>
        <v/>
      </c>
      <c r="K7" s="623" t="str">
        <f>IF(ISBLANK($G7),"",IF($G7="zaliczka [Z]",(I7/G7),"n/d"))</f>
        <v/>
      </c>
      <c r="L7" s="623" t="str">
        <f t="shared" ref="L7:Y7" si="0">IF(ISBLANK($G7),"",IF($G7="zaliczka [Z]",(J7/I7),"n/d"))</f>
        <v/>
      </c>
      <c r="M7" s="623" t="str">
        <f t="shared" si="0"/>
        <v/>
      </c>
      <c r="N7" s="623" t="str">
        <f t="shared" si="0"/>
        <v/>
      </c>
      <c r="O7" s="623" t="str">
        <f t="shared" si="0"/>
        <v/>
      </c>
      <c r="P7" s="623" t="str">
        <f t="shared" si="0"/>
        <v/>
      </c>
      <c r="Q7" s="623" t="str">
        <f t="shared" si="0"/>
        <v/>
      </c>
      <c r="R7" s="623" t="str">
        <f t="shared" si="0"/>
        <v/>
      </c>
      <c r="S7" s="623" t="str">
        <f t="shared" si="0"/>
        <v/>
      </c>
      <c r="T7" s="623" t="str">
        <f t="shared" si="0"/>
        <v/>
      </c>
      <c r="U7" s="623" t="str">
        <f t="shared" si="0"/>
        <v/>
      </c>
      <c r="V7" s="623" t="str">
        <f t="shared" si="0"/>
        <v/>
      </c>
      <c r="W7" s="623" t="str">
        <f t="shared" si="0"/>
        <v/>
      </c>
      <c r="X7" s="623" t="str">
        <f t="shared" si="0"/>
        <v/>
      </c>
      <c r="Y7" s="623" t="str">
        <f t="shared" si="0"/>
        <v/>
      </c>
    </row>
    <row r="8" spans="2:25">
      <c r="B8" s="624">
        <v>2</v>
      </c>
      <c r="C8" s="648"/>
      <c r="D8" s="657"/>
      <c r="E8" s="657"/>
      <c r="F8" s="657"/>
      <c r="G8" s="625"/>
      <c r="H8" s="655" t="str">
        <f t="shared" ref="H8:H36" si="1">IF(ISBLANK($G8),"",IF($G8="zaliczka [Z]",(F8/E8),"n/d"))</f>
        <v/>
      </c>
      <c r="I8" s="652" t="str">
        <f t="shared" ref="I8:I36" si="2">IF(ISBLANK($G8),"",IF($G8="refundacja [R]",(F8/E8),"n/d"))</f>
        <v/>
      </c>
    </row>
    <row r="9" spans="2:25">
      <c r="B9" s="624">
        <v>3</v>
      </c>
      <c r="C9" s="648"/>
      <c r="D9" s="657"/>
      <c r="E9" s="657"/>
      <c r="F9" s="657"/>
      <c r="G9" s="625"/>
      <c r="H9" s="655" t="str">
        <f t="shared" si="1"/>
        <v/>
      </c>
      <c r="I9" s="652" t="str">
        <f t="shared" si="2"/>
        <v/>
      </c>
    </row>
    <row r="10" spans="2:25">
      <c r="B10" s="624">
        <v>4</v>
      </c>
      <c r="C10" s="648"/>
      <c r="D10" s="657"/>
      <c r="E10" s="657"/>
      <c r="F10" s="657"/>
      <c r="G10" s="625"/>
      <c r="H10" s="655" t="str">
        <f t="shared" si="1"/>
        <v/>
      </c>
      <c r="I10" s="652" t="str">
        <f t="shared" si="2"/>
        <v/>
      </c>
    </row>
    <row r="11" spans="2:25">
      <c r="B11" s="624">
        <v>5</v>
      </c>
      <c r="C11" s="648"/>
      <c r="D11" s="657"/>
      <c r="E11" s="657"/>
      <c r="F11" s="657"/>
      <c r="G11" s="625"/>
      <c r="H11" s="655" t="str">
        <f t="shared" si="1"/>
        <v/>
      </c>
      <c r="I11" s="652" t="str">
        <f t="shared" si="2"/>
        <v/>
      </c>
    </row>
    <row r="12" spans="2:25">
      <c r="B12" s="624">
        <v>6</v>
      </c>
      <c r="C12" s="648"/>
      <c r="D12" s="657"/>
      <c r="E12" s="657"/>
      <c r="F12" s="657"/>
      <c r="G12" s="625"/>
      <c r="H12" s="655" t="str">
        <f t="shared" si="1"/>
        <v/>
      </c>
      <c r="I12" s="652" t="str">
        <f t="shared" si="2"/>
        <v/>
      </c>
    </row>
    <row r="13" spans="2:25">
      <c r="B13" s="624">
        <v>7</v>
      </c>
      <c r="C13" s="648"/>
      <c r="D13" s="657"/>
      <c r="E13" s="657"/>
      <c r="F13" s="657"/>
      <c r="G13" s="625"/>
      <c r="H13" s="655" t="str">
        <f t="shared" si="1"/>
        <v/>
      </c>
      <c r="I13" s="652" t="str">
        <f t="shared" si="2"/>
        <v/>
      </c>
    </row>
    <row r="14" spans="2:25">
      <c r="B14" s="624">
        <v>8</v>
      </c>
      <c r="C14" s="648"/>
      <c r="D14" s="657"/>
      <c r="E14" s="657"/>
      <c r="F14" s="657"/>
      <c r="G14" s="625"/>
      <c r="H14" s="655" t="str">
        <f t="shared" si="1"/>
        <v/>
      </c>
      <c r="I14" s="652" t="str">
        <f t="shared" si="2"/>
        <v/>
      </c>
    </row>
    <row r="15" spans="2:25">
      <c r="B15" s="624">
        <v>9</v>
      </c>
      <c r="C15" s="648"/>
      <c r="D15" s="657"/>
      <c r="E15" s="657"/>
      <c r="F15" s="657"/>
      <c r="G15" s="625"/>
      <c r="H15" s="655" t="str">
        <f t="shared" si="1"/>
        <v/>
      </c>
      <c r="I15" s="652" t="str">
        <f t="shared" si="2"/>
        <v/>
      </c>
    </row>
    <row r="16" spans="2:25">
      <c r="B16" s="624">
        <v>10</v>
      </c>
      <c r="C16" s="648"/>
      <c r="D16" s="657"/>
      <c r="E16" s="657"/>
      <c r="F16" s="657"/>
      <c r="G16" s="625"/>
      <c r="H16" s="655" t="str">
        <f t="shared" si="1"/>
        <v/>
      </c>
      <c r="I16" s="652" t="str">
        <f t="shared" si="2"/>
        <v/>
      </c>
    </row>
    <row r="17" spans="2:9">
      <c r="B17" s="624">
        <v>11</v>
      </c>
      <c r="C17" s="648"/>
      <c r="D17" s="657"/>
      <c r="E17" s="657"/>
      <c r="F17" s="657"/>
      <c r="G17" s="625"/>
      <c r="H17" s="655" t="str">
        <f t="shared" si="1"/>
        <v/>
      </c>
      <c r="I17" s="652" t="str">
        <f t="shared" si="2"/>
        <v/>
      </c>
    </row>
    <row r="18" spans="2:9">
      <c r="B18" s="624">
        <v>12</v>
      </c>
      <c r="C18" s="648"/>
      <c r="D18" s="657"/>
      <c r="E18" s="657"/>
      <c r="F18" s="657"/>
      <c r="G18" s="625"/>
      <c r="H18" s="655" t="str">
        <f t="shared" si="1"/>
        <v/>
      </c>
      <c r="I18" s="652" t="str">
        <f t="shared" si="2"/>
        <v/>
      </c>
    </row>
    <row r="19" spans="2:9">
      <c r="B19" s="624">
        <v>13</v>
      </c>
      <c r="C19" s="648"/>
      <c r="D19" s="657"/>
      <c r="E19" s="657"/>
      <c r="F19" s="657"/>
      <c r="G19" s="625"/>
      <c r="H19" s="655" t="str">
        <f t="shared" si="1"/>
        <v/>
      </c>
      <c r="I19" s="652" t="str">
        <f t="shared" si="2"/>
        <v/>
      </c>
    </row>
    <row r="20" spans="2:9">
      <c r="B20" s="624">
        <v>14</v>
      </c>
      <c r="C20" s="648"/>
      <c r="D20" s="657"/>
      <c r="E20" s="657"/>
      <c r="F20" s="657"/>
      <c r="G20" s="625"/>
      <c r="H20" s="655" t="str">
        <f t="shared" si="1"/>
        <v/>
      </c>
      <c r="I20" s="652" t="str">
        <f t="shared" si="2"/>
        <v/>
      </c>
    </row>
    <row r="21" spans="2:9">
      <c r="B21" s="624">
        <v>15</v>
      </c>
      <c r="C21" s="648"/>
      <c r="D21" s="657"/>
      <c r="E21" s="657"/>
      <c r="F21" s="657"/>
      <c r="G21" s="625"/>
      <c r="H21" s="655" t="str">
        <f t="shared" si="1"/>
        <v/>
      </c>
      <c r="I21" s="652" t="str">
        <f t="shared" si="2"/>
        <v/>
      </c>
    </row>
    <row r="22" spans="2:9">
      <c r="B22" s="624">
        <v>16</v>
      </c>
      <c r="C22" s="648"/>
      <c r="D22" s="657"/>
      <c r="E22" s="657"/>
      <c r="F22" s="657"/>
      <c r="G22" s="625"/>
      <c r="H22" s="655" t="str">
        <f t="shared" si="1"/>
        <v/>
      </c>
      <c r="I22" s="652" t="str">
        <f t="shared" si="2"/>
        <v/>
      </c>
    </row>
    <row r="23" spans="2:9">
      <c r="B23" s="624">
        <v>17</v>
      </c>
      <c r="C23" s="648"/>
      <c r="D23" s="657"/>
      <c r="E23" s="657"/>
      <c r="F23" s="657"/>
      <c r="G23" s="625"/>
      <c r="H23" s="655" t="str">
        <f t="shared" si="1"/>
        <v/>
      </c>
      <c r="I23" s="652" t="str">
        <f t="shared" si="2"/>
        <v/>
      </c>
    </row>
    <row r="24" spans="2:9">
      <c r="B24" s="624">
        <v>18</v>
      </c>
      <c r="C24" s="648"/>
      <c r="D24" s="657"/>
      <c r="E24" s="657"/>
      <c r="F24" s="657"/>
      <c r="G24" s="625"/>
      <c r="H24" s="655" t="str">
        <f t="shared" si="1"/>
        <v/>
      </c>
      <c r="I24" s="652" t="str">
        <f t="shared" si="2"/>
        <v/>
      </c>
    </row>
    <row r="25" spans="2:9">
      <c r="B25" s="624">
        <v>19</v>
      </c>
      <c r="C25" s="648"/>
      <c r="D25" s="657"/>
      <c r="E25" s="657"/>
      <c r="F25" s="657"/>
      <c r="G25" s="625"/>
      <c r="H25" s="655" t="str">
        <f t="shared" si="1"/>
        <v/>
      </c>
      <c r="I25" s="652" t="str">
        <f t="shared" si="2"/>
        <v/>
      </c>
    </row>
    <row r="26" spans="2:9">
      <c r="B26" s="624">
        <v>20</v>
      </c>
      <c r="C26" s="648"/>
      <c r="D26" s="657"/>
      <c r="E26" s="657"/>
      <c r="F26" s="657"/>
      <c r="G26" s="625"/>
      <c r="H26" s="655" t="str">
        <f t="shared" si="1"/>
        <v/>
      </c>
      <c r="I26" s="652" t="str">
        <f t="shared" si="2"/>
        <v/>
      </c>
    </row>
    <row r="27" spans="2:9">
      <c r="B27" s="624">
        <v>21</v>
      </c>
      <c r="C27" s="648"/>
      <c r="D27" s="657"/>
      <c r="E27" s="657"/>
      <c r="F27" s="657"/>
      <c r="G27" s="625"/>
      <c r="H27" s="655" t="str">
        <f t="shared" si="1"/>
        <v/>
      </c>
      <c r="I27" s="652" t="str">
        <f t="shared" si="2"/>
        <v/>
      </c>
    </row>
    <row r="28" spans="2:9">
      <c r="B28" s="624">
        <v>22</v>
      </c>
      <c r="C28" s="648"/>
      <c r="D28" s="657"/>
      <c r="E28" s="657"/>
      <c r="F28" s="657"/>
      <c r="G28" s="625"/>
      <c r="H28" s="655" t="str">
        <f t="shared" si="1"/>
        <v/>
      </c>
      <c r="I28" s="652" t="str">
        <f t="shared" si="2"/>
        <v/>
      </c>
    </row>
    <row r="29" spans="2:9">
      <c r="B29" s="624">
        <v>23</v>
      </c>
      <c r="C29" s="648"/>
      <c r="D29" s="657"/>
      <c r="E29" s="657"/>
      <c r="F29" s="657"/>
      <c r="G29" s="625"/>
      <c r="H29" s="655" t="str">
        <f t="shared" si="1"/>
        <v/>
      </c>
      <c r="I29" s="652" t="str">
        <f t="shared" si="2"/>
        <v/>
      </c>
    </row>
    <row r="30" spans="2:9">
      <c r="B30" s="624">
        <v>24</v>
      </c>
      <c r="C30" s="648"/>
      <c r="D30" s="657"/>
      <c r="E30" s="657"/>
      <c r="F30" s="657"/>
      <c r="G30" s="625"/>
      <c r="H30" s="655" t="str">
        <f t="shared" si="1"/>
        <v/>
      </c>
      <c r="I30" s="652" t="str">
        <f t="shared" si="2"/>
        <v/>
      </c>
    </row>
    <row r="31" spans="2:9">
      <c r="B31" s="624">
        <v>25</v>
      </c>
      <c r="C31" s="648"/>
      <c r="D31" s="657"/>
      <c r="E31" s="657"/>
      <c r="F31" s="657"/>
      <c r="G31" s="625"/>
      <c r="H31" s="655" t="str">
        <f t="shared" si="1"/>
        <v/>
      </c>
      <c r="I31" s="652" t="str">
        <f t="shared" si="2"/>
        <v/>
      </c>
    </row>
    <row r="32" spans="2:9">
      <c r="B32" s="624">
        <v>26</v>
      </c>
      <c r="C32" s="648"/>
      <c r="D32" s="657"/>
      <c r="E32" s="657"/>
      <c r="F32" s="657"/>
      <c r="G32" s="625"/>
      <c r="H32" s="655" t="str">
        <f t="shared" si="1"/>
        <v/>
      </c>
      <c r="I32" s="652" t="str">
        <f t="shared" si="2"/>
        <v/>
      </c>
    </row>
    <row r="33" spans="2:9">
      <c r="B33" s="624">
        <v>27</v>
      </c>
      <c r="C33" s="648"/>
      <c r="D33" s="657"/>
      <c r="E33" s="657"/>
      <c r="F33" s="657"/>
      <c r="G33" s="625"/>
      <c r="H33" s="655" t="str">
        <f t="shared" si="1"/>
        <v/>
      </c>
      <c r="I33" s="652" t="str">
        <f t="shared" si="2"/>
        <v/>
      </c>
    </row>
    <row r="34" spans="2:9">
      <c r="B34" s="624">
        <v>28</v>
      </c>
      <c r="C34" s="648"/>
      <c r="D34" s="657"/>
      <c r="E34" s="657"/>
      <c r="F34" s="657"/>
      <c r="G34" s="625"/>
      <c r="H34" s="655" t="str">
        <f t="shared" si="1"/>
        <v/>
      </c>
      <c r="I34" s="652" t="str">
        <f t="shared" si="2"/>
        <v/>
      </c>
    </row>
    <row r="35" spans="2:9">
      <c r="B35" s="624">
        <v>29</v>
      </c>
      <c r="C35" s="648"/>
      <c r="D35" s="657"/>
      <c r="E35" s="657"/>
      <c r="F35" s="657"/>
      <c r="G35" s="625"/>
      <c r="H35" s="655" t="str">
        <f t="shared" si="1"/>
        <v/>
      </c>
      <c r="I35" s="652" t="str">
        <f t="shared" si="2"/>
        <v/>
      </c>
    </row>
    <row r="36" spans="2:9">
      <c r="B36" s="626">
        <v>30</v>
      </c>
      <c r="C36" s="649"/>
      <c r="D36" s="658"/>
      <c r="E36" s="658"/>
      <c r="F36" s="658"/>
      <c r="G36" s="627"/>
      <c r="H36" s="656" t="str">
        <f t="shared" si="1"/>
        <v/>
      </c>
      <c r="I36" s="653" t="str">
        <f t="shared" si="2"/>
        <v/>
      </c>
    </row>
    <row r="37" spans="2:9">
      <c r="B37" s="645" t="s">
        <v>335</v>
      </c>
      <c r="C37" s="646"/>
      <c r="D37" s="617">
        <f>SUM(D7:D36)</f>
        <v>0</v>
      </c>
      <c r="E37" s="617">
        <f>SUM(E7:E36)</f>
        <v>0</v>
      </c>
      <c r="F37" s="617">
        <f>SUM(F7:F36)</f>
        <v>0</v>
      </c>
      <c r="G37" s="618"/>
      <c r="H37" s="650"/>
      <c r="I37" s="619"/>
    </row>
    <row r="38" spans="2:9"/>
  </sheetData>
  <sheetProtection algorithmName="SHA-512" hashValue="2k4ENr7TBbvEqggE75Ae3SgUCK4L57o3BIlwKBqj7/XKuWBH2Sbj6e/Omb+S0mp9DR+/Z1PSZP64Sdeu1VRqSg==" saltValue="DmFouOscrdMj/pE4rVN7Cw==" spinCount="100000" sheet="1" objects="1" scenarios="1"/>
  <mergeCells count="2">
    <mergeCell ref="B2:Y3"/>
    <mergeCell ref="B37:C37"/>
  </mergeCells>
  <conditionalFormatting sqref="B7:B36">
    <cfRule type="expression" dxfId="0" priority="1">
      <formula>(ISBLANK($C7))</formula>
    </cfRule>
  </conditionalFormatting>
  <dataValidations count="1">
    <dataValidation type="list" allowBlank="1" showInputMessage="1" showErrorMessage="1" sqref="G7:G36" xr:uid="{82EB3E89-5C79-427E-8A10-7E2791D0C982}">
      <formula1>"zaliczka [Z],refundacja [R]"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>
      <selection activeCell="B36" sqref="B36"/>
    </sheetView>
  </sheetViews>
  <sheetFormatPr defaultColWidth="0" defaultRowHeight="12" zeroHeight="1"/>
  <cols>
    <col min="1" max="1" width="2.83203125" style="1" customWidth="1"/>
    <col min="2" max="2" width="61.1640625" style="1" bestFit="1" customWidth="1"/>
    <col min="3" max="3" width="16.5" style="1" customWidth="1"/>
    <col min="4" max="4" width="8.1640625" style="1" customWidth="1"/>
    <col min="5" max="5" width="8.1640625" style="254" hidden="1" customWidth="1"/>
    <col min="6" max="6" width="1.33203125" style="1" customWidth="1"/>
    <col min="7" max="9" width="9.6640625" style="1" customWidth="1"/>
    <col min="10" max="10" width="12.6640625" style="1" customWidth="1"/>
    <col min="11" max="24" width="9.66406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28" t="str" cm="1">
        <f t="array" ref="B2">Projekt_Info_Short</f>
        <v>Wstaw nazwę firmy oraz tytuł projektu w zakładce Dane Firmy</v>
      </c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</row>
    <row r="3" spans="2:24" ht="12" customHeight="1"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37" t="str">
        <f>IF(ISBLANK(RokObrotowyPoczatek),"",IF(MONTH(RokObrotowyPoczatek)&lt;&gt;1,"Rok obrotowy różny od roku kalendarzowego","Rok obrotowy zgodny z rokiem kalendarzowym"))</f>
        <v/>
      </c>
      <c r="I12" s="637"/>
      <c r="J12" s="637"/>
      <c r="K12" s="637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34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34"/>
      <c r="J14" s="634"/>
      <c r="K14" s="634"/>
      <c r="L14" s="280"/>
    </row>
    <row r="15" spans="2:24">
      <c r="H15" s="634"/>
      <c r="I15" s="634"/>
      <c r="J15" s="634"/>
      <c r="K15" s="634"/>
      <c r="L15" s="8"/>
    </row>
    <row r="16" spans="2:24">
      <c r="B16" s="266" t="s">
        <v>772</v>
      </c>
      <c r="C16" s="305"/>
      <c r="D16" s="305"/>
      <c r="E16" s="307"/>
      <c r="H16" s="634"/>
      <c r="I16" s="634"/>
      <c r="J16" s="634"/>
      <c r="K16" s="634"/>
      <c r="L16" s="8"/>
    </row>
    <row r="17" spans="2:24" ht="12.75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31" t="s">
        <v>14</v>
      </c>
      <c r="I18" s="632"/>
      <c r="J18" s="632"/>
      <c r="K18" s="633"/>
    </row>
    <row r="19" spans="2:24" ht="12.75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35" t="s">
        <v>16</v>
      </c>
      <c r="J19" s="269">
        <f>ROUNDDOWN(H19/12,0)</f>
        <v>0</v>
      </c>
      <c r="K19" s="270">
        <f>H19-(12*J19)</f>
        <v>0</v>
      </c>
    </row>
    <row r="20" spans="2:24" ht="12.7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36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30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30"/>
      <c r="J23" s="630"/>
      <c r="K23" s="630"/>
    </row>
    <row r="24" spans="2:24">
      <c r="B24" s="266" t="s">
        <v>769</v>
      </c>
      <c r="C24" s="449"/>
      <c r="D24" s="449"/>
      <c r="H24" s="630"/>
      <c r="I24" s="630"/>
      <c r="J24" s="630"/>
      <c r="K24" s="630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3.95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1.2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3" t="str">
        <f t="shared" ref="K35:X35" si="5">IF(ISBLANK(WACC),"n/d",IF(LataProjekcji&lt;=Koniec,(1/(1+WACC)^K27),0))</f>
        <v>n/d</v>
      </c>
      <c r="L35" s="523" t="str">
        <f t="shared" si="5"/>
        <v>n/d</v>
      </c>
      <c r="M35" s="523" t="str">
        <f t="shared" si="5"/>
        <v>n/d</v>
      </c>
      <c r="N35" s="523" t="str">
        <f t="shared" si="5"/>
        <v>n/d</v>
      </c>
      <c r="O35" s="523" t="str">
        <f t="shared" si="5"/>
        <v>n/d</v>
      </c>
      <c r="P35" s="523" t="str">
        <f t="shared" si="5"/>
        <v>n/d</v>
      </c>
      <c r="Q35" s="523" t="str">
        <f t="shared" si="5"/>
        <v>n/d</v>
      </c>
      <c r="R35" s="523" t="str">
        <f t="shared" si="5"/>
        <v>n/d</v>
      </c>
      <c r="S35" s="523" t="str">
        <f t="shared" si="5"/>
        <v>n/d</v>
      </c>
      <c r="T35" s="523" t="str">
        <f t="shared" si="5"/>
        <v>n/d</v>
      </c>
      <c r="U35" s="523" t="str">
        <f t="shared" si="5"/>
        <v>n/d</v>
      </c>
      <c r="V35" s="523" t="str">
        <f t="shared" si="5"/>
        <v>n/d</v>
      </c>
      <c r="W35" s="523" t="str">
        <f t="shared" si="5"/>
        <v>n/d</v>
      </c>
      <c r="X35" s="523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5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.5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49"/>
    </row>
    <row r="202" spans="2:7" hidden="1">
      <c r="B202" s="258" t="s">
        <v>753</v>
      </c>
    </row>
  </sheetData>
  <sheetProtection algorithmName="SHA-512" hashValue="sJQBu2VFI3FCfQs5nJzvpBxcHN955SPPWj0ApfoU5o2QROPIohkzMewb1YyTxEklQa39QCLsmrJvXPsG3kWkyQ==" saltValue="XJ/ilM/SQRLOqM+wkl4alw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20:C21">
    <cfRule type="containsText" dxfId="370" priority="1" operator="containsText" text="niepełne">
      <formula>NOT(ISERROR(SEARCH("niepełne",C20)))</formula>
    </cfRule>
  </conditionalFormatting>
  <conditionalFormatting sqref="C24">
    <cfRule type="cellIs" dxfId="369" priority="14" operator="greaterThan">
      <formula>$C$18</formula>
    </cfRule>
    <cfRule type="expression" dxfId="368" priority="17">
      <formula>AND($C$23="nie",ISBLANK($C$24)=FALSE)</formula>
    </cfRule>
  </conditionalFormatting>
  <conditionalFormatting sqref="C127">
    <cfRule type="cellIs" dxfId="367" priority="61" operator="greaterThan">
      <formula>$C$126</formula>
    </cfRule>
  </conditionalFormatting>
  <conditionalFormatting sqref="C24:D24">
    <cfRule type="expression" dxfId="366" priority="19">
      <formula>$C$23="tak"</formula>
    </cfRule>
  </conditionalFormatting>
  <conditionalFormatting sqref="D24">
    <cfRule type="expression" dxfId="365" priority="13">
      <formula>AND($C$23="tak",$C$24=$C$18,$D$24&gt;$D$18)</formula>
    </cfRule>
    <cfRule type="expression" dxfId="364" priority="18">
      <formula>AND($C$23="nie",ISBLANK($D$24)=FALSE)</formula>
    </cfRule>
  </conditionalFormatting>
  <conditionalFormatting sqref="G26:X26">
    <cfRule type="expression" dxfId="363" priority="2">
      <formula>OR(ISBLANK(Poczatek),ISBLANK(Koniec_Projekt),ISBLANK(RokObrotowyPoczatek))</formula>
    </cfRule>
    <cfRule type="expression" dxfId="362" priority="3">
      <formula>G$127="n"</formula>
    </cfRule>
    <cfRule type="expression" dxfId="361" priority="5">
      <formula>G$127="r"</formula>
    </cfRule>
    <cfRule type="expression" dxfId="360" priority="6">
      <formula>G$127="t"</formula>
    </cfRule>
    <cfRule type="expression" dxfId="359" priority="7">
      <formula>AND(G$127="p",G$126&lt;=Koniec)</formula>
    </cfRule>
    <cfRule type="expression" dxfId="358" priority="9">
      <formula>AND(ISBLANK($C$24)=FALSE,G$126=Koniec_PR)</formula>
    </cfRule>
  </conditionalFormatting>
  <conditionalFormatting sqref="G28:X28">
    <cfRule type="expression" dxfId="357" priority="4">
      <formula>AND(ISBLANK($C$24)=FALSE,G$126=Koniec_PR)</formula>
    </cfRule>
  </conditionalFormatting>
  <conditionalFormatting sqref="H12 H13:K13">
    <cfRule type="containsText" dxfId="356" priority="22" operator="containsText" text="zgodny">
      <formula>NOT(ISERROR(SEARCH("zgodny",H12)))</formula>
    </cfRule>
  </conditionalFormatting>
  <conditionalFormatting sqref="H12">
    <cfRule type="containsText" dxfId="355" priority="23" operator="containsText" text="różny">
      <formula>NOT(ISERROR(SEARCH("różny",H12)))</formula>
    </cfRule>
  </conditionalFormatting>
  <conditionalFormatting sqref="H19">
    <cfRule type="cellIs" dxfId="354" priority="27" operator="lessThan">
      <formula>0</formula>
    </cfRule>
  </conditionalFormatting>
  <conditionalFormatting sqref="H14:K16">
    <cfRule type="containsText" dxfId="353" priority="28" operator="containsText" text="uzupełnij">
      <formula>NOT(ISERROR(SEARCH("uzupełnij",H14)))</formula>
    </cfRule>
  </conditionalFormatting>
  <conditionalFormatting sqref="H23:K26">
    <cfRule type="containsText" dxfId="352" priority="12" operator="containsText" text="popraw">
      <formula>NOT(ISERROR(SEARCH("popraw",H23)))</formula>
    </cfRule>
    <cfRule type="containsText" dxfId="351" priority="15" operator="containsText" text="uzupełnij">
      <formula>NOT(ISERROR(SEARCH("uzupełnij",H23)))</formula>
    </cfRule>
    <cfRule type="containsText" dxfId="350" priority="16" operator="containsText" text="usuń">
      <formula>NOT(ISERROR(SEARCH("usuń",H23)))</formula>
    </cfRule>
  </conditionalFormatting>
  <conditionalFormatting sqref="J19:K19">
    <cfRule type="cellIs" dxfId="349" priority="25" operator="lessThan">
      <formula>0</formula>
    </cfRule>
  </conditionalFormatting>
  <conditionalFormatting sqref="K37:X37 K39:X39 K43:X45 K59:X63">
    <cfRule type="expression" dxfId="348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57150</xdr:rowOff>
                  </from>
                  <to>
                    <xdr:col>13</xdr:col>
                    <xdr:colOff>295275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38100</xdr:colOff>
                    <xdr:row>11</xdr:row>
                    <xdr:rowOff>0</xdr:rowOff>
                  </from>
                  <to>
                    <xdr:col>14</xdr:col>
                    <xdr:colOff>257175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123825</xdr:colOff>
                    <xdr:row>12</xdr:row>
                    <xdr:rowOff>47625</xdr:rowOff>
                  </from>
                  <to>
                    <xdr:col>14</xdr:col>
                    <xdr:colOff>190500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9525</xdr:rowOff>
                  </from>
                  <to>
                    <xdr:col>14</xdr:col>
                    <xdr:colOff>190500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14</xdr:col>
                    <xdr:colOff>190500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123825</xdr:colOff>
                    <xdr:row>17</xdr:row>
                    <xdr:rowOff>66675</xdr:rowOff>
                  </from>
                  <to>
                    <xdr:col>14</xdr:col>
                    <xdr:colOff>190500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123825</xdr:colOff>
                    <xdr:row>19</xdr:row>
                    <xdr:rowOff>9525</xdr:rowOff>
                  </from>
                  <to>
                    <xdr:col>14</xdr:col>
                    <xdr:colOff>190500</xdr:colOff>
                    <xdr:row>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123825</xdr:colOff>
                    <xdr:row>20</xdr:row>
                    <xdr:rowOff>104775</xdr:rowOff>
                  </from>
                  <to>
                    <xdr:col>14</xdr:col>
                    <xdr:colOff>190500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123825</xdr:colOff>
                    <xdr:row>22</xdr:row>
                    <xdr:rowOff>57150</xdr:rowOff>
                  </from>
                  <to>
                    <xdr:col>14</xdr:col>
                    <xdr:colOff>190500</xdr:colOff>
                    <xdr:row>23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50" style="38" customWidth="1"/>
    <col min="3" max="6" width="12.6640625" style="1" customWidth="1"/>
    <col min="7" max="7" width="2.83203125" style="1" customWidth="1"/>
    <col min="8" max="22" width="9.83203125" style="1" hidden="1" customWidth="1"/>
    <col min="23" max="16384" width="9.33203125" style="1" hidden="1"/>
  </cols>
  <sheetData>
    <row r="1" spans="2:6"/>
    <row r="2" spans="2:6">
      <c r="B2" s="628" t="str">
        <f>Założenia!B2</f>
        <v>Wstaw nazwę firmy oraz tytuł projektu w zakładce Dane Firmy</v>
      </c>
      <c r="C2" s="628"/>
      <c r="D2" s="628"/>
      <c r="E2" s="628"/>
      <c r="F2" s="628"/>
    </row>
    <row r="3" spans="2:6">
      <c r="B3" s="629"/>
      <c r="C3" s="629"/>
      <c r="D3" s="629"/>
      <c r="E3" s="629"/>
      <c r="F3" s="629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7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0"/>
      <c r="D15" s="540"/>
      <c r="E15" s="540"/>
      <c r="F15" s="540"/>
    </row>
    <row r="16" spans="2:6">
      <c r="B16" s="505" t="s">
        <v>124</v>
      </c>
      <c r="C16" s="541"/>
      <c r="D16" s="541"/>
      <c r="E16" s="541"/>
      <c r="F16" s="541"/>
    </row>
    <row r="17" spans="2:6">
      <c r="B17" s="505" t="s">
        <v>125</v>
      </c>
      <c r="C17" s="541"/>
      <c r="D17" s="541"/>
      <c r="E17" s="541"/>
      <c r="F17" s="542"/>
    </row>
    <row r="18" spans="2:6">
      <c r="B18" s="506" t="s">
        <v>126</v>
      </c>
      <c r="C18" s="543"/>
      <c r="D18" s="543"/>
      <c r="E18" s="543"/>
      <c r="F18" s="543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1"/>
      <c r="D21" s="541"/>
      <c r="E21" s="541"/>
      <c r="F21" s="541"/>
    </row>
    <row r="22" spans="2:6">
      <c r="B22" s="505" t="s">
        <v>130</v>
      </c>
      <c r="C22" s="541"/>
      <c r="D22" s="541"/>
      <c r="E22" s="541"/>
      <c r="F22" s="541"/>
    </row>
    <row r="23" spans="2:6">
      <c r="B23" s="505" t="s">
        <v>131</v>
      </c>
      <c r="C23" s="541"/>
      <c r="D23" s="541"/>
      <c r="E23" s="541"/>
      <c r="F23" s="541"/>
    </row>
    <row r="24" spans="2:6">
      <c r="B24" s="505" t="s">
        <v>132</v>
      </c>
      <c r="C24" s="541"/>
      <c r="D24" s="541"/>
      <c r="E24" s="541"/>
      <c r="F24" s="541"/>
    </row>
    <row r="25" spans="2:6">
      <c r="B25" s="505" t="s">
        <v>133</v>
      </c>
      <c r="C25" s="541"/>
      <c r="D25" s="541"/>
      <c r="E25" s="541"/>
      <c r="F25" s="541"/>
    </row>
    <row r="26" spans="2:6">
      <c r="B26" s="505" t="s">
        <v>134</v>
      </c>
      <c r="C26" s="541"/>
      <c r="D26" s="541"/>
      <c r="E26" s="541"/>
      <c r="F26" s="541"/>
    </row>
    <row r="27" spans="2:6">
      <c r="B27" s="505" t="s">
        <v>135</v>
      </c>
      <c r="C27" s="541"/>
      <c r="D27" s="541"/>
      <c r="E27" s="541"/>
      <c r="F27" s="541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1"/>
      <c r="D29" s="541"/>
      <c r="E29" s="541"/>
      <c r="F29" s="541"/>
    </row>
    <row r="30" spans="2:6">
      <c r="B30" s="505" t="s">
        <v>138</v>
      </c>
      <c r="C30" s="541"/>
      <c r="D30" s="541"/>
      <c r="E30" s="541"/>
      <c r="F30" s="541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1"/>
      <c r="D32" s="541"/>
      <c r="E32" s="541"/>
      <c r="F32" s="541"/>
    </row>
    <row r="33" spans="2:6">
      <c r="B33" s="505" t="s">
        <v>141</v>
      </c>
      <c r="C33" s="541"/>
      <c r="D33" s="541"/>
      <c r="E33" s="541"/>
      <c r="F33" s="541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1"/>
      <c r="D36" s="541"/>
      <c r="E36" s="541"/>
      <c r="F36" s="541"/>
    </row>
    <row r="37" spans="2:6">
      <c r="B37" s="505" t="s">
        <v>145</v>
      </c>
      <c r="C37" s="541"/>
      <c r="D37" s="541"/>
      <c r="E37" s="541"/>
      <c r="F37" s="541"/>
    </row>
    <row r="38" spans="2:6">
      <c r="B38" s="505" t="s">
        <v>146</v>
      </c>
      <c r="C38" s="541"/>
      <c r="D38" s="541"/>
      <c r="E38" s="541"/>
      <c r="F38" s="541"/>
    </row>
    <row r="39" spans="2:6">
      <c r="B39" s="505" t="s">
        <v>147</v>
      </c>
      <c r="C39" s="541"/>
      <c r="D39" s="541"/>
      <c r="E39" s="541"/>
      <c r="F39" s="541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1"/>
      <c r="D41" s="541"/>
      <c r="E41" s="541"/>
      <c r="F41" s="541"/>
    </row>
    <row r="42" spans="2:6">
      <c r="B42" s="505" t="s">
        <v>145</v>
      </c>
      <c r="C42" s="541"/>
      <c r="D42" s="541"/>
      <c r="E42" s="541"/>
      <c r="F42" s="541"/>
    </row>
    <row r="43" spans="2:6">
      <c r="B43" s="505" t="s">
        <v>146</v>
      </c>
      <c r="C43" s="541"/>
      <c r="D43" s="541"/>
      <c r="E43" s="541"/>
      <c r="F43" s="541"/>
    </row>
    <row r="44" spans="2:6">
      <c r="B44" s="505" t="s">
        <v>147</v>
      </c>
      <c r="C44" s="541"/>
      <c r="D44" s="541"/>
      <c r="E44" s="541"/>
      <c r="F44" s="541"/>
    </row>
    <row r="45" spans="2:6">
      <c r="B45" s="505" t="s">
        <v>149</v>
      </c>
      <c r="C45" s="541"/>
      <c r="D45" s="541"/>
      <c r="E45" s="541"/>
      <c r="F45" s="541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1"/>
      <c r="D47" s="541"/>
      <c r="E47" s="541"/>
      <c r="F47" s="541"/>
    </row>
    <row r="48" spans="2:6">
      <c r="B48" s="505" t="s">
        <v>152</v>
      </c>
      <c r="C48" s="541"/>
      <c r="D48" s="541"/>
      <c r="E48" s="541"/>
      <c r="F48" s="541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1"/>
      <c r="D51" s="541"/>
      <c r="E51" s="541"/>
      <c r="F51" s="541"/>
    </row>
    <row r="52" spans="2:6">
      <c r="B52" s="505" t="s">
        <v>156</v>
      </c>
      <c r="C52" s="541"/>
      <c r="D52" s="541"/>
      <c r="E52" s="541"/>
      <c r="F52" s="541"/>
    </row>
    <row r="53" spans="2:6">
      <c r="B53" s="505" t="s">
        <v>157</v>
      </c>
      <c r="C53" s="541"/>
      <c r="D53" s="541"/>
      <c r="E53" s="541"/>
      <c r="F53" s="541"/>
    </row>
    <row r="54" spans="2:6">
      <c r="B54" s="505" t="s">
        <v>158</v>
      </c>
      <c r="C54" s="541"/>
      <c r="D54" s="541"/>
      <c r="E54" s="541"/>
      <c r="F54" s="541"/>
    </row>
    <row r="55" spans="2:6">
      <c r="B55" s="505" t="s">
        <v>159</v>
      </c>
      <c r="C55" s="541"/>
      <c r="D55" s="541"/>
      <c r="E55" s="541"/>
      <c r="F55" s="541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1"/>
      <c r="D59" s="541"/>
      <c r="E59" s="541"/>
      <c r="F59" s="541"/>
    </row>
    <row r="60" spans="2:6">
      <c r="B60" s="505" t="s">
        <v>164</v>
      </c>
      <c r="C60" s="541"/>
      <c r="D60" s="541"/>
      <c r="E60" s="541"/>
      <c r="F60" s="541"/>
    </row>
    <row r="61" spans="2:6">
      <c r="B61" s="505" t="s">
        <v>165</v>
      </c>
      <c r="C61" s="541"/>
      <c r="D61" s="541"/>
      <c r="E61" s="541"/>
      <c r="F61" s="541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1"/>
      <c r="D64" s="541"/>
      <c r="E64" s="541"/>
      <c r="F64" s="541"/>
    </row>
    <row r="65" spans="2:6">
      <c r="B65" s="505" t="s">
        <v>164</v>
      </c>
      <c r="C65" s="541"/>
      <c r="D65" s="541"/>
      <c r="E65" s="541"/>
      <c r="F65" s="541"/>
    </row>
    <row r="66" spans="2:6" ht="24">
      <c r="B66" s="505" t="s">
        <v>167</v>
      </c>
      <c r="C66" s="541"/>
      <c r="D66" s="541"/>
      <c r="E66" s="541"/>
      <c r="F66" s="541"/>
    </row>
    <row r="67" spans="2:6">
      <c r="B67" s="505" t="s">
        <v>168</v>
      </c>
      <c r="C67" s="541"/>
      <c r="D67" s="541"/>
      <c r="E67" s="541"/>
      <c r="F67" s="541"/>
    </row>
    <row r="68" spans="2:6">
      <c r="B68" s="505" t="s">
        <v>169</v>
      </c>
      <c r="C68" s="541"/>
      <c r="D68" s="541"/>
      <c r="E68" s="541"/>
      <c r="F68" s="541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1"/>
      <c r="D72" s="541"/>
      <c r="E72" s="541"/>
      <c r="F72" s="541"/>
    </row>
    <row r="73" spans="2:6">
      <c r="B73" s="505" t="s">
        <v>145</v>
      </c>
      <c r="C73" s="541"/>
      <c r="D73" s="541"/>
      <c r="E73" s="541"/>
      <c r="F73" s="541"/>
    </row>
    <row r="74" spans="2:6">
      <c r="B74" s="505" t="s">
        <v>146</v>
      </c>
      <c r="C74" s="541"/>
      <c r="D74" s="541"/>
      <c r="E74" s="541"/>
      <c r="F74" s="541"/>
    </row>
    <row r="75" spans="2:6">
      <c r="B75" s="505" t="s">
        <v>172</v>
      </c>
      <c r="C75" s="541"/>
      <c r="D75" s="541"/>
      <c r="E75" s="541"/>
      <c r="F75" s="541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1"/>
      <c r="D77" s="541"/>
      <c r="E77" s="541"/>
      <c r="F77" s="541"/>
    </row>
    <row r="78" spans="2:6">
      <c r="B78" s="505" t="s">
        <v>145</v>
      </c>
      <c r="C78" s="541"/>
      <c r="D78" s="541"/>
      <c r="E78" s="541"/>
      <c r="F78" s="541"/>
    </row>
    <row r="79" spans="2:6">
      <c r="B79" s="505" t="s">
        <v>146</v>
      </c>
      <c r="C79" s="541"/>
      <c r="D79" s="541"/>
      <c r="E79" s="541"/>
      <c r="F79" s="541"/>
    </row>
    <row r="80" spans="2:6">
      <c r="B80" s="505" t="s">
        <v>172</v>
      </c>
      <c r="C80" s="541"/>
      <c r="D80" s="541"/>
      <c r="E80" s="541"/>
      <c r="F80" s="541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1"/>
      <c r="D82" s="541"/>
      <c r="E82" s="541"/>
      <c r="F82" s="541"/>
    </row>
    <row r="83" spans="2:6">
      <c r="B83" s="505" t="s">
        <v>175</v>
      </c>
      <c r="C83" s="541"/>
      <c r="D83" s="541"/>
      <c r="E83" s="541"/>
      <c r="F83" s="541"/>
    </row>
    <row r="84" spans="2:6">
      <c r="B84" s="505" t="s">
        <v>176</v>
      </c>
      <c r="C84" s="541"/>
      <c r="D84" s="541"/>
      <c r="E84" s="541"/>
      <c r="F84" s="541"/>
    </row>
    <row r="85" spans="2:6">
      <c r="B85" s="505" t="s">
        <v>177</v>
      </c>
      <c r="C85" s="541"/>
      <c r="D85" s="541"/>
      <c r="E85" s="541"/>
      <c r="F85" s="541"/>
    </row>
    <row r="86" spans="2:6">
      <c r="B86" s="507" t="s">
        <v>178</v>
      </c>
      <c r="C86" s="544"/>
      <c r="D86" s="544"/>
      <c r="E86" s="544"/>
      <c r="F86" s="544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605" t="str">
        <f>IF(C144=C87,"OK",C87-C144)</f>
        <v>OK</v>
      </c>
      <c r="D92" s="605" t="str">
        <f>IF(D144=D87,"OK",D87-D144)</f>
        <v>OK</v>
      </c>
      <c r="E92" s="605" t="str">
        <f>IF(E144=E87,"OK",E87-E144)</f>
        <v>OK</v>
      </c>
      <c r="F92" s="605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1"/>
      <c r="D95" s="541"/>
      <c r="E95" s="541"/>
      <c r="F95" s="541"/>
    </row>
    <row r="96" spans="2:6" ht="12" customHeight="1">
      <c r="B96" s="505" t="s">
        <v>183</v>
      </c>
      <c r="C96" s="541"/>
      <c r="D96" s="541"/>
      <c r="E96" s="541"/>
      <c r="F96" s="541"/>
    </row>
    <row r="97" spans="2:7">
      <c r="B97" s="505" t="s">
        <v>184</v>
      </c>
      <c r="C97" s="541"/>
      <c r="D97" s="541"/>
      <c r="E97" s="541"/>
      <c r="F97" s="541"/>
    </row>
    <row r="98" spans="2:7">
      <c r="B98" s="505" t="s">
        <v>185</v>
      </c>
      <c r="C98" s="541"/>
      <c r="D98" s="541"/>
      <c r="E98" s="541"/>
      <c r="F98" s="541"/>
    </row>
    <row r="99" spans="2:7">
      <c r="B99" s="505" t="s">
        <v>186</v>
      </c>
      <c r="C99" s="541"/>
      <c r="D99" s="541"/>
      <c r="E99" s="541"/>
      <c r="F99" s="541"/>
    </row>
    <row r="100" spans="2:7">
      <c r="B100" s="505" t="s">
        <v>187</v>
      </c>
      <c r="C100" s="541"/>
      <c r="D100" s="541"/>
      <c r="E100" s="541"/>
      <c r="F100" s="541"/>
    </row>
    <row r="101" spans="2:7">
      <c r="B101" s="505" t="s">
        <v>188</v>
      </c>
      <c r="C101" s="541"/>
      <c r="D101" s="541"/>
      <c r="E101" s="541"/>
      <c r="F101" s="541"/>
    </row>
    <row r="102" spans="2:7">
      <c r="B102" s="521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1"/>
      <c r="D103" s="541"/>
      <c r="E103" s="541"/>
      <c r="F103" s="541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1"/>
      <c r="D106" s="541"/>
      <c r="E106" s="541"/>
      <c r="F106" s="541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1"/>
      <c r="D108" s="541"/>
      <c r="E108" s="541"/>
      <c r="F108" s="541"/>
    </row>
    <row r="109" spans="2:7">
      <c r="B109" s="505" t="s">
        <v>196</v>
      </c>
      <c r="C109" s="541"/>
      <c r="D109" s="541"/>
      <c r="E109" s="541"/>
      <c r="F109" s="541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1"/>
      <c r="D111" s="541"/>
      <c r="E111" s="541"/>
      <c r="F111" s="541"/>
    </row>
    <row r="112" spans="2:7">
      <c r="B112" s="505" t="s">
        <v>199</v>
      </c>
      <c r="C112" s="541"/>
      <c r="D112" s="541"/>
      <c r="E112" s="541"/>
      <c r="F112" s="541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1"/>
      <c r="D114" s="541"/>
      <c r="E114" s="541"/>
      <c r="F114" s="541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1"/>
      <c r="D116" s="541"/>
      <c r="E116" s="541"/>
      <c r="F116" s="541"/>
    </row>
    <row r="117" spans="2:6">
      <c r="B117" s="505" t="s">
        <v>204</v>
      </c>
      <c r="C117" s="541"/>
      <c r="D117" s="541"/>
      <c r="E117" s="541"/>
      <c r="F117" s="541"/>
    </row>
    <row r="118" spans="2:6">
      <c r="B118" s="505" t="s">
        <v>205</v>
      </c>
      <c r="C118" s="541"/>
      <c r="D118" s="541"/>
      <c r="E118" s="541"/>
      <c r="F118" s="541"/>
    </row>
    <row r="119" spans="2:6">
      <c r="B119" s="505" t="s">
        <v>206</v>
      </c>
      <c r="C119" s="541"/>
      <c r="D119" s="541"/>
      <c r="E119" s="541"/>
      <c r="F119" s="541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1"/>
      <c r="D123" s="541"/>
      <c r="E123" s="541"/>
      <c r="F123" s="541"/>
    </row>
    <row r="124" spans="2:6">
      <c r="B124" s="505" t="s">
        <v>164</v>
      </c>
      <c r="C124" s="541"/>
      <c r="D124" s="541"/>
      <c r="E124" s="541"/>
      <c r="F124" s="541"/>
    </row>
    <row r="125" spans="2:6">
      <c r="B125" s="505" t="s">
        <v>165</v>
      </c>
      <c r="C125" s="541"/>
      <c r="D125" s="541"/>
      <c r="E125" s="541"/>
      <c r="F125" s="541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1"/>
      <c r="D127" s="541"/>
      <c r="E127" s="541"/>
      <c r="F127" s="541"/>
    </row>
    <row r="128" spans="2:6">
      <c r="B128" s="505" t="s">
        <v>204</v>
      </c>
      <c r="C128" s="541"/>
      <c r="D128" s="541"/>
      <c r="E128" s="541"/>
      <c r="F128" s="541"/>
    </row>
    <row r="129" spans="2:6">
      <c r="B129" s="505" t="s">
        <v>205</v>
      </c>
      <c r="C129" s="541"/>
      <c r="D129" s="541"/>
      <c r="E129" s="541"/>
      <c r="F129" s="541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1"/>
      <c r="D131" s="541"/>
      <c r="E131" s="541"/>
      <c r="F131" s="541"/>
    </row>
    <row r="132" spans="2:6" ht="12" customHeight="1">
      <c r="B132" s="505" t="s">
        <v>164</v>
      </c>
      <c r="C132" s="541"/>
      <c r="D132" s="541"/>
      <c r="E132" s="541"/>
      <c r="F132" s="541"/>
    </row>
    <row r="133" spans="2:6" ht="12" customHeight="1">
      <c r="B133" s="505" t="s">
        <v>210</v>
      </c>
      <c r="C133" s="541"/>
      <c r="D133" s="541"/>
      <c r="E133" s="541"/>
      <c r="F133" s="541"/>
    </row>
    <row r="134" spans="2:6" ht="12" customHeight="1">
      <c r="B134" s="505" t="s">
        <v>211</v>
      </c>
      <c r="C134" s="541"/>
      <c r="D134" s="541"/>
      <c r="E134" s="541"/>
      <c r="F134" s="541"/>
    </row>
    <row r="135" spans="2:6" ht="12" customHeight="1">
      <c r="B135" s="505" t="s">
        <v>212</v>
      </c>
      <c r="C135" s="541"/>
      <c r="D135" s="541"/>
      <c r="E135" s="541"/>
      <c r="F135" s="541"/>
    </row>
    <row r="136" spans="2:6" ht="12" customHeight="1">
      <c r="B136" s="505" t="s">
        <v>213</v>
      </c>
      <c r="C136" s="541"/>
      <c r="D136" s="541"/>
      <c r="E136" s="541"/>
      <c r="F136" s="541"/>
    </row>
    <row r="137" spans="2:6" ht="12" customHeight="1">
      <c r="B137" s="505" t="s">
        <v>214</v>
      </c>
      <c r="C137" s="541"/>
      <c r="D137" s="541"/>
      <c r="E137" s="541"/>
      <c r="F137" s="541"/>
    </row>
    <row r="138" spans="2:6">
      <c r="B138" s="505" t="s">
        <v>215</v>
      </c>
      <c r="C138" s="541"/>
      <c r="D138" s="541"/>
      <c r="E138" s="541"/>
      <c r="F138" s="541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1"/>
      <c r="D140" s="541"/>
      <c r="E140" s="541"/>
      <c r="F140" s="541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1"/>
      <c r="D142" s="541"/>
      <c r="E142" s="541"/>
      <c r="F142" s="541"/>
    </row>
    <row r="143" spans="2:6">
      <c r="B143" s="505" t="s">
        <v>199</v>
      </c>
      <c r="C143" s="541"/>
      <c r="D143" s="541"/>
      <c r="E143" s="541"/>
      <c r="F143" s="541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605" t="str">
        <f>IF(C144=C87,"OK",C87-C144)</f>
        <v>OK</v>
      </c>
      <c r="D146" s="605" t="str">
        <f>IF(D144=D87,"OK",D87-D144)</f>
        <v>OK</v>
      </c>
      <c r="E146" s="605" t="str">
        <f>IF(E144=E87,"OK",E87-E144)</f>
        <v>OK</v>
      </c>
      <c r="F146" s="605" t="str">
        <f>IF(F144=F87,"OK",F87-F144)</f>
        <v>OK</v>
      </c>
    </row>
    <row r="148" spans="2:13"/>
    <row r="149" spans="2:13">
      <c r="B149" s="522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 ht="24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1"/>
      <c r="D151" s="541"/>
      <c r="E151" s="541"/>
      <c r="F151" s="541"/>
    </row>
    <row r="152" spans="2:13">
      <c r="B152" s="505" t="s">
        <v>222</v>
      </c>
      <c r="C152" s="541"/>
      <c r="D152" s="541"/>
      <c r="E152" s="541"/>
      <c r="F152" s="541"/>
      <c r="I152" s="5"/>
      <c r="J152" s="5"/>
      <c r="K152" s="5"/>
      <c r="L152" s="5"/>
    </row>
    <row r="153" spans="2:13" ht="24" customHeight="1">
      <c r="B153" s="505" t="s">
        <v>223</v>
      </c>
      <c r="C153" s="541"/>
      <c r="D153" s="541"/>
      <c r="E153" s="541"/>
      <c r="F153" s="541"/>
      <c r="I153" s="5"/>
      <c r="J153" s="5"/>
      <c r="K153" s="5"/>
      <c r="L153" s="5"/>
    </row>
    <row r="154" spans="2:13" ht="24" customHeight="1">
      <c r="B154" s="505" t="s">
        <v>224</v>
      </c>
      <c r="C154" s="541"/>
      <c r="D154" s="541"/>
      <c r="E154" s="541"/>
      <c r="F154" s="541"/>
      <c r="I154" s="5"/>
      <c r="J154" s="5"/>
      <c r="K154" s="5"/>
      <c r="L154" s="5"/>
    </row>
    <row r="155" spans="2:13" ht="12" customHeight="1">
      <c r="B155" s="505" t="s">
        <v>225</v>
      </c>
      <c r="C155" s="541"/>
      <c r="D155" s="541"/>
      <c r="E155" s="541"/>
      <c r="F155" s="541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1"/>
      <c r="D157" s="541"/>
      <c r="E157" s="541"/>
      <c r="F157" s="541"/>
      <c r="I157" s="5"/>
      <c r="J157" s="5"/>
      <c r="K157" s="5"/>
      <c r="L157" s="5"/>
      <c r="M157" s="5"/>
    </row>
    <row r="158" spans="2:13">
      <c r="B158" s="505" t="s">
        <v>228</v>
      </c>
      <c r="C158" s="541"/>
      <c r="D158" s="541"/>
      <c r="E158" s="541"/>
      <c r="F158" s="541"/>
      <c r="I158" s="5"/>
      <c r="J158" s="5"/>
      <c r="K158" s="5"/>
      <c r="L158" s="5"/>
      <c r="M158" s="5"/>
    </row>
    <row r="159" spans="2:13">
      <c r="B159" s="505" t="s">
        <v>229</v>
      </c>
      <c r="C159" s="541"/>
      <c r="D159" s="541"/>
      <c r="E159" s="541"/>
      <c r="F159" s="541"/>
      <c r="I159" s="5"/>
      <c r="J159" s="5"/>
      <c r="K159" s="5"/>
      <c r="L159" s="5"/>
      <c r="M159" s="5"/>
    </row>
    <row r="160" spans="2:13">
      <c r="B160" s="505" t="s">
        <v>230</v>
      </c>
      <c r="C160" s="541"/>
      <c r="D160" s="541"/>
      <c r="E160" s="541"/>
      <c r="F160" s="541"/>
      <c r="I160" s="5"/>
      <c r="J160" s="5"/>
      <c r="K160" s="5"/>
      <c r="L160" s="5"/>
      <c r="M160" s="5"/>
    </row>
    <row r="161" spans="2:13">
      <c r="B161" s="505" t="s">
        <v>231</v>
      </c>
      <c r="C161" s="541"/>
      <c r="D161" s="541"/>
      <c r="E161" s="541"/>
      <c r="F161" s="541"/>
      <c r="I161" s="5"/>
      <c r="J161" s="5"/>
      <c r="K161" s="5"/>
      <c r="L161" s="5"/>
      <c r="M161" s="5"/>
    </row>
    <row r="162" spans="2:13">
      <c r="B162" s="505" t="s">
        <v>232</v>
      </c>
      <c r="C162" s="541"/>
      <c r="D162" s="541"/>
      <c r="E162" s="541"/>
      <c r="F162" s="541"/>
      <c r="I162" s="5"/>
      <c r="J162" s="5"/>
      <c r="K162" s="5"/>
      <c r="L162" s="5"/>
      <c r="M162" s="5"/>
    </row>
    <row r="163" spans="2:13">
      <c r="B163" s="505" t="s">
        <v>233</v>
      </c>
      <c r="C163" s="541"/>
      <c r="D163" s="541"/>
      <c r="E163" s="541"/>
      <c r="F163" s="541"/>
      <c r="I163" s="5"/>
      <c r="J163" s="5"/>
      <c r="K163" s="5"/>
      <c r="L163" s="5"/>
      <c r="M163" s="5"/>
    </row>
    <row r="164" spans="2:13">
      <c r="B164" s="505" t="s">
        <v>234</v>
      </c>
      <c r="C164" s="541"/>
      <c r="D164" s="541"/>
      <c r="E164" s="541"/>
      <c r="F164" s="541"/>
      <c r="I164" s="5"/>
      <c r="J164" s="5"/>
      <c r="K164" s="5"/>
      <c r="L164" s="5"/>
      <c r="M164" s="5"/>
    </row>
    <row r="165" spans="2:13">
      <c r="B165" s="505" t="s">
        <v>235</v>
      </c>
      <c r="C165" s="541"/>
      <c r="D165" s="541"/>
      <c r="E165" s="541"/>
      <c r="F165" s="541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1"/>
      <c r="D168" s="541"/>
      <c r="E168" s="541"/>
      <c r="F168" s="541"/>
      <c r="I168" s="5"/>
      <c r="J168" s="5"/>
      <c r="K168" s="5"/>
      <c r="L168" s="5"/>
      <c r="M168" s="5"/>
    </row>
    <row r="169" spans="2:13">
      <c r="B169" s="505" t="s">
        <v>239</v>
      </c>
      <c r="C169" s="541"/>
      <c r="D169" s="541"/>
      <c r="E169" s="541"/>
      <c r="F169" s="541"/>
      <c r="I169" s="5"/>
      <c r="J169" s="5"/>
      <c r="K169" s="5"/>
      <c r="L169" s="5"/>
      <c r="M169" s="5"/>
    </row>
    <row r="170" spans="2:13">
      <c r="B170" s="505" t="s">
        <v>240</v>
      </c>
      <c r="C170" s="541"/>
      <c r="D170" s="541"/>
      <c r="E170" s="541"/>
      <c r="F170" s="541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1"/>
      <c r="D172" s="541"/>
      <c r="E172" s="541"/>
      <c r="F172" s="541"/>
      <c r="I172" s="5"/>
      <c r="J172" s="5"/>
      <c r="K172" s="5"/>
      <c r="L172" s="5"/>
      <c r="M172" s="5"/>
    </row>
    <row r="173" spans="2:13">
      <c r="B173" s="505" t="s">
        <v>243</v>
      </c>
      <c r="C173" s="541"/>
      <c r="D173" s="541"/>
      <c r="E173" s="541"/>
      <c r="F173" s="541"/>
      <c r="I173" s="5"/>
      <c r="J173" s="5"/>
      <c r="K173" s="5"/>
      <c r="L173" s="5"/>
      <c r="M173" s="5"/>
    </row>
    <row r="174" spans="2:13">
      <c r="B174" s="505" t="s">
        <v>244</v>
      </c>
      <c r="C174" s="541"/>
      <c r="D174" s="541"/>
      <c r="E174" s="541"/>
      <c r="F174" s="541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1"/>
      <c r="D177" s="541"/>
      <c r="E177" s="541"/>
      <c r="F177" s="541"/>
      <c r="I177" s="5"/>
      <c r="J177" s="5"/>
      <c r="K177" s="5"/>
      <c r="L177" s="5"/>
      <c r="M177" s="5"/>
    </row>
    <row r="178" spans="2:13">
      <c r="B178" s="505" t="s">
        <v>221</v>
      </c>
      <c r="C178" s="541"/>
      <c r="D178" s="541"/>
      <c r="E178" s="541"/>
      <c r="F178" s="541"/>
      <c r="I178" s="5"/>
      <c r="J178" s="5"/>
      <c r="K178" s="5"/>
      <c r="L178" s="5"/>
      <c r="M178" s="5"/>
    </row>
    <row r="179" spans="2:13">
      <c r="B179" s="505" t="s">
        <v>248</v>
      </c>
      <c r="C179" s="541"/>
      <c r="D179" s="541"/>
      <c r="E179" s="541"/>
      <c r="F179" s="541"/>
      <c r="I179" s="5"/>
      <c r="J179" s="5"/>
      <c r="K179" s="5"/>
      <c r="L179" s="5"/>
      <c r="M179" s="5"/>
    </row>
    <row r="180" spans="2:13">
      <c r="B180" s="505" t="s">
        <v>221</v>
      </c>
      <c r="C180" s="541"/>
      <c r="D180" s="541"/>
      <c r="E180" s="541"/>
      <c r="F180" s="541"/>
      <c r="I180" s="5"/>
      <c r="J180" s="5"/>
      <c r="K180" s="5"/>
      <c r="L180" s="5"/>
      <c r="M180" s="5"/>
    </row>
    <row r="181" spans="2:13">
      <c r="B181" s="505" t="s">
        <v>249</v>
      </c>
      <c r="C181" s="541"/>
      <c r="D181" s="541"/>
      <c r="E181" s="541"/>
      <c r="F181" s="541"/>
      <c r="I181" s="5"/>
      <c r="J181" s="5"/>
      <c r="K181" s="5"/>
      <c r="L181" s="5"/>
      <c r="M181" s="5"/>
    </row>
    <row r="182" spans="2:13">
      <c r="B182" s="505" t="s">
        <v>250</v>
      </c>
      <c r="C182" s="541"/>
      <c r="D182" s="541"/>
      <c r="E182" s="541"/>
      <c r="F182" s="541"/>
      <c r="I182" s="5"/>
      <c r="J182" s="5"/>
      <c r="K182" s="5"/>
      <c r="L182" s="5"/>
      <c r="M182" s="5"/>
    </row>
    <row r="183" spans="2:13">
      <c r="B183" s="505" t="s">
        <v>251</v>
      </c>
      <c r="C183" s="541"/>
      <c r="D183" s="541"/>
      <c r="E183" s="541"/>
      <c r="F183" s="541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1"/>
      <c r="D185" s="541"/>
      <c r="E185" s="541"/>
      <c r="F185" s="541"/>
      <c r="I185" s="5"/>
      <c r="J185" s="5"/>
      <c r="K185" s="5"/>
      <c r="L185" s="5"/>
      <c r="M185" s="5"/>
    </row>
    <row r="186" spans="2:13">
      <c r="B186" s="505" t="s">
        <v>221</v>
      </c>
      <c r="C186" s="541"/>
      <c r="D186" s="541"/>
      <c r="E186" s="541"/>
      <c r="F186" s="541"/>
      <c r="I186" s="5"/>
      <c r="J186" s="5"/>
      <c r="K186" s="5"/>
      <c r="L186" s="5"/>
      <c r="M186" s="5"/>
    </row>
    <row r="187" spans="2:13">
      <c r="B187" s="505" t="s">
        <v>254</v>
      </c>
      <c r="C187" s="541"/>
      <c r="D187" s="541"/>
      <c r="E187" s="541"/>
      <c r="F187" s="541"/>
      <c r="I187" s="5"/>
      <c r="J187" s="5"/>
      <c r="K187" s="5"/>
      <c r="L187" s="5"/>
      <c r="M187" s="5"/>
    </row>
    <row r="188" spans="2:13">
      <c r="B188" s="505" t="s">
        <v>255</v>
      </c>
      <c r="C188" s="541"/>
      <c r="D188" s="541"/>
      <c r="E188" s="541"/>
      <c r="F188" s="541"/>
      <c r="I188" s="5"/>
      <c r="J188" s="5"/>
      <c r="K188" s="5"/>
      <c r="L188" s="5"/>
      <c r="M188" s="5"/>
    </row>
    <row r="189" spans="2:13">
      <c r="B189" s="505" t="s">
        <v>256</v>
      </c>
      <c r="C189" s="541"/>
      <c r="D189" s="541"/>
      <c r="E189" s="541"/>
      <c r="F189" s="541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1"/>
      <c r="D192" s="541"/>
      <c r="E192" s="541"/>
      <c r="F192" s="541"/>
      <c r="I192" s="5"/>
      <c r="J192" s="5"/>
      <c r="K192" s="5"/>
      <c r="L192" s="5"/>
      <c r="M192" s="5"/>
    </row>
    <row r="193" spans="2:13">
      <c r="B193" s="505" t="s">
        <v>260</v>
      </c>
      <c r="C193" s="541"/>
      <c r="D193" s="541"/>
      <c r="E193" s="541"/>
      <c r="F193" s="541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1"/>
      <c r="D195" s="541"/>
      <c r="E195" s="541"/>
      <c r="F195" s="541"/>
      <c r="I195" s="5"/>
      <c r="J195" s="5"/>
      <c r="K195" s="5"/>
      <c r="L195" s="5"/>
      <c r="M195" s="5"/>
    </row>
    <row r="196" spans="2:13" ht="24">
      <c r="B196" s="505" t="s">
        <v>263</v>
      </c>
      <c r="C196" s="541"/>
      <c r="D196" s="541"/>
      <c r="E196" s="541"/>
      <c r="F196" s="541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sxRtO0ZaBcoWKwYllsHA03bkrycBMhObjB+1+FVir/gEUySyZ5tEiJ/cuhOX5bwiWYbvnmCP07fBeApWFuXIpQ==" saltValue="SGoehv0q6a7V6dzt76KrlQ==" spinCount="100000" sheet="1" objects="1" scenarios="1"/>
  <mergeCells count="1">
    <mergeCell ref="B2:F3"/>
  </mergeCells>
  <conditionalFormatting sqref="C92:F92 C146:F146">
    <cfRule type="expression" dxfId="347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104775</xdr:colOff>
                    <xdr:row>3</xdr:row>
                    <xdr:rowOff>104775</xdr:rowOff>
                  </from>
                  <to>
                    <xdr:col>5</xdr:col>
                    <xdr:colOff>657225</xdr:colOff>
                    <xdr:row>9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3203125" style="607" customWidth="1"/>
    <col min="2" max="2" width="63.33203125" style="1" bestFit="1" customWidth="1"/>
    <col min="3" max="3" width="36" style="1" customWidth="1"/>
    <col min="4" max="5" width="36" style="1" hidden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16384" width="9.33203125" style="1" hidden="1"/>
  </cols>
  <sheetData>
    <row r="1" spans="1:24"/>
    <row r="2" spans="1:24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</row>
    <row r="3" spans="1:24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</row>
    <row r="4" spans="1:24"/>
    <row r="5" spans="1:24"/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5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1:24"/>
    <row r="14" spans="1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>
      <c r="A15" s="607" t="str" cm="1">
        <f t="array" ref="A15">Weryfikacja_wypelnienia_Przychody</f>
        <v/>
      </c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1:24">
      <c r="A16" s="607" t="str" cm="1">
        <f t="array" ref="A16">Weryfikacja_wypelnienia_Przychody</f>
        <v/>
      </c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7" t="str" cm="1">
        <f t="array" ref="A17">Weryfikacja_wypelnienia_Przychody</f>
        <v/>
      </c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7" t="str" cm="1">
        <f t="array" ref="A18">Weryfikacja_wypelnienia_Przychody</f>
        <v/>
      </c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7" t="str" cm="1">
        <f t="array" ref="A19">Weryfikacja_wypelnienia_Przychody</f>
        <v/>
      </c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1:24">
      <c r="A21" s="607" t="str" cm="1">
        <f t="array" ref="A21">IF(OR(A15="✅",A15="⛔"),IF(AND(OR(ISNUMBER(Przychody!K21:X21)),NOT(ISTEXT(Przychody!K21:X21))),"✅","⛔"),IF(A15="",IF(AND(ISBLANK(Przychody!K21:X21)),"","⛔")))</f>
        <v/>
      </c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1:24">
      <c r="A22" s="607" t="str" cm="1">
        <f t="array" ref="A22">IF(OR(A16="✅",A16="⛔"),IF(AND(OR(ISNUMBER(Przychody!K22:X22)),NOT(ISTEXT(Przychody!K22:X22))),"✅","⛔"),IF(A16="",IF(AND(ISBLANK(Przychody!K22:X22)),"","⛔")))</f>
        <v/>
      </c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1:24">
      <c r="A23" s="607" t="str" cm="1">
        <f t="array" ref="A23">IF(OR(A17="✅",A17="⛔"),IF(AND(OR(ISNUMBER(Przychody!K23:X23)),NOT(ISTEXT(Przychody!K23:X23))),"✅","⛔"),IF(A17="",IF(AND(ISBLANK(Przychody!K23:X23)),"","⛔")))</f>
        <v/>
      </c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1:24">
      <c r="A24" s="607" t="str" cm="1">
        <f t="array" ref="A24">IF(OR(A18="✅",A18="⛔"),IF(AND(OR(ISNUMBER(Przychody!K24:X24)),NOT(ISTEXT(Przychody!K24:X24))),"✅","⛔"),IF(A18="",IF(AND(ISBLANK(Przychody!K24:X24)),"","⛔")))</f>
        <v/>
      </c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1:24">
      <c r="A25" s="607" t="str" cm="1">
        <f t="array" ref="A25">IF(OR(A19="✅",A19="⛔"),IF(AND(OR(ISNUMBER(Przychody!K25:X25)),NOT(ISTEXT(Przychody!K25:X25))),"✅","⛔"),IF(A19="",IF(AND(ISBLANK(Przychody!K25:X25)),"","⛔")))</f>
        <v/>
      </c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1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>
      <c r="A27" s="607" t="str">
        <f>IF(AND(A15="✅",A21="✅"),"✅",IF(AND(A15="",A21=""),"","⛔"))</f>
        <v/>
      </c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>IFERROR(ROUND(K21*K15,0),0)</f>
        <v>0</v>
      </c>
      <c r="L27" s="33">
        <f t="shared" ref="L27:X27" si="1">IFERROR(ROUND(L21*L15,0),0)</f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1:24">
      <c r="A28" s="607" t="str">
        <f t="shared" ref="A28:A31" si="2">IF(AND(A16="✅",A22="✅"),"✅",IF(AND(A16="",A22=""),"","⛔"))</f>
        <v/>
      </c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3">IFERROR(ROUND(K22*K16,0),0)</f>
        <v>0</v>
      </c>
      <c r="L28" s="33">
        <f t="shared" si="3"/>
        <v>0</v>
      </c>
      <c r="M28" s="33">
        <f t="shared" si="3"/>
        <v>0</v>
      </c>
      <c r="N28" s="33">
        <f t="shared" si="3"/>
        <v>0</v>
      </c>
      <c r="O28" s="33">
        <f t="shared" si="3"/>
        <v>0</v>
      </c>
      <c r="P28" s="33">
        <f t="shared" si="3"/>
        <v>0</v>
      </c>
      <c r="Q28" s="33">
        <f t="shared" si="3"/>
        <v>0</v>
      </c>
      <c r="R28" s="33">
        <f t="shared" si="3"/>
        <v>0</v>
      </c>
      <c r="S28" s="33">
        <f t="shared" si="3"/>
        <v>0</v>
      </c>
      <c r="T28" s="33">
        <f t="shared" si="3"/>
        <v>0</v>
      </c>
      <c r="U28" s="33">
        <f t="shared" si="3"/>
        <v>0</v>
      </c>
      <c r="V28" s="33">
        <f t="shared" si="3"/>
        <v>0</v>
      </c>
      <c r="W28" s="33">
        <f t="shared" si="3"/>
        <v>0</v>
      </c>
      <c r="X28" s="33">
        <f t="shared" si="3"/>
        <v>0</v>
      </c>
    </row>
    <row r="29" spans="1:24">
      <c r="A29" s="607" t="str">
        <f t="shared" si="2"/>
        <v/>
      </c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4">IFERROR(ROUND(K23*K17,0),0)</f>
        <v>0</v>
      </c>
      <c r="L29" s="33">
        <f t="shared" si="4"/>
        <v>0</v>
      </c>
      <c r="M29" s="33">
        <f t="shared" si="4"/>
        <v>0</v>
      </c>
      <c r="N29" s="33">
        <f t="shared" si="4"/>
        <v>0</v>
      </c>
      <c r="O29" s="33">
        <f t="shared" si="4"/>
        <v>0</v>
      </c>
      <c r="P29" s="33">
        <f t="shared" si="4"/>
        <v>0</v>
      </c>
      <c r="Q29" s="33">
        <f t="shared" si="4"/>
        <v>0</v>
      </c>
      <c r="R29" s="33">
        <f t="shared" si="4"/>
        <v>0</v>
      </c>
      <c r="S29" s="33">
        <f t="shared" si="4"/>
        <v>0</v>
      </c>
      <c r="T29" s="33">
        <f t="shared" si="4"/>
        <v>0</v>
      </c>
      <c r="U29" s="33">
        <f t="shared" si="4"/>
        <v>0</v>
      </c>
      <c r="V29" s="33">
        <f t="shared" si="4"/>
        <v>0</v>
      </c>
      <c r="W29" s="33">
        <f t="shared" si="4"/>
        <v>0</v>
      </c>
      <c r="X29" s="33">
        <f t="shared" si="4"/>
        <v>0</v>
      </c>
    </row>
    <row r="30" spans="1:24">
      <c r="A30" s="607" t="str">
        <f t="shared" si="2"/>
        <v/>
      </c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5">IFERROR(ROUND(K24*K18,0),0)</f>
        <v>0</v>
      </c>
      <c r="L30" s="33">
        <f t="shared" si="5"/>
        <v>0</v>
      </c>
      <c r="M30" s="33">
        <f t="shared" si="5"/>
        <v>0</v>
      </c>
      <c r="N30" s="33">
        <f t="shared" si="5"/>
        <v>0</v>
      </c>
      <c r="O30" s="33">
        <f t="shared" si="5"/>
        <v>0</v>
      </c>
      <c r="P30" s="33">
        <f t="shared" si="5"/>
        <v>0</v>
      </c>
      <c r="Q30" s="33">
        <f t="shared" si="5"/>
        <v>0</v>
      </c>
      <c r="R30" s="33">
        <f t="shared" si="5"/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0</v>
      </c>
      <c r="X30" s="33">
        <f t="shared" si="5"/>
        <v>0</v>
      </c>
    </row>
    <row r="31" spans="1:24">
      <c r="A31" s="607" t="str">
        <f t="shared" si="2"/>
        <v/>
      </c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6">IFERROR(ROUND(K25*K19,0),0)</f>
        <v>0</v>
      </c>
      <c r="L31" s="33">
        <f t="shared" si="6"/>
        <v>0</v>
      </c>
      <c r="M31" s="33">
        <f t="shared" si="6"/>
        <v>0</v>
      </c>
      <c r="N31" s="33">
        <f t="shared" si="6"/>
        <v>0</v>
      </c>
      <c r="O31" s="33">
        <f t="shared" si="6"/>
        <v>0</v>
      </c>
      <c r="P31" s="33">
        <f t="shared" si="6"/>
        <v>0</v>
      </c>
      <c r="Q31" s="33">
        <f t="shared" si="6"/>
        <v>0</v>
      </c>
      <c r="R31" s="33">
        <f t="shared" si="6"/>
        <v>0</v>
      </c>
      <c r="S31" s="33">
        <f t="shared" si="6"/>
        <v>0</v>
      </c>
      <c r="T31" s="33">
        <f t="shared" si="6"/>
        <v>0</v>
      </c>
      <c r="U31" s="33">
        <f t="shared" si="6"/>
        <v>0</v>
      </c>
      <c r="V31" s="33">
        <f t="shared" si="6"/>
        <v>0</v>
      </c>
      <c r="W31" s="33">
        <f t="shared" si="6"/>
        <v>0</v>
      </c>
      <c r="X31" s="33">
        <f t="shared" si="6"/>
        <v>0</v>
      </c>
    </row>
    <row r="32" spans="1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7">IF(LataProjekcji&lt;=Koniec,ROUND(SUM(K27:K31),0),0)</f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0</v>
      </c>
      <c r="Q32" s="180">
        <f t="shared" si="7"/>
        <v>0</v>
      </c>
      <c r="R32" s="180">
        <f t="shared" si="7"/>
        <v>0</v>
      </c>
      <c r="S32" s="180">
        <f t="shared" si="7"/>
        <v>0</v>
      </c>
      <c r="T32" s="180">
        <f t="shared" si="7"/>
        <v>0</v>
      </c>
      <c r="U32" s="180">
        <f t="shared" si="7"/>
        <v>0</v>
      </c>
      <c r="V32" s="180">
        <f t="shared" si="7"/>
        <v>0</v>
      </c>
      <c r="W32" s="180">
        <f t="shared" si="7"/>
        <v>0</v>
      </c>
      <c r="X32" s="180">
        <f t="shared" si="7"/>
        <v>0</v>
      </c>
    </row>
    <row r="33" spans="1:24"/>
    <row r="34" spans="1:24"/>
    <row r="35" spans="1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8">LataProjekcji</f>
        <v>Uzupełnij dane</v>
      </c>
      <c r="L35" s="242" t="str">
        <f t="shared" si="8"/>
        <v/>
      </c>
      <c r="M35" s="242" t="str">
        <f t="shared" si="8"/>
        <v/>
      </c>
      <c r="N35" s="242" t="str">
        <f t="shared" si="8"/>
        <v/>
      </c>
      <c r="O35" s="242" t="str">
        <f t="shared" si="8"/>
        <v/>
      </c>
      <c r="P35" s="242" t="str">
        <f t="shared" si="8"/>
        <v/>
      </c>
      <c r="Q35" s="242" t="str">
        <f t="shared" si="8"/>
        <v/>
      </c>
      <c r="R35" s="242" t="str">
        <f t="shared" si="8"/>
        <v/>
      </c>
      <c r="S35" s="242" t="str">
        <f t="shared" si="8"/>
        <v/>
      </c>
      <c r="T35" s="242" t="str">
        <f t="shared" si="8"/>
        <v/>
      </c>
      <c r="U35" s="242" t="str">
        <f t="shared" si="8"/>
        <v/>
      </c>
      <c r="V35" s="242" t="str">
        <f t="shared" si="8"/>
        <v/>
      </c>
      <c r="W35" s="242" t="str">
        <f t="shared" si="8"/>
        <v/>
      </c>
      <c r="X35" s="242" t="str">
        <f t="shared" si="8"/>
        <v/>
      </c>
    </row>
    <row r="36" spans="1:24">
      <c r="A36" s="607" t="str" cm="1">
        <f t="array" ref="A36">Weryfikacja_wypelnienia_Przychody</f>
        <v/>
      </c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7" t="str" cm="1">
        <f t="array" ref="A37">Weryfikacja_wypelnienia_Przychody</f>
        <v/>
      </c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607" t="str" cm="1">
        <f t="array" ref="A38">Weryfikacja_wypelnienia_Przychody</f>
        <v/>
      </c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607" t="str" cm="1">
        <f t="array" ref="A39">Weryfikacja_wypelnienia_Przychody</f>
        <v/>
      </c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607" t="str" cm="1">
        <f t="array" ref="A40">Weryfikacja_wypelnienia_Przychody</f>
        <v/>
      </c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9">IF(LataProjekcji&lt;=Koniec,ROUND(SUM(K36:K40),0),0)</f>
        <v>0</v>
      </c>
      <c r="L41" s="180">
        <f t="shared" si="9"/>
        <v>0</v>
      </c>
      <c r="M41" s="180">
        <f t="shared" si="9"/>
        <v>0</v>
      </c>
      <c r="N41" s="180">
        <f t="shared" si="9"/>
        <v>0</v>
      </c>
      <c r="O41" s="180">
        <f t="shared" si="9"/>
        <v>0</v>
      </c>
      <c r="P41" s="180">
        <f t="shared" si="9"/>
        <v>0</v>
      </c>
      <c r="Q41" s="180">
        <f t="shared" si="9"/>
        <v>0</v>
      </c>
      <c r="R41" s="180">
        <f t="shared" si="9"/>
        <v>0</v>
      </c>
      <c r="S41" s="180">
        <f t="shared" si="9"/>
        <v>0</v>
      </c>
      <c r="T41" s="180">
        <f t="shared" si="9"/>
        <v>0</v>
      </c>
      <c r="U41" s="180">
        <f t="shared" si="9"/>
        <v>0</v>
      </c>
      <c r="V41" s="180">
        <f t="shared" si="9"/>
        <v>0</v>
      </c>
      <c r="W41" s="180">
        <f t="shared" si="9"/>
        <v>0</v>
      </c>
      <c r="X41" s="180">
        <f t="shared" si="9"/>
        <v>0</v>
      </c>
    </row>
    <row r="42" spans="1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10">LataProjekcji</f>
        <v>Uzupełnij dane</v>
      </c>
      <c r="L44" s="242" t="str">
        <f t="shared" si="10"/>
        <v/>
      </c>
      <c r="M44" s="242" t="str">
        <f t="shared" si="10"/>
        <v/>
      </c>
      <c r="N44" s="242" t="str">
        <f t="shared" si="10"/>
        <v/>
      </c>
      <c r="O44" s="242" t="str">
        <f t="shared" si="10"/>
        <v/>
      </c>
      <c r="P44" s="242" t="str">
        <f t="shared" si="10"/>
        <v/>
      </c>
      <c r="Q44" s="242" t="str">
        <f t="shared" si="10"/>
        <v/>
      </c>
      <c r="R44" s="242" t="str">
        <f t="shared" si="10"/>
        <v/>
      </c>
      <c r="S44" s="242" t="str">
        <f t="shared" si="10"/>
        <v/>
      </c>
      <c r="T44" s="242" t="str">
        <f t="shared" si="10"/>
        <v/>
      </c>
      <c r="U44" s="242" t="str">
        <f t="shared" si="10"/>
        <v/>
      </c>
      <c r="V44" s="242" t="str">
        <f t="shared" si="10"/>
        <v/>
      </c>
      <c r="W44" s="242" t="str">
        <f t="shared" si="10"/>
        <v/>
      </c>
      <c r="X44" s="242" t="str">
        <f t="shared" si="10"/>
        <v/>
      </c>
    </row>
    <row r="45" spans="1:24">
      <c r="A45" s="607" t="str" cm="1">
        <f t="array" ref="A45">Weryfikacja_wypelnienia_Przychody</f>
        <v/>
      </c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7" t="str" cm="1">
        <f t="array" ref="A46">Weryfikacja_wypelnienia_Przychody</f>
        <v/>
      </c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7" t="str" cm="1">
        <f t="array" ref="A47">Weryfikacja_wypelnienia_Przychody</f>
        <v/>
      </c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607" t="str" cm="1">
        <f t="array" ref="A48">Weryfikacja_wypelnienia_Przychody</f>
        <v/>
      </c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607" t="str" cm="1">
        <f t="array" ref="A49">Weryfikacja_wypelnienia_Przychody</f>
        <v/>
      </c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1">IF(LataProjekcji&lt;=Koniec,ROUND(SUM(K45:K49),0),0)</f>
        <v>0</v>
      </c>
      <c r="L50" s="180">
        <f t="shared" si="11"/>
        <v>0</v>
      </c>
      <c r="M50" s="180">
        <f t="shared" si="11"/>
        <v>0</v>
      </c>
      <c r="N50" s="180">
        <f t="shared" si="11"/>
        <v>0</v>
      </c>
      <c r="O50" s="180">
        <f t="shared" si="11"/>
        <v>0</v>
      </c>
      <c r="P50" s="180">
        <f t="shared" si="11"/>
        <v>0</v>
      </c>
      <c r="Q50" s="180">
        <f t="shared" si="11"/>
        <v>0</v>
      </c>
      <c r="R50" s="180">
        <f t="shared" si="11"/>
        <v>0</v>
      </c>
      <c r="S50" s="180">
        <f t="shared" si="11"/>
        <v>0</v>
      </c>
      <c r="T50" s="180">
        <f t="shared" si="11"/>
        <v>0</v>
      </c>
      <c r="U50" s="180">
        <f t="shared" si="11"/>
        <v>0</v>
      </c>
      <c r="V50" s="180">
        <f t="shared" si="11"/>
        <v>0</v>
      </c>
      <c r="W50" s="180">
        <f t="shared" si="11"/>
        <v>0</v>
      </c>
      <c r="X50" s="180">
        <f t="shared" si="11"/>
        <v>0</v>
      </c>
    </row>
    <row r="51" spans="1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2">LataProjekcji</f>
        <v>Uzupełnij dane</v>
      </c>
      <c r="L53" s="242" t="str">
        <f t="shared" si="12"/>
        <v/>
      </c>
      <c r="M53" s="242" t="str">
        <f t="shared" si="12"/>
        <v/>
      </c>
      <c r="N53" s="242" t="str">
        <f t="shared" si="12"/>
        <v/>
      </c>
      <c r="O53" s="242" t="str">
        <f t="shared" si="12"/>
        <v/>
      </c>
      <c r="P53" s="242" t="str">
        <f t="shared" si="12"/>
        <v/>
      </c>
      <c r="Q53" s="242" t="str">
        <f t="shared" si="12"/>
        <v/>
      </c>
      <c r="R53" s="242" t="str">
        <f t="shared" si="12"/>
        <v/>
      </c>
      <c r="S53" s="242" t="str">
        <f t="shared" si="12"/>
        <v/>
      </c>
      <c r="T53" s="242" t="str">
        <f t="shared" si="12"/>
        <v/>
      </c>
      <c r="U53" s="242" t="str">
        <f t="shared" si="12"/>
        <v/>
      </c>
      <c r="V53" s="242" t="str">
        <f t="shared" si="12"/>
        <v/>
      </c>
      <c r="W53" s="242" t="str">
        <f t="shared" si="12"/>
        <v/>
      </c>
      <c r="X53" s="242" t="str">
        <f t="shared" si="12"/>
        <v/>
      </c>
    </row>
    <row r="54" spans="1:24">
      <c r="A54" s="607" t="str" cm="1">
        <f t="array" ref="A54">Weryfikacja_wypelnienia_Przychody</f>
        <v/>
      </c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607" t="str" cm="1">
        <f t="array" ref="A55">Weryfikacja_wypelnienia_Przychody</f>
        <v/>
      </c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607" t="str" cm="1">
        <f t="array" ref="A56">Weryfikacja_wypelnienia_Przychody</f>
        <v/>
      </c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607" t="str" cm="1">
        <f t="array" ref="A57">Weryfikacja_wypelnienia_Przychody</f>
        <v/>
      </c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607" t="str" cm="1">
        <f t="array" ref="A58">Weryfikacja_wypelnienia_Przychody</f>
        <v/>
      </c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>
      <c r="A60" s="607" t="str" cm="1">
        <f t="array" ref="A60">IF(OR(A54="✅",A54="⛔"),IF(AND(OR(ISNUMBER(Przychody!K60:X60)),NOT(ISTEXT(Przychody!K60:X60))),"✅","⛔"),IF(A54="",IF(AND(ISBLANK(Przychody!K60:X60)),"","⛔")))</f>
        <v/>
      </c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1:24">
      <c r="A61" s="607" t="str" cm="1">
        <f t="array" ref="A61">IF(OR(A55="✅",A55="⛔"),IF(AND(OR(ISNUMBER(Przychody!K61:X61)),NOT(ISTEXT(Przychody!K61:X61))),"✅","⛔"),IF(A55="",IF(AND(ISBLANK(Przychody!K61:X61)),"","⛔")))</f>
        <v/>
      </c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1:24">
      <c r="A62" s="607" t="str" cm="1">
        <f t="array" ref="A62">IF(OR(A56="✅",A56="⛔"),IF(AND(OR(ISNUMBER(Przychody!K62:X62)),NOT(ISTEXT(Przychody!K62:X62))),"✅","⛔"),IF(A56="",IF(AND(ISBLANK(Przychody!K62:X62)),"","⛔")))</f>
        <v/>
      </c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1:24">
      <c r="A63" s="607" t="str" cm="1">
        <f t="array" ref="A63">IF(OR(A57="✅",A57="⛔"),IF(AND(OR(ISNUMBER(Przychody!K63:X63)),NOT(ISTEXT(Przychody!K63:X63))),"✅","⛔"),IF(A57="",IF(AND(ISBLANK(Przychody!K63:X63)),"","⛔")))</f>
        <v/>
      </c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1:24">
      <c r="A64" s="607" t="str" cm="1">
        <f t="array" ref="A64">IF(OR(A58="✅",A58="⛔"),IF(AND(OR(ISNUMBER(Przychody!K64:X64)),NOT(ISTEXT(Przychody!K64:X64))),"✅","⛔"),IF(A58="",IF(AND(ISBLANK(Przychody!K64:X64)),"","⛔")))</f>
        <v/>
      </c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1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>
      <c r="A66" s="607" t="str">
        <f>IF(AND(A54="✅",A60="✅"),"✅",IF(AND(A54="",A60=""),"","⛔"))</f>
        <v/>
      </c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>IFERROR(ROUND(K60*K54,0),0)</f>
        <v>0</v>
      </c>
      <c r="L66" s="33">
        <f t="shared" ref="L66:X66" si="13">IFERROR(ROUND(L60*L54,0),0)</f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A67" s="607" t="str">
        <f t="shared" ref="A67:A70" si="14">IF(AND(A55="✅",A61="✅"),"✅",IF(AND(A55="",A61=""),"","⛔"))</f>
        <v/>
      </c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5">IFERROR(ROUND(K61*K55,0),0)</f>
        <v>0</v>
      </c>
      <c r="L67" s="33">
        <f t="shared" si="15"/>
        <v>0</v>
      </c>
      <c r="M67" s="33">
        <f t="shared" si="15"/>
        <v>0</v>
      </c>
      <c r="N67" s="33">
        <f t="shared" si="15"/>
        <v>0</v>
      </c>
      <c r="O67" s="33">
        <f t="shared" si="15"/>
        <v>0</v>
      </c>
      <c r="P67" s="33">
        <f t="shared" si="15"/>
        <v>0</v>
      </c>
      <c r="Q67" s="33">
        <f t="shared" si="15"/>
        <v>0</v>
      </c>
      <c r="R67" s="33">
        <f t="shared" si="15"/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</row>
    <row r="68" spans="1:24">
      <c r="A68" s="607" t="str">
        <f t="shared" si="14"/>
        <v/>
      </c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6">IFERROR(ROUND(K62*K56,0),0)</f>
        <v>0</v>
      </c>
      <c r="L68" s="33">
        <f t="shared" si="16"/>
        <v>0</v>
      </c>
      <c r="M68" s="33">
        <f t="shared" si="16"/>
        <v>0</v>
      </c>
      <c r="N68" s="33">
        <f t="shared" si="16"/>
        <v>0</v>
      </c>
      <c r="O68" s="33">
        <f t="shared" si="16"/>
        <v>0</v>
      </c>
      <c r="P68" s="33">
        <f t="shared" si="16"/>
        <v>0</v>
      </c>
      <c r="Q68" s="33">
        <f t="shared" si="16"/>
        <v>0</v>
      </c>
      <c r="R68" s="33">
        <f t="shared" si="16"/>
        <v>0</v>
      </c>
      <c r="S68" s="33">
        <f t="shared" si="16"/>
        <v>0</v>
      </c>
      <c r="T68" s="33">
        <f t="shared" si="16"/>
        <v>0</v>
      </c>
      <c r="U68" s="33">
        <f t="shared" si="16"/>
        <v>0</v>
      </c>
      <c r="V68" s="33">
        <f t="shared" si="16"/>
        <v>0</v>
      </c>
      <c r="W68" s="33">
        <f t="shared" si="16"/>
        <v>0</v>
      </c>
      <c r="X68" s="33">
        <f t="shared" si="16"/>
        <v>0</v>
      </c>
    </row>
    <row r="69" spans="1:24">
      <c r="A69" s="607" t="str">
        <f t="shared" si="14"/>
        <v/>
      </c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7">IFERROR(ROUND(K63*K57,0),0)</f>
        <v>0</v>
      </c>
      <c r="L69" s="33">
        <f t="shared" si="17"/>
        <v>0</v>
      </c>
      <c r="M69" s="33">
        <f t="shared" si="17"/>
        <v>0</v>
      </c>
      <c r="N69" s="33">
        <f t="shared" si="17"/>
        <v>0</v>
      </c>
      <c r="O69" s="33">
        <f t="shared" si="17"/>
        <v>0</v>
      </c>
      <c r="P69" s="33">
        <f t="shared" si="17"/>
        <v>0</v>
      </c>
      <c r="Q69" s="33">
        <f t="shared" si="17"/>
        <v>0</v>
      </c>
      <c r="R69" s="33">
        <f t="shared" si="17"/>
        <v>0</v>
      </c>
      <c r="S69" s="33">
        <f t="shared" si="17"/>
        <v>0</v>
      </c>
      <c r="T69" s="33">
        <f t="shared" si="17"/>
        <v>0</v>
      </c>
      <c r="U69" s="33">
        <f t="shared" si="17"/>
        <v>0</v>
      </c>
      <c r="V69" s="33">
        <f t="shared" si="17"/>
        <v>0</v>
      </c>
      <c r="W69" s="33">
        <f t="shared" si="17"/>
        <v>0</v>
      </c>
      <c r="X69" s="33">
        <f t="shared" si="17"/>
        <v>0</v>
      </c>
    </row>
    <row r="70" spans="1:24">
      <c r="A70" s="607" t="str">
        <f t="shared" si="14"/>
        <v/>
      </c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8">IFERROR(ROUND(K64*K58,0),0)</f>
        <v>0</v>
      </c>
      <c r="L70" s="33">
        <f t="shared" si="18"/>
        <v>0</v>
      </c>
      <c r="M70" s="33">
        <f t="shared" si="18"/>
        <v>0</v>
      </c>
      <c r="N70" s="33">
        <f t="shared" si="18"/>
        <v>0</v>
      </c>
      <c r="O70" s="33">
        <f t="shared" si="18"/>
        <v>0</v>
      </c>
      <c r="P70" s="33">
        <f t="shared" si="18"/>
        <v>0</v>
      </c>
      <c r="Q70" s="33">
        <f t="shared" si="18"/>
        <v>0</v>
      </c>
      <c r="R70" s="33">
        <f t="shared" si="18"/>
        <v>0</v>
      </c>
      <c r="S70" s="33">
        <f t="shared" si="18"/>
        <v>0</v>
      </c>
      <c r="T70" s="33">
        <f t="shared" si="18"/>
        <v>0</v>
      </c>
      <c r="U70" s="33">
        <f t="shared" si="18"/>
        <v>0</v>
      </c>
      <c r="V70" s="33">
        <f t="shared" si="18"/>
        <v>0</v>
      </c>
      <c r="W70" s="33">
        <f t="shared" si="18"/>
        <v>0</v>
      </c>
      <c r="X70" s="33">
        <f t="shared" si="18"/>
        <v>0</v>
      </c>
    </row>
    <row r="71" spans="1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9">IF(LataProjekcji&lt;=Koniec,ROUND(SUM(L66:L70),0),0)</f>
        <v>0</v>
      </c>
      <c r="M71" s="180">
        <f t="shared" si="19"/>
        <v>0</v>
      </c>
      <c r="N71" s="180">
        <f t="shared" si="19"/>
        <v>0</v>
      </c>
      <c r="O71" s="180">
        <f t="shared" si="19"/>
        <v>0</v>
      </c>
      <c r="P71" s="180">
        <f t="shared" si="19"/>
        <v>0</v>
      </c>
      <c r="Q71" s="180">
        <f t="shared" si="19"/>
        <v>0</v>
      </c>
      <c r="R71" s="180">
        <f t="shared" si="19"/>
        <v>0</v>
      </c>
      <c r="S71" s="180">
        <f t="shared" si="19"/>
        <v>0</v>
      </c>
      <c r="T71" s="180">
        <f t="shared" si="19"/>
        <v>0</v>
      </c>
      <c r="U71" s="180">
        <f t="shared" si="19"/>
        <v>0</v>
      </c>
      <c r="V71" s="180">
        <f t="shared" si="19"/>
        <v>0</v>
      </c>
      <c r="W71" s="180">
        <f t="shared" si="19"/>
        <v>0</v>
      </c>
      <c r="X71" s="180">
        <f t="shared" si="19"/>
        <v>0</v>
      </c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20">LataProjekcji</f>
        <v>Uzupełnij dane</v>
      </c>
      <c r="L74" s="242" t="str">
        <f t="shared" si="20"/>
        <v/>
      </c>
      <c r="M74" s="242" t="str">
        <f t="shared" si="20"/>
        <v/>
      </c>
      <c r="N74" s="242" t="str">
        <f t="shared" si="20"/>
        <v/>
      </c>
      <c r="O74" s="242" t="str">
        <f t="shared" si="20"/>
        <v/>
      </c>
      <c r="P74" s="242" t="str">
        <f t="shared" si="20"/>
        <v/>
      </c>
      <c r="Q74" s="242" t="str">
        <f t="shared" si="20"/>
        <v/>
      </c>
      <c r="R74" s="242" t="str">
        <f t="shared" si="20"/>
        <v/>
      </c>
      <c r="S74" s="242" t="str">
        <f t="shared" si="20"/>
        <v/>
      </c>
      <c r="T74" s="242" t="str">
        <f t="shared" si="20"/>
        <v/>
      </c>
      <c r="U74" s="242" t="str">
        <f t="shared" si="20"/>
        <v/>
      </c>
      <c r="V74" s="242" t="str">
        <f t="shared" si="20"/>
        <v/>
      </c>
      <c r="W74" s="242" t="str">
        <f t="shared" si="20"/>
        <v/>
      </c>
      <c r="X74" s="242" t="str">
        <f t="shared" si="20"/>
        <v/>
      </c>
    </row>
    <row r="75" spans="1:24">
      <c r="A75" s="607" t="str" cm="1">
        <f t="array" ref="A75">Weryfikacja_wypelnienia_Przychody</f>
        <v/>
      </c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7" t="str" cm="1">
        <f t="array" ref="A76">Weryfikacja_wypelnienia_Przychody</f>
        <v/>
      </c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7" t="str" cm="1">
        <f t="array" ref="A77">Weryfikacja_wypelnienia_Przychody</f>
        <v/>
      </c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7" t="str" cm="1">
        <f t="array" ref="A78">Weryfikacja_wypelnienia_Przychody</f>
        <v/>
      </c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607" t="str" cm="1">
        <f t="array" ref="A79">Weryfikacja_wypelnienia_Przychody</f>
        <v/>
      </c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1:24">
      <c r="A81" s="607" t="str" cm="1">
        <f t="array" ref="A81">IF(OR(A75="✅",A75="⛔"),IF(AND(OR(ISNUMBER(Przychody!K81:X81)),NOT(ISTEXT(Przychody!K81:X81))),"✅","⛔"),IF(A75="",IF(AND(ISBLANK(Przychody!K81:X81)),"","⛔")))</f>
        <v/>
      </c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1:24">
      <c r="A82" s="607" t="str" cm="1">
        <f t="array" ref="A82">IF(OR(A76="✅",A76="⛔"),IF(AND(OR(ISNUMBER(Przychody!K82:X82)),NOT(ISTEXT(Przychody!K82:X82))),"✅","⛔"),IF(A76="",IF(AND(ISBLANK(Przychody!K82:X82)),"","⛔")))</f>
        <v/>
      </c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1:24">
      <c r="A83" s="607" t="str" cm="1">
        <f t="array" ref="A83">IF(OR(A77="✅",A77="⛔"),IF(AND(OR(ISNUMBER(Przychody!K83:X83)),NOT(ISTEXT(Przychody!K83:X83))),"✅","⛔"),IF(A77="",IF(AND(ISBLANK(Przychody!K83:X83)),"","⛔")))</f>
        <v/>
      </c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1:24">
      <c r="A84" s="607" t="str" cm="1">
        <f t="array" ref="A84">IF(OR(A78="✅",A78="⛔"),IF(AND(OR(ISNUMBER(Przychody!K84:X84)),NOT(ISTEXT(Przychody!K84:X84))),"✅","⛔"),IF(A78="",IF(AND(ISBLANK(Przychody!K84:X84)),"","⛔")))</f>
        <v/>
      </c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1:24">
      <c r="A85" s="607" t="str" cm="1">
        <f t="array" ref="A85">IF(OR(A79="✅",A79="⛔"),IF(AND(OR(ISNUMBER(Przychody!K85:X85)),NOT(ISTEXT(Przychody!K85:X85))),"✅","⛔"),IF(A79="",IF(AND(ISBLANK(Przychody!K85:X85)),"","⛔")))</f>
        <v/>
      </c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1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1:24">
      <c r="A87" s="607" t="str">
        <f>IF(AND(A75="✅",A81="✅"),"✅",IF(AND(A75="",A81=""),"","⛔"))</f>
        <v/>
      </c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>IFERROR(ROUND(K81*K75,0),0)</f>
        <v>0</v>
      </c>
      <c r="L87" s="94">
        <f t="shared" ref="L87:X87" si="21">IFERROR(ROUND(L81*L75,0),0)</f>
        <v>0</v>
      </c>
      <c r="M87" s="94">
        <f t="shared" si="21"/>
        <v>0</v>
      </c>
      <c r="N87" s="94">
        <f t="shared" si="21"/>
        <v>0</v>
      </c>
      <c r="O87" s="94">
        <f t="shared" si="21"/>
        <v>0</v>
      </c>
      <c r="P87" s="94">
        <f t="shared" si="21"/>
        <v>0</v>
      </c>
      <c r="Q87" s="94">
        <f t="shared" si="21"/>
        <v>0</v>
      </c>
      <c r="R87" s="94">
        <f t="shared" si="21"/>
        <v>0</v>
      </c>
      <c r="S87" s="94">
        <f t="shared" si="21"/>
        <v>0</v>
      </c>
      <c r="T87" s="94">
        <f t="shared" si="21"/>
        <v>0</v>
      </c>
      <c r="U87" s="94">
        <f t="shared" si="21"/>
        <v>0</v>
      </c>
      <c r="V87" s="94">
        <f t="shared" si="21"/>
        <v>0</v>
      </c>
      <c r="W87" s="94">
        <f t="shared" si="21"/>
        <v>0</v>
      </c>
      <c r="X87" s="94">
        <f t="shared" si="21"/>
        <v>0</v>
      </c>
    </row>
    <row r="88" spans="1:24">
      <c r="A88" s="607" t="str">
        <f t="shared" ref="A88:A91" si="22">IF(AND(A76="✅",A82="✅"),"✅",IF(AND(A76="",A82=""),"","⛔"))</f>
        <v/>
      </c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3">IFERROR(ROUND(K82*K76,0),0)</f>
        <v>0</v>
      </c>
      <c r="L88" s="33">
        <f t="shared" si="23"/>
        <v>0</v>
      </c>
      <c r="M88" s="33">
        <f t="shared" si="23"/>
        <v>0</v>
      </c>
      <c r="N88" s="33">
        <f t="shared" si="23"/>
        <v>0</v>
      </c>
      <c r="O88" s="33">
        <f t="shared" si="23"/>
        <v>0</v>
      </c>
      <c r="P88" s="33">
        <f t="shared" si="23"/>
        <v>0</v>
      </c>
      <c r="Q88" s="33">
        <f t="shared" si="23"/>
        <v>0</v>
      </c>
      <c r="R88" s="33">
        <f t="shared" si="23"/>
        <v>0</v>
      </c>
      <c r="S88" s="33">
        <f t="shared" si="23"/>
        <v>0</v>
      </c>
      <c r="T88" s="33">
        <f t="shared" si="23"/>
        <v>0</v>
      </c>
      <c r="U88" s="33">
        <f t="shared" si="23"/>
        <v>0</v>
      </c>
      <c r="V88" s="33">
        <f t="shared" si="23"/>
        <v>0</v>
      </c>
      <c r="W88" s="33">
        <f t="shared" si="23"/>
        <v>0</v>
      </c>
      <c r="X88" s="33">
        <f t="shared" si="23"/>
        <v>0</v>
      </c>
    </row>
    <row r="89" spans="1:24">
      <c r="A89" s="607" t="str">
        <f t="shared" si="22"/>
        <v/>
      </c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4">IFERROR(ROUND(K83*K77,0),0)</f>
        <v>0</v>
      </c>
      <c r="L89" s="33">
        <f t="shared" si="24"/>
        <v>0</v>
      </c>
      <c r="M89" s="33">
        <f t="shared" si="24"/>
        <v>0</v>
      </c>
      <c r="N89" s="33">
        <f t="shared" si="24"/>
        <v>0</v>
      </c>
      <c r="O89" s="33">
        <f t="shared" si="24"/>
        <v>0</v>
      </c>
      <c r="P89" s="33">
        <f t="shared" si="24"/>
        <v>0</v>
      </c>
      <c r="Q89" s="33">
        <f t="shared" si="24"/>
        <v>0</v>
      </c>
      <c r="R89" s="33">
        <f t="shared" si="24"/>
        <v>0</v>
      </c>
      <c r="S89" s="33">
        <f t="shared" si="24"/>
        <v>0</v>
      </c>
      <c r="T89" s="33">
        <f t="shared" si="24"/>
        <v>0</v>
      </c>
      <c r="U89" s="33">
        <f t="shared" si="24"/>
        <v>0</v>
      </c>
      <c r="V89" s="33">
        <f t="shared" si="24"/>
        <v>0</v>
      </c>
      <c r="W89" s="33">
        <f t="shared" si="24"/>
        <v>0</v>
      </c>
      <c r="X89" s="33">
        <f t="shared" si="24"/>
        <v>0</v>
      </c>
    </row>
    <row r="90" spans="1:24">
      <c r="A90" s="607" t="str">
        <f t="shared" si="22"/>
        <v/>
      </c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5">IFERROR(ROUND(K84*K78,0),0)</f>
        <v>0</v>
      </c>
      <c r="L90" s="33">
        <f t="shared" si="25"/>
        <v>0</v>
      </c>
      <c r="M90" s="33">
        <f t="shared" si="25"/>
        <v>0</v>
      </c>
      <c r="N90" s="33">
        <f t="shared" si="25"/>
        <v>0</v>
      </c>
      <c r="O90" s="33">
        <f t="shared" si="25"/>
        <v>0</v>
      </c>
      <c r="P90" s="33">
        <f t="shared" si="25"/>
        <v>0</v>
      </c>
      <c r="Q90" s="33">
        <f t="shared" si="25"/>
        <v>0</v>
      </c>
      <c r="R90" s="33">
        <f t="shared" si="25"/>
        <v>0</v>
      </c>
      <c r="S90" s="33">
        <f t="shared" si="25"/>
        <v>0</v>
      </c>
      <c r="T90" s="33">
        <f t="shared" si="25"/>
        <v>0</v>
      </c>
      <c r="U90" s="33">
        <f t="shared" si="25"/>
        <v>0</v>
      </c>
      <c r="V90" s="33">
        <f t="shared" si="25"/>
        <v>0</v>
      </c>
      <c r="W90" s="33">
        <f t="shared" si="25"/>
        <v>0</v>
      </c>
      <c r="X90" s="33">
        <f t="shared" si="25"/>
        <v>0</v>
      </c>
    </row>
    <row r="91" spans="1:24">
      <c r="A91" s="607" t="str">
        <f t="shared" si="22"/>
        <v/>
      </c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6">IFERROR(ROUND(K85*K79,0),0)</f>
        <v>0</v>
      </c>
      <c r="L91" s="33">
        <f t="shared" si="26"/>
        <v>0</v>
      </c>
      <c r="M91" s="33">
        <f t="shared" si="26"/>
        <v>0</v>
      </c>
      <c r="N91" s="33">
        <f t="shared" si="26"/>
        <v>0</v>
      </c>
      <c r="O91" s="33">
        <f t="shared" si="26"/>
        <v>0</v>
      </c>
      <c r="P91" s="33">
        <f t="shared" si="26"/>
        <v>0</v>
      </c>
      <c r="Q91" s="33">
        <f t="shared" si="26"/>
        <v>0</v>
      </c>
      <c r="R91" s="33">
        <f t="shared" si="26"/>
        <v>0</v>
      </c>
      <c r="S91" s="33">
        <f t="shared" si="26"/>
        <v>0</v>
      </c>
      <c r="T91" s="33">
        <f t="shared" si="26"/>
        <v>0</v>
      </c>
      <c r="U91" s="33">
        <f t="shared" si="26"/>
        <v>0</v>
      </c>
      <c r="V91" s="33">
        <f t="shared" si="26"/>
        <v>0</v>
      </c>
      <c r="W91" s="33">
        <f t="shared" si="26"/>
        <v>0</v>
      </c>
      <c r="X91" s="33">
        <f t="shared" si="26"/>
        <v>0</v>
      </c>
    </row>
    <row r="92" spans="1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7">IF(LataProjekcji&lt;=Koniec,ROUND(SUM(K87:K91),0),0)</f>
        <v>0</v>
      </c>
      <c r="L92" s="180">
        <f t="shared" si="27"/>
        <v>0</v>
      </c>
      <c r="M92" s="180">
        <f t="shared" si="27"/>
        <v>0</v>
      </c>
      <c r="N92" s="180">
        <f t="shared" si="27"/>
        <v>0</v>
      </c>
      <c r="O92" s="180">
        <f t="shared" si="27"/>
        <v>0</v>
      </c>
      <c r="P92" s="180">
        <f t="shared" si="27"/>
        <v>0</v>
      </c>
      <c r="Q92" s="180">
        <f t="shared" si="27"/>
        <v>0</v>
      </c>
      <c r="R92" s="180">
        <f t="shared" si="27"/>
        <v>0</v>
      </c>
      <c r="S92" s="180">
        <f t="shared" si="27"/>
        <v>0</v>
      </c>
      <c r="T92" s="180">
        <f t="shared" si="27"/>
        <v>0</v>
      </c>
      <c r="U92" s="180">
        <f t="shared" si="27"/>
        <v>0</v>
      </c>
      <c r="V92" s="180">
        <f t="shared" si="27"/>
        <v>0</v>
      </c>
      <c r="W92" s="180">
        <f t="shared" si="27"/>
        <v>0</v>
      </c>
      <c r="X92" s="180">
        <f t="shared" si="27"/>
        <v>0</v>
      </c>
    </row>
    <row r="93" spans="1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8">LataProjekcji</f>
        <v>Uzupełnij dane</v>
      </c>
      <c r="L95" s="242" t="str">
        <f t="shared" si="28"/>
        <v/>
      </c>
      <c r="M95" s="242" t="str">
        <f t="shared" si="28"/>
        <v/>
      </c>
      <c r="N95" s="242" t="str">
        <f t="shared" si="28"/>
        <v/>
      </c>
      <c r="O95" s="242" t="str">
        <f t="shared" si="28"/>
        <v/>
      </c>
      <c r="P95" s="242" t="str">
        <f t="shared" si="28"/>
        <v/>
      </c>
      <c r="Q95" s="242" t="str">
        <f t="shared" si="28"/>
        <v/>
      </c>
      <c r="R95" s="242" t="str">
        <f t="shared" si="28"/>
        <v/>
      </c>
      <c r="S95" s="242" t="str">
        <f t="shared" si="28"/>
        <v/>
      </c>
      <c r="T95" s="242" t="str">
        <f t="shared" si="28"/>
        <v/>
      </c>
      <c r="U95" s="242" t="str">
        <f t="shared" si="28"/>
        <v/>
      </c>
      <c r="V95" s="242" t="str">
        <f t="shared" si="28"/>
        <v/>
      </c>
      <c r="W95" s="242" t="str">
        <f t="shared" si="28"/>
        <v/>
      </c>
      <c r="X95" s="242" t="str">
        <f t="shared" si="28"/>
        <v/>
      </c>
    </row>
    <row r="96" spans="1:24">
      <c r="A96" s="607" t="str" cm="1">
        <f t="array" ref="A96">Weryfikacja_wypelnienia_Przychody</f>
        <v/>
      </c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607" t="str" cm="1">
        <f t="array" ref="A97">Weryfikacja_wypelnienia_Przychody</f>
        <v/>
      </c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607" t="str" cm="1">
        <f t="array" ref="A98">Weryfikacja_wypelnienia_Przychody</f>
        <v/>
      </c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607" t="str" cm="1">
        <f t="array" ref="A99">Weryfikacja_wypelnienia_Przychody</f>
        <v/>
      </c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1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9">IF(LataProjekcji&lt;=Koniec,ROUND(SUM(K96:K100),0),0)</f>
        <v>0</v>
      </c>
      <c r="L101" s="180">
        <f t="shared" si="29"/>
        <v>0</v>
      </c>
      <c r="M101" s="180">
        <f t="shared" si="29"/>
        <v>0</v>
      </c>
      <c r="N101" s="180">
        <f t="shared" si="29"/>
        <v>0</v>
      </c>
      <c r="O101" s="180">
        <f t="shared" si="29"/>
        <v>0</v>
      </c>
      <c r="P101" s="180">
        <f t="shared" si="29"/>
        <v>0</v>
      </c>
      <c r="Q101" s="180">
        <f t="shared" si="29"/>
        <v>0</v>
      </c>
      <c r="R101" s="180">
        <f t="shared" si="29"/>
        <v>0</v>
      </c>
      <c r="S101" s="180">
        <f t="shared" si="29"/>
        <v>0</v>
      </c>
      <c r="T101" s="180">
        <f t="shared" si="29"/>
        <v>0</v>
      </c>
      <c r="U101" s="180">
        <f t="shared" si="29"/>
        <v>0</v>
      </c>
      <c r="V101" s="180">
        <f t="shared" si="29"/>
        <v>0</v>
      </c>
      <c r="W101" s="180">
        <f t="shared" si="29"/>
        <v>0</v>
      </c>
      <c r="X101" s="180">
        <f t="shared" si="29"/>
        <v>0</v>
      </c>
    </row>
    <row r="102" spans="1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/>
    <row r="104" spans="1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30">LataProjekcji</f>
        <v>Uzupełnij dane</v>
      </c>
      <c r="L104" s="242" t="str">
        <f t="shared" si="30"/>
        <v/>
      </c>
      <c r="M104" s="242" t="str">
        <f t="shared" si="30"/>
        <v/>
      </c>
      <c r="N104" s="242" t="str">
        <f t="shared" si="30"/>
        <v/>
      </c>
      <c r="O104" s="242" t="str">
        <f t="shared" si="30"/>
        <v/>
      </c>
      <c r="P104" s="242" t="str">
        <f t="shared" si="30"/>
        <v/>
      </c>
      <c r="Q104" s="242" t="str">
        <f t="shared" si="30"/>
        <v/>
      </c>
      <c r="R104" s="242" t="str">
        <f t="shared" si="30"/>
        <v/>
      </c>
      <c r="S104" s="242" t="str">
        <f t="shared" si="30"/>
        <v/>
      </c>
      <c r="T104" s="242" t="str">
        <f t="shared" si="30"/>
        <v/>
      </c>
      <c r="U104" s="242" t="str">
        <f t="shared" si="30"/>
        <v/>
      </c>
      <c r="V104" s="242" t="str">
        <f t="shared" si="30"/>
        <v/>
      </c>
      <c r="W104" s="242" t="str">
        <f t="shared" si="30"/>
        <v/>
      </c>
      <c r="X104" s="242" t="str">
        <f t="shared" si="30"/>
        <v/>
      </c>
    </row>
    <row r="105" spans="1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1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1:24">
      <c r="A107" s="607" t="str" cm="1">
        <f t="array" ref="A107">Weryfikacja_wypelnienia_Przychody</f>
        <v/>
      </c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607" t="str" cm="1">
        <f t="array" ref="A108">Weryfikacja_wypelnienia_Przychody</f>
        <v/>
      </c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607" t="str" cm="1">
        <f t="array" ref="A109">Weryfikacja_wypelnienia_Przychody</f>
        <v/>
      </c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1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31">IF(LataProjekcji&lt;=Koniec,ROUND(SUM(K105:K109),0),0)</f>
        <v>0</v>
      </c>
      <c r="L110" s="180">
        <f t="shared" ca="1" si="31"/>
        <v>0</v>
      </c>
      <c r="M110" s="180">
        <f t="shared" ca="1" si="31"/>
        <v>0</v>
      </c>
      <c r="N110" s="180">
        <f t="shared" ca="1" si="31"/>
        <v>0</v>
      </c>
      <c r="O110" s="180">
        <f t="shared" ca="1" si="31"/>
        <v>0</v>
      </c>
      <c r="P110" s="180">
        <f t="shared" ca="1" si="31"/>
        <v>0</v>
      </c>
      <c r="Q110" s="180">
        <f t="shared" ca="1" si="31"/>
        <v>0</v>
      </c>
      <c r="R110" s="180">
        <f t="shared" ca="1" si="31"/>
        <v>0</v>
      </c>
      <c r="S110" s="180">
        <f t="shared" ca="1" si="31"/>
        <v>0</v>
      </c>
      <c r="T110" s="180">
        <f t="shared" ca="1" si="31"/>
        <v>0</v>
      </c>
      <c r="U110" s="180">
        <f t="shared" ca="1" si="31"/>
        <v>0</v>
      </c>
      <c r="V110" s="180">
        <f t="shared" ca="1" si="31"/>
        <v>0</v>
      </c>
      <c r="W110" s="180">
        <f t="shared" ca="1" si="31"/>
        <v>0</v>
      </c>
      <c r="X110" s="180">
        <f t="shared" ca="1" si="31"/>
        <v>0</v>
      </c>
    </row>
    <row r="111" spans="1:24"/>
    <row r="112" spans="1:24"/>
    <row r="113" spans="1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32">LataProjekcji</f>
        <v>Uzupełnij dane</v>
      </c>
      <c r="L113" s="176" t="str">
        <f t="shared" si="32"/>
        <v/>
      </c>
      <c r="M113" s="176" t="str">
        <f t="shared" si="32"/>
        <v/>
      </c>
      <c r="N113" s="176" t="str">
        <f t="shared" si="32"/>
        <v/>
      </c>
      <c r="O113" s="176" t="str">
        <f t="shared" si="32"/>
        <v/>
      </c>
      <c r="P113" s="176" t="str">
        <f t="shared" si="32"/>
        <v/>
      </c>
      <c r="Q113" s="176" t="str">
        <f t="shared" si="32"/>
        <v/>
      </c>
      <c r="R113" s="176" t="str">
        <f t="shared" si="32"/>
        <v/>
      </c>
      <c r="S113" s="176" t="str">
        <f t="shared" si="32"/>
        <v/>
      </c>
      <c r="T113" s="176" t="str">
        <f t="shared" si="32"/>
        <v/>
      </c>
      <c r="U113" s="176" t="str">
        <f t="shared" si="32"/>
        <v/>
      </c>
      <c r="V113" s="176" t="str">
        <f t="shared" si="32"/>
        <v/>
      </c>
      <c r="W113" s="176" t="str">
        <f t="shared" si="32"/>
        <v/>
      </c>
      <c r="X113" s="176" t="str">
        <f t="shared" si="32"/>
        <v/>
      </c>
    </row>
    <row r="114" spans="1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3">ROUND(L32,0)</f>
        <v>0</v>
      </c>
      <c r="M114" s="94">
        <f t="shared" si="33"/>
        <v>0</v>
      </c>
      <c r="N114" s="94">
        <f t="shared" si="33"/>
        <v>0</v>
      </c>
      <c r="O114" s="94">
        <f t="shared" si="33"/>
        <v>0</v>
      </c>
      <c r="P114" s="94">
        <f t="shared" si="33"/>
        <v>0</v>
      </c>
      <c r="Q114" s="94">
        <f t="shared" si="33"/>
        <v>0</v>
      </c>
      <c r="R114" s="94">
        <f t="shared" si="33"/>
        <v>0</v>
      </c>
      <c r="S114" s="94">
        <f t="shared" si="33"/>
        <v>0</v>
      </c>
      <c r="T114" s="94">
        <f t="shared" si="33"/>
        <v>0</v>
      </c>
      <c r="U114" s="94">
        <f t="shared" si="33"/>
        <v>0</v>
      </c>
      <c r="V114" s="94">
        <f t="shared" si="33"/>
        <v>0</v>
      </c>
      <c r="W114" s="94">
        <f t="shared" si="33"/>
        <v>0</v>
      </c>
      <c r="X114" s="94">
        <f t="shared" si="33"/>
        <v>0</v>
      </c>
    </row>
    <row r="115" spans="1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4">ROUND(L41,0)</f>
        <v>0</v>
      </c>
      <c r="M115" s="33">
        <f t="shared" si="34"/>
        <v>0</v>
      </c>
      <c r="N115" s="33">
        <f t="shared" si="34"/>
        <v>0</v>
      </c>
      <c r="O115" s="33">
        <f t="shared" si="34"/>
        <v>0</v>
      </c>
      <c r="P115" s="33">
        <f t="shared" si="34"/>
        <v>0</v>
      </c>
      <c r="Q115" s="33">
        <f t="shared" si="34"/>
        <v>0</v>
      </c>
      <c r="R115" s="33">
        <f t="shared" si="34"/>
        <v>0</v>
      </c>
      <c r="S115" s="33">
        <f t="shared" si="34"/>
        <v>0</v>
      </c>
      <c r="T115" s="33">
        <f t="shared" si="34"/>
        <v>0</v>
      </c>
      <c r="U115" s="33">
        <f t="shared" si="34"/>
        <v>0</v>
      </c>
      <c r="V115" s="33">
        <f t="shared" si="34"/>
        <v>0</v>
      </c>
      <c r="W115" s="33">
        <f t="shared" si="34"/>
        <v>0</v>
      </c>
      <c r="X115" s="33">
        <f t="shared" si="34"/>
        <v>0</v>
      </c>
    </row>
    <row r="116" spans="1:24">
      <c r="B116" s="1" t="s">
        <v>272</v>
      </c>
      <c r="K116" s="5">
        <f>ROUND(K50,0)</f>
        <v>0</v>
      </c>
      <c r="L116" s="5">
        <f t="shared" ref="L116:X116" si="35">ROUND(L50,0)</f>
        <v>0</v>
      </c>
      <c r="M116" s="5">
        <f t="shared" si="35"/>
        <v>0</v>
      </c>
      <c r="N116" s="5">
        <f t="shared" si="35"/>
        <v>0</v>
      </c>
      <c r="O116" s="5">
        <f t="shared" si="35"/>
        <v>0</v>
      </c>
      <c r="P116" s="5">
        <f t="shared" si="35"/>
        <v>0</v>
      </c>
      <c r="Q116" s="5">
        <f t="shared" si="35"/>
        <v>0</v>
      </c>
      <c r="R116" s="5">
        <f t="shared" si="35"/>
        <v>0</v>
      </c>
      <c r="S116" s="5">
        <f t="shared" si="35"/>
        <v>0</v>
      </c>
      <c r="T116" s="5">
        <f t="shared" si="35"/>
        <v>0</v>
      </c>
      <c r="U116" s="5">
        <f t="shared" si="35"/>
        <v>0</v>
      </c>
      <c r="V116" s="5">
        <f t="shared" si="35"/>
        <v>0</v>
      </c>
      <c r="W116" s="5">
        <f t="shared" si="35"/>
        <v>0</v>
      </c>
      <c r="X116" s="5">
        <f t="shared" si="35"/>
        <v>0</v>
      </c>
    </row>
    <row r="117" spans="1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6">ROUND(L71,0)</f>
        <v>0</v>
      </c>
      <c r="M117" s="90">
        <f t="shared" si="36"/>
        <v>0</v>
      </c>
      <c r="N117" s="90">
        <f t="shared" si="36"/>
        <v>0</v>
      </c>
      <c r="O117" s="90">
        <f t="shared" si="36"/>
        <v>0</v>
      </c>
      <c r="P117" s="90">
        <f t="shared" si="36"/>
        <v>0</v>
      </c>
      <c r="Q117" s="90">
        <f t="shared" si="36"/>
        <v>0</v>
      </c>
      <c r="R117" s="90">
        <f t="shared" si="36"/>
        <v>0</v>
      </c>
      <c r="S117" s="90">
        <f t="shared" si="36"/>
        <v>0</v>
      </c>
      <c r="T117" s="90">
        <f t="shared" si="36"/>
        <v>0</v>
      </c>
      <c r="U117" s="90">
        <f t="shared" si="36"/>
        <v>0</v>
      </c>
      <c r="V117" s="90">
        <f t="shared" si="36"/>
        <v>0</v>
      </c>
      <c r="W117" s="90">
        <f t="shared" si="36"/>
        <v>0</v>
      </c>
      <c r="X117" s="90">
        <f t="shared" si="36"/>
        <v>0</v>
      </c>
    </row>
    <row r="118" spans="1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7">ROUND(SUM(L114:L117),0)</f>
        <v>0</v>
      </c>
      <c r="M118" s="97">
        <f t="shared" si="37"/>
        <v>0</v>
      </c>
      <c r="N118" s="97">
        <f t="shared" si="37"/>
        <v>0</v>
      </c>
      <c r="O118" s="97">
        <f t="shared" si="37"/>
        <v>0</v>
      </c>
      <c r="P118" s="97">
        <f t="shared" si="37"/>
        <v>0</v>
      </c>
      <c r="Q118" s="97">
        <f t="shared" si="37"/>
        <v>0</v>
      </c>
      <c r="R118" s="97">
        <f t="shared" si="37"/>
        <v>0</v>
      </c>
      <c r="S118" s="97">
        <f t="shared" si="37"/>
        <v>0</v>
      </c>
      <c r="T118" s="97">
        <f t="shared" si="37"/>
        <v>0</v>
      </c>
      <c r="U118" s="97">
        <f t="shared" si="37"/>
        <v>0</v>
      </c>
      <c r="V118" s="97">
        <f t="shared" si="37"/>
        <v>0</v>
      </c>
      <c r="W118" s="97">
        <f t="shared" si="37"/>
        <v>0</v>
      </c>
      <c r="X118" s="97">
        <f t="shared" si="37"/>
        <v>0</v>
      </c>
    </row>
    <row r="119" spans="1:24">
      <c r="B119" s="1" t="s">
        <v>293</v>
      </c>
      <c r="K119" s="5">
        <f>ROUND(K92,0)</f>
        <v>0</v>
      </c>
      <c r="L119" s="5">
        <f t="shared" ref="L119:X119" si="38">ROUND(L92,0)</f>
        <v>0</v>
      </c>
      <c r="M119" s="5">
        <f t="shared" si="38"/>
        <v>0</v>
      </c>
      <c r="N119" s="5">
        <f t="shared" si="38"/>
        <v>0</v>
      </c>
      <c r="O119" s="5">
        <f t="shared" si="38"/>
        <v>0</v>
      </c>
      <c r="P119" s="5">
        <f t="shared" si="38"/>
        <v>0</v>
      </c>
      <c r="Q119" s="5">
        <f t="shared" si="38"/>
        <v>0</v>
      </c>
      <c r="R119" s="5">
        <f t="shared" si="38"/>
        <v>0</v>
      </c>
      <c r="S119" s="5">
        <f t="shared" si="38"/>
        <v>0</v>
      </c>
      <c r="T119" s="5">
        <f t="shared" si="38"/>
        <v>0</v>
      </c>
      <c r="U119" s="5">
        <f t="shared" si="38"/>
        <v>0</v>
      </c>
      <c r="V119" s="5">
        <f t="shared" si="38"/>
        <v>0</v>
      </c>
      <c r="W119" s="5">
        <f t="shared" si="38"/>
        <v>0</v>
      </c>
      <c r="X119" s="5">
        <f t="shared" si="38"/>
        <v>0</v>
      </c>
    </row>
    <row r="120" spans="1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9">ROUND(L101,0)</f>
        <v>0</v>
      </c>
      <c r="M120" s="97">
        <f t="shared" si="39"/>
        <v>0</v>
      </c>
      <c r="N120" s="97">
        <f t="shared" si="39"/>
        <v>0</v>
      </c>
      <c r="O120" s="97">
        <f t="shared" si="39"/>
        <v>0</v>
      </c>
      <c r="P120" s="97">
        <f t="shared" si="39"/>
        <v>0</v>
      </c>
      <c r="Q120" s="97">
        <f t="shared" si="39"/>
        <v>0</v>
      </c>
      <c r="R120" s="97">
        <f t="shared" si="39"/>
        <v>0</v>
      </c>
      <c r="S120" s="97">
        <f t="shared" si="39"/>
        <v>0</v>
      </c>
      <c r="T120" s="97">
        <f t="shared" si="39"/>
        <v>0</v>
      </c>
      <c r="U120" s="97">
        <f t="shared" si="39"/>
        <v>0</v>
      </c>
      <c r="V120" s="97">
        <f t="shared" si="39"/>
        <v>0</v>
      </c>
      <c r="W120" s="97">
        <f t="shared" si="39"/>
        <v>0</v>
      </c>
      <c r="X120" s="97">
        <f t="shared" si="39"/>
        <v>0</v>
      </c>
    </row>
    <row r="121" spans="1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40">ROUND(L110,0)</f>
        <v>0</v>
      </c>
      <c r="M121" s="97">
        <f t="shared" ca="1" si="40"/>
        <v>0</v>
      </c>
      <c r="N121" s="97">
        <f t="shared" ca="1" si="40"/>
        <v>0</v>
      </c>
      <c r="O121" s="97">
        <f t="shared" ca="1" si="40"/>
        <v>0</v>
      </c>
      <c r="P121" s="97">
        <f t="shared" ca="1" si="40"/>
        <v>0</v>
      </c>
      <c r="Q121" s="97">
        <f t="shared" ca="1" si="40"/>
        <v>0</v>
      </c>
      <c r="R121" s="97">
        <f t="shared" ca="1" si="40"/>
        <v>0</v>
      </c>
      <c r="S121" s="97">
        <f t="shared" ca="1" si="40"/>
        <v>0</v>
      </c>
      <c r="T121" s="97">
        <f t="shared" ca="1" si="40"/>
        <v>0</v>
      </c>
      <c r="U121" s="97">
        <f t="shared" ca="1" si="40"/>
        <v>0</v>
      </c>
      <c r="V121" s="97">
        <f t="shared" ca="1" si="40"/>
        <v>0</v>
      </c>
      <c r="W121" s="97">
        <f t="shared" ca="1" si="40"/>
        <v>0</v>
      </c>
      <c r="X121" s="97">
        <f t="shared" ca="1" si="40"/>
        <v>0</v>
      </c>
    </row>
    <row r="122" spans="1:24"/>
    <row r="123" spans="1:24"/>
    <row r="124" spans="1:24" ht="15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41">LataProjekcji</f>
        <v>Uzupełnij dane</v>
      </c>
      <c r="L124" s="32" t="str">
        <f t="shared" si="41"/>
        <v/>
      </c>
      <c r="M124" s="32" t="str">
        <f t="shared" si="41"/>
        <v/>
      </c>
      <c r="N124" s="32" t="str">
        <f t="shared" si="41"/>
        <v/>
      </c>
      <c r="O124" s="32" t="str">
        <f t="shared" si="41"/>
        <v/>
      </c>
      <c r="P124" s="32" t="str">
        <f t="shared" si="41"/>
        <v/>
      </c>
      <c r="Q124" s="32" t="str">
        <f t="shared" si="41"/>
        <v/>
      </c>
      <c r="R124" s="32" t="str">
        <f t="shared" si="41"/>
        <v/>
      </c>
      <c r="S124" s="32" t="str">
        <f t="shared" si="41"/>
        <v/>
      </c>
      <c r="T124" s="32" t="str">
        <f t="shared" si="41"/>
        <v/>
      </c>
      <c r="U124" s="32" t="str">
        <f t="shared" si="41"/>
        <v/>
      </c>
      <c r="V124" s="32" t="str">
        <f t="shared" si="41"/>
        <v/>
      </c>
      <c r="W124" s="32" t="str">
        <f t="shared" si="41"/>
        <v/>
      </c>
      <c r="X124" s="32" t="str">
        <f t="shared" si="41"/>
        <v/>
      </c>
    </row>
    <row r="125" spans="1:24"/>
    <row r="126" spans="1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>
      <c r="A127" s="607" t="str" cm="1">
        <f t="array" ref="A127">Weryfikacja_wypelnienia_Przychody_Projekt</f>
        <v/>
      </c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1:24">
      <c r="A128" s="607" t="str" cm="1">
        <f t="array" ref="A128">Weryfikacja_wypelnienia_Przychody_Projekt</f>
        <v/>
      </c>
      <c r="B128" s="295"/>
      <c r="C128" s="305"/>
      <c r="D128" s="55"/>
      <c r="E128" s="296"/>
      <c r="F128" s="296"/>
      <c r="G128" s="296"/>
      <c r="H128" s="296"/>
      <c r="I128" s="296"/>
      <c r="J128" s="296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4"/>
      <c r="W128" s="344"/>
      <c r="X128" s="344"/>
    </row>
    <row r="129" spans="1:24">
      <c r="A129" s="607" t="str" cm="1">
        <f t="array" ref="A129">Weryfikacja_wypelnienia_Przychody_Projekt</f>
        <v/>
      </c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7" t="str" cm="1">
        <f t="array" ref="A130">Weryfikacja_wypelnienia_Przychody_Projekt</f>
        <v/>
      </c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7" t="str" cm="1">
        <f t="array" ref="A131">Weryfikacja_wypelnienia_Przychody_Projekt</f>
        <v/>
      </c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7" t="str" cm="1">
        <f t="array" ref="A132">Weryfikacja_wypelnienia_Przychody_Projekt</f>
        <v/>
      </c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7" t="str" cm="1">
        <f t="array" ref="A133">Weryfikacja_wypelnienia_Przychody_Projekt</f>
        <v/>
      </c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7" t="str" cm="1">
        <f t="array" ref="A134">Weryfikacja_wypelnienia_Przychody_Projekt</f>
        <v/>
      </c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7" t="str" cm="1">
        <f t="array" ref="A135">Weryfikacja_wypelnienia_Przychody_Projekt</f>
        <v/>
      </c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7" t="str" cm="1">
        <f t="array" ref="A136">Weryfikacja_wypelnienia_Przychody_Projekt</f>
        <v/>
      </c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>
      <c r="A138" s="607" t="str" cm="1">
        <f t="array" ref="A138">IF(OR(A127="✅",A127="⛔"),IF(AND(OR(ISNUMBER(Przychody!K138:X138)),NOT(ISTEXT(Przychody!K138:X138))),"✅","⛔"),IF(A127="",IF(AND(ISBLANK(Przychody!K138:X138)),"","⛔")))</f>
        <v/>
      </c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1:24">
      <c r="A139" s="607" t="str" cm="1">
        <f t="array" ref="A139">IF(OR(A128="✅",A128="⛔"),IF(AND(OR(ISNUMBER(Przychody!K139:X139)),NOT(ISTEXT(Przychody!K139:X139))),"✅","⛔"),IF(A128="",IF(AND(ISBLANK(Przychody!K139:X139)),"","⛔")))</f>
        <v/>
      </c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1:24">
      <c r="A140" s="607" t="str" cm="1">
        <f t="array" ref="A140">IF(OR(A129="✅",A129="⛔"),IF(AND(OR(ISNUMBER(Przychody!K140:X140)),NOT(ISTEXT(Przychody!K140:X140))),"✅","⛔"),IF(A129="",IF(AND(ISBLANK(Przychody!K140:X140)),"","⛔")))</f>
        <v/>
      </c>
      <c r="B140" s="52" t="str">
        <f t="shared" ref="B140:C147" si="42">IF(ISBLANK(B129),"",B129)</f>
        <v/>
      </c>
      <c r="C140" s="482" t="str">
        <f t="shared" si="42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1:24">
      <c r="A141" s="607" t="str" cm="1">
        <f t="array" ref="A141">IF(OR(A130="✅",A130="⛔"),IF(AND(OR(ISNUMBER(Przychody!K141:X141)),NOT(ISTEXT(Przychody!K141:X141))),"✅","⛔"),IF(A130="",IF(AND(ISBLANK(Przychody!K141:X141)),"","⛔")))</f>
        <v/>
      </c>
      <c r="B141" s="52" t="str">
        <f t="shared" si="42"/>
        <v/>
      </c>
      <c r="C141" s="482" t="str">
        <f t="shared" si="42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1:24">
      <c r="A142" s="607" t="str" cm="1">
        <f t="array" ref="A142">IF(OR(A131="✅",A131="⛔"),IF(AND(OR(ISNUMBER(Przychody!K142:X142)),NOT(ISTEXT(Przychody!K142:X142))),"✅","⛔"),IF(A131="",IF(AND(ISBLANK(Przychody!K142:X142)),"","⛔")))</f>
        <v/>
      </c>
      <c r="B142" s="52" t="str">
        <f t="shared" si="42"/>
        <v/>
      </c>
      <c r="C142" s="482" t="str">
        <f t="shared" si="42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1:24">
      <c r="A143" s="607" t="str" cm="1">
        <f t="array" ref="A143">IF(OR(A132="✅",A132="⛔"),IF(AND(OR(ISNUMBER(Przychody!K143:X143)),NOT(ISTEXT(Przychody!K143:X143))),"✅","⛔"),IF(A132="",IF(AND(ISBLANK(Przychody!K143:X143)),"","⛔")))</f>
        <v/>
      </c>
      <c r="B143" s="52" t="str">
        <f t="shared" si="42"/>
        <v/>
      </c>
      <c r="C143" s="482" t="str">
        <f t="shared" si="42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1:24">
      <c r="A144" s="607" t="str" cm="1">
        <f t="array" ref="A144">IF(OR(A133="✅",A133="⛔"),IF(AND(OR(ISNUMBER(Przychody!K144:X144)),NOT(ISTEXT(Przychody!K144:X144))),"✅","⛔"),IF(A133="",IF(AND(ISBLANK(Przychody!K144:X144)),"","⛔")))</f>
        <v/>
      </c>
      <c r="B144" s="52" t="str">
        <f t="shared" si="42"/>
        <v/>
      </c>
      <c r="C144" s="482" t="str">
        <f t="shared" si="42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1:24">
      <c r="A145" s="607" t="str" cm="1">
        <f t="array" ref="A145">IF(OR(A134="✅",A134="⛔"),IF(AND(OR(ISNUMBER(Przychody!K145:X145)),NOT(ISTEXT(Przychody!K145:X145))),"✅","⛔"),IF(A134="",IF(AND(ISBLANK(Przychody!K145:X145)),"","⛔")))</f>
        <v/>
      </c>
      <c r="B145" s="52" t="str">
        <f t="shared" si="42"/>
        <v/>
      </c>
      <c r="C145" s="482" t="str">
        <f t="shared" si="42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1:24">
      <c r="A146" s="607" t="str" cm="1">
        <f t="array" ref="A146">IF(OR(A135="✅",A135="⛔"),IF(AND(OR(ISNUMBER(Przychody!K146:X146)),NOT(ISTEXT(Przychody!K146:X146))),"✅","⛔"),IF(A135="",IF(AND(ISBLANK(Przychody!K146:X146)),"","⛔")))</f>
        <v/>
      </c>
      <c r="B146" s="52" t="str">
        <f t="shared" si="42"/>
        <v/>
      </c>
      <c r="C146" s="482" t="str">
        <f t="shared" si="42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1:24">
      <c r="A147" s="607" t="str" cm="1">
        <f t="array" ref="A147">IF(OR(A136="✅",A136="⛔"),IF(AND(OR(ISNUMBER(Przychody!K147:X147)),NOT(ISTEXT(Przychody!K147:X147))),"✅","⛔"),IF(A136="",IF(AND(ISBLANK(Przychody!K147:X147)),"","⛔")))</f>
        <v/>
      </c>
      <c r="B147" s="52" t="str">
        <f t="shared" si="42"/>
        <v/>
      </c>
      <c r="C147" s="482" t="str">
        <f t="shared" si="42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1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>
      <c r="A149" s="607" t="str">
        <f>IF(AND(A127="✅",A138="✅"),"✅",IF(AND(A127="",A138=""),"","⛔"))</f>
        <v/>
      </c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3">IFERROR(IF(AND(K$180&gt;=Poczatek,K$180&lt;=Koniec,$C149&lt;&gt;""),ROUND(K138*K127,0),0),0)</f>
        <v>0</v>
      </c>
      <c r="L149" s="33">
        <f t="shared" si="43"/>
        <v>0</v>
      </c>
      <c r="M149" s="33">
        <f t="shared" si="43"/>
        <v>0</v>
      </c>
      <c r="N149" s="33">
        <f t="shared" si="43"/>
        <v>0</v>
      </c>
      <c r="O149" s="33">
        <f t="shared" si="43"/>
        <v>0</v>
      </c>
      <c r="P149" s="33">
        <f t="shared" si="43"/>
        <v>0</v>
      </c>
      <c r="Q149" s="33">
        <f t="shared" si="43"/>
        <v>0</v>
      </c>
      <c r="R149" s="33">
        <f t="shared" si="43"/>
        <v>0</v>
      </c>
      <c r="S149" s="33">
        <f t="shared" si="43"/>
        <v>0</v>
      </c>
      <c r="T149" s="33">
        <f t="shared" si="43"/>
        <v>0</v>
      </c>
      <c r="U149" s="33">
        <f t="shared" si="43"/>
        <v>0</v>
      </c>
      <c r="V149" s="33">
        <f t="shared" si="43"/>
        <v>0</v>
      </c>
      <c r="W149" s="33">
        <f t="shared" si="43"/>
        <v>0</v>
      </c>
      <c r="X149" s="33">
        <f t="shared" si="43"/>
        <v>0</v>
      </c>
    </row>
    <row r="150" spans="1:24">
      <c r="A150" s="607" t="str">
        <f t="shared" ref="A150:A158" si="44">IF(AND(A128="✅",A139="✅"),"✅",IF(AND(A128="",A139=""),"","⛔"))</f>
        <v/>
      </c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5">IFERROR(IF(AND(K$180&gt;=Poczatek,K$180&lt;=Koniec,$C150&lt;&gt;""),ROUND(K139*K128,0),0),0)</f>
        <v>0</v>
      </c>
      <c r="L150" s="33">
        <f t="shared" si="45"/>
        <v>0</v>
      </c>
      <c r="M150" s="33">
        <f t="shared" si="45"/>
        <v>0</v>
      </c>
      <c r="N150" s="33">
        <f t="shared" si="45"/>
        <v>0</v>
      </c>
      <c r="O150" s="33">
        <f t="shared" si="45"/>
        <v>0</v>
      </c>
      <c r="P150" s="33">
        <f t="shared" si="45"/>
        <v>0</v>
      </c>
      <c r="Q150" s="33">
        <f t="shared" si="45"/>
        <v>0</v>
      </c>
      <c r="R150" s="33">
        <f t="shared" si="45"/>
        <v>0</v>
      </c>
      <c r="S150" s="33">
        <f t="shared" si="45"/>
        <v>0</v>
      </c>
      <c r="T150" s="33">
        <f t="shared" si="45"/>
        <v>0</v>
      </c>
      <c r="U150" s="33">
        <f t="shared" si="45"/>
        <v>0</v>
      </c>
      <c r="V150" s="33">
        <f t="shared" si="45"/>
        <v>0</v>
      </c>
      <c r="W150" s="33">
        <f t="shared" si="45"/>
        <v>0</v>
      </c>
      <c r="X150" s="33">
        <f t="shared" si="45"/>
        <v>0</v>
      </c>
    </row>
    <row r="151" spans="1:24">
      <c r="A151" s="607" t="str">
        <f t="shared" si="44"/>
        <v/>
      </c>
      <c r="B151" s="52" t="str">
        <f t="shared" ref="B151:B158" si="46">IF(ISBLANK(B140),"",B140)</f>
        <v/>
      </c>
      <c r="C151" s="482" t="str">
        <f t="shared" ref="C151:C158" si="47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8">IFERROR(IF(AND(K$180&gt;=Poczatek,K$180&lt;=Koniec,$C151&lt;&gt;""),ROUND(K140*K129,0),0),0)</f>
        <v>0</v>
      </c>
      <c r="L151" s="33">
        <f t="shared" si="48"/>
        <v>0</v>
      </c>
      <c r="M151" s="33">
        <f t="shared" si="48"/>
        <v>0</v>
      </c>
      <c r="N151" s="33">
        <f t="shared" si="48"/>
        <v>0</v>
      </c>
      <c r="O151" s="33">
        <f t="shared" si="48"/>
        <v>0</v>
      </c>
      <c r="P151" s="33">
        <f t="shared" si="48"/>
        <v>0</v>
      </c>
      <c r="Q151" s="33">
        <f t="shared" si="48"/>
        <v>0</v>
      </c>
      <c r="R151" s="33">
        <f t="shared" si="48"/>
        <v>0</v>
      </c>
      <c r="S151" s="33">
        <f t="shared" si="48"/>
        <v>0</v>
      </c>
      <c r="T151" s="33">
        <f t="shared" si="48"/>
        <v>0</v>
      </c>
      <c r="U151" s="33">
        <f t="shared" si="48"/>
        <v>0</v>
      </c>
      <c r="V151" s="33">
        <f t="shared" si="48"/>
        <v>0</v>
      </c>
      <c r="W151" s="33">
        <f t="shared" si="48"/>
        <v>0</v>
      </c>
      <c r="X151" s="33">
        <f t="shared" si="48"/>
        <v>0</v>
      </c>
    </row>
    <row r="152" spans="1:24">
      <c r="A152" s="607" t="str">
        <f t="shared" si="44"/>
        <v/>
      </c>
      <c r="B152" s="52" t="str">
        <f t="shared" si="46"/>
        <v/>
      </c>
      <c r="C152" s="482" t="str">
        <f t="shared" si="47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9">IFERROR(IF(AND(K$180&gt;=Poczatek,K$180&lt;=Koniec,$C152&lt;&gt;""),ROUND(K141*K130,0),0),0)</f>
        <v>0</v>
      </c>
      <c r="L152" s="33">
        <f t="shared" si="49"/>
        <v>0</v>
      </c>
      <c r="M152" s="33">
        <f t="shared" si="49"/>
        <v>0</v>
      </c>
      <c r="N152" s="33">
        <f t="shared" si="49"/>
        <v>0</v>
      </c>
      <c r="O152" s="33">
        <f t="shared" si="49"/>
        <v>0</v>
      </c>
      <c r="P152" s="33">
        <f t="shared" si="49"/>
        <v>0</v>
      </c>
      <c r="Q152" s="33">
        <f t="shared" si="49"/>
        <v>0</v>
      </c>
      <c r="R152" s="33">
        <f t="shared" si="49"/>
        <v>0</v>
      </c>
      <c r="S152" s="33">
        <f t="shared" si="49"/>
        <v>0</v>
      </c>
      <c r="T152" s="33">
        <f t="shared" si="49"/>
        <v>0</v>
      </c>
      <c r="U152" s="33">
        <f t="shared" si="49"/>
        <v>0</v>
      </c>
      <c r="V152" s="33">
        <f t="shared" si="49"/>
        <v>0</v>
      </c>
      <c r="W152" s="33">
        <f t="shared" si="49"/>
        <v>0</v>
      </c>
      <c r="X152" s="33">
        <f t="shared" si="49"/>
        <v>0</v>
      </c>
    </row>
    <row r="153" spans="1:24">
      <c r="A153" s="607" t="str">
        <f t="shared" si="44"/>
        <v/>
      </c>
      <c r="B153" s="52" t="str">
        <f t="shared" si="46"/>
        <v/>
      </c>
      <c r="C153" s="493" t="str">
        <f t="shared" si="47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50">IFERROR(IF(AND(K$180&gt;=Poczatek,K$180&lt;=Koniec,$C153&lt;&gt;""),ROUND(K142*K131,0),0),0)</f>
        <v>0</v>
      </c>
      <c r="L153" s="33">
        <f t="shared" si="50"/>
        <v>0</v>
      </c>
      <c r="M153" s="33">
        <f t="shared" si="50"/>
        <v>0</v>
      </c>
      <c r="N153" s="33">
        <f t="shared" si="50"/>
        <v>0</v>
      </c>
      <c r="O153" s="33">
        <f t="shared" si="50"/>
        <v>0</v>
      </c>
      <c r="P153" s="33">
        <f t="shared" si="50"/>
        <v>0</v>
      </c>
      <c r="Q153" s="33">
        <f t="shared" si="50"/>
        <v>0</v>
      </c>
      <c r="R153" s="33">
        <f t="shared" si="50"/>
        <v>0</v>
      </c>
      <c r="S153" s="33">
        <f t="shared" si="50"/>
        <v>0</v>
      </c>
      <c r="T153" s="33">
        <f t="shared" si="50"/>
        <v>0</v>
      </c>
      <c r="U153" s="33">
        <f t="shared" si="50"/>
        <v>0</v>
      </c>
      <c r="V153" s="33">
        <f t="shared" si="50"/>
        <v>0</v>
      </c>
      <c r="W153" s="33">
        <f t="shared" si="50"/>
        <v>0</v>
      </c>
      <c r="X153" s="33">
        <f t="shared" si="50"/>
        <v>0</v>
      </c>
    </row>
    <row r="154" spans="1:24">
      <c r="A154" s="607" t="str">
        <f t="shared" si="44"/>
        <v/>
      </c>
      <c r="B154" s="52" t="str">
        <f t="shared" si="46"/>
        <v/>
      </c>
      <c r="C154" s="493" t="str">
        <f t="shared" si="47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51">IFERROR(IF(AND(K$180&gt;=Poczatek,K$180&lt;=Koniec,$C154&lt;&gt;""),ROUND(K143*K132,0),0),0)</f>
        <v>0</v>
      </c>
      <c r="L154" s="33">
        <f t="shared" si="51"/>
        <v>0</v>
      </c>
      <c r="M154" s="33">
        <f t="shared" si="51"/>
        <v>0</v>
      </c>
      <c r="N154" s="33">
        <f t="shared" si="51"/>
        <v>0</v>
      </c>
      <c r="O154" s="33">
        <f t="shared" si="51"/>
        <v>0</v>
      </c>
      <c r="P154" s="33">
        <f t="shared" si="51"/>
        <v>0</v>
      </c>
      <c r="Q154" s="33">
        <f t="shared" si="51"/>
        <v>0</v>
      </c>
      <c r="R154" s="33">
        <f t="shared" si="51"/>
        <v>0</v>
      </c>
      <c r="S154" s="33">
        <f t="shared" si="51"/>
        <v>0</v>
      </c>
      <c r="T154" s="33">
        <f t="shared" si="51"/>
        <v>0</v>
      </c>
      <c r="U154" s="33">
        <f t="shared" si="51"/>
        <v>0</v>
      </c>
      <c r="V154" s="33">
        <f t="shared" si="51"/>
        <v>0</v>
      </c>
      <c r="W154" s="33">
        <f t="shared" si="51"/>
        <v>0</v>
      </c>
      <c r="X154" s="33">
        <f t="shared" si="51"/>
        <v>0</v>
      </c>
    </row>
    <row r="155" spans="1:24">
      <c r="A155" s="607" t="str">
        <f t="shared" si="44"/>
        <v/>
      </c>
      <c r="B155" s="52" t="str">
        <f t="shared" si="46"/>
        <v/>
      </c>
      <c r="C155" s="493" t="str">
        <f t="shared" si="47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52">IFERROR(IF(AND(K$180&gt;=Poczatek,K$180&lt;=Koniec,$C155&lt;&gt;""),ROUND(K144*K133,0),0),0)</f>
        <v>0</v>
      </c>
      <c r="L155" s="33">
        <f t="shared" si="52"/>
        <v>0</v>
      </c>
      <c r="M155" s="33">
        <f t="shared" si="52"/>
        <v>0</v>
      </c>
      <c r="N155" s="33">
        <f t="shared" si="52"/>
        <v>0</v>
      </c>
      <c r="O155" s="33">
        <f t="shared" si="52"/>
        <v>0</v>
      </c>
      <c r="P155" s="33">
        <f t="shared" si="52"/>
        <v>0</v>
      </c>
      <c r="Q155" s="33">
        <f t="shared" si="52"/>
        <v>0</v>
      </c>
      <c r="R155" s="33">
        <f t="shared" si="52"/>
        <v>0</v>
      </c>
      <c r="S155" s="33">
        <f t="shared" si="52"/>
        <v>0</v>
      </c>
      <c r="T155" s="33">
        <f t="shared" si="52"/>
        <v>0</v>
      </c>
      <c r="U155" s="33">
        <f t="shared" si="52"/>
        <v>0</v>
      </c>
      <c r="V155" s="33">
        <f t="shared" si="52"/>
        <v>0</v>
      </c>
      <c r="W155" s="33">
        <f t="shared" si="52"/>
        <v>0</v>
      </c>
      <c r="X155" s="33">
        <f t="shared" si="52"/>
        <v>0</v>
      </c>
    </row>
    <row r="156" spans="1:24">
      <c r="A156" s="607" t="str">
        <f t="shared" si="44"/>
        <v/>
      </c>
      <c r="B156" s="52" t="str">
        <f t="shared" si="46"/>
        <v/>
      </c>
      <c r="C156" s="493" t="str">
        <f t="shared" si="47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53">IFERROR(IF(AND(K$180&gt;=Poczatek,K$180&lt;=Koniec,$C156&lt;&gt;""),ROUND(K145*K134,0),0),0)</f>
        <v>0</v>
      </c>
      <c r="L156" s="33">
        <f t="shared" si="53"/>
        <v>0</v>
      </c>
      <c r="M156" s="33">
        <f t="shared" si="53"/>
        <v>0</v>
      </c>
      <c r="N156" s="33">
        <f t="shared" si="53"/>
        <v>0</v>
      </c>
      <c r="O156" s="33">
        <f t="shared" si="53"/>
        <v>0</v>
      </c>
      <c r="P156" s="33">
        <f t="shared" si="53"/>
        <v>0</v>
      </c>
      <c r="Q156" s="33">
        <f t="shared" si="53"/>
        <v>0</v>
      </c>
      <c r="R156" s="33">
        <f t="shared" si="53"/>
        <v>0</v>
      </c>
      <c r="S156" s="33">
        <f t="shared" si="53"/>
        <v>0</v>
      </c>
      <c r="T156" s="33">
        <f t="shared" si="53"/>
        <v>0</v>
      </c>
      <c r="U156" s="33">
        <f t="shared" si="53"/>
        <v>0</v>
      </c>
      <c r="V156" s="33">
        <f t="shared" si="53"/>
        <v>0</v>
      </c>
      <c r="W156" s="33">
        <f t="shared" si="53"/>
        <v>0</v>
      </c>
      <c r="X156" s="33">
        <f t="shared" si="53"/>
        <v>0</v>
      </c>
    </row>
    <row r="157" spans="1:24">
      <c r="A157" s="607" t="str">
        <f t="shared" si="44"/>
        <v/>
      </c>
      <c r="B157" s="52" t="str">
        <f t="shared" si="46"/>
        <v/>
      </c>
      <c r="C157" s="493" t="str">
        <f t="shared" si="47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4">IFERROR(IF(AND(K$180&gt;=Poczatek,K$180&lt;=Koniec,$C157&lt;&gt;""),ROUND(K146*K135,0),0),0)</f>
        <v>0</v>
      </c>
      <c r="L157" s="33">
        <f t="shared" si="54"/>
        <v>0</v>
      </c>
      <c r="M157" s="33">
        <f t="shared" si="54"/>
        <v>0</v>
      </c>
      <c r="N157" s="33">
        <f t="shared" si="54"/>
        <v>0</v>
      </c>
      <c r="O157" s="33">
        <f t="shared" si="54"/>
        <v>0</v>
      </c>
      <c r="P157" s="33">
        <f t="shared" si="54"/>
        <v>0</v>
      </c>
      <c r="Q157" s="33">
        <f t="shared" si="54"/>
        <v>0</v>
      </c>
      <c r="R157" s="33">
        <f t="shared" si="54"/>
        <v>0</v>
      </c>
      <c r="S157" s="33">
        <f t="shared" si="54"/>
        <v>0</v>
      </c>
      <c r="T157" s="33">
        <f t="shared" si="54"/>
        <v>0</v>
      </c>
      <c r="U157" s="33">
        <f t="shared" si="54"/>
        <v>0</v>
      </c>
      <c r="V157" s="33">
        <f t="shared" si="54"/>
        <v>0</v>
      </c>
      <c r="W157" s="33">
        <f t="shared" si="54"/>
        <v>0</v>
      </c>
      <c r="X157" s="33">
        <f t="shared" si="54"/>
        <v>0</v>
      </c>
    </row>
    <row r="158" spans="1:24">
      <c r="A158" s="607" t="str">
        <f t="shared" si="44"/>
        <v/>
      </c>
      <c r="B158" s="52" t="str">
        <f t="shared" si="46"/>
        <v/>
      </c>
      <c r="C158" s="493" t="str">
        <f t="shared" si="47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5">IFERROR(IF(AND(K$180&gt;=Poczatek,K$180&lt;=Koniec,$C158&lt;&gt;""),ROUND(K147*K136,0),0),0)</f>
        <v>0</v>
      </c>
      <c r="L158" s="33">
        <f t="shared" si="55"/>
        <v>0</v>
      </c>
      <c r="M158" s="33">
        <f t="shared" si="55"/>
        <v>0</v>
      </c>
      <c r="N158" s="33">
        <f t="shared" si="55"/>
        <v>0</v>
      </c>
      <c r="O158" s="33">
        <f t="shared" si="55"/>
        <v>0</v>
      </c>
      <c r="P158" s="33">
        <f t="shared" si="55"/>
        <v>0</v>
      </c>
      <c r="Q158" s="33">
        <f t="shared" si="55"/>
        <v>0</v>
      </c>
      <c r="R158" s="33">
        <f t="shared" si="55"/>
        <v>0</v>
      </c>
      <c r="S158" s="33">
        <f t="shared" si="55"/>
        <v>0</v>
      </c>
      <c r="T158" s="33">
        <f t="shared" si="55"/>
        <v>0</v>
      </c>
      <c r="U158" s="33">
        <f t="shared" si="55"/>
        <v>0</v>
      </c>
      <c r="V158" s="33">
        <f t="shared" si="55"/>
        <v>0</v>
      </c>
      <c r="W158" s="33">
        <f t="shared" si="55"/>
        <v>0</v>
      </c>
      <c r="X158" s="33">
        <f t="shared" si="55"/>
        <v>0</v>
      </c>
    </row>
    <row r="159" spans="1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6">IF(LataProjekcji&lt;=Koniec,SUM(K149:K158),0)</f>
        <v>0</v>
      </c>
      <c r="L159" s="180">
        <f t="shared" si="56"/>
        <v>0</v>
      </c>
      <c r="M159" s="180">
        <f t="shared" si="56"/>
        <v>0</v>
      </c>
      <c r="N159" s="180">
        <f t="shared" si="56"/>
        <v>0</v>
      </c>
      <c r="O159" s="180">
        <f t="shared" si="56"/>
        <v>0</v>
      </c>
      <c r="P159" s="180">
        <f t="shared" si="56"/>
        <v>0</v>
      </c>
      <c r="Q159" s="180">
        <f t="shared" si="56"/>
        <v>0</v>
      </c>
      <c r="R159" s="180">
        <f t="shared" si="56"/>
        <v>0</v>
      </c>
      <c r="S159" s="180">
        <f t="shared" si="56"/>
        <v>0</v>
      </c>
      <c r="T159" s="180">
        <f t="shared" si="56"/>
        <v>0</v>
      </c>
      <c r="U159" s="180">
        <f t="shared" si="56"/>
        <v>0</v>
      </c>
      <c r="V159" s="180">
        <f t="shared" si="56"/>
        <v>0</v>
      </c>
      <c r="W159" s="180">
        <f t="shared" si="56"/>
        <v>0</v>
      </c>
      <c r="X159" s="180">
        <f t="shared" si="56"/>
        <v>0</v>
      </c>
    </row>
    <row r="160" spans="1:24"/>
    <row r="161" spans="1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1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7">LataProjekcji</f>
        <v>Uzupełnij dane</v>
      </c>
      <c r="L162" s="243" t="str">
        <f t="shared" si="57"/>
        <v/>
      </c>
      <c r="M162" s="243" t="str">
        <f t="shared" si="57"/>
        <v/>
      </c>
      <c r="N162" s="243" t="str">
        <f t="shared" si="57"/>
        <v/>
      </c>
      <c r="O162" s="243" t="str">
        <f t="shared" si="57"/>
        <v/>
      </c>
      <c r="P162" s="243" t="str">
        <f t="shared" si="57"/>
        <v/>
      </c>
      <c r="Q162" s="243" t="str">
        <f t="shared" si="57"/>
        <v/>
      </c>
      <c r="R162" s="243" t="str">
        <f t="shared" si="57"/>
        <v/>
      </c>
      <c r="S162" s="243" t="str">
        <f t="shared" si="57"/>
        <v/>
      </c>
      <c r="T162" s="243" t="str">
        <f t="shared" si="57"/>
        <v/>
      </c>
      <c r="U162" s="243" t="str">
        <f t="shared" si="57"/>
        <v/>
      </c>
      <c r="V162" s="243" t="str">
        <f t="shared" si="57"/>
        <v/>
      </c>
      <c r="W162" s="243" t="str">
        <f t="shared" si="57"/>
        <v/>
      </c>
      <c r="X162" s="243" t="str">
        <f t="shared" si="57"/>
        <v/>
      </c>
    </row>
    <row r="163" spans="1:24">
      <c r="A163" s="607" t="str" cm="1">
        <f t="array" ref="A163">Weryfikacja_wypelnienia_Przychody_Projekt</f>
        <v/>
      </c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7" t="str" cm="1">
        <f t="array" ref="A164">Weryfikacja_wypelnienia_Przychody_Projekt</f>
        <v/>
      </c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7" t="str" cm="1">
        <f t="array" ref="A165">Weryfikacja_wypelnienia_Przychody_Projekt</f>
        <v/>
      </c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7" t="str" cm="1">
        <f t="array" ref="A166">Weryfikacja_wypelnienia_Przychody_Projekt</f>
        <v/>
      </c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7" t="str" cm="1">
        <f t="array" ref="A167">Weryfikacja_wypelnienia_Przychody_Projekt</f>
        <v/>
      </c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8">IF(LataProjekcji&lt;=Koniec,ROUND(SUM(K163:K167),0),0)</f>
        <v>0</v>
      </c>
      <c r="L168" s="180">
        <f t="shared" si="58"/>
        <v>0</v>
      </c>
      <c r="M168" s="180">
        <f t="shared" si="58"/>
        <v>0</v>
      </c>
      <c r="N168" s="180">
        <f t="shared" si="58"/>
        <v>0</v>
      </c>
      <c r="O168" s="180">
        <f t="shared" si="58"/>
        <v>0</v>
      </c>
      <c r="P168" s="180">
        <f t="shared" si="58"/>
        <v>0</v>
      </c>
      <c r="Q168" s="180">
        <f t="shared" si="58"/>
        <v>0</v>
      </c>
      <c r="R168" s="180">
        <f t="shared" si="58"/>
        <v>0</v>
      </c>
      <c r="S168" s="180">
        <f t="shared" si="58"/>
        <v>0</v>
      </c>
      <c r="T168" s="180">
        <f t="shared" si="58"/>
        <v>0</v>
      </c>
      <c r="U168" s="180">
        <f t="shared" si="58"/>
        <v>0</v>
      </c>
      <c r="V168" s="180">
        <f t="shared" si="58"/>
        <v>0</v>
      </c>
      <c r="W168" s="180">
        <f t="shared" si="58"/>
        <v>0</v>
      </c>
      <c r="X168" s="180">
        <f t="shared" si="58"/>
        <v>0</v>
      </c>
    </row>
    <row r="169" spans="1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9">LataProjekcji</f>
        <v>Uzupełnij dane</v>
      </c>
      <c r="L171" s="243" t="str">
        <f t="shared" si="59"/>
        <v/>
      </c>
      <c r="M171" s="243" t="str">
        <f t="shared" si="59"/>
        <v/>
      </c>
      <c r="N171" s="243" t="str">
        <f t="shared" si="59"/>
        <v/>
      </c>
      <c r="O171" s="243" t="str">
        <f t="shared" si="59"/>
        <v/>
      </c>
      <c r="P171" s="243" t="str">
        <f t="shared" si="59"/>
        <v/>
      </c>
      <c r="Q171" s="243" t="str">
        <f t="shared" si="59"/>
        <v/>
      </c>
      <c r="R171" s="243" t="str">
        <f t="shared" si="59"/>
        <v/>
      </c>
      <c r="S171" s="243" t="str">
        <f t="shared" si="59"/>
        <v/>
      </c>
      <c r="T171" s="243" t="str">
        <f t="shared" si="59"/>
        <v/>
      </c>
      <c r="U171" s="243" t="str">
        <f t="shared" si="59"/>
        <v/>
      </c>
      <c r="V171" s="243" t="str">
        <f t="shared" si="59"/>
        <v/>
      </c>
      <c r="W171" s="243" t="str">
        <f t="shared" si="59"/>
        <v/>
      </c>
      <c r="X171" s="243" t="str">
        <f t="shared" si="59"/>
        <v/>
      </c>
    </row>
    <row r="172" spans="1:24">
      <c r="A172" s="607" t="str" cm="1">
        <f t="array" ref="A172">Weryfikacja_wypelnienia_Przychody_Projekt</f>
        <v/>
      </c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7" t="str" cm="1">
        <f t="array" ref="A173">Weryfikacja_wypelnienia_Przychody_Projekt</f>
        <v/>
      </c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7" t="str" cm="1">
        <f t="array" ref="A174">Weryfikacja_wypelnienia_Przychody_Projekt</f>
        <v/>
      </c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7" t="str" cm="1">
        <f t="array" ref="A175">Weryfikacja_wypelnienia_Przychody_Projekt</f>
        <v/>
      </c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7" t="str" cm="1">
        <f t="array" ref="A176">Weryfikacja_wypelnienia_Przychody_Projekt</f>
        <v/>
      </c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60">IF(LataProjekcji&lt;=Koniec,ROUND(SUM(K172:K176),0),0)</f>
        <v>0</v>
      </c>
      <c r="L177" s="180">
        <f t="shared" si="60"/>
        <v>0</v>
      </c>
      <c r="M177" s="180">
        <f t="shared" si="60"/>
        <v>0</v>
      </c>
      <c r="N177" s="180">
        <f t="shared" si="60"/>
        <v>0</v>
      </c>
      <c r="O177" s="180">
        <f t="shared" si="60"/>
        <v>0</v>
      </c>
      <c r="P177" s="180">
        <f t="shared" si="60"/>
        <v>0</v>
      </c>
      <c r="Q177" s="180">
        <f t="shared" si="60"/>
        <v>0</v>
      </c>
      <c r="R177" s="180">
        <f t="shared" si="60"/>
        <v>0</v>
      </c>
      <c r="S177" s="180">
        <f t="shared" si="60"/>
        <v>0</v>
      </c>
      <c r="T177" s="180">
        <f t="shared" si="60"/>
        <v>0</v>
      </c>
      <c r="U177" s="180">
        <f t="shared" si="60"/>
        <v>0</v>
      </c>
      <c r="V177" s="180">
        <f t="shared" si="60"/>
        <v>0</v>
      </c>
      <c r="W177" s="180">
        <f t="shared" si="60"/>
        <v>0</v>
      </c>
      <c r="X177" s="180">
        <f t="shared" si="60"/>
        <v>0</v>
      </c>
    </row>
    <row r="178" spans="1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/>
    <row r="180" spans="1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61">LataProjekcji</f>
        <v>Uzupełnij dane</v>
      </c>
      <c r="L180" s="243" t="str">
        <f t="shared" si="61"/>
        <v/>
      </c>
      <c r="M180" s="243" t="str">
        <f t="shared" si="61"/>
        <v/>
      </c>
      <c r="N180" s="243" t="str">
        <f t="shared" si="61"/>
        <v/>
      </c>
      <c r="O180" s="243" t="str">
        <f t="shared" si="61"/>
        <v/>
      </c>
      <c r="P180" s="243" t="str">
        <f t="shared" si="61"/>
        <v/>
      </c>
      <c r="Q180" s="243" t="str">
        <f t="shared" si="61"/>
        <v/>
      </c>
      <c r="R180" s="243" t="str">
        <f t="shared" si="61"/>
        <v/>
      </c>
      <c r="S180" s="243" t="str">
        <f t="shared" si="61"/>
        <v/>
      </c>
      <c r="T180" s="243" t="str">
        <f t="shared" si="61"/>
        <v/>
      </c>
      <c r="U180" s="243" t="str">
        <f t="shared" si="61"/>
        <v/>
      </c>
      <c r="V180" s="243" t="str">
        <f t="shared" si="61"/>
        <v/>
      </c>
      <c r="W180" s="243" t="str">
        <f t="shared" si="61"/>
        <v/>
      </c>
      <c r="X180" s="243" t="str">
        <f t="shared" si="61"/>
        <v/>
      </c>
    </row>
    <row r="181" spans="1:24">
      <c r="A181" s="607" t="str" cm="1">
        <f t="array" ref="A181">Weryfikacja_wypelnienia_Przychody_Projekt</f>
        <v>⛔</v>
      </c>
      <c r="B181" s="9" t="s">
        <v>838</v>
      </c>
      <c r="C181" s="305" t="s">
        <v>754</v>
      </c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607" t="str" cm="1">
        <f t="array" ref="A182">Weryfikacja_wypelnienia_Przychody_Projekt</f>
        <v/>
      </c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607" t="str" cm="1">
        <f t="array" ref="A183">Weryfikacja_wypelnienia_Przychody_Projekt</f>
        <v/>
      </c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607" t="str" cm="1">
        <f t="array" ref="A184">Weryfikacja_wypelnienia_Przychody_Projekt</f>
        <v/>
      </c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607" t="str" cm="1">
        <f t="array" ref="A185">Weryfikacja_wypelnienia_Przychody_Projekt</f>
        <v/>
      </c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>
      <c r="A187" s="607" t="str" cm="1">
        <f t="array" ref="A187">IF(OR(A181="✅",A181="⛔"),IF(AND(OR(ISNUMBER(Przychody!K187:X187)),NOT(ISTEXT(Przychody!K187:X187))),"✅","⛔"),IF(A181="",IF(AND(ISBLANK(Przychody!K187:X187)),"","⛔")))</f>
        <v>⛔</v>
      </c>
      <c r="B187" s="52" t="str">
        <f t="shared" ref="B187:C191" si="62">IF(ISBLANK(B181),"",B181)</f>
        <v>przychody</v>
      </c>
      <c r="C187" s="482" t="str">
        <f t="shared" si="62"/>
        <v>Wdrożenie innowacji</v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1:24">
      <c r="A188" s="607" t="str" cm="1">
        <f t="array" ref="A188">IF(OR(A182="✅",A182="⛔"),IF(AND(OR(ISNUMBER(Przychody!K188:X188)),NOT(ISTEXT(Przychody!K188:X188))),"✅","⛔"),IF(A182="",IF(AND(ISBLANK(Przychody!K188:X188)),"","⛔")))</f>
        <v/>
      </c>
      <c r="B188" s="52" t="str">
        <f t="shared" si="62"/>
        <v/>
      </c>
      <c r="C188" s="482" t="str">
        <f t="shared" si="62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1:24">
      <c r="A189" s="607" t="str" cm="1">
        <f t="array" ref="A189">IF(OR(A183="✅",A183="⛔"),IF(AND(OR(ISNUMBER(Przychody!K189:X189)),NOT(ISTEXT(Przychody!K189:X189))),"✅","⛔"),IF(A183="",IF(AND(ISBLANK(Przychody!K189:X189)),"","⛔")))</f>
        <v/>
      </c>
      <c r="B189" s="52" t="str">
        <f t="shared" si="62"/>
        <v/>
      </c>
      <c r="C189" s="482" t="str">
        <f t="shared" si="62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1:24">
      <c r="A190" s="607" t="str" cm="1">
        <f t="array" ref="A190">IF(OR(A184="✅",A184="⛔"),IF(AND(OR(ISNUMBER(Przychody!K190:X190)),NOT(ISTEXT(Przychody!K190:X190))),"✅","⛔"),IF(A184="",IF(AND(ISBLANK(Przychody!K190:X190)),"","⛔")))</f>
        <v/>
      </c>
      <c r="B190" s="52" t="str">
        <f t="shared" si="62"/>
        <v/>
      </c>
      <c r="C190" s="482" t="str">
        <f t="shared" si="62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1:24">
      <c r="A191" s="607" t="str" cm="1">
        <f t="array" ref="A191">IF(OR(A185="✅",A185="⛔"),IF(AND(OR(ISNUMBER(Przychody!K191:X191)),NOT(ISTEXT(Przychody!K191:X191))),"✅","⛔"),IF(A185="",IF(AND(ISBLANK(Przychody!K191:X191)),"","⛔")))</f>
        <v/>
      </c>
      <c r="B191" s="52" t="str">
        <f t="shared" si="62"/>
        <v/>
      </c>
      <c r="C191" s="482" t="str">
        <f t="shared" si="62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1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>
      <c r="A193" s="607" t="str">
        <f>IF(AND(A181="✅",A187="✅"),"✅",IF(AND(A181="",A187=""),"","⛔"))</f>
        <v>⛔</v>
      </c>
      <c r="B193" s="52" t="str">
        <f t="shared" ref="B193:C197" si="63">IF(ISBLANK(B187),"",B187)</f>
        <v>przychody</v>
      </c>
      <c r="C193" s="482" t="str">
        <f t="shared" si="63"/>
        <v>Wdrożenie innowacji</v>
      </c>
      <c r="D193" s="52"/>
      <c r="E193" s="52"/>
      <c r="F193" s="52"/>
      <c r="G193" s="52"/>
      <c r="H193" s="52"/>
      <c r="I193" s="52"/>
      <c r="J193" s="52"/>
      <c r="K193" s="33">
        <f t="shared" ref="K193:X193" si="64">IFERROR(IF(AND(K$180&gt;=Poczatek,K$180&lt;=Koniec,$C193&lt;&gt;""),ROUND(K187*K181,0),0),0)</f>
        <v>0</v>
      </c>
      <c r="L193" s="33">
        <f t="shared" si="64"/>
        <v>0</v>
      </c>
      <c r="M193" s="33">
        <f t="shared" si="64"/>
        <v>0</v>
      </c>
      <c r="N193" s="33">
        <f t="shared" si="64"/>
        <v>0</v>
      </c>
      <c r="O193" s="33">
        <f t="shared" si="64"/>
        <v>0</v>
      </c>
      <c r="P193" s="33">
        <f t="shared" si="64"/>
        <v>0</v>
      </c>
      <c r="Q193" s="33">
        <f t="shared" si="64"/>
        <v>0</v>
      </c>
      <c r="R193" s="33">
        <f t="shared" si="64"/>
        <v>0</v>
      </c>
      <c r="S193" s="33">
        <f t="shared" si="64"/>
        <v>0</v>
      </c>
      <c r="T193" s="33">
        <f t="shared" si="64"/>
        <v>0</v>
      </c>
      <c r="U193" s="33">
        <f t="shared" si="64"/>
        <v>0</v>
      </c>
      <c r="V193" s="33">
        <f t="shared" si="64"/>
        <v>0</v>
      </c>
      <c r="W193" s="33">
        <f t="shared" si="64"/>
        <v>0</v>
      </c>
      <c r="X193" s="33">
        <f t="shared" si="64"/>
        <v>0</v>
      </c>
    </row>
    <row r="194" spans="1:24">
      <c r="A194" s="607" t="str">
        <f t="shared" ref="A194:A197" si="65">IF(AND(A182="✅",A188="✅"),"✅",IF(AND(A182="",A188=""),"","⛔"))</f>
        <v/>
      </c>
      <c r="B194" s="52" t="str">
        <f t="shared" si="63"/>
        <v/>
      </c>
      <c r="C194" s="482" t="str">
        <f t="shared" si="63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6">IFERROR(IF(AND(K$180&gt;=Poczatek,K$180&lt;=Koniec,$C194&lt;&gt;""),ROUND(K188*K182,0),0),0)</f>
        <v>0</v>
      </c>
      <c r="L194" s="33">
        <f t="shared" si="66"/>
        <v>0</v>
      </c>
      <c r="M194" s="33">
        <f t="shared" si="66"/>
        <v>0</v>
      </c>
      <c r="N194" s="33">
        <f t="shared" si="66"/>
        <v>0</v>
      </c>
      <c r="O194" s="33">
        <f t="shared" si="66"/>
        <v>0</v>
      </c>
      <c r="P194" s="33">
        <f t="shared" si="66"/>
        <v>0</v>
      </c>
      <c r="Q194" s="33">
        <f t="shared" si="66"/>
        <v>0</v>
      </c>
      <c r="R194" s="33">
        <f t="shared" si="66"/>
        <v>0</v>
      </c>
      <c r="S194" s="33">
        <f t="shared" si="66"/>
        <v>0</v>
      </c>
      <c r="T194" s="33">
        <f t="shared" si="66"/>
        <v>0</v>
      </c>
      <c r="U194" s="33">
        <f t="shared" si="66"/>
        <v>0</v>
      </c>
      <c r="V194" s="33">
        <f t="shared" si="66"/>
        <v>0</v>
      </c>
      <c r="W194" s="33">
        <f t="shared" si="66"/>
        <v>0</v>
      </c>
      <c r="X194" s="33">
        <f t="shared" si="66"/>
        <v>0</v>
      </c>
    </row>
    <row r="195" spans="1:24">
      <c r="A195" s="607" t="str">
        <f t="shared" si="65"/>
        <v/>
      </c>
      <c r="B195" s="52" t="str">
        <f t="shared" si="63"/>
        <v/>
      </c>
      <c r="C195" s="482" t="str">
        <f t="shared" si="63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7">IFERROR(IF(AND(K$180&gt;=Poczatek,K$180&lt;=Koniec,$C195&lt;&gt;""),ROUND(K189*K183,0),0),0)</f>
        <v>0</v>
      </c>
      <c r="L195" s="33">
        <f t="shared" si="67"/>
        <v>0</v>
      </c>
      <c r="M195" s="33">
        <f t="shared" si="67"/>
        <v>0</v>
      </c>
      <c r="N195" s="33">
        <f t="shared" si="67"/>
        <v>0</v>
      </c>
      <c r="O195" s="33">
        <f t="shared" si="67"/>
        <v>0</v>
      </c>
      <c r="P195" s="33">
        <f t="shared" si="67"/>
        <v>0</v>
      </c>
      <c r="Q195" s="33">
        <f t="shared" si="67"/>
        <v>0</v>
      </c>
      <c r="R195" s="33">
        <f t="shared" si="67"/>
        <v>0</v>
      </c>
      <c r="S195" s="33">
        <f t="shared" si="67"/>
        <v>0</v>
      </c>
      <c r="T195" s="33">
        <f t="shared" si="67"/>
        <v>0</v>
      </c>
      <c r="U195" s="33">
        <f t="shared" si="67"/>
        <v>0</v>
      </c>
      <c r="V195" s="33">
        <f t="shared" si="67"/>
        <v>0</v>
      </c>
      <c r="W195" s="33">
        <f t="shared" si="67"/>
        <v>0</v>
      </c>
      <c r="X195" s="33">
        <f t="shared" si="67"/>
        <v>0</v>
      </c>
    </row>
    <row r="196" spans="1:24">
      <c r="A196" s="607" t="str">
        <f t="shared" si="65"/>
        <v/>
      </c>
      <c r="B196" s="52" t="str">
        <f t="shared" si="63"/>
        <v/>
      </c>
      <c r="C196" s="482" t="str">
        <f t="shared" si="63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8">IFERROR(IF(AND(K$180&gt;=Poczatek,K$180&lt;=Koniec,$C196&lt;&gt;""),ROUND(K190*K184,0),0),0)</f>
        <v>0</v>
      </c>
      <c r="L196" s="33">
        <f t="shared" si="68"/>
        <v>0</v>
      </c>
      <c r="M196" s="33">
        <f t="shared" si="68"/>
        <v>0</v>
      </c>
      <c r="N196" s="33">
        <f t="shared" si="68"/>
        <v>0</v>
      </c>
      <c r="O196" s="33">
        <f t="shared" si="68"/>
        <v>0</v>
      </c>
      <c r="P196" s="33">
        <f t="shared" si="68"/>
        <v>0</v>
      </c>
      <c r="Q196" s="33">
        <f t="shared" si="68"/>
        <v>0</v>
      </c>
      <c r="R196" s="33">
        <f t="shared" si="68"/>
        <v>0</v>
      </c>
      <c r="S196" s="33">
        <f t="shared" si="68"/>
        <v>0</v>
      </c>
      <c r="T196" s="33">
        <f t="shared" si="68"/>
        <v>0</v>
      </c>
      <c r="U196" s="33">
        <f t="shared" si="68"/>
        <v>0</v>
      </c>
      <c r="V196" s="33">
        <f t="shared" si="68"/>
        <v>0</v>
      </c>
      <c r="W196" s="33">
        <f t="shared" si="68"/>
        <v>0</v>
      </c>
      <c r="X196" s="33">
        <f t="shared" si="68"/>
        <v>0</v>
      </c>
    </row>
    <row r="197" spans="1:24">
      <c r="A197" s="607" t="str">
        <f t="shared" si="65"/>
        <v/>
      </c>
      <c r="B197" s="89" t="str">
        <f t="shared" si="63"/>
        <v/>
      </c>
      <c r="C197" s="493" t="str">
        <f t="shared" si="63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9">IFERROR(IF(AND(K$180&gt;=Poczatek,K$180&lt;=Koniec,$C197&lt;&gt;""),ROUND(K191*K185,0),0),0)</f>
        <v>0</v>
      </c>
      <c r="L197" s="90">
        <f t="shared" si="69"/>
        <v>0</v>
      </c>
      <c r="M197" s="90">
        <f t="shared" si="69"/>
        <v>0</v>
      </c>
      <c r="N197" s="90">
        <f t="shared" si="69"/>
        <v>0</v>
      </c>
      <c r="O197" s="90">
        <f t="shared" si="69"/>
        <v>0</v>
      </c>
      <c r="P197" s="90">
        <f t="shared" si="69"/>
        <v>0</v>
      </c>
      <c r="Q197" s="90">
        <f t="shared" si="69"/>
        <v>0</v>
      </c>
      <c r="R197" s="90">
        <f t="shared" si="69"/>
        <v>0</v>
      </c>
      <c r="S197" s="90">
        <f t="shared" si="69"/>
        <v>0</v>
      </c>
      <c r="T197" s="90">
        <f t="shared" si="69"/>
        <v>0</v>
      </c>
      <c r="U197" s="90">
        <f t="shared" si="69"/>
        <v>0</v>
      </c>
      <c r="V197" s="90">
        <f t="shared" si="69"/>
        <v>0</v>
      </c>
      <c r="W197" s="90">
        <f t="shared" si="69"/>
        <v>0</v>
      </c>
      <c r="X197" s="90">
        <f t="shared" si="69"/>
        <v>0</v>
      </c>
    </row>
    <row r="198" spans="1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70">IF(LataProjekcji&lt;=Koniec,SUM(K193:K197),0)</f>
        <v>0</v>
      </c>
      <c r="L198" s="180">
        <f t="shared" si="70"/>
        <v>0</v>
      </c>
      <c r="M198" s="180">
        <f t="shared" si="70"/>
        <v>0</v>
      </c>
      <c r="N198" s="180">
        <f t="shared" si="70"/>
        <v>0</v>
      </c>
      <c r="O198" s="180">
        <f t="shared" si="70"/>
        <v>0</v>
      </c>
      <c r="P198" s="180">
        <f t="shared" si="70"/>
        <v>0</v>
      </c>
      <c r="Q198" s="180">
        <f t="shared" si="70"/>
        <v>0</v>
      </c>
      <c r="R198" s="180">
        <f t="shared" si="70"/>
        <v>0</v>
      </c>
      <c r="S198" s="180">
        <f t="shared" si="70"/>
        <v>0</v>
      </c>
      <c r="T198" s="180">
        <f t="shared" si="70"/>
        <v>0</v>
      </c>
      <c r="U198" s="180">
        <f t="shared" si="70"/>
        <v>0</v>
      </c>
      <c r="V198" s="180">
        <f t="shared" si="70"/>
        <v>0</v>
      </c>
      <c r="W198" s="180">
        <f t="shared" si="70"/>
        <v>0</v>
      </c>
      <c r="X198" s="180">
        <f t="shared" si="70"/>
        <v>0</v>
      </c>
    </row>
    <row r="199" spans="1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71">LataProjekcji</f>
        <v>Uzupełnij dane</v>
      </c>
      <c r="L201" s="243" t="str">
        <f t="shared" si="71"/>
        <v/>
      </c>
      <c r="M201" s="243" t="str">
        <f t="shared" si="71"/>
        <v/>
      </c>
      <c r="N201" s="243" t="str">
        <f t="shared" si="71"/>
        <v/>
      </c>
      <c r="O201" s="243" t="str">
        <f t="shared" si="71"/>
        <v/>
      </c>
      <c r="P201" s="243" t="str">
        <f t="shared" si="71"/>
        <v/>
      </c>
      <c r="Q201" s="243" t="str">
        <f t="shared" si="71"/>
        <v/>
      </c>
      <c r="R201" s="243" t="str">
        <f t="shared" si="71"/>
        <v/>
      </c>
      <c r="S201" s="243" t="str">
        <f t="shared" si="71"/>
        <v/>
      </c>
      <c r="T201" s="243" t="str">
        <f t="shared" si="71"/>
        <v/>
      </c>
      <c r="U201" s="243" t="str">
        <f t="shared" si="71"/>
        <v/>
      </c>
      <c r="V201" s="243" t="str">
        <f t="shared" si="71"/>
        <v/>
      </c>
      <c r="W201" s="243" t="str">
        <f t="shared" si="71"/>
        <v/>
      </c>
      <c r="X201" s="243" t="str">
        <f t="shared" si="71"/>
        <v/>
      </c>
    </row>
    <row r="202" spans="1:24">
      <c r="A202" s="607" t="str" cm="1">
        <f t="array" ref="A202">Weryfikacja_wypelnienia_Przychody_Projekt</f>
        <v/>
      </c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607" t="str" cm="1">
        <f t="array" ref="A203">Weryfikacja_wypelnienia_Przychody_Projekt</f>
        <v/>
      </c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607" t="str" cm="1">
        <f t="array" ref="A204">Weryfikacja_wypelnienia_Przychody_Projekt</f>
        <v/>
      </c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607" t="str" cm="1">
        <f t="array" ref="A205">Weryfikacja_wypelnienia_Przychody_Projekt</f>
        <v/>
      </c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607" t="str" cm="1">
        <f t="array" ref="A206">Weryfikacja_wypelnienia_Przychody_Projekt</f>
        <v/>
      </c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:24">
      <c r="A208" s="607" t="str" cm="1">
        <f t="array" ref="A208">IF(OR(A202="✅",A202="⛔"),IF(AND(OR(ISNUMBER(Przychody!K208:X208)),NOT(ISTEXT(Przychody!K208:X208))),"✅","⛔"),IF(A202="",IF(AND(ISBLANK(Przychody!K208:X208)),"","⛔")))</f>
        <v/>
      </c>
      <c r="B208" s="19" t="str">
        <f t="shared" ref="B208:C212" si="72">IF(ISBLANK(B202),"",B202)</f>
        <v/>
      </c>
      <c r="C208" s="491" t="str">
        <f t="shared" si="72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1:24">
      <c r="A209" s="607" t="str" cm="1">
        <f t="array" ref="A209">IF(OR(A203="✅",A203="⛔"),IF(AND(OR(ISNUMBER(Przychody!K209:X209)),NOT(ISTEXT(Przychody!K209:X209))),"✅","⛔"),IF(A203="",IF(AND(ISBLANK(Przychody!K209:X209)),"","⛔")))</f>
        <v/>
      </c>
      <c r="B209" s="52" t="str">
        <f t="shared" si="72"/>
        <v/>
      </c>
      <c r="C209" s="482" t="str">
        <f t="shared" si="72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1:24">
      <c r="A210" s="607" t="str" cm="1">
        <f t="array" ref="A210">IF(OR(A204="✅",A204="⛔"),IF(AND(OR(ISNUMBER(Przychody!K210:X210)),NOT(ISTEXT(Przychody!K210:X210))),"✅","⛔"),IF(A204="",IF(AND(ISBLANK(Przychody!K210:X210)),"","⛔")))</f>
        <v/>
      </c>
      <c r="B210" s="52" t="str">
        <f t="shared" si="72"/>
        <v/>
      </c>
      <c r="C210" s="482" t="str">
        <f t="shared" si="72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1:24">
      <c r="A211" s="607" t="str" cm="1">
        <f t="array" ref="A211">IF(OR(A205="✅",A205="⛔"),IF(AND(OR(ISNUMBER(Przychody!K211:X211)),NOT(ISTEXT(Przychody!K211:X211))),"✅","⛔"),IF(A205="",IF(AND(ISBLANK(Przychody!K211:X211)),"","⛔")))</f>
        <v/>
      </c>
      <c r="B211" s="52" t="str">
        <f t="shared" si="72"/>
        <v/>
      </c>
      <c r="C211" s="482" t="str">
        <f t="shared" si="72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1:24">
      <c r="A212" s="607" t="str" cm="1">
        <f t="array" ref="A212">IF(OR(A206="✅",A206="⛔"),IF(AND(OR(ISNUMBER(Przychody!K212:X212)),NOT(ISTEXT(Przychody!K212:X212))),"✅","⛔"),IF(A206="",IF(AND(ISBLANK(Przychody!K212:X212)),"","⛔")))</f>
        <v/>
      </c>
      <c r="B212" s="52" t="str">
        <f t="shared" si="72"/>
        <v/>
      </c>
      <c r="C212" s="482" t="str">
        <f t="shared" si="72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1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4">
      <c r="A214" s="607" t="str">
        <f>IF(AND(A202="✅",A208="✅"),"✅",IF(AND(A202="",A208=""),"","⛔"))</f>
        <v/>
      </c>
      <c r="B214" s="19" t="str">
        <f t="shared" ref="B214:C218" si="73">IF(ISBLANK(B208),"",B208)</f>
        <v/>
      </c>
      <c r="C214" s="491" t="str">
        <f t="shared" si="73"/>
        <v/>
      </c>
      <c r="D214" s="19"/>
      <c r="E214" s="19"/>
      <c r="F214" s="19"/>
      <c r="G214" s="19"/>
      <c r="H214" s="19"/>
      <c r="I214" s="19"/>
      <c r="J214" s="19"/>
      <c r="K214" s="33">
        <f t="shared" ref="K214:X214" si="74">IFERROR(IF(AND(K$180&gt;=Poczatek,K$180&lt;=Koniec,$C214&lt;&gt;""),ROUND(K208*K202,0),0),0)</f>
        <v>0</v>
      </c>
      <c r="L214" s="33">
        <f t="shared" si="74"/>
        <v>0</v>
      </c>
      <c r="M214" s="33">
        <f t="shared" si="74"/>
        <v>0</v>
      </c>
      <c r="N214" s="33">
        <f t="shared" si="74"/>
        <v>0</v>
      </c>
      <c r="O214" s="33">
        <f t="shared" si="74"/>
        <v>0</v>
      </c>
      <c r="P214" s="33">
        <f t="shared" si="74"/>
        <v>0</v>
      </c>
      <c r="Q214" s="33">
        <f t="shared" si="74"/>
        <v>0</v>
      </c>
      <c r="R214" s="33">
        <f t="shared" si="74"/>
        <v>0</v>
      </c>
      <c r="S214" s="33">
        <f t="shared" si="74"/>
        <v>0</v>
      </c>
      <c r="T214" s="33">
        <f t="shared" si="74"/>
        <v>0</v>
      </c>
      <c r="U214" s="33">
        <f t="shared" si="74"/>
        <v>0</v>
      </c>
      <c r="V214" s="33">
        <f t="shared" si="74"/>
        <v>0</v>
      </c>
      <c r="W214" s="33">
        <f t="shared" si="74"/>
        <v>0</v>
      </c>
      <c r="X214" s="33">
        <f t="shared" si="74"/>
        <v>0</v>
      </c>
    </row>
    <row r="215" spans="1:24">
      <c r="A215" s="607" t="str">
        <f t="shared" ref="A215:A218" si="75">IF(AND(A203="✅",A209="✅"),"✅",IF(AND(A203="",A209=""),"","⛔"))</f>
        <v/>
      </c>
      <c r="B215" s="52" t="str">
        <f t="shared" si="73"/>
        <v/>
      </c>
      <c r="C215" s="482" t="str">
        <f t="shared" si="73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6">IFERROR(IF(AND(K$180&gt;=Poczatek,K$180&lt;=Koniec,$C215&lt;&gt;""),ROUND(K209*K203,0),0),0)</f>
        <v>0</v>
      </c>
      <c r="L215" s="33">
        <f t="shared" si="76"/>
        <v>0</v>
      </c>
      <c r="M215" s="33">
        <f t="shared" si="76"/>
        <v>0</v>
      </c>
      <c r="N215" s="33">
        <f t="shared" si="76"/>
        <v>0</v>
      </c>
      <c r="O215" s="33">
        <f t="shared" si="76"/>
        <v>0</v>
      </c>
      <c r="P215" s="33">
        <f t="shared" si="76"/>
        <v>0</v>
      </c>
      <c r="Q215" s="33">
        <f t="shared" si="76"/>
        <v>0</v>
      </c>
      <c r="R215" s="33">
        <f t="shared" si="76"/>
        <v>0</v>
      </c>
      <c r="S215" s="33">
        <f t="shared" si="76"/>
        <v>0</v>
      </c>
      <c r="T215" s="33">
        <f t="shared" si="76"/>
        <v>0</v>
      </c>
      <c r="U215" s="33">
        <f t="shared" si="76"/>
        <v>0</v>
      </c>
      <c r="V215" s="33">
        <f t="shared" si="76"/>
        <v>0</v>
      </c>
      <c r="W215" s="33">
        <f t="shared" si="76"/>
        <v>0</v>
      </c>
      <c r="X215" s="33">
        <f t="shared" si="76"/>
        <v>0</v>
      </c>
    </row>
    <row r="216" spans="1:24">
      <c r="A216" s="607" t="str">
        <f t="shared" si="75"/>
        <v/>
      </c>
      <c r="B216" s="52" t="str">
        <f t="shared" si="73"/>
        <v/>
      </c>
      <c r="C216" s="482" t="str">
        <f t="shared" si="73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7">IFERROR(IF(AND(K$180&gt;=Poczatek,K$180&lt;=Koniec,$C216&lt;&gt;""),ROUND(K210*K204,0),0),0)</f>
        <v>0</v>
      </c>
      <c r="L216" s="33">
        <f t="shared" si="77"/>
        <v>0</v>
      </c>
      <c r="M216" s="33">
        <f t="shared" si="77"/>
        <v>0</v>
      </c>
      <c r="N216" s="33">
        <f t="shared" si="77"/>
        <v>0</v>
      </c>
      <c r="O216" s="33">
        <f t="shared" si="77"/>
        <v>0</v>
      </c>
      <c r="P216" s="33">
        <f t="shared" si="77"/>
        <v>0</v>
      </c>
      <c r="Q216" s="33">
        <f t="shared" si="77"/>
        <v>0</v>
      </c>
      <c r="R216" s="33">
        <f t="shared" si="77"/>
        <v>0</v>
      </c>
      <c r="S216" s="33">
        <f t="shared" si="77"/>
        <v>0</v>
      </c>
      <c r="T216" s="33">
        <f t="shared" si="77"/>
        <v>0</v>
      </c>
      <c r="U216" s="33">
        <f t="shared" si="77"/>
        <v>0</v>
      </c>
      <c r="V216" s="33">
        <f t="shared" si="77"/>
        <v>0</v>
      </c>
      <c r="W216" s="33">
        <f t="shared" si="77"/>
        <v>0</v>
      </c>
      <c r="X216" s="33">
        <f t="shared" si="77"/>
        <v>0</v>
      </c>
    </row>
    <row r="217" spans="1:24">
      <c r="A217" s="607" t="str">
        <f t="shared" si="75"/>
        <v/>
      </c>
      <c r="B217" s="52" t="str">
        <f t="shared" si="73"/>
        <v/>
      </c>
      <c r="C217" s="482" t="str">
        <f t="shared" si="73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8">IFERROR(IF(AND(K$180&gt;=Poczatek,K$180&lt;=Koniec,$C217&lt;&gt;""),ROUND(K211*K205,0),0),0)</f>
        <v>0</v>
      </c>
      <c r="L217" s="33">
        <f t="shared" si="78"/>
        <v>0</v>
      </c>
      <c r="M217" s="33">
        <f t="shared" si="78"/>
        <v>0</v>
      </c>
      <c r="N217" s="33">
        <f t="shared" si="78"/>
        <v>0</v>
      </c>
      <c r="O217" s="33">
        <f t="shared" si="78"/>
        <v>0</v>
      </c>
      <c r="P217" s="33">
        <f t="shared" si="78"/>
        <v>0</v>
      </c>
      <c r="Q217" s="33">
        <f t="shared" si="78"/>
        <v>0</v>
      </c>
      <c r="R217" s="33">
        <f t="shared" si="78"/>
        <v>0</v>
      </c>
      <c r="S217" s="33">
        <f t="shared" si="78"/>
        <v>0</v>
      </c>
      <c r="T217" s="33">
        <f t="shared" si="78"/>
        <v>0</v>
      </c>
      <c r="U217" s="33">
        <f t="shared" si="78"/>
        <v>0</v>
      </c>
      <c r="V217" s="33">
        <f t="shared" si="78"/>
        <v>0</v>
      </c>
      <c r="W217" s="33">
        <f t="shared" si="78"/>
        <v>0</v>
      </c>
      <c r="X217" s="33">
        <f t="shared" si="78"/>
        <v>0</v>
      </c>
    </row>
    <row r="218" spans="1:24">
      <c r="A218" s="607" t="str">
        <f t="shared" si="75"/>
        <v/>
      </c>
      <c r="B218" s="89" t="str">
        <f t="shared" si="73"/>
        <v/>
      </c>
      <c r="C218" s="493" t="str">
        <f t="shared" si="73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9">IFERROR(IF(AND(K$180&gt;=Poczatek,K$180&lt;=Koniec,$C218&lt;&gt;""),ROUND(K212*K206,0),0),0)</f>
        <v>0</v>
      </c>
      <c r="L218" s="90">
        <f t="shared" si="79"/>
        <v>0</v>
      </c>
      <c r="M218" s="90">
        <f t="shared" si="79"/>
        <v>0</v>
      </c>
      <c r="N218" s="90">
        <f t="shared" si="79"/>
        <v>0</v>
      </c>
      <c r="O218" s="90">
        <f t="shared" si="79"/>
        <v>0</v>
      </c>
      <c r="P218" s="90">
        <f t="shared" si="79"/>
        <v>0</v>
      </c>
      <c r="Q218" s="90">
        <f t="shared" si="79"/>
        <v>0</v>
      </c>
      <c r="R218" s="90">
        <f t="shared" si="79"/>
        <v>0</v>
      </c>
      <c r="S218" s="90">
        <f t="shared" si="79"/>
        <v>0</v>
      </c>
      <c r="T218" s="90">
        <f t="shared" si="79"/>
        <v>0</v>
      </c>
      <c r="U218" s="90">
        <f t="shared" si="79"/>
        <v>0</v>
      </c>
      <c r="V218" s="90">
        <f t="shared" si="79"/>
        <v>0</v>
      </c>
      <c r="W218" s="90">
        <f t="shared" si="79"/>
        <v>0</v>
      </c>
      <c r="X218" s="90">
        <f t="shared" si="79"/>
        <v>0</v>
      </c>
    </row>
    <row r="219" spans="1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80">IF(LataProjekcji&lt;=Koniec,SUM(K214:K218),0)</f>
        <v>0</v>
      </c>
      <c r="L219" s="180">
        <f t="shared" si="80"/>
        <v>0</v>
      </c>
      <c r="M219" s="180">
        <f t="shared" si="80"/>
        <v>0</v>
      </c>
      <c r="N219" s="180">
        <f t="shared" si="80"/>
        <v>0</v>
      </c>
      <c r="O219" s="180">
        <f t="shared" si="80"/>
        <v>0</v>
      </c>
      <c r="P219" s="180">
        <f t="shared" si="80"/>
        <v>0</v>
      </c>
      <c r="Q219" s="180">
        <f t="shared" si="80"/>
        <v>0</v>
      </c>
      <c r="R219" s="180">
        <f t="shared" si="80"/>
        <v>0</v>
      </c>
      <c r="S219" s="180">
        <f t="shared" si="80"/>
        <v>0</v>
      </c>
      <c r="T219" s="180">
        <f t="shared" si="80"/>
        <v>0</v>
      </c>
      <c r="U219" s="180">
        <f t="shared" si="80"/>
        <v>0</v>
      </c>
      <c r="V219" s="180">
        <f t="shared" si="80"/>
        <v>0</v>
      </c>
      <c r="W219" s="180">
        <f t="shared" si="80"/>
        <v>0</v>
      </c>
      <c r="X219" s="180">
        <f t="shared" si="80"/>
        <v>0</v>
      </c>
    </row>
    <row r="220" spans="1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/>
    <row r="222" spans="1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81">LataProjekcji</f>
        <v>Uzupełnij dane</v>
      </c>
      <c r="L222" s="243" t="str">
        <f t="shared" si="81"/>
        <v/>
      </c>
      <c r="M222" s="243" t="str">
        <f t="shared" si="81"/>
        <v/>
      </c>
      <c r="N222" s="243" t="str">
        <f t="shared" si="81"/>
        <v/>
      </c>
      <c r="O222" s="243" t="str">
        <f t="shared" si="81"/>
        <v/>
      </c>
      <c r="P222" s="243" t="str">
        <f t="shared" si="81"/>
        <v/>
      </c>
      <c r="Q222" s="243" t="str">
        <f t="shared" si="81"/>
        <v/>
      </c>
      <c r="R222" s="243" t="str">
        <f t="shared" si="81"/>
        <v/>
      </c>
      <c r="S222" s="243" t="str">
        <f t="shared" si="81"/>
        <v/>
      </c>
      <c r="T222" s="243" t="str">
        <f t="shared" si="81"/>
        <v/>
      </c>
      <c r="U222" s="243" t="str">
        <f t="shared" si="81"/>
        <v/>
      </c>
      <c r="V222" s="243" t="str">
        <f t="shared" si="81"/>
        <v/>
      </c>
      <c r="W222" s="243" t="str">
        <f t="shared" si="81"/>
        <v/>
      </c>
      <c r="X222" s="243" t="str">
        <f t="shared" si="81"/>
        <v/>
      </c>
    </row>
    <row r="223" spans="1:24">
      <c r="A223" s="607" t="str" cm="1">
        <f t="array" ref="A223">Weryfikacja_wypelnienia_Przychody_Projekt</f>
        <v/>
      </c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1:24">
      <c r="A224" s="607" t="str" cm="1">
        <f t="array" ref="A224">Weryfikacja_wypelnienia_Przychody_Projekt</f>
        <v/>
      </c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7" t="str" cm="1">
        <f t="array" ref="A225">Weryfikacja_wypelnienia_Przychody_Projekt</f>
        <v/>
      </c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7" t="str" cm="1">
        <f t="array" ref="A226">Weryfikacja_wypelnienia_Przychody_Projekt</f>
        <v/>
      </c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1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82">IF(AND(LataProjekcji&gt;=Poczatek,LataProjekcji&lt;=Koniec),SUM(K223:K227),0)</f>
        <v>0</v>
      </c>
      <c r="L228" s="180">
        <f t="shared" ca="1" si="82"/>
        <v>0</v>
      </c>
      <c r="M228" s="180">
        <f t="shared" ca="1" si="82"/>
        <v>0</v>
      </c>
      <c r="N228" s="180">
        <f t="shared" ca="1" si="82"/>
        <v>0</v>
      </c>
      <c r="O228" s="180">
        <f t="shared" ca="1" si="82"/>
        <v>0</v>
      </c>
      <c r="P228" s="180">
        <f t="shared" ca="1" si="82"/>
        <v>0</v>
      </c>
      <c r="Q228" s="180">
        <f t="shared" ca="1" si="82"/>
        <v>0</v>
      </c>
      <c r="R228" s="180">
        <f t="shared" ca="1" si="82"/>
        <v>0</v>
      </c>
      <c r="S228" s="180">
        <f t="shared" ca="1" si="82"/>
        <v>0</v>
      </c>
      <c r="T228" s="180">
        <f t="shared" ca="1" si="82"/>
        <v>0</v>
      </c>
      <c r="U228" s="180">
        <f t="shared" ca="1" si="82"/>
        <v>0</v>
      </c>
      <c r="V228" s="180">
        <f t="shared" ca="1" si="82"/>
        <v>0</v>
      </c>
      <c r="W228" s="180">
        <f t="shared" ca="1" si="82"/>
        <v>0</v>
      </c>
      <c r="X228" s="180">
        <f t="shared" ca="1" si="82"/>
        <v>0</v>
      </c>
    </row>
    <row r="229" spans="1:24"/>
    <row r="230" spans="1:24"/>
    <row r="231" spans="1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83">LataProjekcji</f>
        <v>Uzupełnij dane</v>
      </c>
      <c r="L231" s="243" t="str">
        <f t="shared" si="83"/>
        <v/>
      </c>
      <c r="M231" s="243" t="str">
        <f t="shared" si="83"/>
        <v/>
      </c>
      <c r="N231" s="243" t="str">
        <f t="shared" si="83"/>
        <v/>
      </c>
      <c r="O231" s="243" t="str">
        <f t="shared" si="83"/>
        <v/>
      </c>
      <c r="P231" s="243" t="str">
        <f t="shared" si="83"/>
        <v/>
      </c>
      <c r="Q231" s="243" t="str">
        <f t="shared" si="83"/>
        <v/>
      </c>
      <c r="R231" s="243" t="str">
        <f t="shared" si="83"/>
        <v/>
      </c>
      <c r="S231" s="243" t="str">
        <f t="shared" si="83"/>
        <v/>
      </c>
      <c r="T231" s="243" t="str">
        <f t="shared" si="83"/>
        <v/>
      </c>
      <c r="U231" s="243" t="str">
        <f t="shared" si="83"/>
        <v/>
      </c>
      <c r="V231" s="243" t="str">
        <f t="shared" si="83"/>
        <v/>
      </c>
      <c r="W231" s="243" t="str">
        <f t="shared" si="83"/>
        <v/>
      </c>
      <c r="X231" s="243" t="str">
        <f t="shared" si="83"/>
        <v/>
      </c>
    </row>
    <row r="232" spans="1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1:24">
      <c r="A233" s="607" t="str" cm="1">
        <f t="array" ref="A233">Weryfikacja_wypelnienia_Przychody_Projekt</f>
        <v/>
      </c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7" t="str" cm="1">
        <f t="array" ref="A234">Weryfikacja_wypelnienia_Przychody_Projekt</f>
        <v/>
      </c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7" t="str" cm="1">
        <f t="array" ref="A235">Weryfikacja_wypelnienia_Przychody_Projekt</f>
        <v/>
      </c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7" t="str" cm="1">
        <f t="array" ref="A236">Weryfikacja_wypelnienia_Przychody_Projekt</f>
        <v/>
      </c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1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84">IF(LataProjekcji&lt;=Koniec,SUM(K232:K236),0)</f>
        <v>0</v>
      </c>
      <c r="L237" s="180">
        <f t="shared" si="84"/>
        <v>0</v>
      </c>
      <c r="M237" s="180">
        <f t="shared" ca="1" si="84"/>
        <v>0</v>
      </c>
      <c r="N237" s="180">
        <f t="shared" ca="1" si="84"/>
        <v>0</v>
      </c>
      <c r="O237" s="180">
        <f t="shared" ca="1" si="84"/>
        <v>0</v>
      </c>
      <c r="P237" s="180">
        <f t="shared" ca="1" si="84"/>
        <v>0</v>
      </c>
      <c r="Q237" s="180">
        <f t="shared" ca="1" si="84"/>
        <v>0</v>
      </c>
      <c r="R237" s="180">
        <f t="shared" ca="1" si="84"/>
        <v>0</v>
      </c>
      <c r="S237" s="180">
        <f t="shared" ca="1" si="84"/>
        <v>0</v>
      </c>
      <c r="T237" s="180">
        <f t="shared" ca="1" si="84"/>
        <v>0</v>
      </c>
      <c r="U237" s="180">
        <f t="shared" ca="1" si="84"/>
        <v>0</v>
      </c>
      <c r="V237" s="180">
        <f t="shared" ca="1" si="84"/>
        <v>0</v>
      </c>
      <c r="W237" s="180">
        <f t="shared" ca="1" si="84"/>
        <v>0</v>
      </c>
      <c r="X237" s="180">
        <f t="shared" ca="1" si="84"/>
        <v>0</v>
      </c>
    </row>
    <row r="238" spans="1:24"/>
    <row r="239" spans="1:24"/>
    <row r="240" spans="1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5">LataProjekcji</f>
        <v>Uzupełnij dane</v>
      </c>
      <c r="L240" s="176" t="str">
        <f t="shared" si="85"/>
        <v/>
      </c>
      <c r="M240" s="176" t="str">
        <f t="shared" si="85"/>
        <v/>
      </c>
      <c r="N240" s="176" t="str">
        <f t="shared" si="85"/>
        <v/>
      </c>
      <c r="O240" s="176" t="str">
        <f t="shared" si="85"/>
        <v/>
      </c>
      <c r="P240" s="176" t="str">
        <f t="shared" si="85"/>
        <v/>
      </c>
      <c r="Q240" s="176" t="str">
        <f t="shared" si="85"/>
        <v/>
      </c>
      <c r="R240" s="176" t="str">
        <f t="shared" si="85"/>
        <v/>
      </c>
      <c r="S240" s="176" t="str">
        <f t="shared" si="85"/>
        <v/>
      </c>
      <c r="T240" s="176" t="str">
        <f t="shared" si="85"/>
        <v/>
      </c>
      <c r="U240" s="176" t="str">
        <f t="shared" si="85"/>
        <v/>
      </c>
      <c r="V240" s="176" t="str">
        <f t="shared" si="85"/>
        <v/>
      </c>
      <c r="W240" s="176" t="str">
        <f t="shared" si="85"/>
        <v/>
      </c>
      <c r="X240" s="176" t="str">
        <f t="shared" si="85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6">IF(AND(LataProjekcji&gt;=Poczatek,LataProjekcji&lt;=Koniec),K159,0)</f>
        <v>0</v>
      </c>
      <c r="L241" s="94">
        <f t="shared" si="86"/>
        <v>0</v>
      </c>
      <c r="M241" s="94">
        <f t="shared" si="86"/>
        <v>0</v>
      </c>
      <c r="N241" s="94">
        <f t="shared" si="86"/>
        <v>0</v>
      </c>
      <c r="O241" s="94">
        <f t="shared" si="86"/>
        <v>0</v>
      </c>
      <c r="P241" s="94">
        <f t="shared" si="86"/>
        <v>0</v>
      </c>
      <c r="Q241" s="94">
        <f t="shared" si="86"/>
        <v>0</v>
      </c>
      <c r="R241" s="94">
        <f t="shared" si="86"/>
        <v>0</v>
      </c>
      <c r="S241" s="94">
        <f t="shared" si="86"/>
        <v>0</v>
      </c>
      <c r="T241" s="94">
        <f t="shared" si="86"/>
        <v>0</v>
      </c>
      <c r="U241" s="94">
        <f t="shared" si="86"/>
        <v>0</v>
      </c>
      <c r="V241" s="94">
        <f t="shared" si="86"/>
        <v>0</v>
      </c>
      <c r="W241" s="94">
        <f t="shared" si="86"/>
        <v>0</v>
      </c>
      <c r="X241" s="94">
        <f t="shared" si="86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7">IF(AND(LataProjekcji&gt;=Poczatek,LataProjekcji&lt;=Koniec),K168,0)</f>
        <v>0</v>
      </c>
      <c r="L242" s="33">
        <f t="shared" si="87"/>
        <v>0</v>
      </c>
      <c r="M242" s="33">
        <f t="shared" si="87"/>
        <v>0</v>
      </c>
      <c r="N242" s="33">
        <f t="shared" si="87"/>
        <v>0</v>
      </c>
      <c r="O242" s="33">
        <f t="shared" si="87"/>
        <v>0</v>
      </c>
      <c r="P242" s="33">
        <f t="shared" si="87"/>
        <v>0</v>
      </c>
      <c r="Q242" s="33">
        <f t="shared" si="87"/>
        <v>0</v>
      </c>
      <c r="R242" s="33">
        <f t="shared" si="87"/>
        <v>0</v>
      </c>
      <c r="S242" s="33">
        <f t="shared" si="87"/>
        <v>0</v>
      </c>
      <c r="T242" s="33">
        <f t="shared" si="87"/>
        <v>0</v>
      </c>
      <c r="U242" s="33">
        <f t="shared" si="87"/>
        <v>0</v>
      </c>
      <c r="V242" s="33">
        <f t="shared" si="87"/>
        <v>0</v>
      </c>
      <c r="W242" s="33">
        <f t="shared" si="87"/>
        <v>0</v>
      </c>
      <c r="X242" s="33">
        <f t="shared" si="87"/>
        <v>0</v>
      </c>
    </row>
    <row r="243" spans="2:24">
      <c r="B243" s="1" t="s">
        <v>272</v>
      </c>
      <c r="K243" s="5">
        <f t="shared" ref="K243:X243" si="88">IF(AND(LataProjekcji&gt;=Poczatek,LataProjekcji&lt;=Koniec),K177,0)</f>
        <v>0</v>
      </c>
      <c r="L243" s="5">
        <f t="shared" si="88"/>
        <v>0</v>
      </c>
      <c r="M243" s="5">
        <f t="shared" si="88"/>
        <v>0</v>
      </c>
      <c r="N243" s="5">
        <f t="shared" si="88"/>
        <v>0</v>
      </c>
      <c r="O243" s="5">
        <f t="shared" si="88"/>
        <v>0</v>
      </c>
      <c r="P243" s="5">
        <f t="shared" si="88"/>
        <v>0</v>
      </c>
      <c r="Q243" s="5">
        <f t="shared" si="88"/>
        <v>0</v>
      </c>
      <c r="R243" s="5">
        <f t="shared" si="88"/>
        <v>0</v>
      </c>
      <c r="S243" s="5">
        <f t="shared" si="88"/>
        <v>0</v>
      </c>
      <c r="T243" s="5">
        <f t="shared" si="88"/>
        <v>0</v>
      </c>
      <c r="U243" s="5">
        <f t="shared" si="88"/>
        <v>0</v>
      </c>
      <c r="V243" s="5">
        <f t="shared" si="88"/>
        <v>0</v>
      </c>
      <c r="W243" s="5">
        <f t="shared" si="88"/>
        <v>0</v>
      </c>
      <c r="X243" s="5">
        <f t="shared" si="88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9">IF(AND(LataProjekcji&gt;=Poczatek,LataProjekcji&lt;=Koniec),K198,0)</f>
        <v>0</v>
      </c>
      <c r="L244" s="90">
        <f t="shared" si="89"/>
        <v>0</v>
      </c>
      <c r="M244" s="90">
        <f t="shared" si="89"/>
        <v>0</v>
      </c>
      <c r="N244" s="90">
        <f t="shared" si="89"/>
        <v>0</v>
      </c>
      <c r="O244" s="90">
        <f t="shared" si="89"/>
        <v>0</v>
      </c>
      <c r="P244" s="90">
        <f t="shared" si="89"/>
        <v>0</v>
      </c>
      <c r="Q244" s="90">
        <f t="shared" si="89"/>
        <v>0</v>
      </c>
      <c r="R244" s="90">
        <f t="shared" si="89"/>
        <v>0</v>
      </c>
      <c r="S244" s="90">
        <f t="shared" si="89"/>
        <v>0</v>
      </c>
      <c r="T244" s="90">
        <f t="shared" si="89"/>
        <v>0</v>
      </c>
      <c r="U244" s="90">
        <f t="shared" si="89"/>
        <v>0</v>
      </c>
      <c r="V244" s="90">
        <f t="shared" si="89"/>
        <v>0</v>
      </c>
      <c r="W244" s="90">
        <f t="shared" si="89"/>
        <v>0</v>
      </c>
      <c r="X244" s="90">
        <f t="shared" si="89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90">SUM(L241:L244)</f>
        <v>0</v>
      </c>
      <c r="M245" s="97">
        <f t="shared" si="90"/>
        <v>0</v>
      </c>
      <c r="N245" s="97">
        <f t="shared" si="90"/>
        <v>0</v>
      </c>
      <c r="O245" s="97">
        <f t="shared" si="90"/>
        <v>0</v>
      </c>
      <c r="P245" s="97">
        <f t="shared" si="90"/>
        <v>0</v>
      </c>
      <c r="Q245" s="97">
        <f t="shared" si="90"/>
        <v>0</v>
      </c>
      <c r="R245" s="97">
        <f t="shared" si="90"/>
        <v>0</v>
      </c>
      <c r="S245" s="97">
        <f t="shared" si="90"/>
        <v>0</v>
      </c>
      <c r="T245" s="97">
        <f t="shared" si="90"/>
        <v>0</v>
      </c>
      <c r="U245" s="97">
        <f t="shared" si="90"/>
        <v>0</v>
      </c>
      <c r="V245" s="97">
        <f t="shared" si="90"/>
        <v>0</v>
      </c>
      <c r="W245" s="97">
        <f t="shared" si="90"/>
        <v>0</v>
      </c>
      <c r="X245" s="97">
        <f t="shared" si="90"/>
        <v>0</v>
      </c>
    </row>
    <row r="246" spans="2:24">
      <c r="B246" s="1" t="s">
        <v>293</v>
      </c>
      <c r="K246" s="5">
        <f t="shared" ref="K246:X246" si="91">IF(AND(LataProjekcji&gt;=Poczatek,LataProjekcji&lt;=Koniec),K219,0)</f>
        <v>0</v>
      </c>
      <c r="L246" s="5">
        <f t="shared" si="91"/>
        <v>0</v>
      </c>
      <c r="M246" s="5">
        <f t="shared" si="91"/>
        <v>0</v>
      </c>
      <c r="N246" s="5">
        <f t="shared" si="91"/>
        <v>0</v>
      </c>
      <c r="O246" s="5">
        <f t="shared" si="91"/>
        <v>0</v>
      </c>
      <c r="P246" s="5">
        <f t="shared" si="91"/>
        <v>0</v>
      </c>
      <c r="Q246" s="5">
        <f t="shared" si="91"/>
        <v>0</v>
      </c>
      <c r="R246" s="5">
        <f t="shared" si="91"/>
        <v>0</v>
      </c>
      <c r="S246" s="5">
        <f t="shared" si="91"/>
        <v>0</v>
      </c>
      <c r="T246" s="5">
        <f t="shared" si="91"/>
        <v>0</v>
      </c>
      <c r="U246" s="5">
        <f t="shared" si="91"/>
        <v>0</v>
      </c>
      <c r="V246" s="5">
        <f t="shared" si="91"/>
        <v>0</v>
      </c>
      <c r="W246" s="5">
        <f t="shared" si="91"/>
        <v>0</v>
      </c>
      <c r="X246" s="5">
        <f t="shared" si="91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92">IF(AND(LataProjekcji&gt;=Poczatek,LataProjekcji&lt;=Koniec),K228,0)</f>
        <v>0</v>
      </c>
      <c r="L247" s="97">
        <f t="shared" ca="1" si="92"/>
        <v>0</v>
      </c>
      <c r="M247" s="97">
        <f t="shared" ca="1" si="92"/>
        <v>0</v>
      </c>
      <c r="N247" s="97">
        <f t="shared" ca="1" si="92"/>
        <v>0</v>
      </c>
      <c r="O247" s="97">
        <f t="shared" ca="1" si="92"/>
        <v>0</v>
      </c>
      <c r="P247" s="97">
        <f t="shared" ca="1" si="92"/>
        <v>0</v>
      </c>
      <c r="Q247" s="97">
        <f t="shared" ca="1" si="92"/>
        <v>0</v>
      </c>
      <c r="R247" s="97">
        <f t="shared" ca="1" si="92"/>
        <v>0</v>
      </c>
      <c r="S247" s="97">
        <f t="shared" ca="1" si="92"/>
        <v>0</v>
      </c>
      <c r="T247" s="97">
        <f t="shared" ca="1" si="92"/>
        <v>0</v>
      </c>
      <c r="U247" s="97">
        <f t="shared" ca="1" si="92"/>
        <v>0</v>
      </c>
      <c r="V247" s="97">
        <f t="shared" ca="1" si="92"/>
        <v>0</v>
      </c>
      <c r="W247" s="97">
        <f t="shared" ca="1" si="92"/>
        <v>0</v>
      </c>
      <c r="X247" s="97">
        <f t="shared" ca="1" si="92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93">IF(AND(LataProjekcji&gt;=Poczatek,LataProjekcji&lt;=Koniec),K237,0)</f>
        <v>0</v>
      </c>
      <c r="L248" s="97">
        <f t="shared" si="93"/>
        <v>0</v>
      </c>
      <c r="M248" s="97">
        <f t="shared" ca="1" si="93"/>
        <v>0</v>
      </c>
      <c r="N248" s="97">
        <f t="shared" ca="1" si="93"/>
        <v>0</v>
      </c>
      <c r="O248" s="97">
        <f t="shared" ca="1" si="93"/>
        <v>0</v>
      </c>
      <c r="P248" s="97">
        <f t="shared" ca="1" si="93"/>
        <v>0</v>
      </c>
      <c r="Q248" s="97">
        <f t="shared" ca="1" si="93"/>
        <v>0</v>
      </c>
      <c r="R248" s="97">
        <f t="shared" ca="1" si="93"/>
        <v>0</v>
      </c>
      <c r="S248" s="97">
        <f t="shared" ca="1" si="93"/>
        <v>0</v>
      </c>
      <c r="T248" s="97">
        <f t="shared" ca="1" si="93"/>
        <v>0</v>
      </c>
      <c r="U248" s="97">
        <f t="shared" ca="1" si="93"/>
        <v>0</v>
      </c>
      <c r="V248" s="97">
        <f t="shared" ca="1" si="93"/>
        <v>0</v>
      </c>
      <c r="W248" s="97">
        <f t="shared" ca="1" si="93"/>
        <v>0</v>
      </c>
      <c r="X248" s="97">
        <f t="shared" ca="1" si="93"/>
        <v>0</v>
      </c>
    </row>
    <row r="249" spans="2:24"/>
    <row r="250" spans="2:24"/>
    <row r="251" spans="2:24" ht="15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L9R5aMlQBOzduIb9oO8NviylHDb8T9GYz1p9BOnw8PRAA4gyPd/FrijuMKt24tIVaf0GBtC7HfJuozkxWrBuuQ==" saltValue="BT+0qGROPh+Y8WjtqXY/Jw==" spinCount="100000" sheet="1" objects="1" scenarios="1"/>
  <mergeCells count="1">
    <mergeCell ref="B2:X3"/>
  </mergeCells>
  <conditionalFormatting sqref="A15:A236">
    <cfRule type="expression" dxfId="346" priority="1">
      <formula>A15="✅"</formula>
    </cfRule>
    <cfRule type="expression" dxfId="345" priority="2">
      <formula>A15="⛔"</formula>
    </cfRule>
  </conditionalFormatting>
  <conditionalFormatting sqref="C127:C136 C163:C167 C172:C176 C181:C185 C202:C206 C223:C226 C232:C236">
    <cfRule type="expression" dxfId="344" priority="4">
      <formula>Kontrola_modulow_Przychody</formula>
    </cfRule>
  </conditionalFormatting>
  <conditionalFormatting sqref="K15:X19 K21:X25 K36:X40 K45:X49 K54:X58 K60:X64 K75:X79 K81:X85 K96:X99 K107:X109">
    <cfRule type="expression" dxfId="343" priority="6">
      <formula>AND(K$12&gt;Koniec_Projekt,K$12&lt;=Koniec)</formula>
    </cfRule>
    <cfRule type="expression" dxfId="342" priority="7">
      <formula>K$124&lt;=Koniec_Projekt</formula>
    </cfRule>
  </conditionalFormatting>
  <conditionalFormatting sqref="K27:X31 K66:X70 K87:X91 K100:X100 K105:X106 K149:X158 K193:X197 K214:X218 K227:X227 K232:X232">
    <cfRule type="cellIs" dxfId="341" priority="3" operator="equal">
      <formula>0</formula>
    </cfRule>
  </conditionalFormatting>
  <conditionalFormatting sqref="K127:X136 K138:X147 K163:X167 K172:X176 K181:X185 K187:X191 K202:X206 K208:X212 K223:X226 K233:X236">
    <cfRule type="expression" dxfId="340" priority="5">
      <formula>AND(K$12&gt;Koniec_Projekt,K$12&lt;=Koniec)</formula>
    </cfRule>
    <cfRule type="expression" dxfId="339" priority="8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15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3203125" style="607" customWidth="1"/>
    <col min="2" max="2" width="63.33203125" style="1" customWidth="1"/>
    <col min="3" max="3" width="20.6640625" style="1" customWidth="1"/>
    <col min="4" max="4" width="17.5" style="1" bestFit="1" customWidth="1"/>
    <col min="5" max="5" width="21.33203125" style="1" bestFit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30" width="9.33203125" style="1" hidden="1" customWidth="1"/>
    <col min="31" max="31" width="10.1640625" style="1" hidden="1" customWidth="1"/>
    <col min="32" max="38" width="0" style="1" hidden="1" customWidth="1"/>
    <col min="39" max="16384" width="9.33203125" style="1" hidden="1"/>
  </cols>
  <sheetData>
    <row r="1" spans="1:24"/>
    <row r="2" spans="1:24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</row>
    <row r="3" spans="1:24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</row>
    <row r="4" spans="1:24"/>
    <row r="5" spans="1:24">
      <c r="E5" s="329"/>
    </row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5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1:24"/>
    <row r="14" spans="1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1:24">
      <c r="A15" s="607" t="str" cm="1">
        <f t="array" ref="A15">Weryfikacja_wypelnienia_KO</f>
        <v/>
      </c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607" t="str" cm="1">
        <f t="array" ref="A16">Weryfikacja_wypelnienia_KO</f>
        <v/>
      </c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7" t="str" cm="1">
        <f t="array" ref="A17">Weryfikacja_wypelnienia_KO</f>
        <v/>
      </c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7" t="str" cm="1">
        <f t="array" ref="A18">Weryfikacja_wypelnienia_KO</f>
        <v/>
      </c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7" t="str" cm="1">
        <f t="array" ref="A19">Weryfikacja_wypelnienia_KO</f>
        <v/>
      </c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1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1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1:24">
      <c r="A24" s="607" t="str" cm="1">
        <f t="array" ref="A24">Weryfikacja_wypelnienia_KO</f>
        <v/>
      </c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607" t="str" cm="1">
        <f t="array" ref="A25">Weryfikacja_wypelnienia_KO</f>
        <v/>
      </c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607" t="str" cm="1">
        <f t="array" ref="A26">Weryfikacja_wypelnienia_KO</f>
        <v/>
      </c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607" t="str" cm="1">
        <f t="array" ref="A27">Weryfikacja_wypelnienia_KO</f>
        <v/>
      </c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607" t="str" cm="1">
        <f t="array" ref="A28">Weryfikacja_wypelnienia_KO</f>
        <v/>
      </c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1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1:24">
      <c r="A33" s="607" t="str" cm="1">
        <f t="array" ref="A33">Weryfikacja_wypelnienia_KO</f>
        <v/>
      </c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607" t="str" cm="1">
        <f t="array" ref="A34">Weryfikacja_wypelnienia_KO</f>
        <v/>
      </c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607" t="str" cm="1">
        <f t="array" ref="A35">Weryfikacja_wypelnienia_KO</f>
        <v/>
      </c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607" t="str" cm="1">
        <f t="array" ref="A36">Weryfikacja_wypelnienia_KO</f>
        <v/>
      </c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7" t="str" cm="1">
        <f t="array" ref="A37">Weryfikacja_wypelnienia_KO</f>
        <v/>
      </c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1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1:24">
      <c r="A43" s="607" t="str" cm="1">
        <f t="array" ref="A43">Weryfikacja_wypelnienia_KO</f>
        <v/>
      </c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607" t="str" cm="1">
        <f t="array" ref="A44">Weryfikacja_wypelnienia_KO</f>
        <v/>
      </c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607" t="str" cm="1">
        <f t="array" ref="A45">Weryfikacja_wypelnienia_KO</f>
        <v/>
      </c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7" t="str" cm="1">
        <f t="array" ref="A46">Weryfikacja_wypelnienia_KO</f>
        <v/>
      </c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7" t="str" cm="1">
        <f t="array" ref="A47">Weryfikacja_wypelnienia_KO</f>
        <v/>
      </c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>
      <c r="A49" s="607" t="str" cm="1">
        <f t="array" ref="A49">IF(OR(A43="✅",A43="⛔"),IF(AND(OR(ISNUMBER('Koszty operacyjne'!K49:X49)),NOT(ISTEXT('Koszty operacyjne'!K49:X49))),"✅","⛔"),IF(A43="",IF(AND(ISBLANK('Koszty operacyjne'!K49:X49)),"","⛔")))</f>
        <v/>
      </c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1:24">
      <c r="A50" s="607" t="str" cm="1">
        <f t="array" ref="A50">IF(OR(A44="✅",A44="⛔"),IF(AND(OR(ISNUMBER('Koszty operacyjne'!K50:X50)),NOT(ISTEXT('Koszty operacyjne'!K50:X50))),"✅","⛔"),IF(A44="",IF(AND(ISBLANK('Koszty operacyjne'!K50:X50)),"","⛔")))</f>
        <v/>
      </c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1:24">
      <c r="A51" s="607" t="str" cm="1">
        <f t="array" ref="A51">IF(OR(A45="✅",A45="⛔"),IF(AND(OR(ISNUMBER('Koszty operacyjne'!K51:X51)),NOT(ISTEXT('Koszty operacyjne'!K51:X51))),"✅","⛔"),IF(A45="",IF(AND(ISBLANK('Koszty operacyjne'!K51:X51)),"","⛔")))</f>
        <v/>
      </c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1:24">
      <c r="A52" s="607" t="str" cm="1">
        <f t="array" ref="A52">IF(OR(A46="✅",A46="⛔"),IF(AND(OR(ISNUMBER('Koszty operacyjne'!K52:X52)),NOT(ISTEXT('Koszty operacyjne'!K52:X52))),"✅","⛔"),IF(A46="",IF(AND(ISBLANK('Koszty operacyjne'!K52:X52)),"","⛔")))</f>
        <v/>
      </c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1:24">
      <c r="A53" s="607" t="str" cm="1">
        <f t="array" ref="A53">IF(OR(A47="✅",A47="⛔"),IF(AND(OR(ISNUMBER('Koszty operacyjne'!K53:X53)),NOT(ISTEXT('Koszty operacyjne'!K53:X53))),"✅","⛔"),IF(A47="",IF(AND(ISBLANK('Koszty operacyjne'!K53:X53)),"","⛔")))</f>
        <v/>
      </c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1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>
      <c r="A55" s="607" t="str">
        <f>IF(AND(A43="✅",A49="✅"),"✅",IF(AND(A43="",A49=""),"","⛔"))</f>
        <v/>
      </c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>IFERROR(ROUND(K49*K43*12,0),0)</f>
        <v>0</v>
      </c>
      <c r="L55" s="94">
        <f t="shared" ref="L55:X55" si="7">IFERROR(ROUND(L49*L43*12,0),0)</f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1:24">
      <c r="A56" s="607" t="str">
        <f t="shared" ref="A56:A59" si="8">IF(AND(A44="✅",A50="✅"),"✅",IF(AND(A44="",A50=""),"","⛔"))</f>
        <v/>
      </c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9">IFERROR(ROUND(K50*K44*12,0),0)</f>
        <v>0</v>
      </c>
      <c r="L56" s="33">
        <f t="shared" si="9"/>
        <v>0</v>
      </c>
      <c r="M56" s="33">
        <f t="shared" si="9"/>
        <v>0</v>
      </c>
      <c r="N56" s="33">
        <f t="shared" si="9"/>
        <v>0</v>
      </c>
      <c r="O56" s="33">
        <f t="shared" si="9"/>
        <v>0</v>
      </c>
      <c r="P56" s="33">
        <f t="shared" si="9"/>
        <v>0</v>
      </c>
      <c r="Q56" s="33">
        <f t="shared" si="9"/>
        <v>0</v>
      </c>
      <c r="R56" s="33">
        <f t="shared" si="9"/>
        <v>0</v>
      </c>
      <c r="S56" s="33">
        <f t="shared" si="9"/>
        <v>0</v>
      </c>
      <c r="T56" s="33">
        <f t="shared" si="9"/>
        <v>0</v>
      </c>
      <c r="U56" s="33">
        <f t="shared" si="9"/>
        <v>0</v>
      </c>
      <c r="V56" s="33">
        <f t="shared" si="9"/>
        <v>0</v>
      </c>
      <c r="W56" s="33">
        <f t="shared" si="9"/>
        <v>0</v>
      </c>
      <c r="X56" s="33">
        <f t="shared" si="9"/>
        <v>0</v>
      </c>
    </row>
    <row r="57" spans="1:24">
      <c r="A57" s="607" t="str">
        <f t="shared" si="8"/>
        <v/>
      </c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10">IFERROR(ROUND(K51*K45*12,0),0)</f>
        <v>0</v>
      </c>
      <c r="L57" s="33">
        <f t="shared" si="10"/>
        <v>0</v>
      </c>
      <c r="M57" s="33">
        <f t="shared" si="10"/>
        <v>0</v>
      </c>
      <c r="N57" s="33">
        <f t="shared" si="10"/>
        <v>0</v>
      </c>
      <c r="O57" s="33">
        <f t="shared" si="10"/>
        <v>0</v>
      </c>
      <c r="P57" s="33">
        <f t="shared" si="10"/>
        <v>0</v>
      </c>
      <c r="Q57" s="33">
        <f t="shared" si="10"/>
        <v>0</v>
      </c>
      <c r="R57" s="33">
        <f t="shared" si="10"/>
        <v>0</v>
      </c>
      <c r="S57" s="33">
        <f t="shared" si="10"/>
        <v>0</v>
      </c>
      <c r="T57" s="33">
        <f t="shared" si="10"/>
        <v>0</v>
      </c>
      <c r="U57" s="33">
        <f t="shared" si="10"/>
        <v>0</v>
      </c>
      <c r="V57" s="33">
        <f t="shared" si="10"/>
        <v>0</v>
      </c>
      <c r="W57" s="33">
        <f t="shared" si="10"/>
        <v>0</v>
      </c>
      <c r="X57" s="33">
        <f t="shared" si="10"/>
        <v>0</v>
      </c>
    </row>
    <row r="58" spans="1:24">
      <c r="A58" s="607" t="str">
        <f t="shared" si="8"/>
        <v/>
      </c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1">IFERROR(ROUND(K52*K46*12,0),0)</f>
        <v>0</v>
      </c>
      <c r="L58" s="33">
        <f t="shared" si="11"/>
        <v>0</v>
      </c>
      <c r="M58" s="33">
        <f t="shared" si="11"/>
        <v>0</v>
      </c>
      <c r="N58" s="33">
        <f t="shared" si="11"/>
        <v>0</v>
      </c>
      <c r="O58" s="33">
        <f t="shared" si="11"/>
        <v>0</v>
      </c>
      <c r="P58" s="33">
        <f t="shared" si="11"/>
        <v>0</v>
      </c>
      <c r="Q58" s="33">
        <f t="shared" si="11"/>
        <v>0</v>
      </c>
      <c r="R58" s="33">
        <f t="shared" si="11"/>
        <v>0</v>
      </c>
      <c r="S58" s="33">
        <f t="shared" si="11"/>
        <v>0</v>
      </c>
      <c r="T58" s="33">
        <f t="shared" si="11"/>
        <v>0</v>
      </c>
      <c r="U58" s="33">
        <f t="shared" si="11"/>
        <v>0</v>
      </c>
      <c r="V58" s="33">
        <f t="shared" si="11"/>
        <v>0</v>
      </c>
      <c r="W58" s="33">
        <f t="shared" si="11"/>
        <v>0</v>
      </c>
      <c r="X58" s="33">
        <f t="shared" si="11"/>
        <v>0</v>
      </c>
    </row>
    <row r="59" spans="1:24">
      <c r="A59" s="607" t="str">
        <f t="shared" si="8"/>
        <v/>
      </c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2">IFERROR(ROUND(K53*K47*12,0),0)</f>
        <v>0</v>
      </c>
      <c r="L59" s="106">
        <f t="shared" si="12"/>
        <v>0</v>
      </c>
      <c r="M59" s="106">
        <f t="shared" si="12"/>
        <v>0</v>
      </c>
      <c r="N59" s="106">
        <f t="shared" si="12"/>
        <v>0</v>
      </c>
      <c r="O59" s="106">
        <f t="shared" si="12"/>
        <v>0</v>
      </c>
      <c r="P59" s="106">
        <f t="shared" si="12"/>
        <v>0</v>
      </c>
      <c r="Q59" s="106">
        <f t="shared" si="12"/>
        <v>0</v>
      </c>
      <c r="R59" s="106">
        <f t="shared" si="12"/>
        <v>0</v>
      </c>
      <c r="S59" s="106">
        <f t="shared" si="12"/>
        <v>0</v>
      </c>
      <c r="T59" s="106">
        <f t="shared" si="12"/>
        <v>0</v>
      </c>
      <c r="U59" s="106">
        <f t="shared" si="12"/>
        <v>0</v>
      </c>
      <c r="V59" s="106">
        <f t="shared" si="12"/>
        <v>0</v>
      </c>
      <c r="W59" s="106">
        <f t="shared" si="12"/>
        <v>0</v>
      </c>
      <c r="X59" s="106">
        <f t="shared" si="12"/>
        <v>0</v>
      </c>
    </row>
    <row r="60" spans="1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3">IF(LataProjekcji&lt;=Koniec,ROUND(SUM(K55:K59),0),0)</f>
        <v>0</v>
      </c>
      <c r="L60" s="180">
        <f t="shared" si="13"/>
        <v>0</v>
      </c>
      <c r="M60" s="180">
        <f t="shared" si="13"/>
        <v>0</v>
      </c>
      <c r="N60" s="180">
        <f t="shared" si="13"/>
        <v>0</v>
      </c>
      <c r="O60" s="180">
        <f t="shared" si="13"/>
        <v>0</v>
      </c>
      <c r="P60" s="180">
        <f t="shared" si="13"/>
        <v>0</v>
      </c>
      <c r="Q60" s="180">
        <f t="shared" si="13"/>
        <v>0</v>
      </c>
      <c r="R60" s="180">
        <f t="shared" si="13"/>
        <v>0</v>
      </c>
      <c r="S60" s="180">
        <f t="shared" si="13"/>
        <v>0</v>
      </c>
      <c r="T60" s="180">
        <f t="shared" si="13"/>
        <v>0</v>
      </c>
      <c r="U60" s="180">
        <f t="shared" si="13"/>
        <v>0</v>
      </c>
      <c r="V60" s="180">
        <f t="shared" si="13"/>
        <v>0</v>
      </c>
      <c r="W60" s="180">
        <f t="shared" si="13"/>
        <v>0</v>
      </c>
      <c r="X60" s="180">
        <f t="shared" si="13"/>
        <v>0</v>
      </c>
    </row>
    <row r="61" spans="1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4">LataProjekcji</f>
        <v>Uzupełnij dane</v>
      </c>
      <c r="L63" s="184" t="str">
        <f t="shared" si="14"/>
        <v/>
      </c>
      <c r="M63" s="184" t="str">
        <f t="shared" si="14"/>
        <v/>
      </c>
      <c r="N63" s="184" t="str">
        <f t="shared" si="14"/>
        <v/>
      </c>
      <c r="O63" s="184" t="str">
        <f t="shared" si="14"/>
        <v/>
      </c>
      <c r="P63" s="184" t="str">
        <f t="shared" si="14"/>
        <v/>
      </c>
      <c r="Q63" s="184" t="str">
        <f t="shared" si="14"/>
        <v/>
      </c>
      <c r="R63" s="184" t="str">
        <f t="shared" si="14"/>
        <v/>
      </c>
      <c r="S63" s="184" t="str">
        <f t="shared" si="14"/>
        <v/>
      </c>
      <c r="T63" s="184" t="str">
        <f t="shared" si="14"/>
        <v/>
      </c>
      <c r="U63" s="184" t="str">
        <f t="shared" si="14"/>
        <v/>
      </c>
      <c r="V63" s="184" t="str">
        <f t="shared" si="14"/>
        <v/>
      </c>
      <c r="W63" s="184" t="str">
        <f t="shared" si="14"/>
        <v/>
      </c>
      <c r="X63" s="184" t="str">
        <f t="shared" si="14"/>
        <v/>
      </c>
    </row>
    <row r="64" spans="1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A65" s="607" t="str">
        <f>A55</f>
        <v/>
      </c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5">ROUND(K55*ZUS,0)</f>
        <v>0</v>
      </c>
      <c r="L65" s="33">
        <f t="shared" si="15"/>
        <v>0</v>
      </c>
      <c r="M65" s="33">
        <f t="shared" si="15"/>
        <v>0</v>
      </c>
      <c r="N65" s="33">
        <f t="shared" si="15"/>
        <v>0</v>
      </c>
      <c r="O65" s="33">
        <f t="shared" si="15"/>
        <v>0</v>
      </c>
      <c r="P65" s="33">
        <f t="shared" si="15"/>
        <v>0</v>
      </c>
      <c r="Q65" s="33">
        <f t="shared" si="15"/>
        <v>0</v>
      </c>
      <c r="R65" s="33">
        <f t="shared" si="15"/>
        <v>0</v>
      </c>
      <c r="S65" s="33">
        <f t="shared" si="15"/>
        <v>0</v>
      </c>
      <c r="T65" s="33">
        <f t="shared" si="15"/>
        <v>0</v>
      </c>
      <c r="U65" s="33">
        <f t="shared" si="15"/>
        <v>0</v>
      </c>
      <c r="V65" s="33">
        <f t="shared" si="15"/>
        <v>0</v>
      </c>
      <c r="W65" s="33">
        <f t="shared" si="15"/>
        <v>0</v>
      </c>
      <c r="X65" s="33">
        <f t="shared" si="15"/>
        <v>0</v>
      </c>
    </row>
    <row r="66" spans="1:24">
      <c r="A66" s="607" t="str">
        <f t="shared" ref="A66:A69" si="16">A56</f>
        <v/>
      </c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7">ROUND(K56*ZUS,0)</f>
        <v>0</v>
      </c>
      <c r="L66" s="33">
        <f t="shared" si="17"/>
        <v>0</v>
      </c>
      <c r="M66" s="33">
        <f t="shared" si="17"/>
        <v>0</v>
      </c>
      <c r="N66" s="33">
        <f t="shared" si="17"/>
        <v>0</v>
      </c>
      <c r="O66" s="33">
        <f t="shared" si="17"/>
        <v>0</v>
      </c>
      <c r="P66" s="33">
        <f t="shared" si="17"/>
        <v>0</v>
      </c>
      <c r="Q66" s="33">
        <f t="shared" si="17"/>
        <v>0</v>
      </c>
      <c r="R66" s="33">
        <f t="shared" si="17"/>
        <v>0</v>
      </c>
      <c r="S66" s="33">
        <f t="shared" si="17"/>
        <v>0</v>
      </c>
      <c r="T66" s="33">
        <f t="shared" si="17"/>
        <v>0</v>
      </c>
      <c r="U66" s="33">
        <f t="shared" si="17"/>
        <v>0</v>
      </c>
      <c r="V66" s="33">
        <f t="shared" si="17"/>
        <v>0</v>
      </c>
      <c r="W66" s="33">
        <f t="shared" si="17"/>
        <v>0</v>
      </c>
      <c r="X66" s="33">
        <f t="shared" si="17"/>
        <v>0</v>
      </c>
    </row>
    <row r="67" spans="1:24">
      <c r="A67" s="607" t="str">
        <f t="shared" si="16"/>
        <v/>
      </c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8">ROUND(K57*ZUS,0)</f>
        <v>0</v>
      </c>
      <c r="L67" s="33">
        <f t="shared" si="18"/>
        <v>0</v>
      </c>
      <c r="M67" s="33">
        <f t="shared" si="18"/>
        <v>0</v>
      </c>
      <c r="N67" s="33">
        <f t="shared" si="18"/>
        <v>0</v>
      </c>
      <c r="O67" s="33">
        <f t="shared" si="18"/>
        <v>0</v>
      </c>
      <c r="P67" s="33">
        <f t="shared" si="18"/>
        <v>0</v>
      </c>
      <c r="Q67" s="33">
        <f t="shared" si="18"/>
        <v>0</v>
      </c>
      <c r="R67" s="33">
        <f t="shared" si="18"/>
        <v>0</v>
      </c>
      <c r="S67" s="33">
        <f t="shared" si="18"/>
        <v>0</v>
      </c>
      <c r="T67" s="33">
        <f t="shared" si="18"/>
        <v>0</v>
      </c>
      <c r="U67" s="33">
        <f t="shared" si="18"/>
        <v>0</v>
      </c>
      <c r="V67" s="33">
        <f t="shared" si="18"/>
        <v>0</v>
      </c>
      <c r="W67" s="33">
        <f t="shared" si="18"/>
        <v>0</v>
      </c>
      <c r="X67" s="33">
        <f t="shared" si="18"/>
        <v>0</v>
      </c>
    </row>
    <row r="68" spans="1:24">
      <c r="A68" s="607" t="str">
        <f t="shared" si="16"/>
        <v/>
      </c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9">ROUND(K58*ZUS,0)</f>
        <v>0</v>
      </c>
      <c r="L68" s="33">
        <f t="shared" si="19"/>
        <v>0</v>
      </c>
      <c r="M68" s="33">
        <f t="shared" si="19"/>
        <v>0</v>
      </c>
      <c r="N68" s="33">
        <f t="shared" si="19"/>
        <v>0</v>
      </c>
      <c r="O68" s="33">
        <f t="shared" si="19"/>
        <v>0</v>
      </c>
      <c r="P68" s="33">
        <f t="shared" si="19"/>
        <v>0</v>
      </c>
      <c r="Q68" s="33">
        <f t="shared" si="19"/>
        <v>0</v>
      </c>
      <c r="R68" s="33">
        <f t="shared" si="19"/>
        <v>0</v>
      </c>
      <c r="S68" s="33">
        <f t="shared" si="19"/>
        <v>0</v>
      </c>
      <c r="T68" s="33">
        <f t="shared" si="19"/>
        <v>0</v>
      </c>
      <c r="U68" s="33">
        <f t="shared" si="19"/>
        <v>0</v>
      </c>
      <c r="V68" s="33">
        <f t="shared" si="19"/>
        <v>0</v>
      </c>
      <c r="W68" s="33">
        <f t="shared" si="19"/>
        <v>0</v>
      </c>
      <c r="X68" s="33">
        <f t="shared" si="19"/>
        <v>0</v>
      </c>
    </row>
    <row r="69" spans="1:24">
      <c r="A69" s="607" t="str">
        <f t="shared" si="16"/>
        <v/>
      </c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20">ROUND(K59*ZUS,0)</f>
        <v>0</v>
      </c>
      <c r="L69" s="106">
        <f t="shared" si="20"/>
        <v>0</v>
      </c>
      <c r="M69" s="106">
        <f t="shared" si="20"/>
        <v>0</v>
      </c>
      <c r="N69" s="106">
        <f t="shared" si="20"/>
        <v>0</v>
      </c>
      <c r="O69" s="106">
        <f t="shared" si="20"/>
        <v>0</v>
      </c>
      <c r="P69" s="106">
        <f t="shared" si="20"/>
        <v>0</v>
      </c>
      <c r="Q69" s="106">
        <f t="shared" si="20"/>
        <v>0</v>
      </c>
      <c r="R69" s="106">
        <f t="shared" si="20"/>
        <v>0</v>
      </c>
      <c r="S69" s="106">
        <f t="shared" si="20"/>
        <v>0</v>
      </c>
      <c r="T69" s="106">
        <f t="shared" si="20"/>
        <v>0</v>
      </c>
      <c r="U69" s="106">
        <f t="shared" si="20"/>
        <v>0</v>
      </c>
      <c r="V69" s="106">
        <f t="shared" si="20"/>
        <v>0</v>
      </c>
      <c r="W69" s="106">
        <f t="shared" si="20"/>
        <v>0</v>
      </c>
      <c r="X69" s="106">
        <f t="shared" si="20"/>
        <v>0</v>
      </c>
    </row>
    <row r="70" spans="1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21">IF(LataProjekcji&lt;=Koniec,ROUND(SUM(K65:K69),0),0)</f>
        <v>0</v>
      </c>
      <c r="L70" s="180">
        <f t="shared" si="21"/>
        <v>0</v>
      </c>
      <c r="M70" s="180">
        <f t="shared" si="21"/>
        <v>0</v>
      </c>
      <c r="N70" s="180">
        <f t="shared" si="21"/>
        <v>0</v>
      </c>
      <c r="O70" s="180">
        <f t="shared" si="21"/>
        <v>0</v>
      </c>
      <c r="P70" s="180">
        <f t="shared" si="21"/>
        <v>0</v>
      </c>
      <c r="Q70" s="180">
        <f t="shared" si="21"/>
        <v>0</v>
      </c>
      <c r="R70" s="180">
        <f t="shared" si="21"/>
        <v>0</v>
      </c>
      <c r="S70" s="180">
        <f t="shared" si="21"/>
        <v>0</v>
      </c>
      <c r="T70" s="180">
        <f t="shared" si="21"/>
        <v>0</v>
      </c>
      <c r="U70" s="180">
        <f t="shared" si="21"/>
        <v>0</v>
      </c>
      <c r="V70" s="180">
        <f t="shared" si="21"/>
        <v>0</v>
      </c>
      <c r="W70" s="180">
        <f t="shared" si="21"/>
        <v>0</v>
      </c>
      <c r="X70" s="180">
        <f t="shared" si="21"/>
        <v>0</v>
      </c>
    </row>
    <row r="71" spans="1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2">LataProjekcji</f>
        <v>Uzupełnij dane</v>
      </c>
      <c r="L73" s="184" t="str">
        <f t="shared" si="22"/>
        <v/>
      </c>
      <c r="M73" s="184" t="str">
        <f t="shared" si="22"/>
        <v/>
      </c>
      <c r="N73" s="184" t="str">
        <f t="shared" si="22"/>
        <v/>
      </c>
      <c r="O73" s="184" t="str">
        <f t="shared" si="22"/>
        <v/>
      </c>
      <c r="P73" s="184" t="str">
        <f t="shared" si="22"/>
        <v/>
      </c>
      <c r="Q73" s="184" t="str">
        <f t="shared" si="22"/>
        <v/>
      </c>
      <c r="R73" s="184" t="str">
        <f t="shared" si="22"/>
        <v/>
      </c>
      <c r="S73" s="184" t="str">
        <f t="shared" si="22"/>
        <v/>
      </c>
      <c r="T73" s="184" t="str">
        <f t="shared" si="22"/>
        <v/>
      </c>
      <c r="U73" s="184" t="str">
        <f t="shared" si="22"/>
        <v/>
      </c>
      <c r="V73" s="184" t="str">
        <f t="shared" si="22"/>
        <v/>
      </c>
      <c r="W73" s="184" t="str">
        <f t="shared" si="22"/>
        <v/>
      </c>
      <c r="X73" s="184" t="str">
        <f t="shared" si="22"/>
        <v/>
      </c>
    </row>
    <row r="74" spans="1:24">
      <c r="A74" s="607" t="str" cm="1">
        <f t="array" ref="A74">Weryfikacja_wypelnienia_KO</f>
        <v/>
      </c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607" t="str" cm="1">
        <f t="array" ref="A75">Weryfikacja_wypelnienia_KO</f>
        <v/>
      </c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7" t="str" cm="1">
        <f t="array" ref="A76">Weryfikacja_wypelnienia_KO</f>
        <v/>
      </c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7" t="str" cm="1">
        <f t="array" ref="A77">Weryfikacja_wypelnienia_KO</f>
        <v/>
      </c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7" t="str" cm="1">
        <f t="array" ref="A78">Weryfikacja_wypelnienia_KO</f>
        <v/>
      </c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3">IF(LataProjekcji&lt;=Koniec,ROUND(SUM(K74:K78),0),0)</f>
        <v>0</v>
      </c>
      <c r="L79" s="180">
        <f t="shared" si="23"/>
        <v>0</v>
      </c>
      <c r="M79" s="180">
        <f t="shared" si="23"/>
        <v>0</v>
      </c>
      <c r="N79" s="180">
        <f t="shared" si="23"/>
        <v>0</v>
      </c>
      <c r="O79" s="180">
        <f t="shared" si="23"/>
        <v>0</v>
      </c>
      <c r="P79" s="180">
        <f t="shared" si="23"/>
        <v>0</v>
      </c>
      <c r="Q79" s="180">
        <f t="shared" si="23"/>
        <v>0</v>
      </c>
      <c r="R79" s="180">
        <f t="shared" si="23"/>
        <v>0</v>
      </c>
      <c r="S79" s="180">
        <f t="shared" si="23"/>
        <v>0</v>
      </c>
      <c r="T79" s="180">
        <f t="shared" si="23"/>
        <v>0</v>
      </c>
      <c r="U79" s="180">
        <f t="shared" si="23"/>
        <v>0</v>
      </c>
      <c r="V79" s="180">
        <f t="shared" si="23"/>
        <v>0</v>
      </c>
      <c r="W79" s="180">
        <f t="shared" si="23"/>
        <v>0</v>
      </c>
      <c r="X79" s="180">
        <f t="shared" si="23"/>
        <v>0</v>
      </c>
    </row>
    <row r="80" spans="1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4">LataProjekcji</f>
        <v>Uzupełnij dane</v>
      </c>
      <c r="L82" s="184" t="str">
        <f t="shared" si="24"/>
        <v/>
      </c>
      <c r="M82" s="184" t="str">
        <f t="shared" si="24"/>
        <v/>
      </c>
      <c r="N82" s="184" t="str">
        <f t="shared" si="24"/>
        <v/>
      </c>
      <c r="O82" s="184" t="str">
        <f t="shared" si="24"/>
        <v/>
      </c>
      <c r="P82" s="184" t="str">
        <f t="shared" si="24"/>
        <v/>
      </c>
      <c r="Q82" s="184" t="str">
        <f t="shared" si="24"/>
        <v/>
      </c>
      <c r="R82" s="184" t="str">
        <f t="shared" si="24"/>
        <v/>
      </c>
      <c r="S82" s="184" t="str">
        <f t="shared" si="24"/>
        <v/>
      </c>
      <c r="T82" s="184" t="str">
        <f t="shared" si="24"/>
        <v/>
      </c>
      <c r="U82" s="184" t="str">
        <f t="shared" si="24"/>
        <v/>
      </c>
      <c r="V82" s="184" t="str">
        <f t="shared" si="24"/>
        <v/>
      </c>
      <c r="W82" s="184" t="str">
        <f t="shared" si="24"/>
        <v/>
      </c>
      <c r="X82" s="184" t="str">
        <f t="shared" si="24"/>
        <v/>
      </c>
    </row>
    <row r="83" spans="1:24">
      <c r="A83" s="607" t="str" cm="1">
        <f t="array" ref="A83">Weryfikacja_wypelnienia_KO</f>
        <v/>
      </c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607" t="str" cm="1">
        <f t="array" ref="A84">Weryfikacja_wypelnienia_KO</f>
        <v/>
      </c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607" t="str" cm="1">
        <f t="array" ref="A85">Weryfikacja_wypelnienia_KO</f>
        <v/>
      </c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607" t="str" cm="1">
        <f t="array" ref="A86">Weryfikacja_wypelnienia_KO</f>
        <v/>
      </c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607" t="str" cm="1">
        <f t="array" ref="A87">Weryfikacja_wypelnienia_KO</f>
        <v/>
      </c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5">IF(LataProjekcji&lt;=Koniec,ROUND(SUM(K83:K87),0),0)</f>
        <v>0</v>
      </c>
      <c r="L88" s="180">
        <f t="shared" si="25"/>
        <v>0</v>
      </c>
      <c r="M88" s="180">
        <f t="shared" si="25"/>
        <v>0</v>
      </c>
      <c r="N88" s="180">
        <f t="shared" si="25"/>
        <v>0</v>
      </c>
      <c r="O88" s="180">
        <f t="shared" si="25"/>
        <v>0</v>
      </c>
      <c r="P88" s="180">
        <f t="shared" si="25"/>
        <v>0</v>
      </c>
      <c r="Q88" s="180">
        <f t="shared" si="25"/>
        <v>0</v>
      </c>
      <c r="R88" s="180">
        <f t="shared" si="25"/>
        <v>0</v>
      </c>
      <c r="S88" s="180">
        <f t="shared" si="25"/>
        <v>0</v>
      </c>
      <c r="T88" s="180">
        <f t="shared" si="25"/>
        <v>0</v>
      </c>
      <c r="U88" s="180">
        <f t="shared" si="25"/>
        <v>0</v>
      </c>
      <c r="V88" s="180">
        <f t="shared" si="25"/>
        <v>0</v>
      </c>
      <c r="W88" s="180">
        <f t="shared" si="25"/>
        <v>0</v>
      </c>
      <c r="X88" s="180">
        <f t="shared" si="25"/>
        <v>0</v>
      </c>
    </row>
    <row r="89" spans="1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6">LataProjekcji</f>
        <v>Uzupełnij dane</v>
      </c>
      <c r="L91" s="184" t="str">
        <f t="shared" si="26"/>
        <v/>
      </c>
      <c r="M91" s="184" t="str">
        <f t="shared" si="26"/>
        <v/>
      </c>
      <c r="N91" s="184" t="str">
        <f t="shared" si="26"/>
        <v/>
      </c>
      <c r="O91" s="184" t="str">
        <f t="shared" si="26"/>
        <v/>
      </c>
      <c r="P91" s="184" t="str">
        <f t="shared" si="26"/>
        <v/>
      </c>
      <c r="Q91" s="184" t="str">
        <f t="shared" si="26"/>
        <v/>
      </c>
      <c r="R91" s="184" t="str">
        <f t="shared" si="26"/>
        <v/>
      </c>
      <c r="S91" s="184" t="str">
        <f t="shared" si="26"/>
        <v/>
      </c>
      <c r="T91" s="184" t="str">
        <f t="shared" si="26"/>
        <v/>
      </c>
      <c r="U91" s="184" t="str">
        <f t="shared" si="26"/>
        <v/>
      </c>
      <c r="V91" s="184" t="str">
        <f t="shared" si="26"/>
        <v/>
      </c>
      <c r="W91" s="184" t="str">
        <f t="shared" si="26"/>
        <v/>
      </c>
      <c r="X91" s="184" t="str">
        <f t="shared" si="26"/>
        <v/>
      </c>
    </row>
    <row r="92" spans="1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1:24">
      <c r="A93" s="607" t="str" cm="1">
        <f t="array" ref="A93">Weryfikacja_wypelnienia_KO</f>
        <v/>
      </c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607" t="str" cm="1">
        <f t="array" ref="A94">Weryfikacja_wypelnienia_KO</f>
        <v/>
      </c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607" t="str" cm="1">
        <f t="array" ref="A95">Weryfikacja_wypelnienia_KO</f>
        <v/>
      </c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607" t="str" cm="1">
        <f t="array" ref="A96">Weryfikacja_wypelnienia_KO</f>
        <v/>
      </c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7">IF(LataProjekcji&lt;=Koniec,ROUND(SUM(K92:K96),0),0)</f>
        <v>0</v>
      </c>
      <c r="L97" s="180">
        <f t="shared" si="27"/>
        <v>0</v>
      </c>
      <c r="M97" s="180">
        <f t="shared" si="27"/>
        <v>0</v>
      </c>
      <c r="N97" s="180">
        <f t="shared" si="27"/>
        <v>0</v>
      </c>
      <c r="O97" s="180">
        <f t="shared" si="27"/>
        <v>0</v>
      </c>
      <c r="P97" s="180">
        <f t="shared" si="27"/>
        <v>0</v>
      </c>
      <c r="Q97" s="180">
        <f t="shared" si="27"/>
        <v>0</v>
      </c>
      <c r="R97" s="180">
        <f t="shared" si="27"/>
        <v>0</v>
      </c>
      <c r="S97" s="180">
        <f t="shared" si="27"/>
        <v>0</v>
      </c>
      <c r="T97" s="180">
        <f t="shared" si="27"/>
        <v>0</v>
      </c>
      <c r="U97" s="180">
        <f t="shared" si="27"/>
        <v>0</v>
      </c>
      <c r="V97" s="180">
        <f t="shared" si="27"/>
        <v>0</v>
      </c>
      <c r="W97" s="180">
        <f t="shared" si="27"/>
        <v>0</v>
      </c>
      <c r="X97" s="180">
        <f t="shared" si="27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8">LataProjekcji</f>
        <v>Uzupełnij dane</v>
      </c>
      <c r="L100" s="155" t="str">
        <f t="shared" si="28"/>
        <v/>
      </c>
      <c r="M100" s="155" t="str">
        <f t="shared" si="28"/>
        <v/>
      </c>
      <c r="N100" s="155" t="str">
        <f t="shared" si="28"/>
        <v/>
      </c>
      <c r="O100" s="155" t="str">
        <f t="shared" si="28"/>
        <v/>
      </c>
      <c r="P100" s="155" t="str">
        <f t="shared" si="28"/>
        <v/>
      </c>
      <c r="Q100" s="155" t="str">
        <f t="shared" si="28"/>
        <v/>
      </c>
      <c r="R100" s="155" t="str">
        <f t="shared" si="28"/>
        <v/>
      </c>
      <c r="S100" s="184" t="str">
        <f t="shared" si="28"/>
        <v/>
      </c>
      <c r="T100" s="184" t="str">
        <f t="shared" si="28"/>
        <v/>
      </c>
      <c r="U100" s="184" t="str">
        <f t="shared" si="28"/>
        <v/>
      </c>
      <c r="V100" s="184" t="str">
        <f t="shared" si="28"/>
        <v/>
      </c>
      <c r="W100" s="184" t="str">
        <f t="shared" si="28"/>
        <v/>
      </c>
      <c r="X100" s="184" t="str">
        <f t="shared" si="28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9">ROUND(L20,0)</f>
        <v>0</v>
      </c>
      <c r="M102" s="33">
        <f t="shared" si="29"/>
        <v>0</v>
      </c>
      <c r="N102" s="33">
        <f t="shared" si="29"/>
        <v>0</v>
      </c>
      <c r="O102" s="33">
        <f t="shared" si="29"/>
        <v>0</v>
      </c>
      <c r="P102" s="33">
        <f t="shared" si="29"/>
        <v>0</v>
      </c>
      <c r="Q102" s="33">
        <f t="shared" si="29"/>
        <v>0</v>
      </c>
      <c r="R102" s="33">
        <f t="shared" si="29"/>
        <v>0</v>
      </c>
      <c r="S102" s="33">
        <f t="shared" si="29"/>
        <v>0</v>
      </c>
      <c r="T102" s="33">
        <f t="shared" si="29"/>
        <v>0</v>
      </c>
      <c r="U102" s="33">
        <f t="shared" si="29"/>
        <v>0</v>
      </c>
      <c r="V102" s="33">
        <f t="shared" si="29"/>
        <v>0</v>
      </c>
      <c r="W102" s="33">
        <f t="shared" si="29"/>
        <v>0</v>
      </c>
      <c r="X102" s="33">
        <f t="shared" si="29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30">ROUND(L29,0)</f>
        <v>0</v>
      </c>
      <c r="M103" s="33">
        <f t="shared" si="30"/>
        <v>0</v>
      </c>
      <c r="N103" s="33">
        <f t="shared" si="30"/>
        <v>0</v>
      </c>
      <c r="O103" s="33">
        <f t="shared" si="30"/>
        <v>0</v>
      </c>
      <c r="P103" s="33">
        <f t="shared" si="30"/>
        <v>0</v>
      </c>
      <c r="Q103" s="33">
        <f t="shared" si="30"/>
        <v>0</v>
      </c>
      <c r="R103" s="33">
        <f t="shared" si="30"/>
        <v>0</v>
      </c>
      <c r="S103" s="33">
        <f t="shared" si="30"/>
        <v>0</v>
      </c>
      <c r="T103" s="33">
        <f t="shared" si="30"/>
        <v>0</v>
      </c>
      <c r="U103" s="33">
        <f t="shared" si="30"/>
        <v>0</v>
      </c>
      <c r="V103" s="33">
        <f t="shared" si="30"/>
        <v>0</v>
      </c>
      <c r="W103" s="33">
        <f t="shared" si="30"/>
        <v>0</v>
      </c>
      <c r="X103" s="33">
        <f t="shared" si="30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31">ROUND(L38,0)</f>
        <v>0</v>
      </c>
      <c r="M104" s="33">
        <f t="shared" si="31"/>
        <v>0</v>
      </c>
      <c r="N104" s="33">
        <f t="shared" si="31"/>
        <v>0</v>
      </c>
      <c r="O104" s="33">
        <f t="shared" si="31"/>
        <v>0</v>
      </c>
      <c r="P104" s="33">
        <f t="shared" si="31"/>
        <v>0</v>
      </c>
      <c r="Q104" s="33">
        <f t="shared" si="31"/>
        <v>0</v>
      </c>
      <c r="R104" s="33">
        <f t="shared" si="31"/>
        <v>0</v>
      </c>
      <c r="S104" s="33">
        <f t="shared" si="31"/>
        <v>0</v>
      </c>
      <c r="T104" s="33">
        <f t="shared" si="31"/>
        <v>0</v>
      </c>
      <c r="U104" s="33">
        <f t="shared" si="31"/>
        <v>0</v>
      </c>
      <c r="V104" s="33">
        <f t="shared" si="31"/>
        <v>0</v>
      </c>
      <c r="W104" s="33">
        <f t="shared" si="31"/>
        <v>0</v>
      </c>
      <c r="X104" s="33">
        <f t="shared" si="31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2">ROUND(L60,0)</f>
        <v>0</v>
      </c>
      <c r="M105" s="33">
        <f t="shared" si="32"/>
        <v>0</v>
      </c>
      <c r="N105" s="33">
        <f t="shared" si="32"/>
        <v>0</v>
      </c>
      <c r="O105" s="33">
        <f t="shared" si="32"/>
        <v>0</v>
      </c>
      <c r="P105" s="33">
        <f t="shared" si="32"/>
        <v>0</v>
      </c>
      <c r="Q105" s="33">
        <f t="shared" si="32"/>
        <v>0</v>
      </c>
      <c r="R105" s="33">
        <f t="shared" si="32"/>
        <v>0</v>
      </c>
      <c r="S105" s="33">
        <f t="shared" si="32"/>
        <v>0</v>
      </c>
      <c r="T105" s="33">
        <f t="shared" si="32"/>
        <v>0</v>
      </c>
      <c r="U105" s="33">
        <f t="shared" si="32"/>
        <v>0</v>
      </c>
      <c r="V105" s="33">
        <f t="shared" si="32"/>
        <v>0</v>
      </c>
      <c r="W105" s="33">
        <f t="shared" si="32"/>
        <v>0</v>
      </c>
      <c r="X105" s="33">
        <f t="shared" si="32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3">ROUND(L70,0)</f>
        <v>0</v>
      </c>
      <c r="M106" s="33">
        <f t="shared" si="33"/>
        <v>0</v>
      </c>
      <c r="N106" s="33">
        <f t="shared" si="33"/>
        <v>0</v>
      </c>
      <c r="O106" s="33">
        <f t="shared" si="33"/>
        <v>0</v>
      </c>
      <c r="P106" s="33">
        <f t="shared" si="33"/>
        <v>0</v>
      </c>
      <c r="Q106" s="33">
        <f t="shared" si="33"/>
        <v>0</v>
      </c>
      <c r="R106" s="33">
        <f t="shared" si="33"/>
        <v>0</v>
      </c>
      <c r="S106" s="33">
        <f t="shared" si="33"/>
        <v>0</v>
      </c>
      <c r="T106" s="33">
        <f t="shared" si="33"/>
        <v>0</v>
      </c>
      <c r="U106" s="33">
        <f t="shared" si="33"/>
        <v>0</v>
      </c>
      <c r="V106" s="33">
        <f t="shared" si="33"/>
        <v>0</v>
      </c>
      <c r="W106" s="33">
        <f t="shared" si="33"/>
        <v>0</v>
      </c>
      <c r="X106" s="33">
        <f t="shared" si="33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4">ROUND(L79,0)</f>
        <v>0</v>
      </c>
      <c r="M107" s="33">
        <f t="shared" si="34"/>
        <v>0</v>
      </c>
      <c r="N107" s="33">
        <f t="shared" si="34"/>
        <v>0</v>
      </c>
      <c r="O107" s="33">
        <f t="shared" si="34"/>
        <v>0</v>
      </c>
      <c r="P107" s="33">
        <f t="shared" si="34"/>
        <v>0</v>
      </c>
      <c r="Q107" s="33">
        <f t="shared" si="34"/>
        <v>0</v>
      </c>
      <c r="R107" s="33">
        <f t="shared" si="34"/>
        <v>0</v>
      </c>
      <c r="S107" s="33">
        <f t="shared" si="34"/>
        <v>0</v>
      </c>
      <c r="T107" s="33">
        <f t="shared" si="34"/>
        <v>0</v>
      </c>
      <c r="U107" s="33">
        <f t="shared" si="34"/>
        <v>0</v>
      </c>
      <c r="V107" s="33">
        <f t="shared" si="34"/>
        <v>0</v>
      </c>
      <c r="W107" s="33">
        <f t="shared" si="34"/>
        <v>0</v>
      </c>
      <c r="X107" s="33">
        <f t="shared" si="34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5">ROUND(SUM(L101:L108),0)</f>
        <v>0</v>
      </c>
      <c r="M109" s="196">
        <f t="shared" si="35"/>
        <v>0</v>
      </c>
      <c r="N109" s="196">
        <f t="shared" si="35"/>
        <v>0</v>
      </c>
      <c r="O109" s="196">
        <f t="shared" si="35"/>
        <v>0</v>
      </c>
      <c r="P109" s="196">
        <f t="shared" si="35"/>
        <v>0</v>
      </c>
      <c r="Q109" s="196">
        <f t="shared" si="35"/>
        <v>0</v>
      </c>
      <c r="R109" s="196">
        <f t="shared" si="35"/>
        <v>0</v>
      </c>
      <c r="S109" s="196">
        <f t="shared" si="35"/>
        <v>0</v>
      </c>
      <c r="T109" s="196">
        <f t="shared" si="35"/>
        <v>0</v>
      </c>
      <c r="U109" s="196">
        <f t="shared" si="35"/>
        <v>0</v>
      </c>
      <c r="V109" s="196">
        <f t="shared" si="35"/>
        <v>0</v>
      </c>
      <c r="W109" s="196">
        <f t="shared" si="35"/>
        <v>0</v>
      </c>
      <c r="X109" s="196">
        <f t="shared" si="35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6">ROUND(L88,0)</f>
        <v>0</v>
      </c>
      <c r="M110" s="97">
        <f t="shared" si="36"/>
        <v>0</v>
      </c>
      <c r="N110" s="97">
        <f t="shared" si="36"/>
        <v>0</v>
      </c>
      <c r="O110" s="97">
        <f t="shared" si="36"/>
        <v>0</v>
      </c>
      <c r="P110" s="97">
        <f t="shared" si="36"/>
        <v>0</v>
      </c>
      <c r="Q110" s="97">
        <f t="shared" si="36"/>
        <v>0</v>
      </c>
      <c r="R110" s="97">
        <f t="shared" si="36"/>
        <v>0</v>
      </c>
      <c r="S110" s="97">
        <f t="shared" si="36"/>
        <v>0</v>
      </c>
      <c r="T110" s="97">
        <f t="shared" si="36"/>
        <v>0</v>
      </c>
      <c r="U110" s="97">
        <f t="shared" si="36"/>
        <v>0</v>
      </c>
      <c r="V110" s="97">
        <f t="shared" si="36"/>
        <v>0</v>
      </c>
      <c r="W110" s="97">
        <f t="shared" si="36"/>
        <v>0</v>
      </c>
      <c r="X110" s="97">
        <f t="shared" si="36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7">ROUND(L97,0)</f>
        <v>0</v>
      </c>
      <c r="M111" s="97">
        <f t="shared" si="37"/>
        <v>0</v>
      </c>
      <c r="N111" s="97">
        <f t="shared" si="37"/>
        <v>0</v>
      </c>
      <c r="O111" s="97">
        <f t="shared" si="37"/>
        <v>0</v>
      </c>
      <c r="P111" s="97">
        <f t="shared" si="37"/>
        <v>0</v>
      </c>
      <c r="Q111" s="97">
        <f t="shared" si="37"/>
        <v>0</v>
      </c>
      <c r="R111" s="97">
        <f t="shared" si="37"/>
        <v>0</v>
      </c>
      <c r="S111" s="97">
        <f t="shared" si="37"/>
        <v>0</v>
      </c>
      <c r="T111" s="97">
        <f t="shared" si="37"/>
        <v>0</v>
      </c>
      <c r="U111" s="97">
        <f t="shared" si="37"/>
        <v>0</v>
      </c>
      <c r="V111" s="97">
        <f t="shared" si="37"/>
        <v>0</v>
      </c>
      <c r="W111" s="97">
        <f t="shared" si="37"/>
        <v>0</v>
      </c>
      <c r="X111" s="97">
        <f t="shared" si="37"/>
        <v>0</v>
      </c>
    </row>
    <row r="112" spans="2:24"/>
    <row r="113" spans="1:24"/>
    <row r="114" spans="1:24" ht="15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8">LataProjekcji</f>
        <v>Uzupełnij dane</v>
      </c>
      <c r="L114" s="32" t="str">
        <f t="shared" si="38"/>
        <v/>
      </c>
      <c r="M114" s="32" t="str">
        <f t="shared" si="38"/>
        <v/>
      </c>
      <c r="N114" s="32" t="str">
        <f t="shared" si="38"/>
        <v/>
      </c>
      <c r="O114" s="32" t="str">
        <f t="shared" si="38"/>
        <v/>
      </c>
      <c r="P114" s="32" t="str">
        <f t="shared" si="38"/>
        <v/>
      </c>
      <c r="Q114" s="32" t="str">
        <f t="shared" si="38"/>
        <v/>
      </c>
      <c r="R114" s="32" t="str">
        <f t="shared" si="38"/>
        <v/>
      </c>
      <c r="S114" s="32" t="str">
        <f t="shared" si="38"/>
        <v/>
      </c>
      <c r="T114" s="32" t="str">
        <f t="shared" si="38"/>
        <v/>
      </c>
      <c r="U114" s="32" t="str">
        <f t="shared" si="38"/>
        <v/>
      </c>
      <c r="V114" s="32" t="str">
        <f t="shared" si="38"/>
        <v/>
      </c>
      <c r="W114" s="32" t="str">
        <f t="shared" si="38"/>
        <v/>
      </c>
      <c r="X114" s="32" t="str">
        <f t="shared" si="38"/>
        <v/>
      </c>
    </row>
    <row r="115" spans="1:24">
      <c r="B115" s="606"/>
    </row>
    <row r="116" spans="1:24">
      <c r="A116" s="608"/>
      <c r="B116" s="349" t="s">
        <v>338</v>
      </c>
      <c r="C116" s="348" t="str">
        <f>C$114</f>
        <v>Moduł</v>
      </c>
      <c r="D116" s="348" t="str">
        <f t="shared" ref="D116:X116" si="39">D$114</f>
        <v>Kwalifikowalne</v>
      </c>
      <c r="E116" s="348" t="str">
        <f t="shared" si="39"/>
        <v>Koszty B+R</v>
      </c>
      <c r="F116" s="348"/>
      <c r="G116" s="348">
        <f t="shared" ca="1" si="39"/>
        <v>0</v>
      </c>
      <c r="H116" s="348">
        <f t="shared" ca="1" si="39"/>
        <v>0</v>
      </c>
      <c r="I116" s="348">
        <f t="shared" ca="1" si="39"/>
        <v>0</v>
      </c>
      <c r="J116" s="348" t="str">
        <f t="shared" si="39"/>
        <v/>
      </c>
      <c r="K116" s="348" t="str">
        <f t="shared" si="39"/>
        <v>Uzupełnij dane</v>
      </c>
      <c r="L116" s="348" t="str">
        <f t="shared" si="39"/>
        <v/>
      </c>
      <c r="M116" s="348" t="str">
        <f t="shared" si="39"/>
        <v/>
      </c>
      <c r="N116" s="348" t="str">
        <f t="shared" si="39"/>
        <v/>
      </c>
      <c r="O116" s="348" t="str">
        <f t="shared" si="39"/>
        <v/>
      </c>
      <c r="P116" s="348" t="str">
        <f t="shared" si="39"/>
        <v/>
      </c>
      <c r="Q116" s="348" t="str">
        <f t="shared" si="39"/>
        <v/>
      </c>
      <c r="R116" s="348" t="str">
        <f t="shared" si="39"/>
        <v/>
      </c>
      <c r="S116" s="348" t="str">
        <f t="shared" si="39"/>
        <v/>
      </c>
      <c r="T116" s="348" t="str">
        <f t="shared" si="39"/>
        <v/>
      </c>
      <c r="U116" s="348" t="str">
        <f t="shared" si="39"/>
        <v/>
      </c>
      <c r="V116" s="348" t="str">
        <f t="shared" si="39"/>
        <v/>
      </c>
      <c r="W116" s="348" t="str">
        <f t="shared" si="39"/>
        <v/>
      </c>
      <c r="X116" s="348" t="str">
        <f t="shared" si="39"/>
        <v/>
      </c>
    </row>
    <row r="117" spans="1:24">
      <c r="A117" s="607" t="str" cm="1">
        <f t="array" ref="A117">Weryfikacja_wypelnienia_KO_Projekt</f>
        <v/>
      </c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1:24">
      <c r="A118" s="607" t="str" cm="1">
        <f t="array" ref="A118">Weryfikacja_wypelnienia_KO_Projekt</f>
        <v/>
      </c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607" t="str" cm="1">
        <f t="array" ref="A119">Weryfikacja_wypelnienia_KO_Projekt</f>
        <v/>
      </c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607" t="str" cm="1">
        <f t="array" ref="A120">Weryfikacja_wypelnienia_KO_Projekt</f>
        <v/>
      </c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607" t="str" cm="1">
        <f t="array" ref="A121">Weryfikacja_wypelnienia_KO_Projekt</f>
        <v/>
      </c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607" t="str" cm="1">
        <f t="array" ref="A122">Weryfikacja_wypelnienia_KO_Projekt</f>
        <v/>
      </c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607" t="str" cm="1">
        <f t="array" ref="A123">Weryfikacja_wypelnienia_KO_Projekt</f>
        <v/>
      </c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607" t="str" cm="1">
        <f t="array" ref="A124">Weryfikacja_wypelnienia_KO_Projekt</f>
        <v/>
      </c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607" t="str" cm="1">
        <f t="array" ref="A125">Weryfikacja_wypelnienia_KO_Projekt</f>
        <v/>
      </c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607" t="str" cm="1">
        <f t="array" ref="A126">Weryfikacja_wypelnienia_KO_Projekt</f>
        <v/>
      </c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607" t="str" cm="1">
        <f t="array" ref="A127">Weryfikacja_wypelnienia_KO_Projekt</f>
        <v/>
      </c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607" t="str" cm="1">
        <f t="array" ref="A128">Weryfikacja_wypelnienia_KO_Projekt</f>
        <v/>
      </c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607" t="str" cm="1">
        <f t="array" ref="A129">Weryfikacja_wypelnienia_KO_Projekt</f>
        <v/>
      </c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7" t="str" cm="1">
        <f t="array" ref="A130">Weryfikacja_wypelnienia_KO_Projekt</f>
        <v/>
      </c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7" t="str" cm="1">
        <f t="array" ref="A131">Weryfikacja_wypelnienia_KO_Projekt</f>
        <v/>
      </c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7" t="str" cm="1">
        <f t="array" ref="A132">Weryfikacja_wypelnienia_KO_Projekt</f>
        <v/>
      </c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7" t="str" cm="1">
        <f t="array" ref="A133">Weryfikacja_wypelnienia_KO_Projekt</f>
        <v/>
      </c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7" t="str" cm="1">
        <f t="array" ref="A134">Weryfikacja_wypelnienia_KO_Projekt</f>
        <v/>
      </c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7" t="str" cm="1">
        <f t="array" ref="A135">Weryfikacja_wypelnienia_KO_Projekt</f>
        <v/>
      </c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7" t="str" cm="1">
        <f t="array" ref="A136">Weryfikacja_wypelnienia_KO_Projekt</f>
        <v/>
      </c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40">IF(AND(LataProjekcji&gt;=Poczatek,LataProjekcji&lt;=Koniec),ROUND(SUM(K117:K136),0),0)</f>
        <v>0</v>
      </c>
      <c r="L137" s="180">
        <f t="shared" si="40"/>
        <v>0</v>
      </c>
      <c r="M137" s="180">
        <f t="shared" si="40"/>
        <v>0</v>
      </c>
      <c r="N137" s="180">
        <f t="shared" si="40"/>
        <v>0</v>
      </c>
      <c r="O137" s="180">
        <f t="shared" si="40"/>
        <v>0</v>
      </c>
      <c r="P137" s="180">
        <f t="shared" si="40"/>
        <v>0</v>
      </c>
      <c r="Q137" s="180">
        <f t="shared" si="40"/>
        <v>0</v>
      </c>
      <c r="R137" s="180">
        <f t="shared" si="40"/>
        <v>0</v>
      </c>
      <c r="S137" s="180">
        <f t="shared" si="40"/>
        <v>0</v>
      </c>
      <c r="T137" s="180">
        <f t="shared" si="40"/>
        <v>0</v>
      </c>
      <c r="U137" s="180">
        <f t="shared" si="40"/>
        <v>0</v>
      </c>
      <c r="V137" s="180">
        <f t="shared" si="40"/>
        <v>0</v>
      </c>
      <c r="W137" s="180">
        <f t="shared" si="40"/>
        <v>0</v>
      </c>
      <c r="X137" s="180">
        <f t="shared" si="40"/>
        <v>0</v>
      </c>
    </row>
    <row r="138" spans="1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40" t="s">
        <v>341</v>
      </c>
      <c r="L138" s="641"/>
      <c r="M138" s="641"/>
      <c r="N138" s="641"/>
      <c r="O138" s="641"/>
      <c r="P138" s="641"/>
      <c r="Q138" s="641"/>
      <c r="R138" s="641"/>
      <c r="S138" s="641"/>
      <c r="T138" s="641"/>
      <c r="U138" s="641"/>
      <c r="V138" s="641"/>
      <c r="W138" s="641"/>
      <c r="X138" s="641"/>
    </row>
    <row r="139" spans="1:24">
      <c r="B139" s="62" t="str">
        <f t="shared" ref="B139:C157" si="41">IF(ISBLANK(B117),"",B117)</f>
        <v/>
      </c>
      <c r="C139" s="490" t="str">
        <f t="shared" si="41"/>
        <v/>
      </c>
      <c r="D139" s="490" t="str">
        <f t="shared" ref="D139:E158" si="42">IF(ISBLANK(D117),"",D117)</f>
        <v/>
      </c>
      <c r="E139" s="62" t="str">
        <f t="shared" si="42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1:24">
      <c r="B140" s="62" t="str">
        <f t="shared" si="41"/>
        <v/>
      </c>
      <c r="C140" s="490" t="str">
        <f t="shared" si="41"/>
        <v/>
      </c>
      <c r="D140" s="490" t="str">
        <f t="shared" si="42"/>
        <v/>
      </c>
      <c r="E140" s="62" t="str">
        <f t="shared" si="42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1:24">
      <c r="B141" s="62" t="str">
        <f t="shared" si="41"/>
        <v/>
      </c>
      <c r="C141" s="490" t="str">
        <f t="shared" si="41"/>
        <v/>
      </c>
      <c r="D141" s="490" t="str">
        <f t="shared" si="42"/>
        <v/>
      </c>
      <c r="E141" s="62" t="str">
        <f t="shared" si="42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1:24">
      <c r="B142" s="62" t="str">
        <f t="shared" si="41"/>
        <v/>
      </c>
      <c r="C142" s="490" t="str">
        <f t="shared" si="41"/>
        <v/>
      </c>
      <c r="D142" s="490" t="str">
        <f t="shared" si="42"/>
        <v/>
      </c>
      <c r="E142" s="62" t="str">
        <f t="shared" si="42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1:24">
      <c r="B143" s="62" t="str">
        <f t="shared" si="41"/>
        <v/>
      </c>
      <c r="C143" s="490" t="str">
        <f t="shared" si="41"/>
        <v/>
      </c>
      <c r="D143" s="490" t="str">
        <f t="shared" si="42"/>
        <v/>
      </c>
      <c r="E143" s="62" t="str">
        <f t="shared" si="42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1:24">
      <c r="B144" s="62" t="str">
        <f t="shared" si="41"/>
        <v/>
      </c>
      <c r="C144" s="490" t="str">
        <f t="shared" si="41"/>
        <v/>
      </c>
      <c r="D144" s="490" t="str">
        <f t="shared" si="42"/>
        <v/>
      </c>
      <c r="E144" s="62" t="str">
        <f t="shared" si="42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41"/>
        <v/>
      </c>
      <c r="C145" s="490" t="str">
        <f t="shared" si="41"/>
        <v/>
      </c>
      <c r="D145" s="490" t="str">
        <f t="shared" si="42"/>
        <v/>
      </c>
      <c r="E145" s="62" t="str">
        <f t="shared" si="42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41"/>
        <v/>
      </c>
      <c r="C146" s="490" t="str">
        <f t="shared" si="41"/>
        <v/>
      </c>
      <c r="D146" s="490" t="str">
        <f t="shared" si="42"/>
        <v/>
      </c>
      <c r="E146" s="62" t="str">
        <f t="shared" si="42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41"/>
        <v/>
      </c>
      <c r="C147" s="490" t="str">
        <f t="shared" si="41"/>
        <v/>
      </c>
      <c r="D147" s="490" t="str">
        <f t="shared" si="42"/>
        <v/>
      </c>
      <c r="E147" s="62" t="str">
        <f t="shared" si="42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41"/>
        <v/>
      </c>
      <c r="C148" s="490" t="str">
        <f t="shared" si="41"/>
        <v/>
      </c>
      <c r="D148" s="490" t="str">
        <f t="shared" si="42"/>
        <v/>
      </c>
      <c r="E148" s="62" t="str">
        <f t="shared" si="42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41"/>
        <v/>
      </c>
      <c r="C149" s="490" t="str">
        <f t="shared" si="41"/>
        <v/>
      </c>
      <c r="D149" s="490" t="str">
        <f t="shared" si="42"/>
        <v/>
      </c>
      <c r="E149" s="62" t="str">
        <f t="shared" si="42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41"/>
        <v/>
      </c>
      <c r="C150" s="490" t="str">
        <f t="shared" si="41"/>
        <v/>
      </c>
      <c r="D150" s="490" t="str">
        <f t="shared" si="42"/>
        <v/>
      </c>
      <c r="E150" s="62" t="str">
        <f t="shared" si="42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41"/>
        <v/>
      </c>
      <c r="C151" s="490" t="str">
        <f t="shared" si="41"/>
        <v/>
      </c>
      <c r="D151" s="490" t="str">
        <f t="shared" si="42"/>
        <v/>
      </c>
      <c r="E151" s="62" t="str">
        <f t="shared" si="42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41"/>
        <v/>
      </c>
      <c r="C152" s="490" t="str">
        <f t="shared" si="41"/>
        <v/>
      </c>
      <c r="D152" s="490" t="str">
        <f t="shared" si="42"/>
        <v/>
      </c>
      <c r="E152" s="62" t="str">
        <f t="shared" si="42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41"/>
        <v/>
      </c>
      <c r="C153" s="490" t="str">
        <f t="shared" si="41"/>
        <v/>
      </c>
      <c r="D153" s="490" t="str">
        <f t="shared" si="42"/>
        <v/>
      </c>
      <c r="E153" s="62" t="str">
        <f t="shared" si="42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41"/>
        <v/>
      </c>
      <c r="C154" s="490" t="str">
        <f t="shared" si="41"/>
        <v/>
      </c>
      <c r="D154" s="490" t="str">
        <f t="shared" si="42"/>
        <v/>
      </c>
      <c r="E154" s="62" t="str">
        <f t="shared" si="42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41"/>
        <v/>
      </c>
      <c r="C155" s="490" t="str">
        <f t="shared" si="41"/>
        <v/>
      </c>
      <c r="D155" s="490" t="str">
        <f t="shared" si="42"/>
        <v/>
      </c>
      <c r="E155" s="62" t="str">
        <f t="shared" si="42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41"/>
        <v/>
      </c>
      <c r="C156" s="490" t="str">
        <f t="shared" si="41"/>
        <v/>
      </c>
      <c r="D156" s="490" t="str">
        <f t="shared" si="42"/>
        <v/>
      </c>
      <c r="E156" s="62" t="str">
        <f t="shared" si="42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41"/>
        <v/>
      </c>
      <c r="C157" s="490" t="str">
        <f t="shared" si="41"/>
        <v/>
      </c>
      <c r="D157" s="490" t="str">
        <f t="shared" si="42"/>
        <v/>
      </c>
      <c r="E157" s="62" t="str">
        <f t="shared" si="42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2"/>
        <v/>
      </c>
      <c r="E158" s="62" t="str">
        <f t="shared" si="42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>
      <c r="B161" s="349" t="s">
        <v>342</v>
      </c>
      <c r="C161" s="348" t="str">
        <f>C$114</f>
        <v>Moduł</v>
      </c>
      <c r="D161" s="348" t="str">
        <f t="shared" ref="D161:X161" si="43">D$114</f>
        <v>Kwalifikowalne</v>
      </c>
      <c r="E161" s="348" t="str">
        <f t="shared" si="43"/>
        <v>Koszty B+R</v>
      </c>
      <c r="F161" s="348"/>
      <c r="G161" s="348">
        <f t="shared" ca="1" si="43"/>
        <v>0</v>
      </c>
      <c r="H161" s="348">
        <f t="shared" ca="1" si="43"/>
        <v>0</v>
      </c>
      <c r="I161" s="348">
        <f t="shared" ca="1" si="43"/>
        <v>0</v>
      </c>
      <c r="J161" s="348" t="str">
        <f t="shared" si="43"/>
        <v/>
      </c>
      <c r="K161" s="348" t="str">
        <f t="shared" si="43"/>
        <v>Uzupełnij dane</v>
      </c>
      <c r="L161" s="348" t="str">
        <f t="shared" si="43"/>
        <v/>
      </c>
      <c r="M161" s="348" t="str">
        <f t="shared" si="43"/>
        <v/>
      </c>
      <c r="N161" s="348" t="str">
        <f t="shared" si="43"/>
        <v/>
      </c>
      <c r="O161" s="348" t="str">
        <f t="shared" si="43"/>
        <v/>
      </c>
      <c r="P161" s="348" t="str">
        <f t="shared" si="43"/>
        <v/>
      </c>
      <c r="Q161" s="348" t="str">
        <f t="shared" si="43"/>
        <v/>
      </c>
      <c r="R161" s="348" t="str">
        <f t="shared" si="43"/>
        <v/>
      </c>
      <c r="S161" s="348" t="str">
        <f t="shared" si="43"/>
        <v/>
      </c>
      <c r="T161" s="348" t="str">
        <f t="shared" si="43"/>
        <v/>
      </c>
      <c r="U161" s="348" t="str">
        <f t="shared" si="43"/>
        <v/>
      </c>
      <c r="V161" s="348" t="str">
        <f t="shared" si="43"/>
        <v/>
      </c>
      <c r="W161" s="348" t="str">
        <f t="shared" si="43"/>
        <v/>
      </c>
      <c r="X161" s="348" t="str">
        <f t="shared" si="43"/>
        <v/>
      </c>
    </row>
    <row r="162" spans="1:24">
      <c r="A162" s="607" t="str" cm="1">
        <f t="array" ref="A162">Weryfikacja_wypelnienia_KO_Projekt</f>
        <v/>
      </c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1:24">
      <c r="A163" s="607" t="str" cm="1">
        <f t="array" ref="A163">Weryfikacja_wypelnienia_KO_Projekt</f>
        <v/>
      </c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7" t="str" cm="1">
        <f t="array" ref="A164">Weryfikacja_wypelnienia_KO_Projekt</f>
        <v/>
      </c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7" t="str" cm="1">
        <f t="array" ref="A165">Weryfikacja_wypelnienia_KO_Projekt</f>
        <v/>
      </c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7" t="str" cm="1">
        <f t="array" ref="A166">Weryfikacja_wypelnienia_KO_Projekt</f>
        <v/>
      </c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7" t="str" cm="1">
        <f t="array" ref="A167">Weryfikacja_wypelnienia_KO_Projekt</f>
        <v/>
      </c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607" t="str" cm="1">
        <f t="array" ref="A168">Weryfikacja_wypelnienia_KO_Projekt</f>
        <v/>
      </c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607" t="str" cm="1">
        <f t="array" ref="A169">Weryfikacja_wypelnienia_KO_Projekt</f>
        <v/>
      </c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607" t="str" cm="1">
        <f t="array" ref="A170">Weryfikacja_wypelnienia_KO_Projekt</f>
        <v/>
      </c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607" t="str" cm="1">
        <f t="array" ref="A171">Weryfikacja_wypelnienia_KO_Projekt</f>
        <v/>
      </c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607" t="str" cm="1">
        <f t="array" ref="A172">Weryfikacja_wypelnienia_KO_Projekt</f>
        <v/>
      </c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7" t="str" cm="1">
        <f t="array" ref="A173">Weryfikacja_wypelnienia_KO_Projekt</f>
        <v/>
      </c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7" t="str" cm="1">
        <f t="array" ref="A174">Weryfikacja_wypelnienia_KO_Projekt</f>
        <v/>
      </c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7" t="str" cm="1">
        <f t="array" ref="A175">Weryfikacja_wypelnienia_KO_Projekt</f>
        <v/>
      </c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7" t="str" cm="1">
        <f t="array" ref="A176">Weryfikacja_wypelnienia_KO_Projekt</f>
        <v/>
      </c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607" t="str" cm="1">
        <f t="array" ref="A177">Weryfikacja_wypelnienia_KO_Projekt</f>
        <v/>
      </c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607" t="str" cm="1">
        <f t="array" ref="A178">Weryfikacja_wypelnienia_KO_Projekt</f>
        <v/>
      </c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607" t="str" cm="1">
        <f t="array" ref="A179">Weryfikacja_wypelnienia_KO_Projekt</f>
        <v/>
      </c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607" t="str" cm="1">
        <f t="array" ref="A180">Weryfikacja_wypelnienia_KO_Projekt</f>
        <v/>
      </c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607" t="str" cm="1">
        <f t="array" ref="A181">Weryfikacja_wypelnienia_KO_Projekt</f>
        <v/>
      </c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4">IF(LataProjekcji&lt;=Koniec,ROUND(SUM(K162:K181),0),0)</f>
        <v>0</v>
      </c>
      <c r="L182" s="180">
        <f t="shared" si="44"/>
        <v>0</v>
      </c>
      <c r="M182" s="180">
        <f t="shared" si="44"/>
        <v>0</v>
      </c>
      <c r="N182" s="180">
        <f t="shared" si="44"/>
        <v>0</v>
      </c>
      <c r="O182" s="180">
        <f t="shared" si="44"/>
        <v>0</v>
      </c>
      <c r="P182" s="180">
        <f t="shared" si="44"/>
        <v>0</v>
      </c>
      <c r="Q182" s="180">
        <f t="shared" si="44"/>
        <v>0</v>
      </c>
      <c r="R182" s="180">
        <f t="shared" si="44"/>
        <v>0</v>
      </c>
      <c r="S182" s="180">
        <f t="shared" si="44"/>
        <v>0</v>
      </c>
      <c r="T182" s="180">
        <f t="shared" si="44"/>
        <v>0</v>
      </c>
      <c r="U182" s="180">
        <f t="shared" si="44"/>
        <v>0</v>
      </c>
      <c r="V182" s="180">
        <f t="shared" si="44"/>
        <v>0</v>
      </c>
      <c r="W182" s="180">
        <f t="shared" si="44"/>
        <v>0</v>
      </c>
      <c r="X182" s="180">
        <f t="shared" si="44"/>
        <v>0</v>
      </c>
    </row>
    <row r="183" spans="1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40" t="s">
        <v>341</v>
      </c>
      <c r="L183" s="641"/>
      <c r="M183" s="641"/>
      <c r="N183" s="641"/>
      <c r="O183" s="641"/>
      <c r="P183" s="641"/>
      <c r="Q183" s="641"/>
      <c r="R183" s="641"/>
      <c r="S183" s="641"/>
      <c r="T183" s="641"/>
      <c r="U183" s="641"/>
      <c r="V183" s="641"/>
      <c r="W183" s="641"/>
      <c r="X183" s="641"/>
    </row>
    <row r="184" spans="1:24">
      <c r="B184" s="62" t="str">
        <f t="shared" ref="B184:B190" si="45">IF(ISBLANK(B162),"",B162)</f>
        <v/>
      </c>
      <c r="C184" s="490" t="str">
        <f t="shared" ref="C184:E203" si="46">IF(ISBLANK(C162),"",C162)</f>
        <v/>
      </c>
      <c r="D184" s="490" t="str">
        <f t="shared" si="46"/>
        <v/>
      </c>
      <c r="E184" s="62" t="str">
        <f t="shared" si="46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1:24">
      <c r="B185" s="62" t="str">
        <f t="shared" si="45"/>
        <v/>
      </c>
      <c r="C185" s="490" t="str">
        <f t="shared" si="46"/>
        <v/>
      </c>
      <c r="D185" s="490" t="str">
        <f t="shared" si="46"/>
        <v/>
      </c>
      <c r="E185" s="62" t="str">
        <f t="shared" si="46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1:24">
      <c r="B186" s="62" t="str">
        <f t="shared" si="45"/>
        <v/>
      </c>
      <c r="C186" s="490" t="str">
        <f t="shared" si="46"/>
        <v/>
      </c>
      <c r="D186" s="490" t="str">
        <f t="shared" si="46"/>
        <v/>
      </c>
      <c r="E186" s="62" t="str">
        <f t="shared" si="46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B187" s="62" t="str">
        <f t="shared" si="45"/>
        <v/>
      </c>
      <c r="C187" s="490" t="str">
        <f t="shared" si="46"/>
        <v/>
      </c>
      <c r="D187" s="490" t="str">
        <f t="shared" si="46"/>
        <v/>
      </c>
      <c r="E187" s="62" t="str">
        <f t="shared" si="46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B188" s="62" t="str">
        <f t="shared" si="45"/>
        <v/>
      </c>
      <c r="C188" s="490" t="str">
        <f t="shared" si="46"/>
        <v/>
      </c>
      <c r="D188" s="490" t="str">
        <f t="shared" si="46"/>
        <v/>
      </c>
      <c r="E188" s="62" t="str">
        <f t="shared" si="46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B189" s="62" t="str">
        <f t="shared" si="45"/>
        <v/>
      </c>
      <c r="C189" s="490" t="str">
        <f t="shared" si="46"/>
        <v/>
      </c>
      <c r="D189" s="490" t="str">
        <f t="shared" si="46"/>
        <v/>
      </c>
      <c r="E189" s="62" t="str">
        <f t="shared" si="46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B190" s="62" t="str">
        <f t="shared" si="45"/>
        <v/>
      </c>
      <c r="C190" s="490" t="str">
        <f t="shared" si="46"/>
        <v/>
      </c>
      <c r="D190" s="490" t="str">
        <f t="shared" si="46"/>
        <v/>
      </c>
      <c r="E190" s="62" t="str">
        <f t="shared" si="46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B191" s="62" t="str">
        <f t="shared" ref="B191:B203" si="47">IF(ISBLANK(B169),"",B169)</f>
        <v/>
      </c>
      <c r="C191" s="490" t="str">
        <f t="shared" si="46"/>
        <v/>
      </c>
      <c r="D191" s="490" t="str">
        <f t="shared" si="46"/>
        <v/>
      </c>
      <c r="E191" s="62" t="str">
        <f t="shared" si="46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B192" s="62" t="str">
        <f t="shared" si="47"/>
        <v/>
      </c>
      <c r="C192" s="490" t="str">
        <f t="shared" si="46"/>
        <v/>
      </c>
      <c r="D192" s="490" t="str">
        <f t="shared" si="46"/>
        <v/>
      </c>
      <c r="E192" s="62" t="str">
        <f t="shared" si="46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1:24">
      <c r="B193" s="62" t="str">
        <f t="shared" si="47"/>
        <v/>
      </c>
      <c r="C193" s="490" t="str">
        <f t="shared" si="46"/>
        <v/>
      </c>
      <c r="D193" s="490" t="str">
        <f t="shared" si="46"/>
        <v/>
      </c>
      <c r="E193" s="62" t="str">
        <f t="shared" si="46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1:24">
      <c r="B194" s="62" t="str">
        <f t="shared" si="47"/>
        <v/>
      </c>
      <c r="C194" s="490" t="str">
        <f t="shared" si="46"/>
        <v/>
      </c>
      <c r="D194" s="490" t="str">
        <f t="shared" si="46"/>
        <v/>
      </c>
      <c r="E194" s="62" t="str">
        <f t="shared" si="46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1:24">
      <c r="B195" s="62" t="str">
        <f t="shared" si="47"/>
        <v/>
      </c>
      <c r="C195" s="490" t="str">
        <f t="shared" si="46"/>
        <v/>
      </c>
      <c r="D195" s="490" t="str">
        <f t="shared" si="46"/>
        <v/>
      </c>
      <c r="E195" s="62" t="str">
        <f t="shared" si="46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1:24">
      <c r="B196" s="62" t="str">
        <f t="shared" si="47"/>
        <v/>
      </c>
      <c r="C196" s="490" t="str">
        <f t="shared" si="46"/>
        <v/>
      </c>
      <c r="D196" s="490" t="str">
        <f t="shared" si="46"/>
        <v/>
      </c>
      <c r="E196" s="62" t="str">
        <f t="shared" si="46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1:24">
      <c r="B197" s="62" t="str">
        <f t="shared" si="47"/>
        <v/>
      </c>
      <c r="C197" s="490" t="str">
        <f t="shared" si="46"/>
        <v/>
      </c>
      <c r="D197" s="490" t="str">
        <f t="shared" si="46"/>
        <v/>
      </c>
      <c r="E197" s="62" t="str">
        <f t="shared" si="46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1:24">
      <c r="B198" s="62" t="str">
        <f t="shared" si="47"/>
        <v/>
      </c>
      <c r="C198" s="490" t="str">
        <f t="shared" si="46"/>
        <v/>
      </c>
      <c r="D198" s="490" t="str">
        <f t="shared" si="46"/>
        <v/>
      </c>
      <c r="E198" s="62" t="str">
        <f t="shared" si="46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1:24">
      <c r="B199" s="62" t="str">
        <f t="shared" si="47"/>
        <v/>
      </c>
      <c r="C199" s="490" t="str">
        <f t="shared" si="46"/>
        <v/>
      </c>
      <c r="D199" s="490" t="str">
        <f t="shared" si="46"/>
        <v/>
      </c>
      <c r="E199" s="62" t="str">
        <f t="shared" si="46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1:24">
      <c r="B200" s="62" t="str">
        <f t="shared" si="47"/>
        <v/>
      </c>
      <c r="C200" s="490" t="str">
        <f t="shared" si="46"/>
        <v/>
      </c>
      <c r="D200" s="490" t="str">
        <f t="shared" si="46"/>
        <v/>
      </c>
      <c r="E200" s="62" t="str">
        <f t="shared" si="46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1:24">
      <c r="B201" s="62" t="str">
        <f t="shared" si="47"/>
        <v/>
      </c>
      <c r="C201" s="490" t="str">
        <f t="shared" si="46"/>
        <v/>
      </c>
      <c r="D201" s="490" t="str">
        <f t="shared" si="46"/>
        <v/>
      </c>
      <c r="E201" s="62" t="str">
        <f t="shared" si="46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1:24">
      <c r="B202" s="62" t="str">
        <f t="shared" si="47"/>
        <v/>
      </c>
      <c r="C202" s="490" t="str">
        <f t="shared" si="46"/>
        <v/>
      </c>
      <c r="D202" s="490" t="str">
        <f t="shared" si="46"/>
        <v/>
      </c>
      <c r="E202" s="62" t="str">
        <f t="shared" si="46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1:24">
      <c r="B203" s="62" t="str">
        <f t="shared" si="47"/>
        <v/>
      </c>
      <c r="C203" s="490" t="str">
        <f t="shared" si="46"/>
        <v/>
      </c>
      <c r="D203" s="490" t="str">
        <f t="shared" si="46"/>
        <v/>
      </c>
      <c r="E203" s="62" t="str">
        <f t="shared" si="46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1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>
      <c r="B206" s="349" t="s">
        <v>344</v>
      </c>
      <c r="C206" s="348" t="str">
        <f>C$114</f>
        <v>Moduł</v>
      </c>
      <c r="D206" s="348" t="str">
        <f t="shared" ref="D206:X206" si="48">D$114</f>
        <v>Kwalifikowalne</v>
      </c>
      <c r="E206" s="348" t="str">
        <f t="shared" si="48"/>
        <v>Koszty B+R</v>
      </c>
      <c r="F206" s="348"/>
      <c r="G206" s="348">
        <f t="shared" ca="1" si="48"/>
        <v>0</v>
      </c>
      <c r="H206" s="348">
        <f t="shared" ca="1" si="48"/>
        <v>0</v>
      </c>
      <c r="I206" s="348">
        <f t="shared" ca="1" si="48"/>
        <v>0</v>
      </c>
      <c r="J206" s="348" t="str">
        <f t="shared" si="48"/>
        <v/>
      </c>
      <c r="K206" s="348" t="str">
        <f t="shared" si="48"/>
        <v>Uzupełnij dane</v>
      </c>
      <c r="L206" s="348" t="str">
        <f t="shared" si="48"/>
        <v/>
      </c>
      <c r="M206" s="348" t="str">
        <f t="shared" si="48"/>
        <v/>
      </c>
      <c r="N206" s="348" t="str">
        <f t="shared" si="48"/>
        <v/>
      </c>
      <c r="O206" s="348" t="str">
        <f t="shared" si="48"/>
        <v/>
      </c>
      <c r="P206" s="348" t="str">
        <f t="shared" si="48"/>
        <v/>
      </c>
      <c r="Q206" s="348" t="str">
        <f t="shared" si="48"/>
        <v/>
      </c>
      <c r="R206" s="348" t="str">
        <f t="shared" si="48"/>
        <v/>
      </c>
      <c r="S206" s="348" t="str">
        <f t="shared" si="48"/>
        <v/>
      </c>
      <c r="T206" s="348" t="str">
        <f t="shared" si="48"/>
        <v/>
      </c>
      <c r="U206" s="348" t="str">
        <f t="shared" si="48"/>
        <v/>
      </c>
      <c r="V206" s="348" t="str">
        <f t="shared" si="48"/>
        <v/>
      </c>
      <c r="W206" s="348" t="str">
        <f t="shared" si="48"/>
        <v/>
      </c>
      <c r="X206" s="348" t="str">
        <f t="shared" si="48"/>
        <v/>
      </c>
    </row>
    <row r="207" spans="1:24">
      <c r="A207" s="607" t="str" cm="1">
        <f t="array" ref="A207">Weryfikacja_wypelnienia_KO_Projekt</f>
        <v/>
      </c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1:24">
      <c r="A208" s="607" t="str" cm="1">
        <f t="array" ref="A208">Weryfikacja_wypelnienia_KO_Projekt</f>
        <v/>
      </c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607" t="str" cm="1">
        <f t="array" ref="A209">Weryfikacja_wypelnienia_KO_Projekt</f>
        <v/>
      </c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607" t="str" cm="1">
        <f t="array" ref="A210">Weryfikacja_wypelnienia_KO_Projekt</f>
        <v/>
      </c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607" t="str" cm="1">
        <f t="array" ref="A211">Weryfikacja_wypelnienia_KO_Projekt</f>
        <v/>
      </c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9">IF(LataProjekcji&lt;=Koniec,ROUND(SUM(K207:K211),0),0)</f>
        <v>0</v>
      </c>
      <c r="L212" s="180">
        <f t="shared" si="49"/>
        <v>0</v>
      </c>
      <c r="M212" s="180">
        <f t="shared" si="49"/>
        <v>0</v>
      </c>
      <c r="N212" s="180">
        <f t="shared" si="49"/>
        <v>0</v>
      </c>
      <c r="O212" s="180">
        <f t="shared" si="49"/>
        <v>0</v>
      </c>
      <c r="P212" s="180">
        <f t="shared" si="49"/>
        <v>0</v>
      </c>
      <c r="Q212" s="180">
        <f t="shared" si="49"/>
        <v>0</v>
      </c>
      <c r="R212" s="180">
        <f t="shared" si="49"/>
        <v>0</v>
      </c>
      <c r="S212" s="180">
        <f t="shared" si="49"/>
        <v>0</v>
      </c>
      <c r="T212" s="180">
        <f t="shared" si="49"/>
        <v>0</v>
      </c>
      <c r="U212" s="180">
        <f t="shared" si="49"/>
        <v>0</v>
      </c>
      <c r="V212" s="180">
        <f t="shared" si="49"/>
        <v>0</v>
      </c>
      <c r="W212" s="180">
        <f t="shared" si="49"/>
        <v>0</v>
      </c>
      <c r="X212" s="180">
        <f t="shared" si="49"/>
        <v>0</v>
      </c>
    </row>
    <row r="213" spans="1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40" t="s">
        <v>341</v>
      </c>
      <c r="L213" s="641"/>
      <c r="M213" s="641"/>
      <c r="N213" s="641"/>
      <c r="O213" s="641"/>
      <c r="P213" s="641"/>
      <c r="Q213" s="641"/>
      <c r="R213" s="641"/>
      <c r="S213" s="641"/>
      <c r="T213" s="641"/>
      <c r="U213" s="641"/>
      <c r="V213" s="641"/>
      <c r="W213" s="641"/>
      <c r="X213" s="641"/>
    </row>
    <row r="214" spans="1:24">
      <c r="B214" s="187" t="str">
        <f t="shared" ref="B214:E218" si="50">IF(ISBLANK(B207),"",B207)</f>
        <v/>
      </c>
      <c r="C214" s="187" t="str">
        <f t="shared" si="50"/>
        <v/>
      </c>
      <c r="D214" s="187" t="str">
        <f t="shared" si="50"/>
        <v/>
      </c>
      <c r="E214" s="187" t="str">
        <f t="shared" si="50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1:24">
      <c r="B215" s="62" t="str">
        <f t="shared" si="50"/>
        <v/>
      </c>
      <c r="C215" s="62" t="str">
        <f t="shared" si="50"/>
        <v/>
      </c>
      <c r="D215" s="62" t="str">
        <f t="shared" si="50"/>
        <v/>
      </c>
      <c r="E215" s="62" t="str">
        <f t="shared" si="50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1:24">
      <c r="B216" s="62" t="str">
        <f t="shared" si="50"/>
        <v/>
      </c>
      <c r="C216" s="62" t="str">
        <f t="shared" si="50"/>
        <v/>
      </c>
      <c r="D216" s="62" t="str">
        <f t="shared" si="50"/>
        <v/>
      </c>
      <c r="E216" s="62" t="str">
        <f t="shared" si="50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1:24">
      <c r="B217" s="62" t="str">
        <f t="shared" si="50"/>
        <v/>
      </c>
      <c r="C217" s="62" t="str">
        <f t="shared" si="50"/>
        <v/>
      </c>
      <c r="D217" s="62" t="str">
        <f t="shared" si="50"/>
        <v/>
      </c>
      <c r="E217" s="62" t="str">
        <f t="shared" si="50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1:24">
      <c r="B218" s="62" t="str">
        <f t="shared" si="50"/>
        <v/>
      </c>
      <c r="C218" s="62" t="str">
        <f t="shared" si="50"/>
        <v/>
      </c>
      <c r="D218" s="62" t="str">
        <f t="shared" si="50"/>
        <v/>
      </c>
      <c r="E218" s="62" t="str">
        <f t="shared" si="50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1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B221" s="349" t="s">
        <v>346</v>
      </c>
      <c r="C221" s="348" t="str">
        <f>C$114</f>
        <v>Moduł</v>
      </c>
      <c r="D221" s="348" t="str">
        <f t="shared" ref="D221:X221" si="51">D$114</f>
        <v>Kwalifikowalne</v>
      </c>
      <c r="E221" s="348" t="str">
        <f t="shared" si="51"/>
        <v>Koszty B+R</v>
      </c>
      <c r="F221" s="348"/>
      <c r="G221" s="348">
        <f t="shared" ca="1" si="51"/>
        <v>0</v>
      </c>
      <c r="H221" s="348">
        <f t="shared" ca="1" si="51"/>
        <v>0</v>
      </c>
      <c r="I221" s="348">
        <f t="shared" ca="1" si="51"/>
        <v>0</v>
      </c>
      <c r="J221" s="348" t="str">
        <f t="shared" si="51"/>
        <v/>
      </c>
      <c r="K221" s="348" t="str">
        <f t="shared" si="51"/>
        <v>Uzupełnij dane</v>
      </c>
      <c r="L221" s="348" t="str">
        <f t="shared" si="51"/>
        <v/>
      </c>
      <c r="M221" s="348" t="str">
        <f t="shared" si="51"/>
        <v/>
      </c>
      <c r="N221" s="348" t="str">
        <f t="shared" si="51"/>
        <v/>
      </c>
      <c r="O221" s="348" t="str">
        <f t="shared" si="51"/>
        <v/>
      </c>
      <c r="P221" s="348" t="str">
        <f t="shared" si="51"/>
        <v/>
      </c>
      <c r="Q221" s="348" t="str">
        <f t="shared" si="51"/>
        <v/>
      </c>
      <c r="R221" s="348" t="str">
        <f t="shared" si="51"/>
        <v/>
      </c>
      <c r="S221" s="348" t="str">
        <f t="shared" si="51"/>
        <v/>
      </c>
      <c r="T221" s="348" t="str">
        <f t="shared" si="51"/>
        <v/>
      </c>
      <c r="U221" s="348" t="str">
        <f t="shared" si="51"/>
        <v/>
      </c>
      <c r="V221" s="348" t="str">
        <f t="shared" si="51"/>
        <v/>
      </c>
      <c r="W221" s="348" t="str">
        <f t="shared" si="51"/>
        <v/>
      </c>
      <c r="X221" s="348" t="str">
        <f t="shared" si="51"/>
        <v/>
      </c>
    </row>
    <row r="222" spans="1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1:24">
      <c r="A223" s="607" t="str" cm="1">
        <f t="array" ref="A223">Weryfikacja_wypelnienia_KO_Projekt</f>
        <v/>
      </c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607" t="str" cm="1">
        <f t="array" ref="A224">Weryfikacja_wypelnienia_KO_Projekt</f>
        <v/>
      </c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7" t="str" cm="1">
        <f t="array" ref="A225">Weryfikacja_wypelnienia_KO_Projekt</f>
        <v/>
      </c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7" t="str" cm="1">
        <f t="array" ref="A226">Weryfikacja_wypelnienia_KO_Projekt</f>
        <v/>
      </c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607" t="str" cm="1">
        <f t="array" ref="A227">Weryfikacja_wypelnienia_KO_Projekt</f>
        <v/>
      </c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607" t="str" cm="1">
        <f t="array" ref="A228">Weryfikacja_wypelnienia_KO_Projekt</f>
        <v/>
      </c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607" t="str" cm="1">
        <f t="array" ref="A229">Weryfikacja_wypelnienia_KO_Projekt</f>
        <v/>
      </c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607" t="str" cm="1">
        <f t="array" ref="A230">Weryfikacja_wypelnienia_KO_Projekt</f>
        <v/>
      </c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607" t="str" cm="1">
        <f t="array" ref="A231">Weryfikacja_wypelnienia_KO_Projekt</f>
        <v/>
      </c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607" t="str" cm="1">
        <f t="array" ref="A232">Weryfikacja_wypelnienia_KO_Projekt</f>
        <v/>
      </c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607" t="str" cm="1">
        <f t="array" ref="A233">Weryfikacja_wypelnienia_KO_Projekt</f>
        <v/>
      </c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7" t="str" cm="1">
        <f t="array" ref="A234">Weryfikacja_wypelnienia_KO_Projekt</f>
        <v/>
      </c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7" t="str" cm="1">
        <f t="array" ref="A235">Weryfikacja_wypelnienia_KO_Projekt</f>
        <v/>
      </c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7" t="str" cm="1">
        <f t="array" ref="A236">Weryfikacja_wypelnienia_KO_Projekt</f>
        <v/>
      </c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607" t="str" cm="1">
        <f t="array" ref="A237">Weryfikacja_wypelnienia_KO_Projekt</f>
        <v/>
      </c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607" t="str" cm="1">
        <f t="array" ref="A238">Weryfikacja_wypelnienia_KO_Projekt</f>
        <v/>
      </c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607" t="str" cm="1">
        <f t="array" ref="A239">Weryfikacja_wypelnienia_KO_Projekt</f>
        <v/>
      </c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607" t="str" cm="1">
        <f t="array" ref="A240">Weryfikacja_wypelnienia_KO_Projekt</f>
        <v/>
      </c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607" t="str" cm="1">
        <f t="array" ref="A241">Weryfikacja_wypelnienia_KO_Projekt</f>
        <v/>
      </c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607" t="str" cm="1">
        <f t="array" ref="A242">Weryfikacja_wypelnienia_KO_Projekt</f>
        <v/>
      </c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607" t="str" cm="1">
        <f t="array" ref="A243">Weryfikacja_wypelnienia_KO_Projekt</f>
        <v/>
      </c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607" t="str" cm="1">
        <f t="array" ref="A244">Weryfikacja_wypelnienia_KO_Projekt</f>
        <v/>
      </c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607" t="str" cm="1">
        <f t="array" ref="A245">Weryfikacja_wypelnienia_KO_Projekt</f>
        <v/>
      </c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607" t="str" cm="1">
        <f t="array" ref="A246">Weryfikacja_wypelnienia_KO_Projekt</f>
        <v/>
      </c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607" t="str" cm="1">
        <f t="array" ref="A247">Weryfikacja_wypelnienia_KO_Projekt</f>
        <v/>
      </c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607" t="str" cm="1">
        <f t="array" ref="A248">Weryfikacja_wypelnienia_KO_Projekt</f>
        <v/>
      </c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607" t="str" cm="1">
        <f t="array" ref="A249">Weryfikacja_wypelnienia_KO_Projekt</f>
        <v/>
      </c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607" t="str" cm="1">
        <f t="array" ref="A250">Weryfikacja_wypelnienia_KO_Projekt</f>
        <v/>
      </c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607" t="str" cm="1">
        <f t="array" ref="A251">Weryfikacja_wypelnienia_KO_Projekt</f>
        <v/>
      </c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607" t="str" cm="1">
        <f t="array" ref="A252">Weryfikacja_wypelnienia_KO_Projekt</f>
        <v/>
      </c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607" t="str" cm="1">
        <f t="array" ref="A253">Weryfikacja_wypelnienia_KO_Projekt</f>
        <v/>
      </c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607" t="str" cm="1">
        <f t="array" ref="A254">Weryfikacja_wypelnienia_KO_Projekt</f>
        <v/>
      </c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607" t="str" cm="1">
        <f t="array" ref="A255">Weryfikacja_wypelnienia_KO_Projekt</f>
        <v/>
      </c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607" t="str" cm="1">
        <f t="array" ref="A256">Weryfikacja_wypelnienia_KO_Projekt</f>
        <v/>
      </c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607" t="str" cm="1">
        <f t="array" ref="A257">Weryfikacja_wypelnienia_KO_Projekt</f>
        <v/>
      </c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607" t="str" cm="1">
        <f t="array" ref="A258">Weryfikacja_wypelnienia_KO_Projekt</f>
        <v/>
      </c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607" t="str" cm="1">
        <f t="array" ref="A259">Weryfikacja_wypelnienia_KO_Projekt</f>
        <v/>
      </c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607" t="str" cm="1">
        <f t="array" ref="A260">Weryfikacja_wypelnienia_KO_Projekt</f>
        <v/>
      </c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607" t="str" cm="1">
        <f t="array" ref="A261">Weryfikacja_wypelnienia_KO_Projekt</f>
        <v/>
      </c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607" t="str" cm="1">
        <f t="array" ref="A262">Weryfikacja_wypelnienia_KO_Projekt</f>
        <v/>
      </c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 customFormat="1">
      <c r="A263" s="607"/>
    </row>
    <row r="264" spans="1:24">
      <c r="B264" s="349" t="s">
        <v>662</v>
      </c>
      <c r="C264" s="348" t="str">
        <f>C$114</f>
        <v>Moduł</v>
      </c>
      <c r="D264" s="348" t="str">
        <f t="shared" ref="D264:X264" si="52">D$114</f>
        <v>Kwalifikowalne</v>
      </c>
      <c r="E264" s="348" t="str">
        <f t="shared" si="52"/>
        <v>Koszty B+R</v>
      </c>
      <c r="F264" s="348"/>
      <c r="G264" s="348">
        <f t="shared" ca="1" si="52"/>
        <v>0</v>
      </c>
      <c r="H264" s="348">
        <f t="shared" ca="1" si="52"/>
        <v>0</v>
      </c>
      <c r="I264" s="348">
        <f t="shared" ca="1" si="52"/>
        <v>0</v>
      </c>
      <c r="J264" s="348" t="str">
        <f t="shared" si="52"/>
        <v/>
      </c>
      <c r="K264" s="348" t="str">
        <f t="shared" si="52"/>
        <v>Uzupełnij dane</v>
      </c>
      <c r="L264" s="348" t="str">
        <f t="shared" si="52"/>
        <v/>
      </c>
      <c r="M264" s="348" t="str">
        <f t="shared" si="52"/>
        <v/>
      </c>
      <c r="N264" s="348" t="str">
        <f t="shared" si="52"/>
        <v/>
      </c>
      <c r="O264" s="348" t="str">
        <f t="shared" si="52"/>
        <v/>
      </c>
      <c r="P264" s="348" t="str">
        <f t="shared" si="52"/>
        <v/>
      </c>
      <c r="Q264" s="348" t="str">
        <f t="shared" si="52"/>
        <v/>
      </c>
      <c r="R264" s="348" t="str">
        <f t="shared" si="52"/>
        <v/>
      </c>
      <c r="S264" s="348" t="str">
        <f t="shared" si="52"/>
        <v/>
      </c>
      <c r="T264" s="348" t="str">
        <f t="shared" si="52"/>
        <v/>
      </c>
      <c r="U264" s="348" t="str">
        <f t="shared" si="52"/>
        <v/>
      </c>
      <c r="V264" s="348" t="str">
        <f t="shared" si="52"/>
        <v/>
      </c>
      <c r="W264" s="348" t="str">
        <f t="shared" si="52"/>
        <v/>
      </c>
      <c r="X264" s="348" t="str">
        <f t="shared" si="52"/>
        <v/>
      </c>
    </row>
    <row r="265" spans="1:24">
      <c r="A265" s="607" t="str" cm="1">
        <f t="array" ref="A265">IF(OR(A223="✅",A223="⛔"),IF(AND(OR(ISNUMBER('Koszty operacyjne'!K265:X265)),NOT(ISTEXT('Koszty operacyjne'!K265:X265))),"✅","⛔"),IF(A223="",IF(AND(ISBLANK('Koszty operacyjne'!K265:X265)),"","⛔")))</f>
        <v/>
      </c>
      <c r="B265" s="19" t="str">
        <f t="shared" ref="B265:E284" si="53">IF(ISBLANK(B223),"",B223)</f>
        <v/>
      </c>
      <c r="C265" s="491" t="str">
        <f t="shared" si="53"/>
        <v/>
      </c>
      <c r="D265" s="491" t="str">
        <f t="shared" si="53"/>
        <v/>
      </c>
      <c r="E265" s="19" t="str">
        <f t="shared" si="53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1:24">
      <c r="A266" s="607" t="str" cm="1">
        <f t="array" ref="A266">IF(OR(A224="✅",A224="⛔"),IF(AND(OR(ISNUMBER('Koszty operacyjne'!K266:X266)),NOT(ISTEXT('Koszty operacyjne'!K266:X266))),"✅","⛔"),IF(A224="",IF(AND(ISBLANK('Koszty operacyjne'!K266:X266)),"","⛔")))</f>
        <v/>
      </c>
      <c r="B266" s="52" t="str">
        <f t="shared" si="53"/>
        <v/>
      </c>
      <c r="C266" s="482" t="str">
        <f t="shared" si="53"/>
        <v/>
      </c>
      <c r="D266" s="482" t="str">
        <f t="shared" si="53"/>
        <v/>
      </c>
      <c r="E266" s="52" t="str">
        <f t="shared" si="53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1:24">
      <c r="A267" s="607" t="str" cm="1">
        <f t="array" ref="A267">IF(OR(A225="✅",A225="⛔"),IF(AND(OR(ISNUMBER('Koszty operacyjne'!K267:X267)),NOT(ISTEXT('Koszty operacyjne'!K267:X267))),"✅","⛔"),IF(A225="",IF(AND(ISBLANK('Koszty operacyjne'!K267:X267)),"","⛔")))</f>
        <v/>
      </c>
      <c r="B267" s="52" t="str">
        <f t="shared" si="53"/>
        <v/>
      </c>
      <c r="C267" s="482" t="str">
        <f t="shared" si="53"/>
        <v/>
      </c>
      <c r="D267" s="482" t="str">
        <f t="shared" si="53"/>
        <v/>
      </c>
      <c r="E267" s="52" t="str">
        <f t="shared" si="53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1:24">
      <c r="A268" s="607" t="str" cm="1">
        <f t="array" ref="A268">IF(OR(A226="✅",A226="⛔"),IF(AND(OR(ISNUMBER('Koszty operacyjne'!K268:X268)),NOT(ISTEXT('Koszty operacyjne'!K268:X268))),"✅","⛔"),IF(A226="",IF(AND(ISBLANK('Koszty operacyjne'!K268:X268)),"","⛔")))</f>
        <v/>
      </c>
      <c r="B268" s="52" t="str">
        <f t="shared" si="53"/>
        <v/>
      </c>
      <c r="C268" s="482" t="str">
        <f t="shared" si="53"/>
        <v/>
      </c>
      <c r="D268" s="482" t="str">
        <f t="shared" si="53"/>
        <v/>
      </c>
      <c r="E268" s="52" t="str">
        <f t="shared" si="53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1:24">
      <c r="A269" s="607" t="str" cm="1">
        <f t="array" ref="A269">IF(OR(A227="✅",A227="⛔"),IF(AND(OR(ISNUMBER('Koszty operacyjne'!K269:X269)),NOT(ISTEXT('Koszty operacyjne'!K269:X269))),"✅","⛔"),IF(A227="",IF(AND(ISBLANK('Koszty operacyjne'!K269:X269)),"","⛔")))</f>
        <v/>
      </c>
      <c r="B269" s="52" t="str">
        <f t="shared" si="53"/>
        <v/>
      </c>
      <c r="C269" s="482" t="str">
        <f t="shared" si="53"/>
        <v/>
      </c>
      <c r="D269" s="482" t="str">
        <f t="shared" si="53"/>
        <v/>
      </c>
      <c r="E269" s="52" t="str">
        <f t="shared" si="53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1:24">
      <c r="A270" s="607" t="str" cm="1">
        <f t="array" ref="A270">IF(OR(A228="✅",A228="⛔"),IF(AND(OR(ISNUMBER('Koszty operacyjne'!K270:X270)),NOT(ISTEXT('Koszty operacyjne'!K270:X270))),"✅","⛔"),IF(A228="",IF(AND(ISBLANK('Koszty operacyjne'!K270:X270)),"","⛔")))</f>
        <v/>
      </c>
      <c r="B270" s="52" t="str">
        <f t="shared" si="53"/>
        <v/>
      </c>
      <c r="C270" s="482" t="str">
        <f t="shared" si="53"/>
        <v/>
      </c>
      <c r="D270" s="482" t="str">
        <f t="shared" si="53"/>
        <v/>
      </c>
      <c r="E270" s="52" t="str">
        <f t="shared" si="53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1:24">
      <c r="A271" s="607" t="str" cm="1">
        <f t="array" ref="A271">IF(OR(A229="✅",A229="⛔"),IF(AND(OR(ISNUMBER('Koszty operacyjne'!K271:X271)),NOT(ISTEXT('Koszty operacyjne'!K271:X271))),"✅","⛔"),IF(A229="",IF(AND(ISBLANK('Koszty operacyjne'!K271:X271)),"","⛔")))</f>
        <v/>
      </c>
      <c r="B271" s="52" t="str">
        <f t="shared" si="53"/>
        <v/>
      </c>
      <c r="C271" s="482" t="str">
        <f t="shared" si="53"/>
        <v/>
      </c>
      <c r="D271" s="482" t="str">
        <f t="shared" si="53"/>
        <v/>
      </c>
      <c r="E271" s="52" t="str">
        <f t="shared" si="53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1:24">
      <c r="A272" s="607" t="str" cm="1">
        <f t="array" ref="A272">IF(OR(A230="✅",A230="⛔"),IF(AND(OR(ISNUMBER('Koszty operacyjne'!K272:X272)),NOT(ISTEXT('Koszty operacyjne'!K272:X272))),"✅","⛔"),IF(A230="",IF(AND(ISBLANK('Koszty operacyjne'!K272:X272)),"","⛔")))</f>
        <v/>
      </c>
      <c r="B272" s="52" t="str">
        <f t="shared" si="53"/>
        <v/>
      </c>
      <c r="C272" s="482" t="str">
        <f t="shared" si="53"/>
        <v/>
      </c>
      <c r="D272" s="482" t="str">
        <f t="shared" si="53"/>
        <v/>
      </c>
      <c r="E272" s="52" t="str">
        <f t="shared" si="53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1:24">
      <c r="A273" s="607" t="str" cm="1">
        <f t="array" ref="A273">IF(OR(A231="✅",A231="⛔"),IF(AND(OR(ISNUMBER('Koszty operacyjne'!K273:X273)),NOT(ISTEXT('Koszty operacyjne'!K273:X273))),"✅","⛔"),IF(A231="",IF(AND(ISBLANK('Koszty operacyjne'!K273:X273)),"","⛔")))</f>
        <v/>
      </c>
      <c r="B273" s="52" t="str">
        <f t="shared" si="53"/>
        <v/>
      </c>
      <c r="C273" s="482" t="str">
        <f t="shared" si="53"/>
        <v/>
      </c>
      <c r="D273" s="482" t="str">
        <f t="shared" si="53"/>
        <v/>
      </c>
      <c r="E273" s="52" t="str">
        <f t="shared" si="53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1:24">
      <c r="A274" s="607" t="str" cm="1">
        <f t="array" ref="A274">IF(OR(A232="✅",A232="⛔"),IF(AND(OR(ISNUMBER('Koszty operacyjne'!K274:X274)),NOT(ISTEXT('Koszty operacyjne'!K274:X274))),"✅","⛔"),IF(A232="",IF(AND(ISBLANK('Koszty operacyjne'!K274:X274)),"","⛔")))</f>
        <v/>
      </c>
      <c r="B274" s="52" t="str">
        <f t="shared" si="53"/>
        <v/>
      </c>
      <c r="C274" s="482" t="str">
        <f t="shared" si="53"/>
        <v/>
      </c>
      <c r="D274" s="482" t="str">
        <f t="shared" si="53"/>
        <v/>
      </c>
      <c r="E274" s="52" t="str">
        <f t="shared" si="53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1:24">
      <c r="A275" s="607" t="str" cm="1">
        <f t="array" ref="A275">IF(OR(A233="✅",A233="⛔"),IF(AND(OR(ISNUMBER('Koszty operacyjne'!K275:X275)),NOT(ISTEXT('Koszty operacyjne'!K275:X275))),"✅","⛔"),IF(A233="",IF(AND(ISBLANK('Koszty operacyjne'!K275:X275)),"","⛔")))</f>
        <v/>
      </c>
      <c r="B275" s="52" t="str">
        <f t="shared" si="53"/>
        <v/>
      </c>
      <c r="C275" s="482" t="str">
        <f t="shared" si="53"/>
        <v/>
      </c>
      <c r="D275" s="482" t="str">
        <f t="shared" si="53"/>
        <v/>
      </c>
      <c r="E275" s="52" t="str">
        <f t="shared" si="53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1:24">
      <c r="A276" s="607" t="str" cm="1">
        <f t="array" ref="A276">IF(OR(A234="✅",A234="⛔"),IF(AND(OR(ISNUMBER('Koszty operacyjne'!K276:X276)),NOT(ISTEXT('Koszty operacyjne'!K276:X276))),"✅","⛔"),IF(A234="",IF(AND(ISBLANK('Koszty operacyjne'!K276:X276)),"","⛔")))</f>
        <v/>
      </c>
      <c r="B276" s="52" t="str">
        <f t="shared" si="53"/>
        <v/>
      </c>
      <c r="C276" s="482" t="str">
        <f t="shared" si="53"/>
        <v/>
      </c>
      <c r="D276" s="482" t="str">
        <f t="shared" si="53"/>
        <v/>
      </c>
      <c r="E276" s="52" t="str">
        <f t="shared" si="53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1:24">
      <c r="A277" s="607" t="str" cm="1">
        <f t="array" ref="A277">IF(OR(A235="✅",A235="⛔"),IF(AND(OR(ISNUMBER('Koszty operacyjne'!K277:X277)),NOT(ISTEXT('Koszty operacyjne'!K277:X277))),"✅","⛔"),IF(A235="",IF(AND(ISBLANK('Koszty operacyjne'!K277:X277)),"","⛔")))</f>
        <v/>
      </c>
      <c r="B277" s="52" t="str">
        <f t="shared" si="53"/>
        <v/>
      </c>
      <c r="C277" s="482" t="str">
        <f t="shared" si="53"/>
        <v/>
      </c>
      <c r="D277" s="482" t="str">
        <f t="shared" si="53"/>
        <v/>
      </c>
      <c r="E277" s="52" t="str">
        <f t="shared" si="53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1:24">
      <c r="A278" s="607" t="str" cm="1">
        <f t="array" ref="A278">IF(OR(A236="✅",A236="⛔"),IF(AND(OR(ISNUMBER('Koszty operacyjne'!K278:X278)),NOT(ISTEXT('Koszty operacyjne'!K278:X278))),"✅","⛔"),IF(A236="",IF(AND(ISBLANK('Koszty operacyjne'!K278:X278)),"","⛔")))</f>
        <v/>
      </c>
      <c r="B278" s="52" t="str">
        <f t="shared" si="53"/>
        <v/>
      </c>
      <c r="C278" s="482" t="str">
        <f t="shared" si="53"/>
        <v/>
      </c>
      <c r="D278" s="482" t="str">
        <f t="shared" si="53"/>
        <v/>
      </c>
      <c r="E278" s="52" t="str">
        <f t="shared" si="53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1:24">
      <c r="A279" s="607" t="str" cm="1">
        <f t="array" ref="A279">IF(OR(A237="✅",A237="⛔"),IF(AND(OR(ISNUMBER('Koszty operacyjne'!K279:X279)),NOT(ISTEXT('Koszty operacyjne'!K279:X279))),"✅","⛔"),IF(A237="",IF(AND(ISBLANK('Koszty operacyjne'!K279:X279)),"","⛔")))</f>
        <v/>
      </c>
      <c r="B279" s="52" t="str">
        <f t="shared" si="53"/>
        <v/>
      </c>
      <c r="C279" s="482" t="str">
        <f t="shared" si="53"/>
        <v/>
      </c>
      <c r="D279" s="482" t="str">
        <f t="shared" si="53"/>
        <v/>
      </c>
      <c r="E279" s="52" t="str">
        <f t="shared" si="53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1:24">
      <c r="A280" s="607" t="str" cm="1">
        <f t="array" ref="A280">IF(OR(A238="✅",A238="⛔"),IF(AND(OR(ISNUMBER('Koszty operacyjne'!K280:X280)),NOT(ISTEXT('Koszty operacyjne'!K280:X280))),"✅","⛔"),IF(A238="",IF(AND(ISBLANK('Koszty operacyjne'!K280:X280)),"","⛔")))</f>
        <v/>
      </c>
      <c r="B280" s="52" t="str">
        <f t="shared" si="53"/>
        <v/>
      </c>
      <c r="C280" s="482" t="str">
        <f t="shared" si="53"/>
        <v/>
      </c>
      <c r="D280" s="482" t="str">
        <f t="shared" si="53"/>
        <v/>
      </c>
      <c r="E280" s="52" t="str">
        <f t="shared" si="53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1:24">
      <c r="A281" s="607" t="str" cm="1">
        <f t="array" ref="A281">IF(OR(A239="✅",A239="⛔"),IF(AND(OR(ISNUMBER('Koszty operacyjne'!K281:X281)),NOT(ISTEXT('Koszty operacyjne'!K281:X281))),"✅","⛔"),IF(A239="",IF(AND(ISBLANK('Koszty operacyjne'!K281:X281)),"","⛔")))</f>
        <v/>
      </c>
      <c r="B281" s="52" t="str">
        <f t="shared" si="53"/>
        <v/>
      </c>
      <c r="C281" s="482" t="str">
        <f t="shared" si="53"/>
        <v/>
      </c>
      <c r="D281" s="482" t="str">
        <f t="shared" si="53"/>
        <v/>
      </c>
      <c r="E281" s="52" t="str">
        <f t="shared" si="53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1:24">
      <c r="A282" s="607" t="str" cm="1">
        <f t="array" ref="A282">IF(OR(A240="✅",A240="⛔"),IF(AND(OR(ISNUMBER('Koszty operacyjne'!K282:X282)),NOT(ISTEXT('Koszty operacyjne'!K282:X282))),"✅","⛔"),IF(A240="",IF(AND(ISBLANK('Koszty operacyjne'!K282:X282)),"","⛔")))</f>
        <v/>
      </c>
      <c r="B282" s="52" t="str">
        <f t="shared" si="53"/>
        <v/>
      </c>
      <c r="C282" s="482" t="str">
        <f t="shared" si="53"/>
        <v/>
      </c>
      <c r="D282" s="482" t="str">
        <f t="shared" si="53"/>
        <v/>
      </c>
      <c r="E282" s="52" t="str">
        <f t="shared" si="53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1:24">
      <c r="A283" s="607" t="str" cm="1">
        <f t="array" ref="A283">IF(OR(A241="✅",A241="⛔"),IF(AND(OR(ISNUMBER('Koszty operacyjne'!K283:X283)),NOT(ISTEXT('Koszty operacyjne'!K283:X283))),"✅","⛔"),IF(A241="",IF(AND(ISBLANK('Koszty operacyjne'!K283:X283)),"","⛔")))</f>
        <v/>
      </c>
      <c r="B283" s="52" t="str">
        <f t="shared" si="53"/>
        <v/>
      </c>
      <c r="C283" s="482" t="str">
        <f t="shared" si="53"/>
        <v/>
      </c>
      <c r="D283" s="482" t="str">
        <f t="shared" si="53"/>
        <v/>
      </c>
      <c r="E283" s="52" t="str">
        <f t="shared" si="53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1:24">
      <c r="A284" s="607" t="str" cm="1">
        <f t="array" ref="A284">IF(OR(A242="✅",A242="⛔"),IF(AND(OR(ISNUMBER('Koszty operacyjne'!K284:X284)),NOT(ISTEXT('Koszty operacyjne'!K284:X284))),"✅","⛔"),IF(A242="",IF(AND(ISBLANK('Koszty operacyjne'!K284:X284)),"","⛔")))</f>
        <v/>
      </c>
      <c r="B284" s="52" t="str">
        <f t="shared" si="53"/>
        <v/>
      </c>
      <c r="C284" s="482" t="str">
        <f t="shared" si="53"/>
        <v/>
      </c>
      <c r="D284" s="482" t="str">
        <f t="shared" si="53"/>
        <v/>
      </c>
      <c r="E284" s="52" t="str">
        <f t="shared" si="53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1:24">
      <c r="A285" s="607" t="str" cm="1">
        <f t="array" ref="A285">IF(OR(A243="✅",A243="⛔"),IF(AND(OR(ISNUMBER('Koszty operacyjne'!K285:X285)),NOT(ISTEXT('Koszty operacyjne'!K285:X285))),"✅","⛔"),IF(A243="",IF(AND(ISBLANK('Koszty operacyjne'!K285:X285)),"","⛔")))</f>
        <v/>
      </c>
      <c r="B285" s="52" t="str">
        <f t="shared" ref="B285:E304" si="54">IF(ISBLANK(B243),"",B243)</f>
        <v/>
      </c>
      <c r="C285" s="482" t="str">
        <f t="shared" si="54"/>
        <v/>
      </c>
      <c r="D285" s="482" t="str">
        <f t="shared" si="54"/>
        <v/>
      </c>
      <c r="E285" s="52" t="str">
        <f t="shared" si="54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1:24">
      <c r="A286" s="607" t="str" cm="1">
        <f t="array" ref="A286">IF(OR(A244="✅",A244="⛔"),IF(AND(OR(ISNUMBER('Koszty operacyjne'!K286:X286)),NOT(ISTEXT('Koszty operacyjne'!K286:X286))),"✅","⛔"),IF(A244="",IF(AND(ISBLANK('Koszty operacyjne'!K286:X286)),"","⛔")))</f>
        <v/>
      </c>
      <c r="B286" s="52" t="str">
        <f t="shared" si="54"/>
        <v/>
      </c>
      <c r="C286" s="482" t="str">
        <f t="shared" si="54"/>
        <v/>
      </c>
      <c r="D286" s="482" t="str">
        <f t="shared" si="54"/>
        <v/>
      </c>
      <c r="E286" s="52" t="str">
        <f t="shared" si="54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1:24">
      <c r="A287" s="607" t="str" cm="1">
        <f t="array" ref="A287">IF(OR(A245="✅",A245="⛔"),IF(AND(OR(ISNUMBER('Koszty operacyjne'!K287:X287)),NOT(ISTEXT('Koszty operacyjne'!K287:X287))),"✅","⛔"),IF(A245="",IF(AND(ISBLANK('Koszty operacyjne'!K287:X287)),"","⛔")))</f>
        <v/>
      </c>
      <c r="B287" s="52" t="str">
        <f t="shared" si="54"/>
        <v/>
      </c>
      <c r="C287" s="482" t="str">
        <f t="shared" si="54"/>
        <v/>
      </c>
      <c r="D287" s="482" t="str">
        <f t="shared" si="54"/>
        <v/>
      </c>
      <c r="E287" s="52" t="str">
        <f t="shared" si="54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1:24">
      <c r="A288" s="607" t="str" cm="1">
        <f t="array" ref="A288">IF(OR(A246="✅",A246="⛔"),IF(AND(OR(ISNUMBER('Koszty operacyjne'!K288:X288)),NOT(ISTEXT('Koszty operacyjne'!K288:X288))),"✅","⛔"),IF(A246="",IF(AND(ISBLANK('Koszty operacyjne'!K288:X288)),"","⛔")))</f>
        <v/>
      </c>
      <c r="B288" s="52" t="str">
        <f t="shared" si="54"/>
        <v/>
      </c>
      <c r="C288" s="482" t="str">
        <f t="shared" si="54"/>
        <v/>
      </c>
      <c r="D288" s="482" t="str">
        <f t="shared" si="54"/>
        <v/>
      </c>
      <c r="E288" s="52" t="str">
        <f t="shared" si="54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1:24">
      <c r="A289" s="607" t="str" cm="1">
        <f t="array" ref="A289">IF(OR(A247="✅",A247="⛔"),IF(AND(OR(ISNUMBER('Koszty operacyjne'!K289:X289)),NOT(ISTEXT('Koszty operacyjne'!K289:X289))),"✅","⛔"),IF(A247="",IF(AND(ISBLANK('Koszty operacyjne'!K289:X289)),"","⛔")))</f>
        <v/>
      </c>
      <c r="B289" s="52" t="str">
        <f t="shared" si="54"/>
        <v/>
      </c>
      <c r="C289" s="482" t="str">
        <f t="shared" si="54"/>
        <v/>
      </c>
      <c r="D289" s="482" t="str">
        <f t="shared" si="54"/>
        <v/>
      </c>
      <c r="E289" s="52" t="str">
        <f t="shared" si="54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1:24">
      <c r="A290" s="607" t="str" cm="1">
        <f t="array" ref="A290">IF(OR(A248="✅",A248="⛔"),IF(AND(OR(ISNUMBER('Koszty operacyjne'!K290:X290)),NOT(ISTEXT('Koszty operacyjne'!K290:X290))),"✅","⛔"),IF(A248="",IF(AND(ISBLANK('Koszty operacyjne'!K290:X290)),"","⛔")))</f>
        <v/>
      </c>
      <c r="B290" s="52" t="str">
        <f t="shared" si="54"/>
        <v/>
      </c>
      <c r="C290" s="482" t="str">
        <f t="shared" si="54"/>
        <v/>
      </c>
      <c r="D290" s="482" t="str">
        <f t="shared" si="54"/>
        <v/>
      </c>
      <c r="E290" s="52" t="str">
        <f t="shared" si="54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1:24">
      <c r="A291" s="607" t="str" cm="1">
        <f t="array" ref="A291">IF(OR(A249="✅",A249="⛔"),IF(AND(OR(ISNUMBER('Koszty operacyjne'!K291:X291)),NOT(ISTEXT('Koszty operacyjne'!K291:X291))),"✅","⛔"),IF(A249="",IF(AND(ISBLANK('Koszty operacyjne'!K291:X291)),"","⛔")))</f>
        <v/>
      </c>
      <c r="B291" s="52" t="str">
        <f t="shared" si="54"/>
        <v/>
      </c>
      <c r="C291" s="482" t="str">
        <f t="shared" si="54"/>
        <v/>
      </c>
      <c r="D291" s="482" t="str">
        <f t="shared" si="54"/>
        <v/>
      </c>
      <c r="E291" s="52" t="str">
        <f t="shared" si="54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1:24">
      <c r="A292" s="607" t="str" cm="1">
        <f t="array" ref="A292">IF(OR(A250="✅",A250="⛔"),IF(AND(OR(ISNUMBER('Koszty operacyjne'!K292:X292)),NOT(ISTEXT('Koszty operacyjne'!K292:X292))),"✅","⛔"),IF(A250="",IF(AND(ISBLANK('Koszty operacyjne'!K292:X292)),"","⛔")))</f>
        <v/>
      </c>
      <c r="B292" s="52" t="str">
        <f t="shared" si="54"/>
        <v/>
      </c>
      <c r="C292" s="482" t="str">
        <f t="shared" si="54"/>
        <v/>
      </c>
      <c r="D292" s="482" t="str">
        <f t="shared" si="54"/>
        <v/>
      </c>
      <c r="E292" s="52" t="str">
        <f t="shared" si="54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1:24">
      <c r="A293" s="607" t="str" cm="1">
        <f t="array" ref="A293">IF(OR(A251="✅",A251="⛔"),IF(AND(OR(ISNUMBER('Koszty operacyjne'!K293:X293)),NOT(ISTEXT('Koszty operacyjne'!K293:X293))),"✅","⛔"),IF(A251="",IF(AND(ISBLANK('Koszty operacyjne'!K293:X293)),"","⛔")))</f>
        <v/>
      </c>
      <c r="B293" s="52" t="str">
        <f t="shared" si="54"/>
        <v/>
      </c>
      <c r="C293" s="482" t="str">
        <f t="shared" si="54"/>
        <v/>
      </c>
      <c r="D293" s="482" t="str">
        <f t="shared" si="54"/>
        <v/>
      </c>
      <c r="E293" s="52" t="str">
        <f t="shared" si="54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1:24">
      <c r="A294" s="607" t="str" cm="1">
        <f t="array" ref="A294">IF(OR(A252="✅",A252="⛔"),IF(AND(OR(ISNUMBER('Koszty operacyjne'!K294:X294)),NOT(ISTEXT('Koszty operacyjne'!K294:X294))),"✅","⛔"),IF(A252="",IF(AND(ISBLANK('Koszty operacyjne'!K294:X294)),"","⛔")))</f>
        <v/>
      </c>
      <c r="B294" s="52" t="str">
        <f t="shared" si="54"/>
        <v/>
      </c>
      <c r="C294" s="482" t="str">
        <f t="shared" si="54"/>
        <v/>
      </c>
      <c r="D294" s="482" t="str">
        <f t="shared" si="54"/>
        <v/>
      </c>
      <c r="E294" s="52" t="str">
        <f t="shared" si="54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1:24">
      <c r="A295" s="607" t="str" cm="1">
        <f t="array" ref="A295">IF(OR(A253="✅",A253="⛔"),IF(AND(OR(ISNUMBER('Koszty operacyjne'!K295:X295)),NOT(ISTEXT('Koszty operacyjne'!K295:X295))),"✅","⛔"),IF(A253="",IF(AND(ISBLANK('Koszty operacyjne'!K295:X295)),"","⛔")))</f>
        <v/>
      </c>
      <c r="B295" s="52" t="str">
        <f t="shared" si="54"/>
        <v/>
      </c>
      <c r="C295" s="482" t="str">
        <f t="shared" si="54"/>
        <v/>
      </c>
      <c r="D295" s="482" t="str">
        <f t="shared" si="54"/>
        <v/>
      </c>
      <c r="E295" s="52" t="str">
        <f t="shared" si="54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1:24">
      <c r="A296" s="607" t="str" cm="1">
        <f t="array" ref="A296">IF(OR(A254="✅",A254="⛔"),IF(AND(OR(ISNUMBER('Koszty operacyjne'!K296:X296)),NOT(ISTEXT('Koszty operacyjne'!K296:X296))),"✅","⛔"),IF(A254="",IF(AND(ISBLANK('Koszty operacyjne'!K296:X296)),"","⛔")))</f>
        <v/>
      </c>
      <c r="B296" s="52" t="str">
        <f t="shared" si="54"/>
        <v/>
      </c>
      <c r="C296" s="482" t="str">
        <f t="shared" si="54"/>
        <v/>
      </c>
      <c r="D296" s="482" t="str">
        <f t="shared" si="54"/>
        <v/>
      </c>
      <c r="E296" s="52" t="str">
        <f t="shared" si="54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1:24">
      <c r="A297" s="607" t="str" cm="1">
        <f t="array" ref="A297">IF(OR(A255="✅",A255="⛔"),IF(AND(OR(ISNUMBER('Koszty operacyjne'!K297:X297)),NOT(ISTEXT('Koszty operacyjne'!K297:X297))),"✅","⛔"),IF(A255="",IF(AND(ISBLANK('Koszty operacyjne'!K297:X297)),"","⛔")))</f>
        <v/>
      </c>
      <c r="B297" s="52" t="str">
        <f t="shared" si="54"/>
        <v/>
      </c>
      <c r="C297" s="482" t="str">
        <f t="shared" si="54"/>
        <v/>
      </c>
      <c r="D297" s="482" t="str">
        <f t="shared" si="54"/>
        <v/>
      </c>
      <c r="E297" s="52" t="str">
        <f t="shared" si="54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1:24">
      <c r="A298" s="607" t="str" cm="1">
        <f t="array" ref="A298">IF(OR(A256="✅",A256="⛔"),IF(AND(OR(ISNUMBER('Koszty operacyjne'!K298:X298)),NOT(ISTEXT('Koszty operacyjne'!K298:X298))),"✅","⛔"),IF(A256="",IF(AND(ISBLANK('Koszty operacyjne'!K298:X298)),"","⛔")))</f>
        <v/>
      </c>
      <c r="B298" s="52" t="str">
        <f t="shared" si="54"/>
        <v/>
      </c>
      <c r="C298" s="482" t="str">
        <f t="shared" si="54"/>
        <v/>
      </c>
      <c r="D298" s="482" t="str">
        <f t="shared" si="54"/>
        <v/>
      </c>
      <c r="E298" s="52" t="str">
        <f t="shared" si="54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1:24">
      <c r="A299" s="607" t="str" cm="1">
        <f t="array" ref="A299">IF(OR(A257="✅",A257="⛔"),IF(AND(OR(ISNUMBER('Koszty operacyjne'!K299:X299)),NOT(ISTEXT('Koszty operacyjne'!K299:X299))),"✅","⛔"),IF(A257="",IF(AND(ISBLANK('Koszty operacyjne'!K299:X299)),"","⛔")))</f>
        <v/>
      </c>
      <c r="B299" s="52" t="str">
        <f t="shared" si="54"/>
        <v/>
      </c>
      <c r="C299" s="482" t="str">
        <f t="shared" si="54"/>
        <v/>
      </c>
      <c r="D299" s="482" t="str">
        <f t="shared" si="54"/>
        <v/>
      </c>
      <c r="E299" s="52" t="str">
        <f t="shared" si="54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1:24">
      <c r="A300" s="607" t="str" cm="1">
        <f t="array" ref="A300">IF(OR(A258="✅",A258="⛔"),IF(AND(OR(ISNUMBER('Koszty operacyjne'!K300:X300)),NOT(ISTEXT('Koszty operacyjne'!K300:X300))),"✅","⛔"),IF(A258="",IF(AND(ISBLANK('Koszty operacyjne'!K300:X300)),"","⛔")))</f>
        <v/>
      </c>
      <c r="B300" s="52" t="str">
        <f t="shared" si="54"/>
        <v/>
      </c>
      <c r="C300" s="482" t="str">
        <f t="shared" si="54"/>
        <v/>
      </c>
      <c r="D300" s="482" t="str">
        <f t="shared" si="54"/>
        <v/>
      </c>
      <c r="E300" s="52" t="str">
        <f t="shared" si="54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1:24">
      <c r="A301" s="607" t="str" cm="1">
        <f t="array" ref="A301">IF(OR(A259="✅",A259="⛔"),IF(AND(OR(ISNUMBER('Koszty operacyjne'!K301:X301)),NOT(ISTEXT('Koszty operacyjne'!K301:X301))),"✅","⛔"),IF(A259="",IF(AND(ISBLANK('Koszty operacyjne'!K301:X301)),"","⛔")))</f>
        <v/>
      </c>
      <c r="B301" s="52" t="str">
        <f t="shared" si="54"/>
        <v/>
      </c>
      <c r="C301" s="482" t="str">
        <f t="shared" si="54"/>
        <v/>
      </c>
      <c r="D301" s="482" t="str">
        <f t="shared" si="54"/>
        <v/>
      </c>
      <c r="E301" s="52" t="str">
        <f t="shared" si="54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1:24">
      <c r="A302" s="607" t="str" cm="1">
        <f t="array" ref="A302">IF(OR(A260="✅",A260="⛔"),IF(AND(OR(ISNUMBER('Koszty operacyjne'!K302:X302)),NOT(ISTEXT('Koszty operacyjne'!K302:X302))),"✅","⛔"),IF(A260="",IF(AND(ISBLANK('Koszty operacyjne'!K302:X302)),"","⛔")))</f>
        <v/>
      </c>
      <c r="B302" s="52" t="str">
        <f t="shared" si="54"/>
        <v/>
      </c>
      <c r="C302" s="482" t="str">
        <f t="shared" si="54"/>
        <v/>
      </c>
      <c r="D302" s="482" t="str">
        <f t="shared" si="54"/>
        <v/>
      </c>
      <c r="E302" s="52" t="str">
        <f t="shared" si="54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1:24">
      <c r="A303" s="607" t="str" cm="1">
        <f t="array" ref="A303">IF(OR(A261="✅",A261="⛔"),IF(AND(OR(ISNUMBER('Koszty operacyjne'!K303:X303)),NOT(ISTEXT('Koszty operacyjne'!K303:X303))),"✅","⛔"),IF(A261="",IF(AND(ISBLANK('Koszty operacyjne'!K303:X303)),"","⛔")))</f>
        <v/>
      </c>
      <c r="B303" s="52" t="str">
        <f t="shared" si="54"/>
        <v/>
      </c>
      <c r="C303" s="482" t="str">
        <f t="shared" si="54"/>
        <v/>
      </c>
      <c r="D303" s="482" t="str">
        <f t="shared" si="54"/>
        <v/>
      </c>
      <c r="E303" s="52" t="str">
        <f t="shared" si="54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1:24">
      <c r="A304" s="607" t="str" cm="1">
        <f t="array" ref="A304">IF(OR(A262="✅",A262="⛔"),IF(AND(OR(ISNUMBER('Koszty operacyjne'!K304:X304)),NOT(ISTEXT('Koszty operacyjne'!K304:X304))),"✅","⛔"),IF(A262="",IF(AND(ISBLANK('Koszty operacyjne'!K304:X304)),"","⛔")))</f>
        <v/>
      </c>
      <c r="B304" s="52" t="str">
        <f t="shared" si="54"/>
        <v/>
      </c>
      <c r="C304" s="482" t="str">
        <f t="shared" si="54"/>
        <v/>
      </c>
      <c r="D304" s="482" t="str">
        <f t="shared" si="54"/>
        <v/>
      </c>
      <c r="E304" s="52" t="str">
        <f t="shared" si="54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1:24" customFormat="1">
      <c r="A305" s="607"/>
    </row>
    <row r="306" spans="1:24">
      <c r="B306" s="349" t="s">
        <v>348</v>
      </c>
      <c r="C306" s="348" t="str">
        <f>C$114</f>
        <v>Moduł</v>
      </c>
      <c r="D306" s="348" t="str">
        <f t="shared" ref="D306:X306" si="55">D$114</f>
        <v>Kwalifikowalne</v>
      </c>
      <c r="E306" s="348" t="str">
        <f t="shared" si="55"/>
        <v>Koszty B+R</v>
      </c>
      <c r="F306" s="348"/>
      <c r="G306" s="348">
        <f t="shared" ca="1" si="55"/>
        <v>0</v>
      </c>
      <c r="H306" s="348">
        <f t="shared" ca="1" si="55"/>
        <v>0</v>
      </c>
      <c r="I306" s="348">
        <f t="shared" ca="1" si="55"/>
        <v>0</v>
      </c>
      <c r="J306" s="348" t="str">
        <f t="shared" si="55"/>
        <v/>
      </c>
      <c r="K306" s="348" t="str">
        <f t="shared" si="55"/>
        <v>Uzupełnij dane</v>
      </c>
      <c r="L306" s="348" t="str">
        <f t="shared" si="55"/>
        <v/>
      </c>
      <c r="M306" s="348" t="str">
        <f t="shared" si="55"/>
        <v/>
      </c>
      <c r="N306" s="348" t="str">
        <f t="shared" si="55"/>
        <v/>
      </c>
      <c r="O306" s="348" t="str">
        <f t="shared" si="55"/>
        <v/>
      </c>
      <c r="P306" s="348" t="str">
        <f t="shared" si="55"/>
        <v/>
      </c>
      <c r="Q306" s="348" t="str">
        <f t="shared" si="55"/>
        <v/>
      </c>
      <c r="R306" s="348" t="str">
        <f t="shared" si="55"/>
        <v/>
      </c>
      <c r="S306" s="348" t="str">
        <f t="shared" si="55"/>
        <v/>
      </c>
      <c r="T306" s="348" t="str">
        <f t="shared" si="55"/>
        <v/>
      </c>
      <c r="U306" s="348" t="str">
        <f t="shared" si="55"/>
        <v/>
      </c>
      <c r="V306" s="348" t="str">
        <f t="shared" si="55"/>
        <v/>
      </c>
      <c r="W306" s="348" t="str">
        <f t="shared" si="55"/>
        <v/>
      </c>
      <c r="X306" s="348" t="str">
        <f t="shared" si="55"/>
        <v/>
      </c>
    </row>
    <row r="307" spans="1:24">
      <c r="A307" s="607" t="str" cm="1">
        <f t="array" ref="A307">IF(OR(A223="✅",A223="⛔"),IF(AND(OR(ISNUMBER('Koszty operacyjne'!K307:X307)),NOT(ISTEXT('Koszty operacyjne'!K307:X307))),"✅","⛔"),IF(A223="",IF(AND(ISBLANK('Koszty operacyjne'!K307:X307)),"","⛔")))</f>
        <v/>
      </c>
      <c r="B307" s="52" t="str">
        <f t="shared" ref="B307:E326" si="56">IF(ISBLANK(B265),"",B265)</f>
        <v/>
      </c>
      <c r="C307" s="482" t="str">
        <f t="shared" si="56"/>
        <v/>
      </c>
      <c r="D307" s="482" t="str">
        <f t="shared" si="56"/>
        <v/>
      </c>
      <c r="E307" s="52" t="str">
        <f t="shared" si="56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1:24">
      <c r="A308" s="607" t="str" cm="1">
        <f t="array" ref="A308">IF(OR(A224="✅",A224="⛔"),IF(AND(OR(ISNUMBER('Koszty operacyjne'!K308:X308)),NOT(ISTEXT('Koszty operacyjne'!K308:X308))),"✅","⛔"),IF(A224="",IF(AND(ISBLANK('Koszty operacyjne'!K308:X308)),"","⛔")))</f>
        <v/>
      </c>
      <c r="B308" s="52" t="str">
        <f t="shared" si="56"/>
        <v/>
      </c>
      <c r="C308" s="482" t="str">
        <f t="shared" si="56"/>
        <v/>
      </c>
      <c r="D308" s="482" t="str">
        <f t="shared" si="56"/>
        <v/>
      </c>
      <c r="E308" s="52" t="str">
        <f t="shared" si="56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1:24">
      <c r="A309" s="607" t="str" cm="1">
        <f t="array" ref="A309">IF(OR(A225="✅",A225="⛔"),IF(AND(OR(ISNUMBER('Koszty operacyjne'!K309:X309)),NOT(ISTEXT('Koszty operacyjne'!K309:X309))),"✅","⛔"),IF(A225="",IF(AND(ISBLANK('Koszty operacyjne'!K309:X309)),"","⛔")))</f>
        <v/>
      </c>
      <c r="B309" s="52" t="str">
        <f t="shared" si="56"/>
        <v/>
      </c>
      <c r="C309" s="482" t="str">
        <f t="shared" si="56"/>
        <v/>
      </c>
      <c r="D309" s="482" t="str">
        <f t="shared" ref="D309" si="57">IF(ISBLANK(D267),"",D267)</f>
        <v/>
      </c>
      <c r="E309" s="52" t="str">
        <f t="shared" si="56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1:24">
      <c r="A310" s="607" t="str" cm="1">
        <f t="array" ref="A310">IF(OR(A226="✅",A226="⛔"),IF(AND(OR(ISNUMBER('Koszty operacyjne'!K310:X310)),NOT(ISTEXT('Koszty operacyjne'!K310:X310))),"✅","⛔"),IF(A226="",IF(AND(ISBLANK('Koszty operacyjne'!K310:X310)),"","⛔")))</f>
        <v/>
      </c>
      <c r="B310" s="52" t="str">
        <f t="shared" si="56"/>
        <v/>
      </c>
      <c r="C310" s="482" t="str">
        <f t="shared" si="56"/>
        <v/>
      </c>
      <c r="D310" s="482" t="str">
        <f t="shared" ref="D310" si="58">IF(ISBLANK(D268),"",D268)</f>
        <v/>
      </c>
      <c r="E310" s="52" t="str">
        <f t="shared" si="56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1:24">
      <c r="A311" s="607" t="str" cm="1">
        <f t="array" ref="A311">IF(OR(A227="✅",A227="⛔"),IF(AND(OR(ISNUMBER('Koszty operacyjne'!K311:X311)),NOT(ISTEXT('Koszty operacyjne'!K311:X311))),"✅","⛔"),IF(A227="",IF(AND(ISBLANK('Koszty operacyjne'!K311:X311)),"","⛔")))</f>
        <v/>
      </c>
      <c r="B311" s="52" t="str">
        <f t="shared" si="56"/>
        <v/>
      </c>
      <c r="C311" s="482" t="str">
        <f t="shared" si="56"/>
        <v/>
      </c>
      <c r="D311" s="482" t="str">
        <f t="shared" ref="D311" si="59">IF(ISBLANK(D269),"",D269)</f>
        <v/>
      </c>
      <c r="E311" s="52" t="str">
        <f t="shared" si="56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1:24">
      <c r="A312" s="607" t="str" cm="1">
        <f t="array" ref="A312">IF(OR(A228="✅",A228="⛔"),IF(AND(OR(ISNUMBER('Koszty operacyjne'!K312:X312)),NOT(ISTEXT('Koszty operacyjne'!K312:X312))),"✅","⛔"),IF(A228="",IF(AND(ISBLANK('Koszty operacyjne'!K312:X312)),"","⛔")))</f>
        <v/>
      </c>
      <c r="B312" s="52" t="str">
        <f t="shared" si="56"/>
        <v/>
      </c>
      <c r="C312" s="482" t="str">
        <f t="shared" si="56"/>
        <v/>
      </c>
      <c r="D312" s="482" t="str">
        <f t="shared" ref="D312" si="60">IF(ISBLANK(D270),"",D270)</f>
        <v/>
      </c>
      <c r="E312" s="52" t="str">
        <f t="shared" si="56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1:24">
      <c r="A313" s="607" t="str" cm="1">
        <f t="array" ref="A313">IF(OR(A229="✅",A229="⛔"),IF(AND(OR(ISNUMBER('Koszty operacyjne'!K313:X313)),NOT(ISTEXT('Koszty operacyjne'!K313:X313))),"✅","⛔"),IF(A229="",IF(AND(ISBLANK('Koszty operacyjne'!K313:X313)),"","⛔")))</f>
        <v/>
      </c>
      <c r="B313" s="52" t="str">
        <f t="shared" si="56"/>
        <v/>
      </c>
      <c r="C313" s="482" t="str">
        <f t="shared" si="56"/>
        <v/>
      </c>
      <c r="D313" s="482" t="str">
        <f t="shared" ref="D313" si="61">IF(ISBLANK(D271),"",D271)</f>
        <v/>
      </c>
      <c r="E313" s="52" t="str">
        <f t="shared" si="56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1:24">
      <c r="A314" s="607" t="str" cm="1">
        <f t="array" ref="A314">IF(OR(A230="✅",A230="⛔"),IF(AND(OR(ISNUMBER('Koszty operacyjne'!K314:X314)),NOT(ISTEXT('Koszty operacyjne'!K314:X314))),"✅","⛔"),IF(A230="",IF(AND(ISBLANK('Koszty operacyjne'!K314:X314)),"","⛔")))</f>
        <v/>
      </c>
      <c r="B314" s="52" t="str">
        <f t="shared" si="56"/>
        <v/>
      </c>
      <c r="C314" s="482" t="str">
        <f t="shared" si="56"/>
        <v/>
      </c>
      <c r="D314" s="482" t="str">
        <f t="shared" ref="D314" si="62">IF(ISBLANK(D272),"",D272)</f>
        <v/>
      </c>
      <c r="E314" s="52" t="str">
        <f t="shared" si="56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1:24">
      <c r="A315" s="607" t="str" cm="1">
        <f t="array" ref="A315">IF(OR(A231="✅",A231="⛔"),IF(AND(OR(ISNUMBER('Koszty operacyjne'!K315:X315)),NOT(ISTEXT('Koszty operacyjne'!K315:X315))),"✅","⛔"),IF(A231="",IF(AND(ISBLANK('Koszty operacyjne'!K315:X315)),"","⛔")))</f>
        <v/>
      </c>
      <c r="B315" s="52" t="str">
        <f t="shared" si="56"/>
        <v/>
      </c>
      <c r="C315" s="482" t="str">
        <f t="shared" si="56"/>
        <v/>
      </c>
      <c r="D315" s="482" t="str">
        <f t="shared" ref="D315" si="63">IF(ISBLANK(D273),"",D273)</f>
        <v/>
      </c>
      <c r="E315" s="52" t="str">
        <f t="shared" si="56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1:24">
      <c r="A316" s="607" t="str" cm="1">
        <f t="array" ref="A316">IF(OR(A232="✅",A232="⛔"),IF(AND(OR(ISNUMBER('Koszty operacyjne'!K316:X316)),NOT(ISTEXT('Koszty operacyjne'!K316:X316))),"✅","⛔"),IF(A232="",IF(AND(ISBLANK('Koszty operacyjne'!K316:X316)),"","⛔")))</f>
        <v/>
      </c>
      <c r="B316" s="52" t="str">
        <f t="shared" si="56"/>
        <v/>
      </c>
      <c r="C316" s="482" t="str">
        <f t="shared" si="56"/>
        <v/>
      </c>
      <c r="D316" s="482" t="str">
        <f t="shared" ref="D316" si="64">IF(ISBLANK(D274),"",D274)</f>
        <v/>
      </c>
      <c r="E316" s="52" t="str">
        <f t="shared" si="56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1:24">
      <c r="A317" s="607" t="str" cm="1">
        <f t="array" ref="A317">IF(OR(A233="✅",A233="⛔"),IF(AND(OR(ISNUMBER('Koszty operacyjne'!K317:X317)),NOT(ISTEXT('Koszty operacyjne'!K317:X317))),"✅","⛔"),IF(A233="",IF(AND(ISBLANK('Koszty operacyjne'!K317:X317)),"","⛔")))</f>
        <v/>
      </c>
      <c r="B317" s="52" t="str">
        <f t="shared" si="56"/>
        <v/>
      </c>
      <c r="C317" s="482" t="str">
        <f t="shared" si="56"/>
        <v/>
      </c>
      <c r="D317" s="482" t="str">
        <f t="shared" ref="D317" si="65">IF(ISBLANK(D275),"",D275)</f>
        <v/>
      </c>
      <c r="E317" s="52" t="str">
        <f t="shared" si="56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1:24">
      <c r="A318" s="607" t="str" cm="1">
        <f t="array" ref="A318">IF(OR(A234="✅",A234="⛔"),IF(AND(OR(ISNUMBER('Koszty operacyjne'!K318:X318)),NOT(ISTEXT('Koszty operacyjne'!K318:X318))),"✅","⛔"),IF(A234="",IF(AND(ISBLANK('Koszty operacyjne'!K318:X318)),"","⛔")))</f>
        <v/>
      </c>
      <c r="B318" s="52" t="str">
        <f t="shared" si="56"/>
        <v/>
      </c>
      <c r="C318" s="482" t="str">
        <f t="shared" si="56"/>
        <v/>
      </c>
      <c r="D318" s="482" t="str">
        <f t="shared" ref="D318" si="66">IF(ISBLANK(D276),"",D276)</f>
        <v/>
      </c>
      <c r="E318" s="52" t="str">
        <f t="shared" si="56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1:24">
      <c r="A319" s="607" t="str" cm="1">
        <f t="array" ref="A319">IF(OR(A235="✅",A235="⛔"),IF(AND(OR(ISNUMBER('Koszty operacyjne'!K319:X319)),NOT(ISTEXT('Koszty operacyjne'!K319:X319))),"✅","⛔"),IF(A235="",IF(AND(ISBLANK('Koszty operacyjne'!K319:X319)),"","⛔")))</f>
        <v/>
      </c>
      <c r="B319" s="52" t="str">
        <f t="shared" si="56"/>
        <v/>
      </c>
      <c r="C319" s="482" t="str">
        <f t="shared" si="56"/>
        <v/>
      </c>
      <c r="D319" s="482" t="str">
        <f t="shared" ref="D319" si="67">IF(ISBLANK(D277),"",D277)</f>
        <v/>
      </c>
      <c r="E319" s="52" t="str">
        <f t="shared" si="56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1:24">
      <c r="A320" s="607" t="str" cm="1">
        <f t="array" ref="A320">IF(OR(A236="✅",A236="⛔"),IF(AND(OR(ISNUMBER('Koszty operacyjne'!K320:X320)),NOT(ISTEXT('Koszty operacyjne'!K320:X320))),"✅","⛔"),IF(A236="",IF(AND(ISBLANK('Koszty operacyjne'!K320:X320)),"","⛔")))</f>
        <v/>
      </c>
      <c r="B320" s="52" t="str">
        <f t="shared" si="56"/>
        <v/>
      </c>
      <c r="C320" s="482" t="str">
        <f t="shared" si="56"/>
        <v/>
      </c>
      <c r="D320" s="482" t="str">
        <f t="shared" ref="D320" si="68">IF(ISBLANK(D278),"",D278)</f>
        <v/>
      </c>
      <c r="E320" s="52" t="str">
        <f t="shared" si="56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1:24">
      <c r="A321" s="607" t="str" cm="1">
        <f t="array" ref="A321">IF(OR(A237="✅",A237="⛔"),IF(AND(OR(ISNUMBER('Koszty operacyjne'!K321:X321)),NOT(ISTEXT('Koszty operacyjne'!K321:X321))),"✅","⛔"),IF(A237="",IF(AND(ISBLANK('Koszty operacyjne'!K321:X321)),"","⛔")))</f>
        <v/>
      </c>
      <c r="B321" s="52" t="str">
        <f t="shared" si="56"/>
        <v/>
      </c>
      <c r="C321" s="482" t="str">
        <f t="shared" si="56"/>
        <v/>
      </c>
      <c r="D321" s="482" t="str">
        <f t="shared" ref="D321" si="69">IF(ISBLANK(D279),"",D279)</f>
        <v/>
      </c>
      <c r="E321" s="52" t="str">
        <f t="shared" si="56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1:24">
      <c r="A322" s="607" t="str" cm="1">
        <f t="array" ref="A322">IF(OR(A238="✅",A238="⛔"),IF(AND(OR(ISNUMBER('Koszty operacyjne'!K322:X322)),NOT(ISTEXT('Koszty operacyjne'!K322:X322))),"✅","⛔"),IF(A238="",IF(AND(ISBLANK('Koszty operacyjne'!K322:X322)),"","⛔")))</f>
        <v/>
      </c>
      <c r="B322" s="52" t="str">
        <f t="shared" si="56"/>
        <v/>
      </c>
      <c r="C322" s="482" t="str">
        <f t="shared" si="56"/>
        <v/>
      </c>
      <c r="D322" s="482" t="str">
        <f t="shared" ref="D322" si="70">IF(ISBLANK(D280),"",D280)</f>
        <v/>
      </c>
      <c r="E322" s="52" t="str">
        <f t="shared" si="56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1:24">
      <c r="A323" s="607" t="str" cm="1">
        <f t="array" ref="A323">IF(OR(A239="✅",A239="⛔"),IF(AND(OR(ISNUMBER('Koszty operacyjne'!K323:X323)),NOT(ISTEXT('Koszty operacyjne'!K323:X323))),"✅","⛔"),IF(A239="",IF(AND(ISBLANK('Koszty operacyjne'!K323:X323)),"","⛔")))</f>
        <v/>
      </c>
      <c r="B323" s="52" t="str">
        <f t="shared" si="56"/>
        <v/>
      </c>
      <c r="C323" s="482" t="str">
        <f t="shared" si="56"/>
        <v/>
      </c>
      <c r="D323" s="482" t="str">
        <f t="shared" ref="D323" si="71">IF(ISBLANK(D281),"",D281)</f>
        <v/>
      </c>
      <c r="E323" s="52" t="str">
        <f t="shared" si="56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1:24">
      <c r="A324" s="607" t="str" cm="1">
        <f t="array" ref="A324">IF(OR(A240="✅",A240="⛔"),IF(AND(OR(ISNUMBER('Koszty operacyjne'!K324:X324)),NOT(ISTEXT('Koszty operacyjne'!K324:X324))),"✅","⛔"),IF(A240="",IF(AND(ISBLANK('Koszty operacyjne'!K324:X324)),"","⛔")))</f>
        <v/>
      </c>
      <c r="B324" s="52" t="str">
        <f t="shared" si="56"/>
        <v/>
      </c>
      <c r="C324" s="482" t="str">
        <f t="shared" si="56"/>
        <v/>
      </c>
      <c r="D324" s="482" t="str">
        <f t="shared" ref="D324" si="72">IF(ISBLANK(D282),"",D282)</f>
        <v/>
      </c>
      <c r="E324" s="52" t="str">
        <f t="shared" si="56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1:24">
      <c r="A325" s="607" t="str" cm="1">
        <f t="array" ref="A325">IF(OR(A241="✅",A241="⛔"),IF(AND(OR(ISNUMBER('Koszty operacyjne'!K325:X325)),NOT(ISTEXT('Koszty operacyjne'!K325:X325))),"✅","⛔"),IF(A241="",IF(AND(ISBLANK('Koszty operacyjne'!K325:X325)),"","⛔")))</f>
        <v/>
      </c>
      <c r="B325" s="52" t="str">
        <f t="shared" si="56"/>
        <v/>
      </c>
      <c r="C325" s="482" t="str">
        <f t="shared" si="56"/>
        <v/>
      </c>
      <c r="D325" s="482" t="str">
        <f t="shared" ref="D325" si="73">IF(ISBLANK(D283),"",D283)</f>
        <v/>
      </c>
      <c r="E325" s="52" t="str">
        <f t="shared" si="56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1:24">
      <c r="A326" s="607" t="str" cm="1">
        <f t="array" ref="A326">IF(OR(A242="✅",A242="⛔"),IF(AND(OR(ISNUMBER('Koszty operacyjne'!K326:X326)),NOT(ISTEXT('Koszty operacyjne'!K326:X326))),"✅","⛔"),IF(A242="",IF(AND(ISBLANK('Koszty operacyjne'!K326:X326)),"","⛔")))</f>
        <v/>
      </c>
      <c r="B326" s="52" t="str">
        <f t="shared" si="56"/>
        <v/>
      </c>
      <c r="C326" s="482" t="str">
        <f t="shared" si="56"/>
        <v/>
      </c>
      <c r="D326" s="482" t="str">
        <f t="shared" ref="D326" si="74">IF(ISBLANK(D284),"",D284)</f>
        <v/>
      </c>
      <c r="E326" s="52" t="str">
        <f t="shared" si="56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1:24">
      <c r="A327" s="607" t="str" cm="1">
        <f t="array" ref="A327">IF(OR(A243="✅",A243="⛔"),IF(AND(OR(ISNUMBER('Koszty operacyjne'!K327:X327)),NOT(ISTEXT('Koszty operacyjne'!K327:X327))),"✅","⛔"),IF(A243="",IF(AND(ISBLANK('Koszty operacyjne'!K327:X327)),"","⛔")))</f>
        <v/>
      </c>
      <c r="B327" s="52" t="str">
        <f t="shared" ref="B327:E346" si="75">IF(ISBLANK(B285),"",B285)</f>
        <v/>
      </c>
      <c r="C327" s="482" t="str">
        <f t="shared" si="75"/>
        <v/>
      </c>
      <c r="D327" s="482" t="str">
        <f t="shared" si="75"/>
        <v/>
      </c>
      <c r="E327" s="52" t="str">
        <f t="shared" si="75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1:24">
      <c r="A328" s="607" t="str" cm="1">
        <f t="array" ref="A328">IF(OR(A244="✅",A244="⛔"),IF(AND(OR(ISNUMBER('Koszty operacyjne'!K328:X328)),NOT(ISTEXT('Koszty operacyjne'!K328:X328))),"✅","⛔"),IF(A244="",IF(AND(ISBLANK('Koszty operacyjne'!K328:X328)),"","⛔")))</f>
        <v/>
      </c>
      <c r="B328" s="52" t="str">
        <f t="shared" si="75"/>
        <v/>
      </c>
      <c r="C328" s="482" t="str">
        <f t="shared" si="75"/>
        <v/>
      </c>
      <c r="D328" s="482" t="str">
        <f t="shared" si="75"/>
        <v/>
      </c>
      <c r="E328" s="52" t="str">
        <f t="shared" si="75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1:24">
      <c r="A329" s="607" t="str" cm="1">
        <f t="array" ref="A329">IF(OR(A245="✅",A245="⛔"),IF(AND(OR(ISNUMBER('Koszty operacyjne'!K329:X329)),NOT(ISTEXT('Koszty operacyjne'!K329:X329))),"✅","⛔"),IF(A245="",IF(AND(ISBLANK('Koszty operacyjne'!K329:X329)),"","⛔")))</f>
        <v/>
      </c>
      <c r="B329" s="52" t="str">
        <f t="shared" si="75"/>
        <v/>
      </c>
      <c r="C329" s="482" t="str">
        <f t="shared" si="75"/>
        <v/>
      </c>
      <c r="D329" s="482" t="str">
        <f t="shared" si="75"/>
        <v/>
      </c>
      <c r="E329" s="52" t="str">
        <f t="shared" si="75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1:24">
      <c r="A330" s="607" t="str" cm="1">
        <f t="array" ref="A330">IF(OR(A246="✅",A246="⛔"),IF(AND(OR(ISNUMBER('Koszty operacyjne'!K330:X330)),NOT(ISTEXT('Koszty operacyjne'!K330:X330))),"✅","⛔"),IF(A246="",IF(AND(ISBLANK('Koszty operacyjne'!K330:X330)),"","⛔")))</f>
        <v/>
      </c>
      <c r="B330" s="52" t="str">
        <f t="shared" si="75"/>
        <v/>
      </c>
      <c r="C330" s="482" t="str">
        <f t="shared" si="75"/>
        <v/>
      </c>
      <c r="D330" s="482" t="str">
        <f t="shared" si="75"/>
        <v/>
      </c>
      <c r="E330" s="52" t="str">
        <f t="shared" si="75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1:24">
      <c r="A331" s="607" t="str" cm="1">
        <f t="array" ref="A331">IF(OR(A247="✅",A247="⛔"),IF(AND(OR(ISNUMBER('Koszty operacyjne'!K331:X331)),NOT(ISTEXT('Koszty operacyjne'!K331:X331))),"✅","⛔"),IF(A247="",IF(AND(ISBLANK('Koszty operacyjne'!K331:X331)),"","⛔")))</f>
        <v/>
      </c>
      <c r="B331" s="52" t="str">
        <f t="shared" si="75"/>
        <v/>
      </c>
      <c r="C331" s="482" t="str">
        <f t="shared" si="75"/>
        <v/>
      </c>
      <c r="D331" s="482" t="str">
        <f t="shared" si="75"/>
        <v/>
      </c>
      <c r="E331" s="52" t="str">
        <f t="shared" si="75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1:24">
      <c r="A332" s="607" t="str" cm="1">
        <f t="array" ref="A332">IF(OR(A248="✅",A248="⛔"),IF(AND(OR(ISNUMBER('Koszty operacyjne'!K332:X332)),NOT(ISTEXT('Koszty operacyjne'!K332:X332))),"✅","⛔"),IF(A248="",IF(AND(ISBLANK('Koszty operacyjne'!K332:X332)),"","⛔")))</f>
        <v/>
      </c>
      <c r="B332" s="52" t="str">
        <f t="shared" si="75"/>
        <v/>
      </c>
      <c r="C332" s="482" t="str">
        <f t="shared" si="75"/>
        <v/>
      </c>
      <c r="D332" s="482" t="str">
        <f t="shared" si="75"/>
        <v/>
      </c>
      <c r="E332" s="52" t="str">
        <f t="shared" si="75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1:24">
      <c r="A333" s="607" t="str" cm="1">
        <f t="array" ref="A333">IF(OR(A249="✅",A249="⛔"),IF(AND(OR(ISNUMBER('Koszty operacyjne'!K333:X333)),NOT(ISTEXT('Koszty operacyjne'!K333:X333))),"✅","⛔"),IF(A249="",IF(AND(ISBLANK('Koszty operacyjne'!K333:X333)),"","⛔")))</f>
        <v/>
      </c>
      <c r="B333" s="52" t="str">
        <f t="shared" si="75"/>
        <v/>
      </c>
      <c r="C333" s="482" t="str">
        <f t="shared" si="75"/>
        <v/>
      </c>
      <c r="D333" s="482" t="str">
        <f t="shared" si="75"/>
        <v/>
      </c>
      <c r="E333" s="52" t="str">
        <f t="shared" si="75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1:24">
      <c r="A334" s="607" t="str" cm="1">
        <f t="array" ref="A334">IF(OR(A250="✅",A250="⛔"),IF(AND(OR(ISNUMBER('Koszty operacyjne'!K334:X334)),NOT(ISTEXT('Koszty operacyjne'!K334:X334))),"✅","⛔"),IF(A250="",IF(AND(ISBLANK('Koszty operacyjne'!K334:X334)),"","⛔")))</f>
        <v/>
      </c>
      <c r="B334" s="52" t="str">
        <f t="shared" si="75"/>
        <v/>
      </c>
      <c r="C334" s="482" t="str">
        <f t="shared" si="75"/>
        <v/>
      </c>
      <c r="D334" s="482" t="str">
        <f t="shared" si="75"/>
        <v/>
      </c>
      <c r="E334" s="52" t="str">
        <f t="shared" si="75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1:24">
      <c r="A335" s="607" t="str" cm="1">
        <f t="array" ref="A335">IF(OR(A251="✅",A251="⛔"),IF(AND(OR(ISNUMBER('Koszty operacyjne'!K335:X335)),NOT(ISTEXT('Koszty operacyjne'!K335:X335))),"✅","⛔"),IF(A251="",IF(AND(ISBLANK('Koszty operacyjne'!K335:X335)),"","⛔")))</f>
        <v/>
      </c>
      <c r="B335" s="52" t="str">
        <f t="shared" si="75"/>
        <v/>
      </c>
      <c r="C335" s="482" t="str">
        <f t="shared" si="75"/>
        <v/>
      </c>
      <c r="D335" s="482" t="str">
        <f t="shared" si="75"/>
        <v/>
      </c>
      <c r="E335" s="52" t="str">
        <f t="shared" si="75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1:24">
      <c r="A336" s="607" t="str" cm="1">
        <f t="array" ref="A336">IF(OR(A252="✅",A252="⛔"),IF(AND(OR(ISNUMBER('Koszty operacyjne'!K336:X336)),NOT(ISTEXT('Koszty operacyjne'!K336:X336))),"✅","⛔"),IF(A252="",IF(AND(ISBLANK('Koszty operacyjne'!K336:X336)),"","⛔")))</f>
        <v/>
      </c>
      <c r="B336" s="52" t="str">
        <f t="shared" si="75"/>
        <v/>
      </c>
      <c r="C336" s="482" t="str">
        <f t="shared" si="75"/>
        <v/>
      </c>
      <c r="D336" s="482" t="str">
        <f t="shared" si="75"/>
        <v/>
      </c>
      <c r="E336" s="52" t="str">
        <f t="shared" si="75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A337" s="607" t="str" cm="1">
        <f t="array" ref="A337">IF(OR(A253="✅",A253="⛔"),IF(AND(OR(ISNUMBER('Koszty operacyjne'!K337:X337)),NOT(ISTEXT('Koszty operacyjne'!K337:X337))),"✅","⛔"),IF(A253="",IF(AND(ISBLANK('Koszty operacyjne'!K337:X337)),"","⛔")))</f>
        <v/>
      </c>
      <c r="B337" s="52" t="str">
        <f t="shared" si="75"/>
        <v/>
      </c>
      <c r="C337" s="482" t="str">
        <f t="shared" si="75"/>
        <v/>
      </c>
      <c r="D337" s="482" t="str">
        <f t="shared" si="75"/>
        <v/>
      </c>
      <c r="E337" s="52" t="str">
        <f t="shared" si="75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A338" s="607" t="str" cm="1">
        <f t="array" ref="A338">IF(OR(A254="✅",A254="⛔"),IF(AND(OR(ISNUMBER('Koszty operacyjne'!K338:X338)),NOT(ISTEXT('Koszty operacyjne'!K338:X338))),"✅","⛔"),IF(A254="",IF(AND(ISBLANK('Koszty operacyjne'!K338:X338)),"","⛔")))</f>
        <v/>
      </c>
      <c r="B338" s="52" t="str">
        <f t="shared" si="75"/>
        <v/>
      </c>
      <c r="C338" s="482" t="str">
        <f t="shared" si="75"/>
        <v/>
      </c>
      <c r="D338" s="482" t="str">
        <f t="shared" si="75"/>
        <v/>
      </c>
      <c r="E338" s="52" t="str">
        <f t="shared" si="75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A339" s="607" t="str" cm="1">
        <f t="array" ref="A339">IF(OR(A255="✅",A255="⛔"),IF(AND(OR(ISNUMBER('Koszty operacyjne'!K339:X339)),NOT(ISTEXT('Koszty operacyjne'!K339:X339))),"✅","⛔"),IF(A255="",IF(AND(ISBLANK('Koszty operacyjne'!K339:X339)),"","⛔")))</f>
        <v/>
      </c>
      <c r="B339" s="52" t="str">
        <f t="shared" si="75"/>
        <v/>
      </c>
      <c r="C339" s="482" t="str">
        <f t="shared" si="75"/>
        <v/>
      </c>
      <c r="D339" s="482" t="str">
        <f t="shared" si="75"/>
        <v/>
      </c>
      <c r="E339" s="52" t="str">
        <f t="shared" si="75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A340" s="607" t="str" cm="1">
        <f t="array" ref="A340">IF(OR(A256="✅",A256="⛔"),IF(AND(OR(ISNUMBER('Koszty operacyjne'!K340:X340)),NOT(ISTEXT('Koszty operacyjne'!K340:X340))),"✅","⛔"),IF(A256="",IF(AND(ISBLANK('Koszty operacyjne'!K340:X340)),"","⛔")))</f>
        <v/>
      </c>
      <c r="B340" s="52" t="str">
        <f t="shared" si="75"/>
        <v/>
      </c>
      <c r="C340" s="482" t="str">
        <f t="shared" si="75"/>
        <v/>
      </c>
      <c r="D340" s="482" t="str">
        <f t="shared" si="75"/>
        <v/>
      </c>
      <c r="E340" s="52" t="str">
        <f t="shared" si="75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A341" s="607" t="str" cm="1">
        <f t="array" ref="A341">IF(OR(A257="✅",A257="⛔"),IF(AND(OR(ISNUMBER('Koszty operacyjne'!K341:X341)),NOT(ISTEXT('Koszty operacyjne'!K341:X341))),"✅","⛔"),IF(A257="",IF(AND(ISBLANK('Koszty operacyjne'!K341:X341)),"","⛔")))</f>
        <v/>
      </c>
      <c r="B341" s="52" t="str">
        <f t="shared" si="75"/>
        <v/>
      </c>
      <c r="C341" s="482" t="str">
        <f t="shared" si="75"/>
        <v/>
      </c>
      <c r="D341" s="482" t="str">
        <f t="shared" si="75"/>
        <v/>
      </c>
      <c r="E341" s="52" t="str">
        <f t="shared" si="75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A342" s="607" t="str" cm="1">
        <f t="array" ref="A342">IF(OR(A258="✅",A258="⛔"),IF(AND(OR(ISNUMBER('Koszty operacyjne'!K342:X342)),NOT(ISTEXT('Koszty operacyjne'!K342:X342))),"✅","⛔"),IF(A258="",IF(AND(ISBLANK('Koszty operacyjne'!K342:X342)),"","⛔")))</f>
        <v/>
      </c>
      <c r="B342" s="52" t="str">
        <f t="shared" si="75"/>
        <v/>
      </c>
      <c r="C342" s="482" t="str">
        <f t="shared" si="75"/>
        <v/>
      </c>
      <c r="D342" s="482" t="str">
        <f t="shared" si="75"/>
        <v/>
      </c>
      <c r="E342" s="52" t="str">
        <f t="shared" si="75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A343" s="607" t="str" cm="1">
        <f t="array" ref="A343">IF(OR(A259="✅",A259="⛔"),IF(AND(OR(ISNUMBER('Koszty operacyjne'!K343:X343)),NOT(ISTEXT('Koszty operacyjne'!K343:X343))),"✅","⛔"),IF(A259="",IF(AND(ISBLANK('Koszty operacyjne'!K343:X343)),"","⛔")))</f>
        <v/>
      </c>
      <c r="B343" s="52" t="str">
        <f t="shared" si="75"/>
        <v/>
      </c>
      <c r="C343" s="482" t="str">
        <f t="shared" si="75"/>
        <v/>
      </c>
      <c r="D343" s="482" t="str">
        <f t="shared" si="75"/>
        <v/>
      </c>
      <c r="E343" s="52" t="str">
        <f t="shared" si="75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A344" s="607" t="str" cm="1">
        <f t="array" ref="A344">IF(OR(A260="✅",A260="⛔"),IF(AND(OR(ISNUMBER('Koszty operacyjne'!K344:X344)),NOT(ISTEXT('Koszty operacyjne'!K344:X344))),"✅","⛔"),IF(A260="",IF(AND(ISBLANK('Koszty operacyjne'!K344:X344)),"","⛔")))</f>
        <v/>
      </c>
      <c r="B344" s="52" t="str">
        <f t="shared" si="75"/>
        <v/>
      </c>
      <c r="C344" s="482" t="str">
        <f t="shared" si="75"/>
        <v/>
      </c>
      <c r="D344" s="482" t="str">
        <f t="shared" si="75"/>
        <v/>
      </c>
      <c r="E344" s="52" t="str">
        <f t="shared" si="75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A345" s="607" t="str" cm="1">
        <f t="array" ref="A345">IF(OR(A261="✅",A261="⛔"),IF(AND(OR(ISNUMBER('Koszty operacyjne'!K345:X345)),NOT(ISTEXT('Koszty operacyjne'!K345:X345))),"✅","⛔"),IF(A261="",IF(AND(ISBLANK('Koszty operacyjne'!K345:X345)),"","⛔")))</f>
        <v/>
      </c>
      <c r="B345" s="52" t="str">
        <f t="shared" si="75"/>
        <v/>
      </c>
      <c r="C345" s="482" t="str">
        <f t="shared" si="75"/>
        <v/>
      </c>
      <c r="D345" s="482" t="str">
        <f t="shared" si="75"/>
        <v/>
      </c>
      <c r="E345" s="52" t="str">
        <f t="shared" si="75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A346" s="607" t="str" cm="1">
        <f t="array" ref="A346">IF(OR(A262="✅",A262="⛔"),IF(AND(OR(ISNUMBER('Koszty operacyjne'!K346:X346)),NOT(ISTEXT('Koszty operacyjne'!K346:X346))),"✅","⛔"),IF(A262="",IF(AND(ISBLANK('Koszty operacyjne'!K346:X346)),"","⛔")))</f>
        <v/>
      </c>
      <c r="B346" s="52" t="str">
        <f t="shared" si="75"/>
        <v/>
      </c>
      <c r="C346" s="482" t="str">
        <f t="shared" si="75"/>
        <v/>
      </c>
      <c r="D346" s="482" t="str">
        <f t="shared" si="75"/>
        <v/>
      </c>
      <c r="E346" s="52" t="str">
        <f t="shared" si="75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607"/>
    </row>
    <row r="348" spans="1:24" ht="25.9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42" t="s">
        <v>349</v>
      </c>
      <c r="L348" s="642"/>
      <c r="M348" s="642"/>
      <c r="N348" s="642"/>
      <c r="O348" s="642"/>
      <c r="P348" s="642"/>
      <c r="Q348" s="642"/>
      <c r="R348" s="642"/>
      <c r="S348" s="642"/>
      <c r="T348" s="642"/>
      <c r="U348" s="642"/>
      <c r="V348" s="642"/>
      <c r="W348" s="642"/>
      <c r="X348" s="642"/>
    </row>
    <row r="349" spans="1:24">
      <c r="B349" s="52" t="str">
        <f t="shared" ref="B349:E368" si="76">IF(ISBLANK(B307),"",B307)</f>
        <v/>
      </c>
      <c r="C349" s="482" t="str">
        <f t="shared" si="76"/>
        <v/>
      </c>
      <c r="D349" s="482" t="str">
        <f t="shared" si="76"/>
        <v/>
      </c>
      <c r="E349" s="52" t="str">
        <f t="shared" si="76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6"/>
        <v/>
      </c>
      <c r="C350" s="482" t="str">
        <f t="shared" si="76"/>
        <v/>
      </c>
      <c r="D350" s="482" t="str">
        <f t="shared" si="76"/>
        <v/>
      </c>
      <c r="E350" s="52" t="str">
        <f t="shared" si="76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6"/>
        <v/>
      </c>
      <c r="C351" s="482" t="str">
        <f t="shared" si="76"/>
        <v/>
      </c>
      <c r="D351" s="482" t="str">
        <f t="shared" si="76"/>
        <v/>
      </c>
      <c r="E351" s="52" t="str">
        <f t="shared" si="76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6"/>
        <v/>
      </c>
      <c r="C352" s="482" t="str">
        <f t="shared" si="76"/>
        <v/>
      </c>
      <c r="D352" s="482" t="str">
        <f t="shared" si="76"/>
        <v/>
      </c>
      <c r="E352" s="52" t="str">
        <f t="shared" si="76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6"/>
        <v/>
      </c>
      <c r="C353" s="482" t="str">
        <f t="shared" si="76"/>
        <v/>
      </c>
      <c r="D353" s="482" t="str">
        <f t="shared" si="76"/>
        <v/>
      </c>
      <c r="E353" s="52" t="str">
        <f t="shared" si="76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6"/>
        <v/>
      </c>
      <c r="C354" s="482" t="str">
        <f t="shared" si="76"/>
        <v/>
      </c>
      <c r="D354" s="482" t="str">
        <f t="shared" si="76"/>
        <v/>
      </c>
      <c r="E354" s="52" t="str">
        <f t="shared" si="76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6"/>
        <v/>
      </c>
      <c r="C355" s="482" t="str">
        <f t="shared" si="76"/>
        <v/>
      </c>
      <c r="D355" s="482" t="str">
        <f t="shared" si="76"/>
        <v/>
      </c>
      <c r="E355" s="52" t="str">
        <f t="shared" si="76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6"/>
        <v/>
      </c>
      <c r="C356" s="482" t="str">
        <f t="shared" si="76"/>
        <v/>
      </c>
      <c r="D356" s="482" t="str">
        <f t="shared" si="76"/>
        <v/>
      </c>
      <c r="E356" s="52" t="str">
        <f t="shared" si="76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6"/>
        <v/>
      </c>
      <c r="C357" s="482" t="str">
        <f t="shared" si="76"/>
        <v/>
      </c>
      <c r="D357" s="482" t="str">
        <f t="shared" si="76"/>
        <v/>
      </c>
      <c r="E357" s="52" t="str">
        <f t="shared" si="76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6"/>
        <v/>
      </c>
      <c r="C358" s="482" t="str">
        <f t="shared" si="76"/>
        <v/>
      </c>
      <c r="D358" s="482" t="str">
        <f t="shared" si="76"/>
        <v/>
      </c>
      <c r="E358" s="52" t="str">
        <f t="shared" si="76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6"/>
        <v/>
      </c>
      <c r="C359" s="482" t="str">
        <f t="shared" si="76"/>
        <v/>
      </c>
      <c r="D359" s="482" t="str">
        <f t="shared" si="76"/>
        <v/>
      </c>
      <c r="E359" s="52" t="str">
        <f t="shared" si="76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6"/>
        <v/>
      </c>
      <c r="C360" s="482" t="str">
        <f t="shared" si="76"/>
        <v/>
      </c>
      <c r="D360" s="482" t="str">
        <f t="shared" si="76"/>
        <v/>
      </c>
      <c r="E360" s="52" t="str">
        <f t="shared" si="76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6"/>
        <v/>
      </c>
      <c r="C361" s="482" t="str">
        <f t="shared" si="76"/>
        <v/>
      </c>
      <c r="D361" s="482" t="str">
        <f t="shared" si="76"/>
        <v/>
      </c>
      <c r="E361" s="52" t="str">
        <f t="shared" si="76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6"/>
        <v/>
      </c>
      <c r="C362" s="482" t="str">
        <f t="shared" si="76"/>
        <v/>
      </c>
      <c r="D362" s="482" t="str">
        <f t="shared" si="76"/>
        <v/>
      </c>
      <c r="E362" s="52" t="str">
        <f t="shared" si="76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6"/>
        <v/>
      </c>
      <c r="C363" s="482" t="str">
        <f t="shared" si="76"/>
        <v/>
      </c>
      <c r="D363" s="482" t="str">
        <f t="shared" si="76"/>
        <v/>
      </c>
      <c r="E363" s="52" t="str">
        <f t="shared" si="76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6"/>
        <v/>
      </c>
      <c r="C364" s="482" t="str">
        <f t="shared" si="76"/>
        <v/>
      </c>
      <c r="D364" s="482" t="str">
        <f t="shared" si="76"/>
        <v/>
      </c>
      <c r="E364" s="52" t="str">
        <f t="shared" si="76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6"/>
        <v/>
      </c>
      <c r="C365" s="482" t="str">
        <f t="shared" si="76"/>
        <v/>
      </c>
      <c r="D365" s="482" t="str">
        <f t="shared" si="76"/>
        <v/>
      </c>
      <c r="E365" s="52" t="str">
        <f t="shared" si="76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6"/>
        <v/>
      </c>
      <c r="C366" s="482" t="str">
        <f t="shared" si="76"/>
        <v/>
      </c>
      <c r="D366" s="482" t="str">
        <f t="shared" si="76"/>
        <v/>
      </c>
      <c r="E366" s="52" t="str">
        <f t="shared" si="76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6"/>
        <v/>
      </c>
      <c r="C367" s="482" t="str">
        <f t="shared" si="76"/>
        <v/>
      </c>
      <c r="D367" s="482" t="str">
        <f t="shared" si="76"/>
        <v/>
      </c>
      <c r="E367" s="52" t="str">
        <f t="shared" si="76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6"/>
        <v/>
      </c>
      <c r="C368" s="482" t="str">
        <f t="shared" si="76"/>
        <v/>
      </c>
      <c r="D368" s="482" t="str">
        <f t="shared" si="76"/>
        <v/>
      </c>
      <c r="E368" s="52" t="str">
        <f t="shared" si="76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7">IF(ISBLANK(B327),"",B327)</f>
        <v/>
      </c>
      <c r="C369" s="482" t="str">
        <f t="shared" si="77"/>
        <v/>
      </c>
      <c r="D369" s="482" t="str">
        <f t="shared" si="77"/>
        <v/>
      </c>
      <c r="E369" s="52" t="str">
        <f t="shared" si="77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7"/>
        <v/>
      </c>
      <c r="C370" s="482" t="str">
        <f t="shared" si="77"/>
        <v/>
      </c>
      <c r="D370" s="482" t="str">
        <f t="shared" si="77"/>
        <v/>
      </c>
      <c r="E370" s="52" t="str">
        <f t="shared" si="77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7"/>
        <v/>
      </c>
      <c r="C371" s="482" t="str">
        <f t="shared" si="77"/>
        <v/>
      </c>
      <c r="D371" s="482" t="str">
        <f t="shared" si="77"/>
        <v/>
      </c>
      <c r="E371" s="52" t="str">
        <f t="shared" si="77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7"/>
        <v/>
      </c>
      <c r="C372" s="482" t="str">
        <f t="shared" si="77"/>
        <v/>
      </c>
      <c r="D372" s="482" t="str">
        <f t="shared" si="77"/>
        <v/>
      </c>
      <c r="E372" s="52" t="str">
        <f t="shared" si="77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7"/>
        <v/>
      </c>
      <c r="C373" s="482" t="str">
        <f t="shared" si="77"/>
        <v/>
      </c>
      <c r="D373" s="482" t="str">
        <f t="shared" si="77"/>
        <v/>
      </c>
      <c r="E373" s="52" t="str">
        <f t="shared" si="77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7"/>
        <v/>
      </c>
      <c r="C374" s="482" t="str">
        <f t="shared" si="77"/>
        <v/>
      </c>
      <c r="D374" s="482" t="str">
        <f t="shared" si="77"/>
        <v/>
      </c>
      <c r="E374" s="52" t="str">
        <f t="shared" si="77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7"/>
        <v/>
      </c>
      <c r="C375" s="482" t="str">
        <f t="shared" si="77"/>
        <v/>
      </c>
      <c r="D375" s="482" t="str">
        <f t="shared" si="77"/>
        <v/>
      </c>
      <c r="E375" s="52" t="str">
        <f t="shared" si="77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7"/>
        <v/>
      </c>
      <c r="C376" s="482" t="str">
        <f t="shared" si="77"/>
        <v/>
      </c>
      <c r="D376" s="482" t="str">
        <f t="shared" si="77"/>
        <v/>
      </c>
      <c r="E376" s="52" t="str">
        <f t="shared" si="77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7"/>
        <v/>
      </c>
      <c r="C377" s="482" t="str">
        <f t="shared" si="77"/>
        <v/>
      </c>
      <c r="D377" s="482" t="str">
        <f t="shared" si="77"/>
        <v/>
      </c>
      <c r="E377" s="52" t="str">
        <f t="shared" si="77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7"/>
        <v/>
      </c>
      <c r="C378" s="482" t="str">
        <f t="shared" si="77"/>
        <v/>
      </c>
      <c r="D378" s="482" t="str">
        <f t="shared" si="77"/>
        <v/>
      </c>
      <c r="E378" s="52" t="str">
        <f t="shared" si="77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7"/>
        <v/>
      </c>
      <c r="C379" s="482" t="str">
        <f t="shared" si="77"/>
        <v/>
      </c>
      <c r="D379" s="482" t="str">
        <f t="shared" si="77"/>
        <v/>
      </c>
      <c r="E379" s="52" t="str">
        <f t="shared" si="77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7"/>
        <v/>
      </c>
      <c r="C380" s="482" t="str">
        <f t="shared" si="77"/>
        <v/>
      </c>
      <c r="D380" s="482" t="str">
        <f t="shared" si="77"/>
        <v/>
      </c>
      <c r="E380" s="52" t="str">
        <f t="shared" si="77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7"/>
        <v/>
      </c>
      <c r="C381" s="482" t="str">
        <f t="shared" si="77"/>
        <v/>
      </c>
      <c r="D381" s="482" t="str">
        <f t="shared" si="77"/>
        <v/>
      </c>
      <c r="E381" s="52" t="str">
        <f t="shared" si="77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7"/>
        <v/>
      </c>
      <c r="C382" s="482" t="str">
        <f t="shared" si="77"/>
        <v/>
      </c>
      <c r="D382" s="482" t="str">
        <f t="shared" si="77"/>
        <v/>
      </c>
      <c r="E382" s="52" t="str">
        <f t="shared" si="77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7"/>
        <v/>
      </c>
      <c r="C383" s="482" t="str">
        <f t="shared" si="77"/>
        <v/>
      </c>
      <c r="D383" s="482" t="str">
        <f t="shared" si="77"/>
        <v/>
      </c>
      <c r="E383" s="52" t="str">
        <f t="shared" si="77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7"/>
        <v/>
      </c>
      <c r="C384" s="482" t="str">
        <f t="shared" si="77"/>
        <v/>
      </c>
      <c r="D384" s="482" t="str">
        <f t="shared" si="77"/>
        <v/>
      </c>
      <c r="E384" s="52" t="str">
        <f t="shared" si="77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7"/>
        <v/>
      </c>
      <c r="C385" s="482" t="str">
        <f t="shared" si="77"/>
        <v/>
      </c>
      <c r="D385" s="482" t="str">
        <f t="shared" si="77"/>
        <v/>
      </c>
      <c r="E385" s="52" t="str">
        <f t="shared" si="77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7"/>
        <v/>
      </c>
      <c r="C386" s="482" t="str">
        <f t="shared" si="77"/>
        <v/>
      </c>
      <c r="D386" s="482" t="str">
        <f t="shared" si="77"/>
        <v/>
      </c>
      <c r="E386" s="52" t="str">
        <f t="shared" si="77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7"/>
        <v/>
      </c>
      <c r="C387" s="482" t="str">
        <f t="shared" si="77"/>
        <v/>
      </c>
      <c r="D387" s="482" t="str">
        <f t="shared" si="77"/>
        <v/>
      </c>
      <c r="E387" s="52" t="str">
        <f t="shared" si="77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7"/>
        <v/>
      </c>
      <c r="C388" s="482" t="str">
        <f t="shared" si="77"/>
        <v/>
      </c>
      <c r="D388" s="482" t="str">
        <f t="shared" si="77"/>
        <v/>
      </c>
      <c r="E388" s="52" t="str">
        <f t="shared" si="77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607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A391" s="607" t="str">
        <f>IF(AND(A223="✅",A265="✅",A307="✅"),"✅",IF(AND(A223="",A265="",A307=""),"","⛔"))</f>
        <v/>
      </c>
      <c r="B391" s="19" t="str">
        <f t="shared" ref="B391:E410" si="78">IF(ISBLANK(B265),"",B265)</f>
        <v/>
      </c>
      <c r="C391" s="491" t="str">
        <f t="shared" si="78"/>
        <v/>
      </c>
      <c r="D391" s="491" t="str">
        <f t="shared" si="78"/>
        <v/>
      </c>
      <c r="E391" s="19" t="str">
        <f t="shared" si="78"/>
        <v/>
      </c>
      <c r="F391" s="19"/>
      <c r="G391" s="19"/>
      <c r="H391" s="19"/>
      <c r="I391" s="19"/>
      <c r="J391" s="19"/>
      <c r="K391" s="94">
        <f t="shared" ref="K391:X391" si="79">ROUND(K265*K223*K307,0)</f>
        <v>0</v>
      </c>
      <c r="L391" s="94">
        <f t="shared" si="79"/>
        <v>0</v>
      </c>
      <c r="M391" s="94">
        <f t="shared" si="79"/>
        <v>0</v>
      </c>
      <c r="N391" s="94">
        <f t="shared" si="79"/>
        <v>0</v>
      </c>
      <c r="O391" s="94">
        <f t="shared" si="79"/>
        <v>0</v>
      </c>
      <c r="P391" s="94">
        <f t="shared" si="79"/>
        <v>0</v>
      </c>
      <c r="Q391" s="94">
        <f t="shared" si="79"/>
        <v>0</v>
      </c>
      <c r="R391" s="94">
        <f t="shared" si="79"/>
        <v>0</v>
      </c>
      <c r="S391" s="94">
        <f t="shared" si="79"/>
        <v>0</v>
      </c>
      <c r="T391" s="94">
        <f t="shared" si="79"/>
        <v>0</v>
      </c>
      <c r="U391" s="94">
        <f t="shared" si="79"/>
        <v>0</v>
      </c>
      <c r="V391" s="94">
        <f t="shared" si="79"/>
        <v>0</v>
      </c>
      <c r="W391" s="94">
        <f t="shared" si="79"/>
        <v>0</v>
      </c>
      <c r="X391" s="94">
        <f t="shared" si="79"/>
        <v>0</v>
      </c>
    </row>
    <row r="392" spans="1:24">
      <c r="A392" s="607" t="str">
        <f t="shared" ref="A392:A430" si="80">IF(AND(A224="✅",A266="✅",A308="✅"),"✅",IF(AND(A224="",A266="",A308=""),"","⛔"))</f>
        <v/>
      </c>
      <c r="B392" s="52" t="str">
        <f t="shared" si="78"/>
        <v/>
      </c>
      <c r="C392" s="482" t="str">
        <f t="shared" si="78"/>
        <v/>
      </c>
      <c r="D392" s="482" t="str">
        <f t="shared" si="78"/>
        <v/>
      </c>
      <c r="E392" s="52" t="str">
        <f t="shared" si="78"/>
        <v/>
      </c>
      <c r="F392" s="52"/>
      <c r="G392" s="52"/>
      <c r="H392" s="52"/>
      <c r="I392" s="52"/>
      <c r="J392" s="52"/>
      <c r="K392" s="33">
        <f t="shared" ref="K392:X392" si="81">ROUND(K266*K224*K308,0)</f>
        <v>0</v>
      </c>
      <c r="L392" s="33">
        <f t="shared" si="81"/>
        <v>0</v>
      </c>
      <c r="M392" s="33">
        <f t="shared" si="81"/>
        <v>0</v>
      </c>
      <c r="N392" s="33">
        <f t="shared" si="81"/>
        <v>0</v>
      </c>
      <c r="O392" s="33">
        <f t="shared" si="81"/>
        <v>0</v>
      </c>
      <c r="P392" s="33">
        <f t="shared" si="81"/>
        <v>0</v>
      </c>
      <c r="Q392" s="33">
        <f t="shared" si="81"/>
        <v>0</v>
      </c>
      <c r="R392" s="33">
        <f t="shared" si="81"/>
        <v>0</v>
      </c>
      <c r="S392" s="33">
        <f t="shared" si="81"/>
        <v>0</v>
      </c>
      <c r="T392" s="33">
        <f t="shared" si="81"/>
        <v>0</v>
      </c>
      <c r="U392" s="33">
        <f t="shared" si="81"/>
        <v>0</v>
      </c>
      <c r="V392" s="33">
        <f t="shared" si="81"/>
        <v>0</v>
      </c>
      <c r="W392" s="33">
        <f t="shared" si="81"/>
        <v>0</v>
      </c>
      <c r="X392" s="33">
        <f t="shared" si="81"/>
        <v>0</v>
      </c>
    </row>
    <row r="393" spans="1:24">
      <c r="A393" s="607" t="str">
        <f t="shared" si="80"/>
        <v/>
      </c>
      <c r="B393" s="52" t="str">
        <f t="shared" si="78"/>
        <v/>
      </c>
      <c r="C393" s="482" t="str">
        <f t="shared" si="78"/>
        <v/>
      </c>
      <c r="D393" s="482" t="str">
        <f t="shared" si="78"/>
        <v/>
      </c>
      <c r="E393" s="52" t="str">
        <f t="shared" si="78"/>
        <v/>
      </c>
      <c r="F393" s="52"/>
      <c r="G393" s="52"/>
      <c r="H393" s="52"/>
      <c r="I393" s="52"/>
      <c r="J393" s="52"/>
      <c r="K393" s="33">
        <f t="shared" ref="K393:X393" si="82">ROUND(K267*K225*K309,0)</f>
        <v>0</v>
      </c>
      <c r="L393" s="33">
        <f t="shared" si="82"/>
        <v>0</v>
      </c>
      <c r="M393" s="33">
        <f t="shared" si="82"/>
        <v>0</v>
      </c>
      <c r="N393" s="33">
        <f t="shared" si="82"/>
        <v>0</v>
      </c>
      <c r="O393" s="33">
        <f t="shared" si="82"/>
        <v>0</v>
      </c>
      <c r="P393" s="33">
        <f t="shared" si="82"/>
        <v>0</v>
      </c>
      <c r="Q393" s="33">
        <f t="shared" si="82"/>
        <v>0</v>
      </c>
      <c r="R393" s="33">
        <f t="shared" si="82"/>
        <v>0</v>
      </c>
      <c r="S393" s="33">
        <f t="shared" si="82"/>
        <v>0</v>
      </c>
      <c r="T393" s="33">
        <f t="shared" si="82"/>
        <v>0</v>
      </c>
      <c r="U393" s="33">
        <f t="shared" si="82"/>
        <v>0</v>
      </c>
      <c r="V393" s="33">
        <f t="shared" si="82"/>
        <v>0</v>
      </c>
      <c r="W393" s="33">
        <f t="shared" si="82"/>
        <v>0</v>
      </c>
      <c r="X393" s="33">
        <f t="shared" si="82"/>
        <v>0</v>
      </c>
    </row>
    <row r="394" spans="1:24">
      <c r="A394" s="607" t="str">
        <f t="shared" si="80"/>
        <v/>
      </c>
      <c r="B394" s="52" t="str">
        <f t="shared" si="78"/>
        <v/>
      </c>
      <c r="C394" s="482" t="str">
        <f t="shared" si="78"/>
        <v/>
      </c>
      <c r="D394" s="482" t="str">
        <f t="shared" si="78"/>
        <v/>
      </c>
      <c r="E394" s="52" t="str">
        <f t="shared" si="78"/>
        <v/>
      </c>
      <c r="F394" s="52"/>
      <c r="G394" s="52"/>
      <c r="H394" s="52"/>
      <c r="I394" s="52"/>
      <c r="J394" s="52"/>
      <c r="K394" s="33">
        <f t="shared" ref="K394:X394" si="83">ROUND(K268*K226*K310,0)</f>
        <v>0</v>
      </c>
      <c r="L394" s="33">
        <f t="shared" si="83"/>
        <v>0</v>
      </c>
      <c r="M394" s="33">
        <f t="shared" si="83"/>
        <v>0</v>
      </c>
      <c r="N394" s="33">
        <f t="shared" si="83"/>
        <v>0</v>
      </c>
      <c r="O394" s="33">
        <f t="shared" si="83"/>
        <v>0</v>
      </c>
      <c r="P394" s="33">
        <f t="shared" si="83"/>
        <v>0</v>
      </c>
      <c r="Q394" s="33">
        <f t="shared" si="83"/>
        <v>0</v>
      </c>
      <c r="R394" s="33">
        <f t="shared" si="83"/>
        <v>0</v>
      </c>
      <c r="S394" s="33">
        <f t="shared" si="83"/>
        <v>0</v>
      </c>
      <c r="T394" s="33">
        <f t="shared" si="83"/>
        <v>0</v>
      </c>
      <c r="U394" s="33">
        <f t="shared" si="83"/>
        <v>0</v>
      </c>
      <c r="V394" s="33">
        <f t="shared" si="83"/>
        <v>0</v>
      </c>
      <c r="W394" s="33">
        <f t="shared" si="83"/>
        <v>0</v>
      </c>
      <c r="X394" s="33">
        <f t="shared" si="83"/>
        <v>0</v>
      </c>
    </row>
    <row r="395" spans="1:24">
      <c r="A395" s="607" t="str">
        <f t="shared" si="80"/>
        <v/>
      </c>
      <c r="B395" s="52" t="str">
        <f t="shared" si="78"/>
        <v/>
      </c>
      <c r="C395" s="482" t="str">
        <f t="shared" si="78"/>
        <v/>
      </c>
      <c r="D395" s="482" t="str">
        <f t="shared" si="78"/>
        <v/>
      </c>
      <c r="E395" s="52" t="str">
        <f t="shared" si="78"/>
        <v/>
      </c>
      <c r="F395" s="52"/>
      <c r="G395" s="52"/>
      <c r="H395" s="52"/>
      <c r="I395" s="52"/>
      <c r="J395" s="52"/>
      <c r="K395" s="33">
        <f t="shared" ref="K395:X395" si="84">ROUND(K269*K227*K311,0)</f>
        <v>0</v>
      </c>
      <c r="L395" s="33">
        <f t="shared" si="84"/>
        <v>0</v>
      </c>
      <c r="M395" s="33">
        <f t="shared" si="84"/>
        <v>0</v>
      </c>
      <c r="N395" s="33">
        <f t="shared" si="84"/>
        <v>0</v>
      </c>
      <c r="O395" s="33">
        <f t="shared" si="84"/>
        <v>0</v>
      </c>
      <c r="P395" s="33">
        <f t="shared" si="84"/>
        <v>0</v>
      </c>
      <c r="Q395" s="33">
        <f t="shared" si="84"/>
        <v>0</v>
      </c>
      <c r="R395" s="33">
        <f t="shared" si="84"/>
        <v>0</v>
      </c>
      <c r="S395" s="33">
        <f t="shared" si="84"/>
        <v>0</v>
      </c>
      <c r="T395" s="33">
        <f t="shared" si="84"/>
        <v>0</v>
      </c>
      <c r="U395" s="33">
        <f t="shared" si="84"/>
        <v>0</v>
      </c>
      <c r="V395" s="33">
        <f t="shared" si="84"/>
        <v>0</v>
      </c>
      <c r="W395" s="33">
        <f t="shared" si="84"/>
        <v>0</v>
      </c>
      <c r="X395" s="33">
        <f t="shared" si="84"/>
        <v>0</v>
      </c>
    </row>
    <row r="396" spans="1:24">
      <c r="A396" s="607" t="str">
        <f t="shared" si="80"/>
        <v/>
      </c>
      <c r="B396" s="52" t="str">
        <f t="shared" si="78"/>
        <v/>
      </c>
      <c r="C396" s="482" t="str">
        <f t="shared" si="78"/>
        <v/>
      </c>
      <c r="D396" s="482" t="str">
        <f t="shared" si="78"/>
        <v/>
      </c>
      <c r="E396" s="52" t="str">
        <f t="shared" si="78"/>
        <v/>
      </c>
      <c r="F396" s="52"/>
      <c r="G396" s="52"/>
      <c r="H396" s="52"/>
      <c r="I396" s="52"/>
      <c r="J396" s="52"/>
      <c r="K396" s="33">
        <f t="shared" ref="K396:X396" si="85">ROUND(K270*K228*K312,0)</f>
        <v>0</v>
      </c>
      <c r="L396" s="33">
        <f t="shared" si="85"/>
        <v>0</v>
      </c>
      <c r="M396" s="33">
        <f t="shared" si="85"/>
        <v>0</v>
      </c>
      <c r="N396" s="33">
        <f t="shared" si="85"/>
        <v>0</v>
      </c>
      <c r="O396" s="33">
        <f t="shared" si="85"/>
        <v>0</v>
      </c>
      <c r="P396" s="33">
        <f t="shared" si="85"/>
        <v>0</v>
      </c>
      <c r="Q396" s="33">
        <f t="shared" si="85"/>
        <v>0</v>
      </c>
      <c r="R396" s="33">
        <f t="shared" si="85"/>
        <v>0</v>
      </c>
      <c r="S396" s="33">
        <f t="shared" si="85"/>
        <v>0</v>
      </c>
      <c r="T396" s="33">
        <f t="shared" si="85"/>
        <v>0</v>
      </c>
      <c r="U396" s="33">
        <f t="shared" si="85"/>
        <v>0</v>
      </c>
      <c r="V396" s="33">
        <f t="shared" si="85"/>
        <v>0</v>
      </c>
      <c r="W396" s="33">
        <f t="shared" si="85"/>
        <v>0</v>
      </c>
      <c r="X396" s="33">
        <f t="shared" si="85"/>
        <v>0</v>
      </c>
    </row>
    <row r="397" spans="1:24">
      <c r="A397" s="607" t="str">
        <f t="shared" si="80"/>
        <v/>
      </c>
      <c r="B397" s="52" t="str">
        <f t="shared" si="78"/>
        <v/>
      </c>
      <c r="C397" s="482" t="str">
        <f t="shared" si="78"/>
        <v/>
      </c>
      <c r="D397" s="482" t="str">
        <f t="shared" si="78"/>
        <v/>
      </c>
      <c r="E397" s="52" t="str">
        <f t="shared" si="78"/>
        <v/>
      </c>
      <c r="F397" s="52"/>
      <c r="G397" s="52"/>
      <c r="H397" s="52"/>
      <c r="I397" s="52"/>
      <c r="J397" s="52"/>
      <c r="K397" s="33">
        <f t="shared" ref="K397:X397" si="86">ROUND(K271*K229*K313,0)</f>
        <v>0</v>
      </c>
      <c r="L397" s="33">
        <f t="shared" si="86"/>
        <v>0</v>
      </c>
      <c r="M397" s="33">
        <f t="shared" si="86"/>
        <v>0</v>
      </c>
      <c r="N397" s="33">
        <f t="shared" si="86"/>
        <v>0</v>
      </c>
      <c r="O397" s="33">
        <f t="shared" si="86"/>
        <v>0</v>
      </c>
      <c r="P397" s="33">
        <f t="shared" si="86"/>
        <v>0</v>
      </c>
      <c r="Q397" s="33">
        <f t="shared" si="86"/>
        <v>0</v>
      </c>
      <c r="R397" s="33">
        <f t="shared" si="86"/>
        <v>0</v>
      </c>
      <c r="S397" s="33">
        <f t="shared" si="86"/>
        <v>0</v>
      </c>
      <c r="T397" s="33">
        <f t="shared" si="86"/>
        <v>0</v>
      </c>
      <c r="U397" s="33">
        <f t="shared" si="86"/>
        <v>0</v>
      </c>
      <c r="V397" s="33">
        <f t="shared" si="86"/>
        <v>0</v>
      </c>
      <c r="W397" s="33">
        <f t="shared" si="86"/>
        <v>0</v>
      </c>
      <c r="X397" s="33">
        <f t="shared" si="86"/>
        <v>0</v>
      </c>
    </row>
    <row r="398" spans="1:24">
      <c r="A398" s="607" t="str">
        <f t="shared" si="80"/>
        <v/>
      </c>
      <c r="B398" s="52" t="str">
        <f t="shared" si="78"/>
        <v/>
      </c>
      <c r="C398" s="482" t="str">
        <f t="shared" si="78"/>
        <v/>
      </c>
      <c r="D398" s="482" t="str">
        <f t="shared" si="78"/>
        <v/>
      </c>
      <c r="E398" s="52" t="str">
        <f t="shared" si="78"/>
        <v/>
      </c>
      <c r="F398" s="52"/>
      <c r="G398" s="52"/>
      <c r="H398" s="52"/>
      <c r="I398" s="52"/>
      <c r="J398" s="52"/>
      <c r="K398" s="33">
        <f t="shared" ref="K398:X398" si="87">ROUND(K272*K230*K314,0)</f>
        <v>0</v>
      </c>
      <c r="L398" s="33">
        <f t="shared" si="87"/>
        <v>0</v>
      </c>
      <c r="M398" s="33">
        <f t="shared" si="87"/>
        <v>0</v>
      </c>
      <c r="N398" s="33">
        <f t="shared" si="87"/>
        <v>0</v>
      </c>
      <c r="O398" s="33">
        <f t="shared" si="87"/>
        <v>0</v>
      </c>
      <c r="P398" s="33">
        <f t="shared" si="87"/>
        <v>0</v>
      </c>
      <c r="Q398" s="33">
        <f t="shared" si="87"/>
        <v>0</v>
      </c>
      <c r="R398" s="33">
        <f t="shared" si="87"/>
        <v>0</v>
      </c>
      <c r="S398" s="33">
        <f t="shared" si="87"/>
        <v>0</v>
      </c>
      <c r="T398" s="33">
        <f t="shared" si="87"/>
        <v>0</v>
      </c>
      <c r="U398" s="33">
        <f t="shared" si="87"/>
        <v>0</v>
      </c>
      <c r="V398" s="33">
        <f t="shared" si="87"/>
        <v>0</v>
      </c>
      <c r="W398" s="33">
        <f t="shared" si="87"/>
        <v>0</v>
      </c>
      <c r="X398" s="33">
        <f t="shared" si="87"/>
        <v>0</v>
      </c>
    </row>
    <row r="399" spans="1:24">
      <c r="A399" s="607" t="str">
        <f t="shared" si="80"/>
        <v/>
      </c>
      <c r="B399" s="52" t="str">
        <f t="shared" si="78"/>
        <v/>
      </c>
      <c r="C399" s="482" t="str">
        <f t="shared" si="78"/>
        <v/>
      </c>
      <c r="D399" s="482" t="str">
        <f t="shared" si="78"/>
        <v/>
      </c>
      <c r="E399" s="52" t="str">
        <f t="shared" si="78"/>
        <v/>
      </c>
      <c r="F399" s="52"/>
      <c r="G399" s="52"/>
      <c r="H399" s="52"/>
      <c r="I399" s="52"/>
      <c r="J399" s="52"/>
      <c r="K399" s="33">
        <f t="shared" ref="K399:X399" si="88">ROUND(K273*K231*K315,0)</f>
        <v>0</v>
      </c>
      <c r="L399" s="33">
        <f t="shared" si="88"/>
        <v>0</v>
      </c>
      <c r="M399" s="33">
        <f t="shared" si="88"/>
        <v>0</v>
      </c>
      <c r="N399" s="33">
        <f t="shared" si="88"/>
        <v>0</v>
      </c>
      <c r="O399" s="33">
        <f t="shared" si="88"/>
        <v>0</v>
      </c>
      <c r="P399" s="33">
        <f t="shared" si="88"/>
        <v>0</v>
      </c>
      <c r="Q399" s="33">
        <f t="shared" si="88"/>
        <v>0</v>
      </c>
      <c r="R399" s="33">
        <f t="shared" si="88"/>
        <v>0</v>
      </c>
      <c r="S399" s="33">
        <f t="shared" si="88"/>
        <v>0</v>
      </c>
      <c r="T399" s="33">
        <f t="shared" si="88"/>
        <v>0</v>
      </c>
      <c r="U399" s="33">
        <f t="shared" si="88"/>
        <v>0</v>
      </c>
      <c r="V399" s="33">
        <f t="shared" si="88"/>
        <v>0</v>
      </c>
      <c r="W399" s="33">
        <f t="shared" si="88"/>
        <v>0</v>
      </c>
      <c r="X399" s="33">
        <f t="shared" si="88"/>
        <v>0</v>
      </c>
    </row>
    <row r="400" spans="1:24">
      <c r="A400" s="607" t="str">
        <f t="shared" si="80"/>
        <v/>
      </c>
      <c r="B400" s="52" t="str">
        <f t="shared" si="78"/>
        <v/>
      </c>
      <c r="C400" s="482" t="str">
        <f t="shared" si="78"/>
        <v/>
      </c>
      <c r="D400" s="482" t="str">
        <f t="shared" si="78"/>
        <v/>
      </c>
      <c r="E400" s="52" t="str">
        <f t="shared" si="78"/>
        <v/>
      </c>
      <c r="F400" s="52"/>
      <c r="G400" s="52"/>
      <c r="H400" s="52"/>
      <c r="I400" s="52"/>
      <c r="J400" s="52"/>
      <c r="K400" s="33">
        <f t="shared" ref="K400:X400" si="89">ROUND(K274*K232*K316,0)</f>
        <v>0</v>
      </c>
      <c r="L400" s="33">
        <f t="shared" si="89"/>
        <v>0</v>
      </c>
      <c r="M400" s="33">
        <f t="shared" si="89"/>
        <v>0</v>
      </c>
      <c r="N400" s="33">
        <f t="shared" si="89"/>
        <v>0</v>
      </c>
      <c r="O400" s="33">
        <f t="shared" si="89"/>
        <v>0</v>
      </c>
      <c r="P400" s="33">
        <f t="shared" si="89"/>
        <v>0</v>
      </c>
      <c r="Q400" s="33">
        <f t="shared" si="89"/>
        <v>0</v>
      </c>
      <c r="R400" s="33">
        <f t="shared" si="89"/>
        <v>0</v>
      </c>
      <c r="S400" s="33">
        <f t="shared" si="89"/>
        <v>0</v>
      </c>
      <c r="T400" s="33">
        <f t="shared" si="89"/>
        <v>0</v>
      </c>
      <c r="U400" s="33">
        <f t="shared" si="89"/>
        <v>0</v>
      </c>
      <c r="V400" s="33">
        <f t="shared" si="89"/>
        <v>0</v>
      </c>
      <c r="W400" s="33">
        <f t="shared" si="89"/>
        <v>0</v>
      </c>
      <c r="X400" s="33">
        <f t="shared" si="89"/>
        <v>0</v>
      </c>
    </row>
    <row r="401" spans="1:24">
      <c r="A401" s="607" t="str">
        <f t="shared" si="80"/>
        <v/>
      </c>
      <c r="B401" s="52" t="str">
        <f t="shared" si="78"/>
        <v/>
      </c>
      <c r="C401" s="482" t="str">
        <f t="shared" si="78"/>
        <v/>
      </c>
      <c r="D401" s="482" t="str">
        <f t="shared" si="78"/>
        <v/>
      </c>
      <c r="E401" s="52" t="str">
        <f t="shared" si="78"/>
        <v/>
      </c>
      <c r="F401" s="52"/>
      <c r="G401" s="52"/>
      <c r="H401" s="52"/>
      <c r="I401" s="52"/>
      <c r="J401" s="52"/>
      <c r="K401" s="33">
        <f t="shared" ref="K401:X401" si="90">ROUND(K275*K233*K317,0)</f>
        <v>0</v>
      </c>
      <c r="L401" s="33">
        <f t="shared" si="90"/>
        <v>0</v>
      </c>
      <c r="M401" s="33">
        <f t="shared" si="90"/>
        <v>0</v>
      </c>
      <c r="N401" s="33">
        <f t="shared" si="90"/>
        <v>0</v>
      </c>
      <c r="O401" s="33">
        <f t="shared" si="90"/>
        <v>0</v>
      </c>
      <c r="P401" s="33">
        <f t="shared" si="90"/>
        <v>0</v>
      </c>
      <c r="Q401" s="33">
        <f t="shared" si="90"/>
        <v>0</v>
      </c>
      <c r="R401" s="33">
        <f t="shared" si="90"/>
        <v>0</v>
      </c>
      <c r="S401" s="33">
        <f t="shared" si="90"/>
        <v>0</v>
      </c>
      <c r="T401" s="33">
        <f t="shared" si="90"/>
        <v>0</v>
      </c>
      <c r="U401" s="33">
        <f t="shared" si="90"/>
        <v>0</v>
      </c>
      <c r="V401" s="33">
        <f t="shared" si="90"/>
        <v>0</v>
      </c>
      <c r="W401" s="33">
        <f t="shared" si="90"/>
        <v>0</v>
      </c>
      <c r="X401" s="33">
        <f t="shared" si="90"/>
        <v>0</v>
      </c>
    </row>
    <row r="402" spans="1:24">
      <c r="A402" s="607" t="str">
        <f t="shared" si="80"/>
        <v/>
      </c>
      <c r="B402" s="52" t="str">
        <f t="shared" si="78"/>
        <v/>
      </c>
      <c r="C402" s="482" t="str">
        <f t="shared" si="78"/>
        <v/>
      </c>
      <c r="D402" s="482" t="str">
        <f t="shared" si="78"/>
        <v/>
      </c>
      <c r="E402" s="52" t="str">
        <f t="shared" si="78"/>
        <v/>
      </c>
      <c r="F402" s="52"/>
      <c r="G402" s="52"/>
      <c r="H402" s="52"/>
      <c r="I402" s="52"/>
      <c r="J402" s="52"/>
      <c r="K402" s="33">
        <f t="shared" ref="K402:X402" si="91">ROUND(K276*K234*K318,0)</f>
        <v>0</v>
      </c>
      <c r="L402" s="33">
        <f t="shared" si="91"/>
        <v>0</v>
      </c>
      <c r="M402" s="33">
        <f t="shared" si="91"/>
        <v>0</v>
      </c>
      <c r="N402" s="33">
        <f t="shared" si="91"/>
        <v>0</v>
      </c>
      <c r="O402" s="33">
        <f t="shared" si="91"/>
        <v>0</v>
      </c>
      <c r="P402" s="33">
        <f t="shared" si="91"/>
        <v>0</v>
      </c>
      <c r="Q402" s="33">
        <f t="shared" si="91"/>
        <v>0</v>
      </c>
      <c r="R402" s="33">
        <f t="shared" si="91"/>
        <v>0</v>
      </c>
      <c r="S402" s="33">
        <f t="shared" si="91"/>
        <v>0</v>
      </c>
      <c r="T402" s="33">
        <f t="shared" si="91"/>
        <v>0</v>
      </c>
      <c r="U402" s="33">
        <f t="shared" si="91"/>
        <v>0</v>
      </c>
      <c r="V402" s="33">
        <f t="shared" si="91"/>
        <v>0</v>
      </c>
      <c r="W402" s="33">
        <f t="shared" si="91"/>
        <v>0</v>
      </c>
      <c r="X402" s="33">
        <f t="shared" si="91"/>
        <v>0</v>
      </c>
    </row>
    <row r="403" spans="1:24">
      <c r="A403" s="607" t="str">
        <f t="shared" si="80"/>
        <v/>
      </c>
      <c r="B403" s="52" t="str">
        <f t="shared" si="78"/>
        <v/>
      </c>
      <c r="C403" s="482" t="str">
        <f t="shared" si="78"/>
        <v/>
      </c>
      <c r="D403" s="482" t="str">
        <f t="shared" si="78"/>
        <v/>
      </c>
      <c r="E403" s="52" t="str">
        <f t="shared" si="78"/>
        <v/>
      </c>
      <c r="F403" s="52"/>
      <c r="G403" s="52"/>
      <c r="H403" s="52"/>
      <c r="I403" s="52"/>
      <c r="J403" s="52"/>
      <c r="K403" s="33">
        <f t="shared" ref="K403:X403" si="92">ROUND(K277*K235*K319,0)</f>
        <v>0</v>
      </c>
      <c r="L403" s="33">
        <f t="shared" si="92"/>
        <v>0</v>
      </c>
      <c r="M403" s="33">
        <f t="shared" si="92"/>
        <v>0</v>
      </c>
      <c r="N403" s="33">
        <f t="shared" si="92"/>
        <v>0</v>
      </c>
      <c r="O403" s="33">
        <f t="shared" si="92"/>
        <v>0</v>
      </c>
      <c r="P403" s="33">
        <f t="shared" si="92"/>
        <v>0</v>
      </c>
      <c r="Q403" s="33">
        <f t="shared" si="92"/>
        <v>0</v>
      </c>
      <c r="R403" s="33">
        <f t="shared" si="92"/>
        <v>0</v>
      </c>
      <c r="S403" s="33">
        <f t="shared" si="92"/>
        <v>0</v>
      </c>
      <c r="T403" s="33">
        <f t="shared" si="92"/>
        <v>0</v>
      </c>
      <c r="U403" s="33">
        <f t="shared" si="92"/>
        <v>0</v>
      </c>
      <c r="V403" s="33">
        <f t="shared" si="92"/>
        <v>0</v>
      </c>
      <c r="W403" s="33">
        <f t="shared" si="92"/>
        <v>0</v>
      </c>
      <c r="X403" s="33">
        <f t="shared" si="92"/>
        <v>0</v>
      </c>
    </row>
    <row r="404" spans="1:24">
      <c r="A404" s="607" t="str">
        <f t="shared" si="80"/>
        <v/>
      </c>
      <c r="B404" s="52" t="str">
        <f t="shared" si="78"/>
        <v/>
      </c>
      <c r="C404" s="482" t="str">
        <f t="shared" si="78"/>
        <v/>
      </c>
      <c r="D404" s="482" t="str">
        <f t="shared" si="78"/>
        <v/>
      </c>
      <c r="E404" s="52" t="str">
        <f t="shared" si="78"/>
        <v/>
      </c>
      <c r="F404" s="52"/>
      <c r="G404" s="52"/>
      <c r="H404" s="52"/>
      <c r="I404" s="52"/>
      <c r="J404" s="52"/>
      <c r="K404" s="33">
        <f t="shared" ref="K404:X404" si="93">ROUND(K278*K236*K320,0)</f>
        <v>0</v>
      </c>
      <c r="L404" s="33">
        <f t="shared" si="93"/>
        <v>0</v>
      </c>
      <c r="M404" s="33">
        <f t="shared" si="93"/>
        <v>0</v>
      </c>
      <c r="N404" s="33">
        <f t="shared" si="93"/>
        <v>0</v>
      </c>
      <c r="O404" s="33">
        <f t="shared" si="93"/>
        <v>0</v>
      </c>
      <c r="P404" s="33">
        <f t="shared" si="93"/>
        <v>0</v>
      </c>
      <c r="Q404" s="33">
        <f t="shared" si="93"/>
        <v>0</v>
      </c>
      <c r="R404" s="33">
        <f t="shared" si="93"/>
        <v>0</v>
      </c>
      <c r="S404" s="33">
        <f t="shared" si="93"/>
        <v>0</v>
      </c>
      <c r="T404" s="33">
        <f t="shared" si="93"/>
        <v>0</v>
      </c>
      <c r="U404" s="33">
        <f t="shared" si="93"/>
        <v>0</v>
      </c>
      <c r="V404" s="33">
        <f t="shared" si="93"/>
        <v>0</v>
      </c>
      <c r="W404" s="33">
        <f t="shared" si="93"/>
        <v>0</v>
      </c>
      <c r="X404" s="33">
        <f t="shared" si="93"/>
        <v>0</v>
      </c>
    </row>
    <row r="405" spans="1:24">
      <c r="A405" s="607" t="str">
        <f t="shared" si="80"/>
        <v/>
      </c>
      <c r="B405" s="52" t="str">
        <f t="shared" si="78"/>
        <v/>
      </c>
      <c r="C405" s="482" t="str">
        <f t="shared" si="78"/>
        <v/>
      </c>
      <c r="D405" s="482" t="str">
        <f t="shared" si="78"/>
        <v/>
      </c>
      <c r="E405" s="52" t="str">
        <f t="shared" si="78"/>
        <v/>
      </c>
      <c r="F405" s="52"/>
      <c r="G405" s="52"/>
      <c r="H405" s="52"/>
      <c r="I405" s="52"/>
      <c r="J405" s="52"/>
      <c r="K405" s="33">
        <f t="shared" ref="K405:X405" si="94">ROUND(K279*K237*K321,0)</f>
        <v>0</v>
      </c>
      <c r="L405" s="33">
        <f t="shared" si="94"/>
        <v>0</v>
      </c>
      <c r="M405" s="33">
        <f t="shared" si="94"/>
        <v>0</v>
      </c>
      <c r="N405" s="33">
        <f t="shared" si="94"/>
        <v>0</v>
      </c>
      <c r="O405" s="33">
        <f t="shared" si="94"/>
        <v>0</v>
      </c>
      <c r="P405" s="33">
        <f t="shared" si="94"/>
        <v>0</v>
      </c>
      <c r="Q405" s="33">
        <f t="shared" si="94"/>
        <v>0</v>
      </c>
      <c r="R405" s="33">
        <f t="shared" si="94"/>
        <v>0</v>
      </c>
      <c r="S405" s="33">
        <f t="shared" si="94"/>
        <v>0</v>
      </c>
      <c r="T405" s="33">
        <f t="shared" si="94"/>
        <v>0</v>
      </c>
      <c r="U405" s="33">
        <f t="shared" si="94"/>
        <v>0</v>
      </c>
      <c r="V405" s="33">
        <f t="shared" si="94"/>
        <v>0</v>
      </c>
      <c r="W405" s="33">
        <f t="shared" si="94"/>
        <v>0</v>
      </c>
      <c r="X405" s="33">
        <f t="shared" si="94"/>
        <v>0</v>
      </c>
    </row>
    <row r="406" spans="1:24">
      <c r="A406" s="607" t="str">
        <f t="shared" si="80"/>
        <v/>
      </c>
      <c r="B406" s="52" t="str">
        <f t="shared" si="78"/>
        <v/>
      </c>
      <c r="C406" s="482" t="str">
        <f t="shared" si="78"/>
        <v/>
      </c>
      <c r="D406" s="482" t="str">
        <f t="shared" si="78"/>
        <v/>
      </c>
      <c r="E406" s="52" t="str">
        <f t="shared" si="78"/>
        <v/>
      </c>
      <c r="F406" s="52"/>
      <c r="G406" s="52"/>
      <c r="H406" s="52"/>
      <c r="I406" s="52"/>
      <c r="J406" s="52"/>
      <c r="K406" s="33">
        <f t="shared" ref="K406:X406" si="95">ROUND(K280*K238*K322,0)</f>
        <v>0</v>
      </c>
      <c r="L406" s="33">
        <f t="shared" si="95"/>
        <v>0</v>
      </c>
      <c r="M406" s="33">
        <f t="shared" si="95"/>
        <v>0</v>
      </c>
      <c r="N406" s="33">
        <f t="shared" si="95"/>
        <v>0</v>
      </c>
      <c r="O406" s="33">
        <f t="shared" si="95"/>
        <v>0</v>
      </c>
      <c r="P406" s="33">
        <f t="shared" si="95"/>
        <v>0</v>
      </c>
      <c r="Q406" s="33">
        <f t="shared" si="95"/>
        <v>0</v>
      </c>
      <c r="R406" s="33">
        <f t="shared" si="95"/>
        <v>0</v>
      </c>
      <c r="S406" s="33">
        <f t="shared" si="95"/>
        <v>0</v>
      </c>
      <c r="T406" s="33">
        <f t="shared" si="95"/>
        <v>0</v>
      </c>
      <c r="U406" s="33">
        <f t="shared" si="95"/>
        <v>0</v>
      </c>
      <c r="V406" s="33">
        <f t="shared" si="95"/>
        <v>0</v>
      </c>
      <c r="W406" s="33">
        <f t="shared" si="95"/>
        <v>0</v>
      </c>
      <c r="X406" s="33">
        <f t="shared" si="95"/>
        <v>0</v>
      </c>
    </row>
    <row r="407" spans="1:24">
      <c r="A407" s="607" t="str">
        <f t="shared" si="80"/>
        <v/>
      </c>
      <c r="B407" s="52" t="str">
        <f t="shared" si="78"/>
        <v/>
      </c>
      <c r="C407" s="482" t="str">
        <f t="shared" si="78"/>
        <v/>
      </c>
      <c r="D407" s="482" t="str">
        <f t="shared" si="78"/>
        <v/>
      </c>
      <c r="E407" s="52" t="str">
        <f t="shared" si="78"/>
        <v/>
      </c>
      <c r="F407" s="52"/>
      <c r="G407" s="52"/>
      <c r="H407" s="52"/>
      <c r="I407" s="52"/>
      <c r="J407" s="52"/>
      <c r="K407" s="33">
        <f t="shared" ref="K407:X407" si="96">ROUND(K281*K239*K323,0)</f>
        <v>0</v>
      </c>
      <c r="L407" s="33">
        <f t="shared" si="96"/>
        <v>0</v>
      </c>
      <c r="M407" s="33">
        <f t="shared" si="96"/>
        <v>0</v>
      </c>
      <c r="N407" s="33">
        <f t="shared" si="96"/>
        <v>0</v>
      </c>
      <c r="O407" s="33">
        <f t="shared" si="96"/>
        <v>0</v>
      </c>
      <c r="P407" s="33">
        <f t="shared" si="96"/>
        <v>0</v>
      </c>
      <c r="Q407" s="33">
        <f t="shared" si="96"/>
        <v>0</v>
      </c>
      <c r="R407" s="33">
        <f t="shared" si="96"/>
        <v>0</v>
      </c>
      <c r="S407" s="33">
        <f t="shared" si="96"/>
        <v>0</v>
      </c>
      <c r="T407" s="33">
        <f t="shared" si="96"/>
        <v>0</v>
      </c>
      <c r="U407" s="33">
        <f t="shared" si="96"/>
        <v>0</v>
      </c>
      <c r="V407" s="33">
        <f t="shared" si="96"/>
        <v>0</v>
      </c>
      <c r="W407" s="33">
        <f t="shared" si="96"/>
        <v>0</v>
      </c>
      <c r="X407" s="33">
        <f t="shared" si="96"/>
        <v>0</v>
      </c>
    </row>
    <row r="408" spans="1:24">
      <c r="A408" s="607" t="str">
        <f>IF(AND(A240="✅",A282="✅",A324="✅"),"✅",IF(AND(A240="",A282="",A324=""),"","⛔"))</f>
        <v/>
      </c>
      <c r="B408" s="52" t="str">
        <f t="shared" si="78"/>
        <v/>
      </c>
      <c r="C408" s="482" t="str">
        <f t="shared" si="78"/>
        <v/>
      </c>
      <c r="D408" s="482" t="str">
        <f t="shared" si="78"/>
        <v/>
      </c>
      <c r="E408" s="52" t="str">
        <f t="shared" si="78"/>
        <v/>
      </c>
      <c r="F408" s="52"/>
      <c r="G408" s="52"/>
      <c r="H408" s="52"/>
      <c r="I408" s="52"/>
      <c r="J408" s="52"/>
      <c r="K408" s="33">
        <f t="shared" ref="K408:X408" si="97">ROUND(K282*K240*K324,0)</f>
        <v>0</v>
      </c>
      <c r="L408" s="33">
        <f t="shared" si="97"/>
        <v>0</v>
      </c>
      <c r="M408" s="33">
        <f t="shared" si="97"/>
        <v>0</v>
      </c>
      <c r="N408" s="33">
        <f t="shared" si="97"/>
        <v>0</v>
      </c>
      <c r="O408" s="33">
        <f t="shared" si="97"/>
        <v>0</v>
      </c>
      <c r="P408" s="33">
        <f t="shared" si="97"/>
        <v>0</v>
      </c>
      <c r="Q408" s="33">
        <f t="shared" si="97"/>
        <v>0</v>
      </c>
      <c r="R408" s="33">
        <f t="shared" si="97"/>
        <v>0</v>
      </c>
      <c r="S408" s="33">
        <f t="shared" si="97"/>
        <v>0</v>
      </c>
      <c r="T408" s="33">
        <f t="shared" si="97"/>
        <v>0</v>
      </c>
      <c r="U408" s="33">
        <f t="shared" si="97"/>
        <v>0</v>
      </c>
      <c r="V408" s="33">
        <f t="shared" si="97"/>
        <v>0</v>
      </c>
      <c r="W408" s="33">
        <f t="shared" si="97"/>
        <v>0</v>
      </c>
      <c r="X408" s="33">
        <f t="shared" si="97"/>
        <v>0</v>
      </c>
    </row>
    <row r="409" spans="1:24">
      <c r="A409" s="607" t="str">
        <f t="shared" si="80"/>
        <v/>
      </c>
      <c r="B409" s="52" t="str">
        <f t="shared" si="78"/>
        <v/>
      </c>
      <c r="C409" s="482" t="str">
        <f t="shared" si="78"/>
        <v/>
      </c>
      <c r="D409" s="482" t="str">
        <f t="shared" si="78"/>
        <v/>
      </c>
      <c r="E409" s="52" t="str">
        <f t="shared" si="78"/>
        <v/>
      </c>
      <c r="F409" s="52"/>
      <c r="G409" s="52"/>
      <c r="H409" s="52"/>
      <c r="I409" s="52"/>
      <c r="J409" s="52"/>
      <c r="K409" s="33">
        <f t="shared" ref="K409:X409" si="98">ROUND(K283*K241*K325,0)</f>
        <v>0</v>
      </c>
      <c r="L409" s="33">
        <f t="shared" si="98"/>
        <v>0</v>
      </c>
      <c r="M409" s="33">
        <f t="shared" si="98"/>
        <v>0</v>
      </c>
      <c r="N409" s="33">
        <f t="shared" si="98"/>
        <v>0</v>
      </c>
      <c r="O409" s="33">
        <f t="shared" si="98"/>
        <v>0</v>
      </c>
      <c r="P409" s="33">
        <f t="shared" si="98"/>
        <v>0</v>
      </c>
      <c r="Q409" s="33">
        <f t="shared" si="98"/>
        <v>0</v>
      </c>
      <c r="R409" s="33">
        <f t="shared" si="98"/>
        <v>0</v>
      </c>
      <c r="S409" s="33">
        <f t="shared" si="98"/>
        <v>0</v>
      </c>
      <c r="T409" s="33">
        <f t="shared" si="98"/>
        <v>0</v>
      </c>
      <c r="U409" s="33">
        <f t="shared" si="98"/>
        <v>0</v>
      </c>
      <c r="V409" s="33">
        <f t="shared" si="98"/>
        <v>0</v>
      </c>
      <c r="W409" s="33">
        <f t="shared" si="98"/>
        <v>0</v>
      </c>
      <c r="X409" s="33">
        <f t="shared" si="98"/>
        <v>0</v>
      </c>
    </row>
    <row r="410" spans="1:24">
      <c r="A410" s="607" t="str">
        <f t="shared" si="80"/>
        <v/>
      </c>
      <c r="B410" s="52" t="str">
        <f t="shared" si="78"/>
        <v/>
      </c>
      <c r="C410" s="482" t="str">
        <f t="shared" si="78"/>
        <v/>
      </c>
      <c r="D410" s="482" t="str">
        <f t="shared" si="78"/>
        <v/>
      </c>
      <c r="E410" s="52" t="str">
        <f t="shared" si="78"/>
        <v/>
      </c>
      <c r="F410" s="52"/>
      <c r="G410" s="52"/>
      <c r="H410" s="52"/>
      <c r="I410" s="52"/>
      <c r="J410" s="52"/>
      <c r="K410" s="33">
        <f t="shared" ref="K410:X410" si="99">ROUND(K284*K242*K326,0)</f>
        <v>0</v>
      </c>
      <c r="L410" s="33">
        <f t="shared" si="99"/>
        <v>0</v>
      </c>
      <c r="M410" s="33">
        <f t="shared" si="99"/>
        <v>0</v>
      </c>
      <c r="N410" s="33">
        <f t="shared" si="99"/>
        <v>0</v>
      </c>
      <c r="O410" s="33">
        <f t="shared" si="99"/>
        <v>0</v>
      </c>
      <c r="P410" s="33">
        <f t="shared" si="99"/>
        <v>0</v>
      </c>
      <c r="Q410" s="33">
        <f t="shared" si="99"/>
        <v>0</v>
      </c>
      <c r="R410" s="33">
        <f t="shared" si="99"/>
        <v>0</v>
      </c>
      <c r="S410" s="33">
        <f t="shared" si="99"/>
        <v>0</v>
      </c>
      <c r="T410" s="33">
        <f t="shared" si="99"/>
        <v>0</v>
      </c>
      <c r="U410" s="33">
        <f t="shared" si="99"/>
        <v>0</v>
      </c>
      <c r="V410" s="33">
        <f t="shared" si="99"/>
        <v>0</v>
      </c>
      <c r="W410" s="33">
        <f t="shared" si="99"/>
        <v>0</v>
      </c>
      <c r="X410" s="33">
        <f t="shared" si="99"/>
        <v>0</v>
      </c>
    </row>
    <row r="411" spans="1:24">
      <c r="A411" s="607" t="str">
        <f t="shared" si="80"/>
        <v/>
      </c>
      <c r="B411" s="52" t="str">
        <f t="shared" ref="B411:E430" si="100">IF(ISBLANK(B285),"",B285)</f>
        <v/>
      </c>
      <c r="C411" s="482" t="str">
        <f t="shared" si="100"/>
        <v/>
      </c>
      <c r="D411" s="482" t="str">
        <f t="shared" si="100"/>
        <v/>
      </c>
      <c r="E411" s="52" t="str">
        <f t="shared" si="100"/>
        <v/>
      </c>
      <c r="F411" s="52"/>
      <c r="G411" s="52"/>
      <c r="H411" s="52"/>
      <c r="I411" s="52"/>
      <c r="J411" s="52"/>
      <c r="K411" s="33">
        <f t="shared" ref="K411:X411" si="101">ROUND(K285*K243*K327,0)</f>
        <v>0</v>
      </c>
      <c r="L411" s="33">
        <f t="shared" si="101"/>
        <v>0</v>
      </c>
      <c r="M411" s="33">
        <f t="shared" si="101"/>
        <v>0</v>
      </c>
      <c r="N411" s="33">
        <f t="shared" si="101"/>
        <v>0</v>
      </c>
      <c r="O411" s="33">
        <f t="shared" si="101"/>
        <v>0</v>
      </c>
      <c r="P411" s="33">
        <f t="shared" si="101"/>
        <v>0</v>
      </c>
      <c r="Q411" s="33">
        <f t="shared" si="101"/>
        <v>0</v>
      </c>
      <c r="R411" s="33">
        <f t="shared" si="101"/>
        <v>0</v>
      </c>
      <c r="S411" s="33">
        <f t="shared" si="101"/>
        <v>0</v>
      </c>
      <c r="T411" s="33">
        <f t="shared" si="101"/>
        <v>0</v>
      </c>
      <c r="U411" s="33">
        <f t="shared" si="101"/>
        <v>0</v>
      </c>
      <c r="V411" s="33">
        <f t="shared" si="101"/>
        <v>0</v>
      </c>
      <c r="W411" s="33">
        <f t="shared" si="101"/>
        <v>0</v>
      </c>
      <c r="X411" s="33">
        <f t="shared" si="101"/>
        <v>0</v>
      </c>
    </row>
    <row r="412" spans="1:24">
      <c r="A412" s="607" t="str">
        <f t="shared" si="80"/>
        <v/>
      </c>
      <c r="B412" s="52" t="str">
        <f t="shared" si="100"/>
        <v/>
      </c>
      <c r="C412" s="482" t="str">
        <f t="shared" si="100"/>
        <v/>
      </c>
      <c r="D412" s="482" t="str">
        <f t="shared" si="100"/>
        <v/>
      </c>
      <c r="E412" s="52" t="str">
        <f t="shared" si="100"/>
        <v/>
      </c>
      <c r="F412" s="52"/>
      <c r="G412" s="52"/>
      <c r="H412" s="52"/>
      <c r="I412" s="52"/>
      <c r="J412" s="52"/>
      <c r="K412" s="33">
        <f t="shared" ref="K412:X412" si="102">ROUND(K286*K244*K328,0)</f>
        <v>0</v>
      </c>
      <c r="L412" s="33">
        <f t="shared" si="102"/>
        <v>0</v>
      </c>
      <c r="M412" s="33">
        <f t="shared" si="102"/>
        <v>0</v>
      </c>
      <c r="N412" s="33">
        <f t="shared" si="102"/>
        <v>0</v>
      </c>
      <c r="O412" s="33">
        <f t="shared" si="102"/>
        <v>0</v>
      </c>
      <c r="P412" s="33">
        <f t="shared" si="102"/>
        <v>0</v>
      </c>
      <c r="Q412" s="33">
        <f t="shared" si="102"/>
        <v>0</v>
      </c>
      <c r="R412" s="33">
        <f t="shared" si="102"/>
        <v>0</v>
      </c>
      <c r="S412" s="33">
        <f t="shared" si="102"/>
        <v>0</v>
      </c>
      <c r="T412" s="33">
        <f t="shared" si="102"/>
        <v>0</v>
      </c>
      <c r="U412" s="33">
        <f t="shared" si="102"/>
        <v>0</v>
      </c>
      <c r="V412" s="33">
        <f t="shared" si="102"/>
        <v>0</v>
      </c>
      <c r="W412" s="33">
        <f t="shared" si="102"/>
        <v>0</v>
      </c>
      <c r="X412" s="33">
        <f t="shared" si="102"/>
        <v>0</v>
      </c>
    </row>
    <row r="413" spans="1:24">
      <c r="A413" s="607" t="str">
        <f t="shared" si="80"/>
        <v/>
      </c>
      <c r="B413" s="52" t="str">
        <f t="shared" si="100"/>
        <v/>
      </c>
      <c r="C413" s="482" t="str">
        <f t="shared" si="100"/>
        <v/>
      </c>
      <c r="D413" s="482" t="str">
        <f t="shared" si="100"/>
        <v/>
      </c>
      <c r="E413" s="52" t="str">
        <f t="shared" si="100"/>
        <v/>
      </c>
      <c r="F413" s="52"/>
      <c r="G413" s="52"/>
      <c r="H413" s="52"/>
      <c r="I413" s="52"/>
      <c r="J413" s="52"/>
      <c r="K413" s="33">
        <f t="shared" ref="K413:X413" si="103">ROUND(K287*K245*K329,0)</f>
        <v>0</v>
      </c>
      <c r="L413" s="33">
        <f t="shared" si="103"/>
        <v>0</v>
      </c>
      <c r="M413" s="33">
        <f t="shared" si="103"/>
        <v>0</v>
      </c>
      <c r="N413" s="33">
        <f t="shared" si="103"/>
        <v>0</v>
      </c>
      <c r="O413" s="33">
        <f t="shared" si="103"/>
        <v>0</v>
      </c>
      <c r="P413" s="33">
        <f t="shared" si="103"/>
        <v>0</v>
      </c>
      <c r="Q413" s="33">
        <f t="shared" si="103"/>
        <v>0</v>
      </c>
      <c r="R413" s="33">
        <f t="shared" si="103"/>
        <v>0</v>
      </c>
      <c r="S413" s="33">
        <f t="shared" si="103"/>
        <v>0</v>
      </c>
      <c r="T413" s="33">
        <f t="shared" si="103"/>
        <v>0</v>
      </c>
      <c r="U413" s="33">
        <f t="shared" si="103"/>
        <v>0</v>
      </c>
      <c r="V413" s="33">
        <f t="shared" si="103"/>
        <v>0</v>
      </c>
      <c r="W413" s="33">
        <f t="shared" si="103"/>
        <v>0</v>
      </c>
      <c r="X413" s="33">
        <f t="shared" si="103"/>
        <v>0</v>
      </c>
    </row>
    <row r="414" spans="1:24">
      <c r="A414" s="607" t="str">
        <f t="shared" si="80"/>
        <v/>
      </c>
      <c r="B414" s="52" t="str">
        <f t="shared" si="100"/>
        <v/>
      </c>
      <c r="C414" s="482" t="str">
        <f t="shared" si="100"/>
        <v/>
      </c>
      <c r="D414" s="482" t="str">
        <f t="shared" si="100"/>
        <v/>
      </c>
      <c r="E414" s="52" t="str">
        <f t="shared" si="100"/>
        <v/>
      </c>
      <c r="F414" s="52"/>
      <c r="G414" s="52"/>
      <c r="H414" s="52"/>
      <c r="I414" s="52"/>
      <c r="J414" s="52"/>
      <c r="K414" s="33">
        <f t="shared" ref="K414:X414" si="104">ROUND(K288*K246*K330,0)</f>
        <v>0</v>
      </c>
      <c r="L414" s="33">
        <f t="shared" si="104"/>
        <v>0</v>
      </c>
      <c r="M414" s="33">
        <f t="shared" si="104"/>
        <v>0</v>
      </c>
      <c r="N414" s="33">
        <f t="shared" si="104"/>
        <v>0</v>
      </c>
      <c r="O414" s="33">
        <f t="shared" si="104"/>
        <v>0</v>
      </c>
      <c r="P414" s="33">
        <f t="shared" si="104"/>
        <v>0</v>
      </c>
      <c r="Q414" s="33">
        <f t="shared" si="104"/>
        <v>0</v>
      </c>
      <c r="R414" s="33">
        <f t="shared" si="104"/>
        <v>0</v>
      </c>
      <c r="S414" s="33">
        <f t="shared" si="104"/>
        <v>0</v>
      </c>
      <c r="T414" s="33">
        <f t="shared" si="104"/>
        <v>0</v>
      </c>
      <c r="U414" s="33">
        <f t="shared" si="104"/>
        <v>0</v>
      </c>
      <c r="V414" s="33">
        <f t="shared" si="104"/>
        <v>0</v>
      </c>
      <c r="W414" s="33">
        <f t="shared" si="104"/>
        <v>0</v>
      </c>
      <c r="X414" s="33">
        <f t="shared" si="104"/>
        <v>0</v>
      </c>
    </row>
    <row r="415" spans="1:24">
      <c r="A415" s="607" t="str">
        <f t="shared" si="80"/>
        <v/>
      </c>
      <c r="B415" s="52" t="str">
        <f t="shared" si="100"/>
        <v/>
      </c>
      <c r="C415" s="482" t="str">
        <f t="shared" si="100"/>
        <v/>
      </c>
      <c r="D415" s="482" t="str">
        <f t="shared" si="100"/>
        <v/>
      </c>
      <c r="E415" s="52" t="str">
        <f t="shared" si="100"/>
        <v/>
      </c>
      <c r="F415" s="52"/>
      <c r="G415" s="52"/>
      <c r="H415" s="52"/>
      <c r="I415" s="52"/>
      <c r="J415" s="52"/>
      <c r="K415" s="33">
        <f t="shared" ref="K415:X415" si="105">ROUND(K289*K247*K331,0)</f>
        <v>0</v>
      </c>
      <c r="L415" s="33">
        <f t="shared" si="105"/>
        <v>0</v>
      </c>
      <c r="M415" s="33">
        <f t="shared" si="105"/>
        <v>0</v>
      </c>
      <c r="N415" s="33">
        <f t="shared" si="105"/>
        <v>0</v>
      </c>
      <c r="O415" s="33">
        <f t="shared" si="105"/>
        <v>0</v>
      </c>
      <c r="P415" s="33">
        <f t="shared" si="105"/>
        <v>0</v>
      </c>
      <c r="Q415" s="33">
        <f t="shared" si="105"/>
        <v>0</v>
      </c>
      <c r="R415" s="33">
        <f t="shared" si="105"/>
        <v>0</v>
      </c>
      <c r="S415" s="33">
        <f t="shared" si="105"/>
        <v>0</v>
      </c>
      <c r="T415" s="33">
        <f t="shared" si="105"/>
        <v>0</v>
      </c>
      <c r="U415" s="33">
        <f t="shared" si="105"/>
        <v>0</v>
      </c>
      <c r="V415" s="33">
        <f t="shared" si="105"/>
        <v>0</v>
      </c>
      <c r="W415" s="33">
        <f t="shared" si="105"/>
        <v>0</v>
      </c>
      <c r="X415" s="33">
        <f t="shared" si="105"/>
        <v>0</v>
      </c>
    </row>
    <row r="416" spans="1:24">
      <c r="A416" s="607" t="str">
        <f t="shared" si="80"/>
        <v/>
      </c>
      <c r="B416" s="52" t="str">
        <f t="shared" si="100"/>
        <v/>
      </c>
      <c r="C416" s="482" t="str">
        <f t="shared" si="100"/>
        <v/>
      </c>
      <c r="D416" s="482" t="str">
        <f t="shared" si="100"/>
        <v/>
      </c>
      <c r="E416" s="52" t="str">
        <f t="shared" si="100"/>
        <v/>
      </c>
      <c r="F416" s="52"/>
      <c r="G416" s="52"/>
      <c r="H416" s="52"/>
      <c r="I416" s="52"/>
      <c r="J416" s="52"/>
      <c r="K416" s="33">
        <f t="shared" ref="K416:X416" si="106">ROUND(K290*K248*K332,0)</f>
        <v>0</v>
      </c>
      <c r="L416" s="33">
        <f t="shared" si="106"/>
        <v>0</v>
      </c>
      <c r="M416" s="33">
        <f t="shared" si="106"/>
        <v>0</v>
      </c>
      <c r="N416" s="33">
        <f t="shared" si="106"/>
        <v>0</v>
      </c>
      <c r="O416" s="33">
        <f t="shared" si="106"/>
        <v>0</v>
      </c>
      <c r="P416" s="33">
        <f t="shared" si="106"/>
        <v>0</v>
      </c>
      <c r="Q416" s="33">
        <f t="shared" si="106"/>
        <v>0</v>
      </c>
      <c r="R416" s="33">
        <f t="shared" si="106"/>
        <v>0</v>
      </c>
      <c r="S416" s="33">
        <f t="shared" si="106"/>
        <v>0</v>
      </c>
      <c r="T416" s="33">
        <f t="shared" si="106"/>
        <v>0</v>
      </c>
      <c r="U416" s="33">
        <f t="shared" si="106"/>
        <v>0</v>
      </c>
      <c r="V416" s="33">
        <f t="shared" si="106"/>
        <v>0</v>
      </c>
      <c r="W416" s="33">
        <f t="shared" si="106"/>
        <v>0</v>
      </c>
      <c r="X416" s="33">
        <f t="shared" si="106"/>
        <v>0</v>
      </c>
    </row>
    <row r="417" spans="1:24">
      <c r="A417" s="607" t="str">
        <f t="shared" si="80"/>
        <v/>
      </c>
      <c r="B417" s="52" t="str">
        <f t="shared" si="100"/>
        <v/>
      </c>
      <c r="C417" s="482" t="str">
        <f t="shared" si="100"/>
        <v/>
      </c>
      <c r="D417" s="482" t="str">
        <f t="shared" si="100"/>
        <v/>
      </c>
      <c r="E417" s="52" t="str">
        <f t="shared" si="100"/>
        <v/>
      </c>
      <c r="F417" s="52"/>
      <c r="G417" s="52"/>
      <c r="H417" s="52"/>
      <c r="I417" s="52"/>
      <c r="J417" s="52"/>
      <c r="K417" s="33">
        <f t="shared" ref="K417:X417" si="107">ROUND(K291*K249*K333,0)</f>
        <v>0</v>
      </c>
      <c r="L417" s="33">
        <f t="shared" si="107"/>
        <v>0</v>
      </c>
      <c r="M417" s="33">
        <f t="shared" si="107"/>
        <v>0</v>
      </c>
      <c r="N417" s="33">
        <f t="shared" si="107"/>
        <v>0</v>
      </c>
      <c r="O417" s="33">
        <f t="shared" si="107"/>
        <v>0</v>
      </c>
      <c r="P417" s="33">
        <f t="shared" si="107"/>
        <v>0</v>
      </c>
      <c r="Q417" s="33">
        <f t="shared" si="107"/>
        <v>0</v>
      </c>
      <c r="R417" s="33">
        <f t="shared" si="107"/>
        <v>0</v>
      </c>
      <c r="S417" s="33">
        <f t="shared" si="107"/>
        <v>0</v>
      </c>
      <c r="T417" s="33">
        <f t="shared" si="107"/>
        <v>0</v>
      </c>
      <c r="U417" s="33">
        <f t="shared" si="107"/>
        <v>0</v>
      </c>
      <c r="V417" s="33">
        <f t="shared" si="107"/>
        <v>0</v>
      </c>
      <c r="W417" s="33">
        <f t="shared" si="107"/>
        <v>0</v>
      </c>
      <c r="X417" s="33">
        <f t="shared" si="107"/>
        <v>0</v>
      </c>
    </row>
    <row r="418" spans="1:24">
      <c r="A418" s="607" t="str">
        <f t="shared" si="80"/>
        <v/>
      </c>
      <c r="B418" s="52" t="str">
        <f t="shared" si="100"/>
        <v/>
      </c>
      <c r="C418" s="482" t="str">
        <f t="shared" si="100"/>
        <v/>
      </c>
      <c r="D418" s="482" t="str">
        <f t="shared" si="100"/>
        <v/>
      </c>
      <c r="E418" s="52" t="str">
        <f t="shared" si="100"/>
        <v/>
      </c>
      <c r="F418" s="52"/>
      <c r="G418" s="52"/>
      <c r="H418" s="52"/>
      <c r="I418" s="52"/>
      <c r="J418" s="52"/>
      <c r="K418" s="33">
        <f t="shared" ref="K418:X418" si="108">ROUND(K292*K250*K334,0)</f>
        <v>0</v>
      </c>
      <c r="L418" s="33">
        <f t="shared" si="108"/>
        <v>0</v>
      </c>
      <c r="M418" s="33">
        <f t="shared" si="108"/>
        <v>0</v>
      </c>
      <c r="N418" s="33">
        <f t="shared" si="108"/>
        <v>0</v>
      </c>
      <c r="O418" s="33">
        <f t="shared" si="108"/>
        <v>0</v>
      </c>
      <c r="P418" s="33">
        <f t="shared" si="108"/>
        <v>0</v>
      </c>
      <c r="Q418" s="33">
        <f t="shared" si="108"/>
        <v>0</v>
      </c>
      <c r="R418" s="33">
        <f t="shared" si="108"/>
        <v>0</v>
      </c>
      <c r="S418" s="33">
        <f t="shared" si="108"/>
        <v>0</v>
      </c>
      <c r="T418" s="33">
        <f t="shared" si="108"/>
        <v>0</v>
      </c>
      <c r="U418" s="33">
        <f t="shared" si="108"/>
        <v>0</v>
      </c>
      <c r="V418" s="33">
        <f t="shared" si="108"/>
        <v>0</v>
      </c>
      <c r="W418" s="33">
        <f t="shared" si="108"/>
        <v>0</v>
      </c>
      <c r="X418" s="33">
        <f t="shared" si="108"/>
        <v>0</v>
      </c>
    </row>
    <row r="419" spans="1:24">
      <c r="A419" s="607" t="str">
        <f t="shared" si="80"/>
        <v/>
      </c>
      <c r="B419" s="52" t="str">
        <f t="shared" si="100"/>
        <v/>
      </c>
      <c r="C419" s="482" t="str">
        <f t="shared" si="100"/>
        <v/>
      </c>
      <c r="D419" s="482" t="str">
        <f t="shared" si="100"/>
        <v/>
      </c>
      <c r="E419" s="52" t="str">
        <f t="shared" si="100"/>
        <v/>
      </c>
      <c r="F419" s="52"/>
      <c r="G419" s="52"/>
      <c r="H419" s="52"/>
      <c r="I419" s="52"/>
      <c r="J419" s="52"/>
      <c r="K419" s="33">
        <f t="shared" ref="K419:X419" si="109">ROUND(K293*K251*K335,0)</f>
        <v>0</v>
      </c>
      <c r="L419" s="33">
        <f t="shared" si="109"/>
        <v>0</v>
      </c>
      <c r="M419" s="33">
        <f t="shared" si="109"/>
        <v>0</v>
      </c>
      <c r="N419" s="33">
        <f t="shared" si="109"/>
        <v>0</v>
      </c>
      <c r="O419" s="33">
        <f t="shared" si="109"/>
        <v>0</v>
      </c>
      <c r="P419" s="33">
        <f t="shared" si="109"/>
        <v>0</v>
      </c>
      <c r="Q419" s="33">
        <f t="shared" si="109"/>
        <v>0</v>
      </c>
      <c r="R419" s="33">
        <f t="shared" si="109"/>
        <v>0</v>
      </c>
      <c r="S419" s="33">
        <f t="shared" si="109"/>
        <v>0</v>
      </c>
      <c r="T419" s="33">
        <f t="shared" si="109"/>
        <v>0</v>
      </c>
      <c r="U419" s="33">
        <f t="shared" si="109"/>
        <v>0</v>
      </c>
      <c r="V419" s="33">
        <f t="shared" si="109"/>
        <v>0</v>
      </c>
      <c r="W419" s="33">
        <f t="shared" si="109"/>
        <v>0</v>
      </c>
      <c r="X419" s="33">
        <f t="shared" si="109"/>
        <v>0</v>
      </c>
    </row>
    <row r="420" spans="1:24">
      <c r="A420" s="607" t="str">
        <f t="shared" si="80"/>
        <v/>
      </c>
      <c r="B420" s="52" t="str">
        <f t="shared" si="100"/>
        <v/>
      </c>
      <c r="C420" s="482" t="str">
        <f t="shared" si="100"/>
        <v/>
      </c>
      <c r="D420" s="482" t="str">
        <f t="shared" si="100"/>
        <v/>
      </c>
      <c r="E420" s="52" t="str">
        <f t="shared" si="100"/>
        <v/>
      </c>
      <c r="F420" s="52"/>
      <c r="G420" s="52"/>
      <c r="H420" s="52"/>
      <c r="I420" s="52"/>
      <c r="J420" s="52"/>
      <c r="K420" s="33">
        <f t="shared" ref="K420:X420" si="110">ROUND(K294*K252*K336,0)</f>
        <v>0</v>
      </c>
      <c r="L420" s="33">
        <f t="shared" si="110"/>
        <v>0</v>
      </c>
      <c r="M420" s="33">
        <f t="shared" si="110"/>
        <v>0</v>
      </c>
      <c r="N420" s="33">
        <f t="shared" si="110"/>
        <v>0</v>
      </c>
      <c r="O420" s="33">
        <f t="shared" si="110"/>
        <v>0</v>
      </c>
      <c r="P420" s="33">
        <f t="shared" si="110"/>
        <v>0</v>
      </c>
      <c r="Q420" s="33">
        <f t="shared" si="110"/>
        <v>0</v>
      </c>
      <c r="R420" s="33">
        <f t="shared" si="110"/>
        <v>0</v>
      </c>
      <c r="S420" s="33">
        <f t="shared" si="110"/>
        <v>0</v>
      </c>
      <c r="T420" s="33">
        <f t="shared" si="110"/>
        <v>0</v>
      </c>
      <c r="U420" s="33">
        <f t="shared" si="110"/>
        <v>0</v>
      </c>
      <c r="V420" s="33">
        <f t="shared" si="110"/>
        <v>0</v>
      </c>
      <c r="W420" s="33">
        <f t="shared" si="110"/>
        <v>0</v>
      </c>
      <c r="X420" s="33">
        <f t="shared" si="110"/>
        <v>0</v>
      </c>
    </row>
    <row r="421" spans="1:24">
      <c r="A421" s="607" t="str">
        <f t="shared" si="80"/>
        <v/>
      </c>
      <c r="B421" s="52" t="str">
        <f t="shared" si="100"/>
        <v/>
      </c>
      <c r="C421" s="482" t="str">
        <f t="shared" si="100"/>
        <v/>
      </c>
      <c r="D421" s="482" t="str">
        <f t="shared" si="100"/>
        <v/>
      </c>
      <c r="E421" s="52" t="str">
        <f t="shared" si="100"/>
        <v/>
      </c>
      <c r="F421" s="52"/>
      <c r="G421" s="52"/>
      <c r="H421" s="52"/>
      <c r="I421" s="52"/>
      <c r="J421" s="52"/>
      <c r="K421" s="33">
        <f t="shared" ref="K421:X421" si="111">ROUND(K295*K253*K337,0)</f>
        <v>0</v>
      </c>
      <c r="L421" s="33">
        <f t="shared" si="111"/>
        <v>0</v>
      </c>
      <c r="M421" s="33">
        <f t="shared" si="111"/>
        <v>0</v>
      </c>
      <c r="N421" s="33">
        <f t="shared" si="111"/>
        <v>0</v>
      </c>
      <c r="O421" s="33">
        <f t="shared" si="111"/>
        <v>0</v>
      </c>
      <c r="P421" s="33">
        <f t="shared" si="111"/>
        <v>0</v>
      </c>
      <c r="Q421" s="33">
        <f t="shared" si="111"/>
        <v>0</v>
      </c>
      <c r="R421" s="33">
        <f t="shared" si="111"/>
        <v>0</v>
      </c>
      <c r="S421" s="33">
        <f t="shared" si="111"/>
        <v>0</v>
      </c>
      <c r="T421" s="33">
        <f t="shared" si="111"/>
        <v>0</v>
      </c>
      <c r="U421" s="33">
        <f t="shared" si="111"/>
        <v>0</v>
      </c>
      <c r="V421" s="33">
        <f t="shared" si="111"/>
        <v>0</v>
      </c>
      <c r="W421" s="33">
        <f t="shared" si="111"/>
        <v>0</v>
      </c>
      <c r="X421" s="33">
        <f t="shared" si="111"/>
        <v>0</v>
      </c>
    </row>
    <row r="422" spans="1:24">
      <c r="A422" s="607" t="str">
        <f t="shared" si="80"/>
        <v/>
      </c>
      <c r="B422" s="52" t="str">
        <f t="shared" si="100"/>
        <v/>
      </c>
      <c r="C422" s="482" t="str">
        <f t="shared" si="100"/>
        <v/>
      </c>
      <c r="D422" s="482" t="str">
        <f t="shared" si="100"/>
        <v/>
      </c>
      <c r="E422" s="52" t="str">
        <f t="shared" si="100"/>
        <v/>
      </c>
      <c r="F422" s="52"/>
      <c r="G422" s="52"/>
      <c r="H422" s="52"/>
      <c r="I422" s="52"/>
      <c r="J422" s="52"/>
      <c r="K422" s="33">
        <f t="shared" ref="K422:X422" si="112">ROUND(K296*K254*K338,0)</f>
        <v>0</v>
      </c>
      <c r="L422" s="33">
        <f t="shared" si="112"/>
        <v>0</v>
      </c>
      <c r="M422" s="33">
        <f t="shared" si="112"/>
        <v>0</v>
      </c>
      <c r="N422" s="33">
        <f t="shared" si="112"/>
        <v>0</v>
      </c>
      <c r="O422" s="33">
        <f t="shared" si="112"/>
        <v>0</v>
      </c>
      <c r="P422" s="33">
        <f t="shared" si="112"/>
        <v>0</v>
      </c>
      <c r="Q422" s="33">
        <f t="shared" si="112"/>
        <v>0</v>
      </c>
      <c r="R422" s="33">
        <f t="shared" si="112"/>
        <v>0</v>
      </c>
      <c r="S422" s="33">
        <f t="shared" si="112"/>
        <v>0</v>
      </c>
      <c r="T422" s="33">
        <f t="shared" si="112"/>
        <v>0</v>
      </c>
      <c r="U422" s="33">
        <f t="shared" si="112"/>
        <v>0</v>
      </c>
      <c r="V422" s="33">
        <f t="shared" si="112"/>
        <v>0</v>
      </c>
      <c r="W422" s="33">
        <f t="shared" si="112"/>
        <v>0</v>
      </c>
      <c r="X422" s="33">
        <f t="shared" si="112"/>
        <v>0</v>
      </c>
    </row>
    <row r="423" spans="1:24">
      <c r="A423" s="607" t="str">
        <f t="shared" si="80"/>
        <v/>
      </c>
      <c r="B423" s="52" t="str">
        <f t="shared" si="100"/>
        <v/>
      </c>
      <c r="C423" s="482" t="str">
        <f t="shared" si="100"/>
        <v/>
      </c>
      <c r="D423" s="482" t="str">
        <f t="shared" si="100"/>
        <v/>
      </c>
      <c r="E423" s="52" t="str">
        <f t="shared" si="100"/>
        <v/>
      </c>
      <c r="F423" s="52"/>
      <c r="G423" s="52"/>
      <c r="H423" s="52"/>
      <c r="I423" s="52"/>
      <c r="J423" s="52"/>
      <c r="K423" s="33">
        <f t="shared" ref="K423:X423" si="113">ROUND(K297*K255*K339,0)</f>
        <v>0</v>
      </c>
      <c r="L423" s="33">
        <f t="shared" si="113"/>
        <v>0</v>
      </c>
      <c r="M423" s="33">
        <f t="shared" si="113"/>
        <v>0</v>
      </c>
      <c r="N423" s="33">
        <f t="shared" si="113"/>
        <v>0</v>
      </c>
      <c r="O423" s="33">
        <f t="shared" si="113"/>
        <v>0</v>
      </c>
      <c r="P423" s="33">
        <f t="shared" si="113"/>
        <v>0</v>
      </c>
      <c r="Q423" s="33">
        <f t="shared" si="113"/>
        <v>0</v>
      </c>
      <c r="R423" s="33">
        <f t="shared" si="113"/>
        <v>0</v>
      </c>
      <c r="S423" s="33">
        <f t="shared" si="113"/>
        <v>0</v>
      </c>
      <c r="T423" s="33">
        <f t="shared" si="113"/>
        <v>0</v>
      </c>
      <c r="U423" s="33">
        <f t="shared" si="113"/>
        <v>0</v>
      </c>
      <c r="V423" s="33">
        <f t="shared" si="113"/>
        <v>0</v>
      </c>
      <c r="W423" s="33">
        <f t="shared" si="113"/>
        <v>0</v>
      </c>
      <c r="X423" s="33">
        <f t="shared" si="113"/>
        <v>0</v>
      </c>
    </row>
    <row r="424" spans="1:24">
      <c r="A424" s="607" t="str">
        <f t="shared" si="80"/>
        <v/>
      </c>
      <c r="B424" s="52" t="str">
        <f t="shared" si="100"/>
        <v/>
      </c>
      <c r="C424" s="482" t="str">
        <f t="shared" si="100"/>
        <v/>
      </c>
      <c r="D424" s="482" t="str">
        <f t="shared" si="100"/>
        <v/>
      </c>
      <c r="E424" s="52" t="str">
        <f t="shared" si="100"/>
        <v/>
      </c>
      <c r="F424" s="52"/>
      <c r="G424" s="52"/>
      <c r="H424" s="52"/>
      <c r="I424" s="52"/>
      <c r="J424" s="52"/>
      <c r="K424" s="33">
        <f t="shared" ref="K424:X424" si="114">ROUND(K298*K256*K340,0)</f>
        <v>0</v>
      </c>
      <c r="L424" s="33">
        <f t="shared" si="114"/>
        <v>0</v>
      </c>
      <c r="M424" s="33">
        <f t="shared" si="114"/>
        <v>0</v>
      </c>
      <c r="N424" s="33">
        <f t="shared" si="114"/>
        <v>0</v>
      </c>
      <c r="O424" s="33">
        <f t="shared" si="114"/>
        <v>0</v>
      </c>
      <c r="P424" s="33">
        <f t="shared" si="114"/>
        <v>0</v>
      </c>
      <c r="Q424" s="33">
        <f t="shared" si="114"/>
        <v>0</v>
      </c>
      <c r="R424" s="33">
        <f t="shared" si="114"/>
        <v>0</v>
      </c>
      <c r="S424" s="33">
        <f t="shared" si="114"/>
        <v>0</v>
      </c>
      <c r="T424" s="33">
        <f t="shared" si="114"/>
        <v>0</v>
      </c>
      <c r="U424" s="33">
        <f t="shared" si="114"/>
        <v>0</v>
      </c>
      <c r="V424" s="33">
        <f t="shared" si="114"/>
        <v>0</v>
      </c>
      <c r="W424" s="33">
        <f t="shared" si="114"/>
        <v>0</v>
      </c>
      <c r="X424" s="33">
        <f t="shared" si="114"/>
        <v>0</v>
      </c>
    </row>
    <row r="425" spans="1:24">
      <c r="A425" s="607" t="str">
        <f t="shared" si="80"/>
        <v/>
      </c>
      <c r="B425" s="52" t="str">
        <f t="shared" si="100"/>
        <v/>
      </c>
      <c r="C425" s="482" t="str">
        <f t="shared" si="100"/>
        <v/>
      </c>
      <c r="D425" s="482" t="str">
        <f t="shared" si="100"/>
        <v/>
      </c>
      <c r="E425" s="52" t="str">
        <f t="shared" si="100"/>
        <v/>
      </c>
      <c r="F425" s="52"/>
      <c r="G425" s="52"/>
      <c r="H425" s="52"/>
      <c r="I425" s="52"/>
      <c r="J425" s="52"/>
      <c r="K425" s="33">
        <f t="shared" ref="K425:X425" si="115">ROUND(K299*K257*K341,0)</f>
        <v>0</v>
      </c>
      <c r="L425" s="33">
        <f t="shared" si="115"/>
        <v>0</v>
      </c>
      <c r="M425" s="33">
        <f t="shared" si="115"/>
        <v>0</v>
      </c>
      <c r="N425" s="33">
        <f t="shared" si="115"/>
        <v>0</v>
      </c>
      <c r="O425" s="33">
        <f t="shared" si="115"/>
        <v>0</v>
      </c>
      <c r="P425" s="33">
        <f t="shared" si="115"/>
        <v>0</v>
      </c>
      <c r="Q425" s="33">
        <f t="shared" si="115"/>
        <v>0</v>
      </c>
      <c r="R425" s="33">
        <f t="shared" si="115"/>
        <v>0</v>
      </c>
      <c r="S425" s="33">
        <f t="shared" si="115"/>
        <v>0</v>
      </c>
      <c r="T425" s="33">
        <f t="shared" si="115"/>
        <v>0</v>
      </c>
      <c r="U425" s="33">
        <f t="shared" si="115"/>
        <v>0</v>
      </c>
      <c r="V425" s="33">
        <f t="shared" si="115"/>
        <v>0</v>
      </c>
      <c r="W425" s="33">
        <f t="shared" si="115"/>
        <v>0</v>
      </c>
      <c r="X425" s="33">
        <f t="shared" si="115"/>
        <v>0</v>
      </c>
    </row>
    <row r="426" spans="1:24">
      <c r="A426" s="607" t="str">
        <f t="shared" si="80"/>
        <v/>
      </c>
      <c r="B426" s="52" t="str">
        <f t="shared" si="100"/>
        <v/>
      </c>
      <c r="C426" s="482" t="str">
        <f t="shared" si="100"/>
        <v/>
      </c>
      <c r="D426" s="482" t="str">
        <f t="shared" si="100"/>
        <v/>
      </c>
      <c r="E426" s="52" t="str">
        <f t="shared" si="100"/>
        <v/>
      </c>
      <c r="F426" s="52"/>
      <c r="G426" s="52"/>
      <c r="H426" s="52"/>
      <c r="I426" s="52"/>
      <c r="J426" s="52"/>
      <c r="K426" s="33">
        <f t="shared" ref="K426:X426" si="116">ROUND(K300*K258*K342,0)</f>
        <v>0</v>
      </c>
      <c r="L426" s="33">
        <f t="shared" si="116"/>
        <v>0</v>
      </c>
      <c r="M426" s="33">
        <f t="shared" si="116"/>
        <v>0</v>
      </c>
      <c r="N426" s="33">
        <f t="shared" si="116"/>
        <v>0</v>
      </c>
      <c r="O426" s="33">
        <f t="shared" si="116"/>
        <v>0</v>
      </c>
      <c r="P426" s="33">
        <f t="shared" si="116"/>
        <v>0</v>
      </c>
      <c r="Q426" s="33">
        <f t="shared" si="116"/>
        <v>0</v>
      </c>
      <c r="R426" s="33">
        <f t="shared" si="116"/>
        <v>0</v>
      </c>
      <c r="S426" s="33">
        <f t="shared" si="116"/>
        <v>0</v>
      </c>
      <c r="T426" s="33">
        <f t="shared" si="116"/>
        <v>0</v>
      </c>
      <c r="U426" s="33">
        <f t="shared" si="116"/>
        <v>0</v>
      </c>
      <c r="V426" s="33">
        <f t="shared" si="116"/>
        <v>0</v>
      </c>
      <c r="W426" s="33">
        <f t="shared" si="116"/>
        <v>0</v>
      </c>
      <c r="X426" s="33">
        <f t="shared" si="116"/>
        <v>0</v>
      </c>
    </row>
    <row r="427" spans="1:24">
      <c r="A427" s="607" t="str">
        <f t="shared" si="80"/>
        <v/>
      </c>
      <c r="B427" s="52" t="str">
        <f t="shared" si="100"/>
        <v/>
      </c>
      <c r="C427" s="482" t="str">
        <f t="shared" si="100"/>
        <v/>
      </c>
      <c r="D427" s="482" t="str">
        <f t="shared" si="100"/>
        <v/>
      </c>
      <c r="E427" s="52" t="str">
        <f t="shared" si="100"/>
        <v/>
      </c>
      <c r="F427" s="52"/>
      <c r="G427" s="52"/>
      <c r="H427" s="52"/>
      <c r="I427" s="52"/>
      <c r="J427" s="52"/>
      <c r="K427" s="33">
        <f t="shared" ref="K427:X427" si="117">ROUND(K301*K259*K343,0)</f>
        <v>0</v>
      </c>
      <c r="L427" s="33">
        <f t="shared" si="117"/>
        <v>0</v>
      </c>
      <c r="M427" s="33">
        <f t="shared" si="117"/>
        <v>0</v>
      </c>
      <c r="N427" s="33">
        <f t="shared" si="117"/>
        <v>0</v>
      </c>
      <c r="O427" s="33">
        <f t="shared" si="117"/>
        <v>0</v>
      </c>
      <c r="P427" s="33">
        <f t="shared" si="117"/>
        <v>0</v>
      </c>
      <c r="Q427" s="33">
        <f t="shared" si="117"/>
        <v>0</v>
      </c>
      <c r="R427" s="33">
        <f t="shared" si="117"/>
        <v>0</v>
      </c>
      <c r="S427" s="33">
        <f t="shared" si="117"/>
        <v>0</v>
      </c>
      <c r="T427" s="33">
        <f t="shared" si="117"/>
        <v>0</v>
      </c>
      <c r="U427" s="33">
        <f t="shared" si="117"/>
        <v>0</v>
      </c>
      <c r="V427" s="33">
        <f t="shared" si="117"/>
        <v>0</v>
      </c>
      <c r="W427" s="33">
        <f t="shared" si="117"/>
        <v>0</v>
      </c>
      <c r="X427" s="33">
        <f t="shared" si="117"/>
        <v>0</v>
      </c>
    </row>
    <row r="428" spans="1:24">
      <c r="A428" s="607" t="str">
        <f t="shared" si="80"/>
        <v/>
      </c>
      <c r="B428" s="52" t="str">
        <f t="shared" si="100"/>
        <v/>
      </c>
      <c r="C428" s="482" t="str">
        <f t="shared" si="100"/>
        <v/>
      </c>
      <c r="D428" s="482" t="str">
        <f t="shared" si="100"/>
        <v/>
      </c>
      <c r="E428" s="52" t="str">
        <f t="shared" si="100"/>
        <v/>
      </c>
      <c r="F428" s="52"/>
      <c r="G428" s="52"/>
      <c r="H428" s="52"/>
      <c r="I428" s="52"/>
      <c r="J428" s="52"/>
      <c r="K428" s="33">
        <f t="shared" ref="K428:X428" si="118">ROUND(K302*K260*K344,0)</f>
        <v>0</v>
      </c>
      <c r="L428" s="33">
        <f t="shared" si="118"/>
        <v>0</v>
      </c>
      <c r="M428" s="33">
        <f t="shared" si="118"/>
        <v>0</v>
      </c>
      <c r="N428" s="33">
        <f t="shared" si="118"/>
        <v>0</v>
      </c>
      <c r="O428" s="33">
        <f t="shared" si="118"/>
        <v>0</v>
      </c>
      <c r="P428" s="33">
        <f t="shared" si="118"/>
        <v>0</v>
      </c>
      <c r="Q428" s="33">
        <f t="shared" si="118"/>
        <v>0</v>
      </c>
      <c r="R428" s="33">
        <f t="shared" si="118"/>
        <v>0</v>
      </c>
      <c r="S428" s="33">
        <f t="shared" si="118"/>
        <v>0</v>
      </c>
      <c r="T428" s="33">
        <f t="shared" si="118"/>
        <v>0</v>
      </c>
      <c r="U428" s="33">
        <f t="shared" si="118"/>
        <v>0</v>
      </c>
      <c r="V428" s="33">
        <f t="shared" si="118"/>
        <v>0</v>
      </c>
      <c r="W428" s="33">
        <f t="shared" si="118"/>
        <v>0</v>
      </c>
      <c r="X428" s="33">
        <f t="shared" si="118"/>
        <v>0</v>
      </c>
    </row>
    <row r="429" spans="1:24">
      <c r="A429" s="607" t="str">
        <f t="shared" si="80"/>
        <v/>
      </c>
      <c r="B429" s="52" t="str">
        <f t="shared" si="100"/>
        <v/>
      </c>
      <c r="C429" s="482" t="str">
        <f t="shared" si="100"/>
        <v/>
      </c>
      <c r="D429" s="482" t="str">
        <f t="shared" si="100"/>
        <v/>
      </c>
      <c r="E429" s="52" t="str">
        <f t="shared" si="100"/>
        <v/>
      </c>
      <c r="F429" s="52"/>
      <c r="G429" s="52"/>
      <c r="H429" s="52"/>
      <c r="I429" s="52"/>
      <c r="J429" s="52"/>
      <c r="K429" s="33">
        <f t="shared" ref="K429:X429" si="119">ROUND(K303*K261*K345,0)</f>
        <v>0</v>
      </c>
      <c r="L429" s="33">
        <f t="shared" si="119"/>
        <v>0</v>
      </c>
      <c r="M429" s="33">
        <f t="shared" si="119"/>
        <v>0</v>
      </c>
      <c r="N429" s="33">
        <f t="shared" si="119"/>
        <v>0</v>
      </c>
      <c r="O429" s="33">
        <f t="shared" si="119"/>
        <v>0</v>
      </c>
      <c r="P429" s="33">
        <f t="shared" si="119"/>
        <v>0</v>
      </c>
      <c r="Q429" s="33">
        <f t="shared" si="119"/>
        <v>0</v>
      </c>
      <c r="R429" s="33">
        <f t="shared" si="119"/>
        <v>0</v>
      </c>
      <c r="S429" s="33">
        <f t="shared" si="119"/>
        <v>0</v>
      </c>
      <c r="T429" s="33">
        <f t="shared" si="119"/>
        <v>0</v>
      </c>
      <c r="U429" s="33">
        <f t="shared" si="119"/>
        <v>0</v>
      </c>
      <c r="V429" s="33">
        <f t="shared" si="119"/>
        <v>0</v>
      </c>
      <c r="W429" s="33">
        <f t="shared" si="119"/>
        <v>0</v>
      </c>
      <c r="X429" s="33">
        <f t="shared" si="119"/>
        <v>0</v>
      </c>
    </row>
    <row r="430" spans="1:24">
      <c r="A430" s="607" t="str">
        <f t="shared" si="80"/>
        <v/>
      </c>
      <c r="B430" s="52" t="str">
        <f t="shared" si="100"/>
        <v/>
      </c>
      <c r="C430" s="482" t="str">
        <f t="shared" si="100"/>
        <v/>
      </c>
      <c r="D430" s="482" t="str">
        <f t="shared" si="100"/>
        <v/>
      </c>
      <c r="E430" s="52" t="str">
        <f t="shared" si="100"/>
        <v/>
      </c>
      <c r="F430" s="52"/>
      <c r="G430" s="52"/>
      <c r="H430" s="52"/>
      <c r="I430" s="52"/>
      <c r="J430" s="52"/>
      <c r="K430" s="33">
        <f t="shared" ref="K430:X430" si="120">ROUND(K304*K262*K346,0)</f>
        <v>0</v>
      </c>
      <c r="L430" s="33">
        <f t="shared" si="120"/>
        <v>0</v>
      </c>
      <c r="M430" s="33">
        <f t="shared" si="120"/>
        <v>0</v>
      </c>
      <c r="N430" s="33">
        <f t="shared" si="120"/>
        <v>0</v>
      </c>
      <c r="O430" s="33">
        <f t="shared" si="120"/>
        <v>0</v>
      </c>
      <c r="P430" s="33">
        <f t="shared" si="120"/>
        <v>0</v>
      </c>
      <c r="Q430" s="33">
        <f t="shared" si="120"/>
        <v>0</v>
      </c>
      <c r="R430" s="33">
        <f t="shared" si="120"/>
        <v>0</v>
      </c>
      <c r="S430" s="33">
        <f t="shared" si="120"/>
        <v>0</v>
      </c>
      <c r="T430" s="33">
        <f t="shared" si="120"/>
        <v>0</v>
      </c>
      <c r="U430" s="33">
        <f t="shared" si="120"/>
        <v>0</v>
      </c>
      <c r="V430" s="33">
        <f t="shared" si="120"/>
        <v>0</v>
      </c>
      <c r="W430" s="33">
        <f t="shared" si="120"/>
        <v>0</v>
      </c>
      <c r="X430" s="33">
        <f t="shared" si="120"/>
        <v>0</v>
      </c>
    </row>
    <row r="431" spans="1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21">IF(LataProjekcji&lt;=Koniec,ROUND(SUM(K391:K430),0),0)</f>
        <v>0</v>
      </c>
      <c r="L431" s="180">
        <f t="shared" si="121"/>
        <v>0</v>
      </c>
      <c r="M431" s="180">
        <f t="shared" si="121"/>
        <v>0</v>
      </c>
      <c r="N431" s="180">
        <f t="shared" si="121"/>
        <v>0</v>
      </c>
      <c r="O431" s="180">
        <f t="shared" si="121"/>
        <v>0</v>
      </c>
      <c r="P431" s="180">
        <f t="shared" si="121"/>
        <v>0</v>
      </c>
      <c r="Q431" s="180">
        <f t="shared" si="121"/>
        <v>0</v>
      </c>
      <c r="R431" s="180">
        <f t="shared" si="121"/>
        <v>0</v>
      </c>
      <c r="S431" s="180">
        <f t="shared" si="121"/>
        <v>0</v>
      </c>
      <c r="T431" s="180">
        <f t="shared" si="121"/>
        <v>0</v>
      </c>
      <c r="U431" s="180">
        <f t="shared" si="121"/>
        <v>0</v>
      </c>
      <c r="V431" s="180">
        <f t="shared" si="121"/>
        <v>0</v>
      </c>
      <c r="W431" s="180">
        <f t="shared" si="121"/>
        <v>0</v>
      </c>
      <c r="X431" s="180">
        <f t="shared" si="121"/>
        <v>0</v>
      </c>
    </row>
    <row r="432" spans="1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>
      <c r="B434" s="349" t="s">
        <v>320</v>
      </c>
      <c r="C434" s="348" t="str">
        <f>C$114</f>
        <v>Moduł</v>
      </c>
      <c r="D434" s="348" t="str">
        <f t="shared" ref="D434:X434" si="122">D$114</f>
        <v>Kwalifikowalne</v>
      </c>
      <c r="E434" s="348" t="str">
        <f t="shared" si="122"/>
        <v>Koszty B+R</v>
      </c>
      <c r="F434" s="348"/>
      <c r="G434" s="348">
        <f t="shared" ca="1" si="122"/>
        <v>0</v>
      </c>
      <c r="H434" s="348">
        <f t="shared" ca="1" si="122"/>
        <v>0</v>
      </c>
      <c r="I434" s="348">
        <f t="shared" ca="1" si="122"/>
        <v>0</v>
      </c>
      <c r="J434" s="348" t="str">
        <f t="shared" si="122"/>
        <v/>
      </c>
      <c r="K434" s="348" t="str">
        <f t="shared" si="122"/>
        <v>Uzupełnij dane</v>
      </c>
      <c r="L434" s="348" t="str">
        <f t="shared" si="122"/>
        <v/>
      </c>
      <c r="M434" s="348" t="str">
        <f t="shared" si="122"/>
        <v/>
      </c>
      <c r="N434" s="348" t="str">
        <f t="shared" si="122"/>
        <v/>
      </c>
      <c r="O434" s="348" t="str">
        <f t="shared" si="122"/>
        <v/>
      </c>
      <c r="P434" s="348" t="str">
        <f t="shared" si="122"/>
        <v/>
      </c>
      <c r="Q434" s="348" t="str">
        <f t="shared" si="122"/>
        <v/>
      </c>
      <c r="R434" s="348" t="str">
        <f t="shared" si="122"/>
        <v/>
      </c>
      <c r="S434" s="348" t="str">
        <f t="shared" si="122"/>
        <v/>
      </c>
      <c r="T434" s="348" t="str">
        <f t="shared" si="122"/>
        <v/>
      </c>
      <c r="U434" s="348" t="str">
        <f t="shared" si="122"/>
        <v/>
      </c>
      <c r="V434" s="348" t="str">
        <f t="shared" si="122"/>
        <v/>
      </c>
      <c r="W434" s="348" t="str">
        <f t="shared" si="122"/>
        <v/>
      </c>
      <c r="X434" s="348" t="str">
        <f t="shared" si="122"/>
        <v/>
      </c>
    </row>
    <row r="435" spans="1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>
      <c r="A436" s="607" t="str">
        <f>A391</f>
        <v/>
      </c>
      <c r="B436" s="52" t="str">
        <f t="shared" ref="B436:E455" si="123">IF(ISBLANK(B223),"",B223)</f>
        <v/>
      </c>
      <c r="C436" s="482" t="str">
        <f t="shared" si="123"/>
        <v/>
      </c>
      <c r="D436" s="482" t="str">
        <f t="shared" si="123"/>
        <v/>
      </c>
      <c r="E436" s="52" t="str">
        <f t="shared" si="123"/>
        <v/>
      </c>
      <c r="F436" s="52"/>
      <c r="G436" s="52"/>
      <c r="H436" s="52"/>
      <c r="I436" s="52"/>
      <c r="J436" s="52"/>
      <c r="K436" s="33">
        <f t="shared" ref="K436:X436" si="124">ROUND(K391*ZUS,0)</f>
        <v>0</v>
      </c>
      <c r="L436" s="33">
        <f t="shared" si="124"/>
        <v>0</v>
      </c>
      <c r="M436" s="33">
        <f t="shared" si="124"/>
        <v>0</v>
      </c>
      <c r="N436" s="33">
        <f t="shared" si="124"/>
        <v>0</v>
      </c>
      <c r="O436" s="33">
        <f t="shared" si="124"/>
        <v>0</v>
      </c>
      <c r="P436" s="33">
        <f t="shared" si="124"/>
        <v>0</v>
      </c>
      <c r="Q436" s="33">
        <f t="shared" si="124"/>
        <v>0</v>
      </c>
      <c r="R436" s="33">
        <f t="shared" si="124"/>
        <v>0</v>
      </c>
      <c r="S436" s="33">
        <f t="shared" si="124"/>
        <v>0</v>
      </c>
      <c r="T436" s="33">
        <f t="shared" si="124"/>
        <v>0</v>
      </c>
      <c r="U436" s="33">
        <f t="shared" si="124"/>
        <v>0</v>
      </c>
      <c r="V436" s="33">
        <f t="shared" si="124"/>
        <v>0</v>
      </c>
      <c r="W436" s="33">
        <f t="shared" si="124"/>
        <v>0</v>
      </c>
      <c r="X436" s="33">
        <f t="shared" si="124"/>
        <v>0</v>
      </c>
    </row>
    <row r="437" spans="1:24">
      <c r="A437" s="607" t="str">
        <f t="shared" ref="A437:A475" si="125">A392</f>
        <v/>
      </c>
      <c r="B437" s="52" t="str">
        <f t="shared" si="123"/>
        <v/>
      </c>
      <c r="C437" s="482" t="str">
        <f t="shared" si="123"/>
        <v/>
      </c>
      <c r="D437" s="482" t="str">
        <f t="shared" si="123"/>
        <v/>
      </c>
      <c r="E437" s="52" t="str">
        <f t="shared" si="123"/>
        <v/>
      </c>
      <c r="F437" s="52"/>
      <c r="G437" s="52"/>
      <c r="H437" s="52"/>
      <c r="I437" s="52"/>
      <c r="J437" s="52"/>
      <c r="K437" s="33">
        <f t="shared" ref="K437:X437" si="126">ROUND(K392*ZUS,0)</f>
        <v>0</v>
      </c>
      <c r="L437" s="33">
        <f t="shared" si="126"/>
        <v>0</v>
      </c>
      <c r="M437" s="33">
        <f t="shared" si="126"/>
        <v>0</v>
      </c>
      <c r="N437" s="33">
        <f t="shared" si="126"/>
        <v>0</v>
      </c>
      <c r="O437" s="33">
        <f t="shared" si="126"/>
        <v>0</v>
      </c>
      <c r="P437" s="33">
        <f t="shared" si="126"/>
        <v>0</v>
      </c>
      <c r="Q437" s="33">
        <f t="shared" si="126"/>
        <v>0</v>
      </c>
      <c r="R437" s="33">
        <f t="shared" si="126"/>
        <v>0</v>
      </c>
      <c r="S437" s="33">
        <f t="shared" si="126"/>
        <v>0</v>
      </c>
      <c r="T437" s="33">
        <f t="shared" si="126"/>
        <v>0</v>
      </c>
      <c r="U437" s="33">
        <f t="shared" si="126"/>
        <v>0</v>
      </c>
      <c r="V437" s="33">
        <f t="shared" si="126"/>
        <v>0</v>
      </c>
      <c r="W437" s="33">
        <f t="shared" si="126"/>
        <v>0</v>
      </c>
      <c r="X437" s="33">
        <f t="shared" si="126"/>
        <v>0</v>
      </c>
    </row>
    <row r="438" spans="1:24">
      <c r="A438" s="607" t="str">
        <f t="shared" si="125"/>
        <v/>
      </c>
      <c r="B438" s="52" t="str">
        <f t="shared" si="123"/>
        <v/>
      </c>
      <c r="C438" s="482" t="str">
        <f t="shared" si="123"/>
        <v/>
      </c>
      <c r="D438" s="482" t="str">
        <f t="shared" si="123"/>
        <v/>
      </c>
      <c r="E438" s="52" t="str">
        <f t="shared" si="123"/>
        <v/>
      </c>
      <c r="F438" s="52"/>
      <c r="G438" s="52"/>
      <c r="H438" s="52"/>
      <c r="I438" s="52"/>
      <c r="J438" s="52"/>
      <c r="K438" s="33">
        <f t="shared" ref="K438:X438" si="127">ROUND(K393*ZUS,0)</f>
        <v>0</v>
      </c>
      <c r="L438" s="33">
        <f t="shared" si="127"/>
        <v>0</v>
      </c>
      <c r="M438" s="33">
        <f t="shared" si="127"/>
        <v>0</v>
      </c>
      <c r="N438" s="33">
        <f t="shared" si="127"/>
        <v>0</v>
      </c>
      <c r="O438" s="33">
        <f t="shared" si="127"/>
        <v>0</v>
      </c>
      <c r="P438" s="33">
        <f t="shared" si="127"/>
        <v>0</v>
      </c>
      <c r="Q438" s="33">
        <f t="shared" si="127"/>
        <v>0</v>
      </c>
      <c r="R438" s="33">
        <f t="shared" si="127"/>
        <v>0</v>
      </c>
      <c r="S438" s="33">
        <f t="shared" si="127"/>
        <v>0</v>
      </c>
      <c r="T438" s="33">
        <f t="shared" si="127"/>
        <v>0</v>
      </c>
      <c r="U438" s="33">
        <f t="shared" si="127"/>
        <v>0</v>
      </c>
      <c r="V438" s="33">
        <f t="shared" si="127"/>
        <v>0</v>
      </c>
      <c r="W438" s="33">
        <f t="shared" si="127"/>
        <v>0</v>
      </c>
      <c r="X438" s="33">
        <f t="shared" si="127"/>
        <v>0</v>
      </c>
    </row>
    <row r="439" spans="1:24">
      <c r="A439" s="607" t="str">
        <f t="shared" si="125"/>
        <v/>
      </c>
      <c r="B439" s="52" t="str">
        <f t="shared" si="123"/>
        <v/>
      </c>
      <c r="C439" s="482" t="str">
        <f t="shared" si="123"/>
        <v/>
      </c>
      <c r="D439" s="482" t="str">
        <f t="shared" si="123"/>
        <v/>
      </c>
      <c r="E439" s="52" t="str">
        <f t="shared" si="123"/>
        <v/>
      </c>
      <c r="F439" s="52"/>
      <c r="G439" s="52"/>
      <c r="H439" s="52"/>
      <c r="I439" s="52"/>
      <c r="J439" s="52"/>
      <c r="K439" s="33">
        <f t="shared" ref="K439:X439" si="128">ROUND(K394*ZUS,0)</f>
        <v>0</v>
      </c>
      <c r="L439" s="33">
        <f t="shared" si="128"/>
        <v>0</v>
      </c>
      <c r="M439" s="33">
        <f t="shared" si="128"/>
        <v>0</v>
      </c>
      <c r="N439" s="33">
        <f t="shared" si="128"/>
        <v>0</v>
      </c>
      <c r="O439" s="33">
        <f t="shared" si="128"/>
        <v>0</v>
      </c>
      <c r="P439" s="33">
        <f t="shared" si="128"/>
        <v>0</v>
      </c>
      <c r="Q439" s="33">
        <f t="shared" si="128"/>
        <v>0</v>
      </c>
      <c r="R439" s="33">
        <f t="shared" si="128"/>
        <v>0</v>
      </c>
      <c r="S439" s="33">
        <f t="shared" si="128"/>
        <v>0</v>
      </c>
      <c r="T439" s="33">
        <f t="shared" si="128"/>
        <v>0</v>
      </c>
      <c r="U439" s="33">
        <f t="shared" si="128"/>
        <v>0</v>
      </c>
      <c r="V439" s="33">
        <f t="shared" si="128"/>
        <v>0</v>
      </c>
      <c r="W439" s="33">
        <f t="shared" si="128"/>
        <v>0</v>
      </c>
      <c r="X439" s="33">
        <f t="shared" si="128"/>
        <v>0</v>
      </c>
    </row>
    <row r="440" spans="1:24">
      <c r="A440" s="607" t="str">
        <f t="shared" si="125"/>
        <v/>
      </c>
      <c r="B440" s="52" t="str">
        <f t="shared" si="123"/>
        <v/>
      </c>
      <c r="C440" s="482" t="str">
        <f t="shared" si="123"/>
        <v/>
      </c>
      <c r="D440" s="482" t="str">
        <f t="shared" si="123"/>
        <v/>
      </c>
      <c r="E440" s="52" t="str">
        <f t="shared" si="123"/>
        <v/>
      </c>
      <c r="F440" s="52"/>
      <c r="G440" s="52"/>
      <c r="H440" s="52"/>
      <c r="I440" s="52"/>
      <c r="J440" s="52"/>
      <c r="K440" s="33">
        <f t="shared" ref="K440:X440" si="129">ROUND(K395*ZUS,0)</f>
        <v>0</v>
      </c>
      <c r="L440" s="33">
        <f t="shared" si="129"/>
        <v>0</v>
      </c>
      <c r="M440" s="33">
        <f t="shared" si="129"/>
        <v>0</v>
      </c>
      <c r="N440" s="33">
        <f t="shared" si="129"/>
        <v>0</v>
      </c>
      <c r="O440" s="33">
        <f t="shared" si="129"/>
        <v>0</v>
      </c>
      <c r="P440" s="33">
        <f t="shared" si="129"/>
        <v>0</v>
      </c>
      <c r="Q440" s="33">
        <f t="shared" si="129"/>
        <v>0</v>
      </c>
      <c r="R440" s="33">
        <f t="shared" si="129"/>
        <v>0</v>
      </c>
      <c r="S440" s="33">
        <f t="shared" si="129"/>
        <v>0</v>
      </c>
      <c r="T440" s="33">
        <f t="shared" si="129"/>
        <v>0</v>
      </c>
      <c r="U440" s="33">
        <f t="shared" si="129"/>
        <v>0</v>
      </c>
      <c r="V440" s="33">
        <f t="shared" si="129"/>
        <v>0</v>
      </c>
      <c r="W440" s="33">
        <f t="shared" si="129"/>
        <v>0</v>
      </c>
      <c r="X440" s="33">
        <f t="shared" si="129"/>
        <v>0</v>
      </c>
    </row>
    <row r="441" spans="1:24">
      <c r="A441" s="607" t="str">
        <f t="shared" si="125"/>
        <v/>
      </c>
      <c r="B441" s="52" t="str">
        <f t="shared" si="123"/>
        <v/>
      </c>
      <c r="C441" s="482" t="str">
        <f t="shared" si="123"/>
        <v/>
      </c>
      <c r="D441" s="482" t="str">
        <f t="shared" si="123"/>
        <v/>
      </c>
      <c r="E441" s="52" t="str">
        <f t="shared" si="123"/>
        <v/>
      </c>
      <c r="F441" s="52"/>
      <c r="G441" s="52"/>
      <c r="H441" s="52"/>
      <c r="I441" s="52"/>
      <c r="J441" s="52"/>
      <c r="K441" s="33">
        <f t="shared" ref="K441:X441" si="130">ROUND(K396*ZUS,0)</f>
        <v>0</v>
      </c>
      <c r="L441" s="33">
        <f t="shared" si="130"/>
        <v>0</v>
      </c>
      <c r="M441" s="33">
        <f t="shared" si="130"/>
        <v>0</v>
      </c>
      <c r="N441" s="33">
        <f t="shared" si="130"/>
        <v>0</v>
      </c>
      <c r="O441" s="33">
        <f t="shared" si="130"/>
        <v>0</v>
      </c>
      <c r="P441" s="33">
        <f t="shared" si="130"/>
        <v>0</v>
      </c>
      <c r="Q441" s="33">
        <f t="shared" si="130"/>
        <v>0</v>
      </c>
      <c r="R441" s="33">
        <f t="shared" si="130"/>
        <v>0</v>
      </c>
      <c r="S441" s="33">
        <f t="shared" si="130"/>
        <v>0</v>
      </c>
      <c r="T441" s="33">
        <f t="shared" si="130"/>
        <v>0</v>
      </c>
      <c r="U441" s="33">
        <f t="shared" si="130"/>
        <v>0</v>
      </c>
      <c r="V441" s="33">
        <f t="shared" si="130"/>
        <v>0</v>
      </c>
      <c r="W441" s="33">
        <f t="shared" si="130"/>
        <v>0</v>
      </c>
      <c r="X441" s="33">
        <f t="shared" si="130"/>
        <v>0</v>
      </c>
    </row>
    <row r="442" spans="1:24">
      <c r="A442" s="607" t="str">
        <f t="shared" si="125"/>
        <v/>
      </c>
      <c r="B442" s="52" t="str">
        <f t="shared" si="123"/>
        <v/>
      </c>
      <c r="C442" s="482" t="str">
        <f t="shared" si="123"/>
        <v/>
      </c>
      <c r="D442" s="482" t="str">
        <f t="shared" si="123"/>
        <v/>
      </c>
      <c r="E442" s="52" t="str">
        <f t="shared" si="123"/>
        <v/>
      </c>
      <c r="F442" s="52"/>
      <c r="G442" s="52"/>
      <c r="H442" s="52"/>
      <c r="I442" s="52"/>
      <c r="J442" s="52"/>
      <c r="K442" s="33">
        <f t="shared" ref="K442:X442" si="131">ROUND(K397*ZUS,0)</f>
        <v>0</v>
      </c>
      <c r="L442" s="33">
        <f t="shared" si="131"/>
        <v>0</v>
      </c>
      <c r="M442" s="33">
        <f t="shared" si="131"/>
        <v>0</v>
      </c>
      <c r="N442" s="33">
        <f t="shared" si="131"/>
        <v>0</v>
      </c>
      <c r="O442" s="33">
        <f t="shared" si="131"/>
        <v>0</v>
      </c>
      <c r="P442" s="33">
        <f t="shared" si="131"/>
        <v>0</v>
      </c>
      <c r="Q442" s="33">
        <f t="shared" si="131"/>
        <v>0</v>
      </c>
      <c r="R442" s="33">
        <f t="shared" si="131"/>
        <v>0</v>
      </c>
      <c r="S442" s="33">
        <f t="shared" si="131"/>
        <v>0</v>
      </c>
      <c r="T442" s="33">
        <f t="shared" si="131"/>
        <v>0</v>
      </c>
      <c r="U442" s="33">
        <f t="shared" si="131"/>
        <v>0</v>
      </c>
      <c r="V442" s="33">
        <f t="shared" si="131"/>
        <v>0</v>
      </c>
      <c r="W442" s="33">
        <f t="shared" si="131"/>
        <v>0</v>
      </c>
      <c r="X442" s="33">
        <f t="shared" si="131"/>
        <v>0</v>
      </c>
    </row>
    <row r="443" spans="1:24">
      <c r="A443" s="607" t="str">
        <f t="shared" si="125"/>
        <v/>
      </c>
      <c r="B443" s="52" t="str">
        <f t="shared" si="123"/>
        <v/>
      </c>
      <c r="C443" s="482" t="str">
        <f t="shared" si="123"/>
        <v/>
      </c>
      <c r="D443" s="482" t="str">
        <f t="shared" si="123"/>
        <v/>
      </c>
      <c r="E443" s="52" t="str">
        <f t="shared" si="123"/>
        <v/>
      </c>
      <c r="F443" s="52"/>
      <c r="G443" s="52"/>
      <c r="H443" s="52"/>
      <c r="I443" s="52"/>
      <c r="J443" s="52"/>
      <c r="K443" s="33">
        <f t="shared" ref="K443:X443" si="132">ROUND(K398*ZUS,0)</f>
        <v>0</v>
      </c>
      <c r="L443" s="33">
        <f t="shared" si="132"/>
        <v>0</v>
      </c>
      <c r="M443" s="33">
        <f t="shared" si="132"/>
        <v>0</v>
      </c>
      <c r="N443" s="33">
        <f t="shared" si="132"/>
        <v>0</v>
      </c>
      <c r="O443" s="33">
        <f t="shared" si="132"/>
        <v>0</v>
      </c>
      <c r="P443" s="33">
        <f t="shared" si="132"/>
        <v>0</v>
      </c>
      <c r="Q443" s="33">
        <f t="shared" si="132"/>
        <v>0</v>
      </c>
      <c r="R443" s="33">
        <f t="shared" si="132"/>
        <v>0</v>
      </c>
      <c r="S443" s="33">
        <f t="shared" si="132"/>
        <v>0</v>
      </c>
      <c r="T443" s="33">
        <f t="shared" si="132"/>
        <v>0</v>
      </c>
      <c r="U443" s="33">
        <f t="shared" si="132"/>
        <v>0</v>
      </c>
      <c r="V443" s="33">
        <f t="shared" si="132"/>
        <v>0</v>
      </c>
      <c r="W443" s="33">
        <f t="shared" si="132"/>
        <v>0</v>
      </c>
      <c r="X443" s="33">
        <f t="shared" si="132"/>
        <v>0</v>
      </c>
    </row>
    <row r="444" spans="1:24">
      <c r="A444" s="607" t="str">
        <f t="shared" si="125"/>
        <v/>
      </c>
      <c r="B444" s="52" t="str">
        <f t="shared" si="123"/>
        <v/>
      </c>
      <c r="C444" s="482" t="str">
        <f t="shared" si="123"/>
        <v/>
      </c>
      <c r="D444" s="482" t="str">
        <f t="shared" si="123"/>
        <v/>
      </c>
      <c r="E444" s="52" t="str">
        <f t="shared" si="123"/>
        <v/>
      </c>
      <c r="F444" s="52"/>
      <c r="G444" s="52"/>
      <c r="H444" s="52"/>
      <c r="I444" s="52"/>
      <c r="J444" s="52"/>
      <c r="K444" s="33">
        <f t="shared" ref="K444:X444" si="133">ROUND(K399*ZUS,0)</f>
        <v>0</v>
      </c>
      <c r="L444" s="33">
        <f t="shared" si="133"/>
        <v>0</v>
      </c>
      <c r="M444" s="33">
        <f t="shared" si="133"/>
        <v>0</v>
      </c>
      <c r="N444" s="33">
        <f t="shared" si="133"/>
        <v>0</v>
      </c>
      <c r="O444" s="33">
        <f t="shared" si="133"/>
        <v>0</v>
      </c>
      <c r="P444" s="33">
        <f t="shared" si="133"/>
        <v>0</v>
      </c>
      <c r="Q444" s="33">
        <f t="shared" si="133"/>
        <v>0</v>
      </c>
      <c r="R444" s="33">
        <f t="shared" si="133"/>
        <v>0</v>
      </c>
      <c r="S444" s="33">
        <f t="shared" si="133"/>
        <v>0</v>
      </c>
      <c r="T444" s="33">
        <f t="shared" si="133"/>
        <v>0</v>
      </c>
      <c r="U444" s="33">
        <f t="shared" si="133"/>
        <v>0</v>
      </c>
      <c r="V444" s="33">
        <f t="shared" si="133"/>
        <v>0</v>
      </c>
      <c r="W444" s="33">
        <f t="shared" si="133"/>
        <v>0</v>
      </c>
      <c r="X444" s="33">
        <f t="shared" si="133"/>
        <v>0</v>
      </c>
    </row>
    <row r="445" spans="1:24">
      <c r="A445" s="607" t="str">
        <f t="shared" si="125"/>
        <v/>
      </c>
      <c r="B445" s="52" t="str">
        <f t="shared" si="123"/>
        <v/>
      </c>
      <c r="C445" s="482" t="str">
        <f t="shared" si="123"/>
        <v/>
      </c>
      <c r="D445" s="482" t="str">
        <f t="shared" si="123"/>
        <v/>
      </c>
      <c r="E445" s="52" t="str">
        <f t="shared" si="123"/>
        <v/>
      </c>
      <c r="F445" s="52"/>
      <c r="G445" s="52"/>
      <c r="H445" s="52"/>
      <c r="I445" s="52"/>
      <c r="J445" s="52"/>
      <c r="K445" s="33">
        <f t="shared" ref="K445:X445" si="134">ROUND(K400*ZUS,0)</f>
        <v>0</v>
      </c>
      <c r="L445" s="33">
        <f t="shared" si="134"/>
        <v>0</v>
      </c>
      <c r="M445" s="33">
        <f t="shared" si="134"/>
        <v>0</v>
      </c>
      <c r="N445" s="33">
        <f t="shared" si="134"/>
        <v>0</v>
      </c>
      <c r="O445" s="33">
        <f t="shared" si="134"/>
        <v>0</v>
      </c>
      <c r="P445" s="33">
        <f t="shared" si="134"/>
        <v>0</v>
      </c>
      <c r="Q445" s="33">
        <f t="shared" si="134"/>
        <v>0</v>
      </c>
      <c r="R445" s="33">
        <f t="shared" si="134"/>
        <v>0</v>
      </c>
      <c r="S445" s="33">
        <f t="shared" si="134"/>
        <v>0</v>
      </c>
      <c r="T445" s="33">
        <f t="shared" si="134"/>
        <v>0</v>
      </c>
      <c r="U445" s="33">
        <f t="shared" si="134"/>
        <v>0</v>
      </c>
      <c r="V445" s="33">
        <f t="shared" si="134"/>
        <v>0</v>
      </c>
      <c r="W445" s="33">
        <f t="shared" si="134"/>
        <v>0</v>
      </c>
      <c r="X445" s="33">
        <f t="shared" si="134"/>
        <v>0</v>
      </c>
    </row>
    <row r="446" spans="1:24">
      <c r="A446" s="607" t="str">
        <f t="shared" si="125"/>
        <v/>
      </c>
      <c r="B446" s="52" t="str">
        <f t="shared" si="123"/>
        <v/>
      </c>
      <c r="C446" s="482" t="str">
        <f t="shared" si="123"/>
        <v/>
      </c>
      <c r="D446" s="482" t="str">
        <f t="shared" si="123"/>
        <v/>
      </c>
      <c r="E446" s="52" t="str">
        <f t="shared" si="123"/>
        <v/>
      </c>
      <c r="F446" s="52"/>
      <c r="G446" s="52"/>
      <c r="H446" s="52"/>
      <c r="I446" s="52"/>
      <c r="J446" s="52"/>
      <c r="K446" s="33">
        <f t="shared" ref="K446:X446" si="135">ROUND(K401*ZUS,0)</f>
        <v>0</v>
      </c>
      <c r="L446" s="33">
        <f t="shared" si="135"/>
        <v>0</v>
      </c>
      <c r="M446" s="33">
        <f t="shared" si="135"/>
        <v>0</v>
      </c>
      <c r="N446" s="33">
        <f t="shared" si="135"/>
        <v>0</v>
      </c>
      <c r="O446" s="33">
        <f t="shared" si="135"/>
        <v>0</v>
      </c>
      <c r="P446" s="33">
        <f t="shared" si="135"/>
        <v>0</v>
      </c>
      <c r="Q446" s="33">
        <f t="shared" si="135"/>
        <v>0</v>
      </c>
      <c r="R446" s="33">
        <f t="shared" si="135"/>
        <v>0</v>
      </c>
      <c r="S446" s="33">
        <f t="shared" si="135"/>
        <v>0</v>
      </c>
      <c r="T446" s="33">
        <f t="shared" si="135"/>
        <v>0</v>
      </c>
      <c r="U446" s="33">
        <f t="shared" si="135"/>
        <v>0</v>
      </c>
      <c r="V446" s="33">
        <f t="shared" si="135"/>
        <v>0</v>
      </c>
      <c r="W446" s="33">
        <f t="shared" si="135"/>
        <v>0</v>
      </c>
      <c r="X446" s="33">
        <f t="shared" si="135"/>
        <v>0</v>
      </c>
    </row>
    <row r="447" spans="1:24">
      <c r="A447" s="607" t="str">
        <f t="shared" si="125"/>
        <v/>
      </c>
      <c r="B447" s="52" t="str">
        <f t="shared" si="123"/>
        <v/>
      </c>
      <c r="C447" s="482" t="str">
        <f t="shared" si="123"/>
        <v/>
      </c>
      <c r="D447" s="482" t="str">
        <f t="shared" si="123"/>
        <v/>
      </c>
      <c r="E447" s="52" t="str">
        <f t="shared" si="123"/>
        <v/>
      </c>
      <c r="F447" s="52"/>
      <c r="G447" s="52"/>
      <c r="H447" s="52"/>
      <c r="I447" s="52"/>
      <c r="J447" s="52"/>
      <c r="K447" s="33">
        <f t="shared" ref="K447:X447" si="136">ROUND(K402*ZUS,0)</f>
        <v>0</v>
      </c>
      <c r="L447" s="33">
        <f t="shared" si="136"/>
        <v>0</v>
      </c>
      <c r="M447" s="33">
        <f t="shared" si="136"/>
        <v>0</v>
      </c>
      <c r="N447" s="33">
        <f t="shared" si="136"/>
        <v>0</v>
      </c>
      <c r="O447" s="33">
        <f t="shared" si="136"/>
        <v>0</v>
      </c>
      <c r="P447" s="33">
        <f t="shared" si="136"/>
        <v>0</v>
      </c>
      <c r="Q447" s="33">
        <f t="shared" si="136"/>
        <v>0</v>
      </c>
      <c r="R447" s="33">
        <f t="shared" si="136"/>
        <v>0</v>
      </c>
      <c r="S447" s="33">
        <f t="shared" si="136"/>
        <v>0</v>
      </c>
      <c r="T447" s="33">
        <f t="shared" si="136"/>
        <v>0</v>
      </c>
      <c r="U447" s="33">
        <f t="shared" si="136"/>
        <v>0</v>
      </c>
      <c r="V447" s="33">
        <f t="shared" si="136"/>
        <v>0</v>
      </c>
      <c r="W447" s="33">
        <f t="shared" si="136"/>
        <v>0</v>
      </c>
      <c r="X447" s="33">
        <f t="shared" si="136"/>
        <v>0</v>
      </c>
    </row>
    <row r="448" spans="1:24">
      <c r="A448" s="607" t="str">
        <f t="shared" si="125"/>
        <v/>
      </c>
      <c r="B448" s="52" t="str">
        <f t="shared" si="123"/>
        <v/>
      </c>
      <c r="C448" s="482" t="str">
        <f t="shared" si="123"/>
        <v/>
      </c>
      <c r="D448" s="482" t="str">
        <f t="shared" si="123"/>
        <v/>
      </c>
      <c r="E448" s="52" t="str">
        <f t="shared" si="123"/>
        <v/>
      </c>
      <c r="F448" s="52"/>
      <c r="G448" s="52"/>
      <c r="H448" s="52"/>
      <c r="I448" s="52"/>
      <c r="J448" s="52"/>
      <c r="K448" s="33">
        <f t="shared" ref="K448:X448" si="137">ROUND(K403*ZUS,0)</f>
        <v>0</v>
      </c>
      <c r="L448" s="33">
        <f t="shared" si="137"/>
        <v>0</v>
      </c>
      <c r="M448" s="33">
        <f t="shared" si="137"/>
        <v>0</v>
      </c>
      <c r="N448" s="33">
        <f t="shared" si="137"/>
        <v>0</v>
      </c>
      <c r="O448" s="33">
        <f t="shared" si="137"/>
        <v>0</v>
      </c>
      <c r="P448" s="33">
        <f t="shared" si="137"/>
        <v>0</v>
      </c>
      <c r="Q448" s="33">
        <f t="shared" si="137"/>
        <v>0</v>
      </c>
      <c r="R448" s="33">
        <f t="shared" si="137"/>
        <v>0</v>
      </c>
      <c r="S448" s="33">
        <f t="shared" si="137"/>
        <v>0</v>
      </c>
      <c r="T448" s="33">
        <f t="shared" si="137"/>
        <v>0</v>
      </c>
      <c r="U448" s="33">
        <f t="shared" si="137"/>
        <v>0</v>
      </c>
      <c r="V448" s="33">
        <f t="shared" si="137"/>
        <v>0</v>
      </c>
      <c r="W448" s="33">
        <f t="shared" si="137"/>
        <v>0</v>
      </c>
      <c r="X448" s="33">
        <f t="shared" si="137"/>
        <v>0</v>
      </c>
    </row>
    <row r="449" spans="1:24">
      <c r="A449" s="607" t="str">
        <f t="shared" si="125"/>
        <v/>
      </c>
      <c r="B449" s="52" t="str">
        <f t="shared" si="123"/>
        <v/>
      </c>
      <c r="C449" s="482" t="str">
        <f t="shared" si="123"/>
        <v/>
      </c>
      <c r="D449" s="482" t="str">
        <f t="shared" si="123"/>
        <v/>
      </c>
      <c r="E449" s="52" t="str">
        <f t="shared" si="123"/>
        <v/>
      </c>
      <c r="F449" s="52"/>
      <c r="G449" s="52"/>
      <c r="H449" s="52"/>
      <c r="I449" s="52"/>
      <c r="J449" s="52"/>
      <c r="K449" s="33">
        <f t="shared" ref="K449:X449" si="138">ROUND(K404*ZUS,0)</f>
        <v>0</v>
      </c>
      <c r="L449" s="33">
        <f t="shared" si="138"/>
        <v>0</v>
      </c>
      <c r="M449" s="33">
        <f t="shared" si="138"/>
        <v>0</v>
      </c>
      <c r="N449" s="33">
        <f t="shared" si="138"/>
        <v>0</v>
      </c>
      <c r="O449" s="33">
        <f t="shared" si="138"/>
        <v>0</v>
      </c>
      <c r="P449" s="33">
        <f t="shared" si="138"/>
        <v>0</v>
      </c>
      <c r="Q449" s="33">
        <f t="shared" si="138"/>
        <v>0</v>
      </c>
      <c r="R449" s="33">
        <f t="shared" si="138"/>
        <v>0</v>
      </c>
      <c r="S449" s="33">
        <f t="shared" si="138"/>
        <v>0</v>
      </c>
      <c r="T449" s="33">
        <f t="shared" si="138"/>
        <v>0</v>
      </c>
      <c r="U449" s="33">
        <f t="shared" si="138"/>
        <v>0</v>
      </c>
      <c r="V449" s="33">
        <f t="shared" si="138"/>
        <v>0</v>
      </c>
      <c r="W449" s="33">
        <f t="shared" si="138"/>
        <v>0</v>
      </c>
      <c r="X449" s="33">
        <f t="shared" si="138"/>
        <v>0</v>
      </c>
    </row>
    <row r="450" spans="1:24">
      <c r="A450" s="607" t="str">
        <f t="shared" si="125"/>
        <v/>
      </c>
      <c r="B450" s="52" t="str">
        <f t="shared" si="123"/>
        <v/>
      </c>
      <c r="C450" s="482" t="str">
        <f t="shared" si="123"/>
        <v/>
      </c>
      <c r="D450" s="482" t="str">
        <f t="shared" si="123"/>
        <v/>
      </c>
      <c r="E450" s="52" t="str">
        <f t="shared" si="123"/>
        <v/>
      </c>
      <c r="F450" s="52"/>
      <c r="G450" s="52"/>
      <c r="H450" s="52"/>
      <c r="I450" s="52"/>
      <c r="J450" s="52"/>
      <c r="K450" s="33">
        <f t="shared" ref="K450:X450" si="139">ROUND(K405*ZUS,0)</f>
        <v>0</v>
      </c>
      <c r="L450" s="33">
        <f t="shared" si="139"/>
        <v>0</v>
      </c>
      <c r="M450" s="33">
        <f t="shared" si="139"/>
        <v>0</v>
      </c>
      <c r="N450" s="33">
        <f t="shared" si="139"/>
        <v>0</v>
      </c>
      <c r="O450" s="33">
        <f t="shared" si="139"/>
        <v>0</v>
      </c>
      <c r="P450" s="33">
        <f t="shared" si="139"/>
        <v>0</v>
      </c>
      <c r="Q450" s="33">
        <f t="shared" si="139"/>
        <v>0</v>
      </c>
      <c r="R450" s="33">
        <f t="shared" si="139"/>
        <v>0</v>
      </c>
      <c r="S450" s="33">
        <f t="shared" si="139"/>
        <v>0</v>
      </c>
      <c r="T450" s="33">
        <f t="shared" si="139"/>
        <v>0</v>
      </c>
      <c r="U450" s="33">
        <f t="shared" si="139"/>
        <v>0</v>
      </c>
      <c r="V450" s="33">
        <f t="shared" si="139"/>
        <v>0</v>
      </c>
      <c r="W450" s="33">
        <f t="shared" si="139"/>
        <v>0</v>
      </c>
      <c r="X450" s="33">
        <f t="shared" si="139"/>
        <v>0</v>
      </c>
    </row>
    <row r="451" spans="1:24">
      <c r="A451" s="607" t="str">
        <f t="shared" si="125"/>
        <v/>
      </c>
      <c r="B451" s="52" t="str">
        <f t="shared" si="123"/>
        <v/>
      </c>
      <c r="C451" s="482" t="str">
        <f t="shared" si="123"/>
        <v/>
      </c>
      <c r="D451" s="482" t="str">
        <f t="shared" si="123"/>
        <v/>
      </c>
      <c r="E451" s="52" t="str">
        <f t="shared" si="123"/>
        <v/>
      </c>
      <c r="F451" s="52"/>
      <c r="G451" s="52"/>
      <c r="H451" s="52"/>
      <c r="I451" s="52"/>
      <c r="J451" s="52"/>
      <c r="K451" s="33">
        <f t="shared" ref="K451:X451" si="140">ROUND(K406*ZUS,0)</f>
        <v>0</v>
      </c>
      <c r="L451" s="33">
        <f t="shared" si="140"/>
        <v>0</v>
      </c>
      <c r="M451" s="33">
        <f t="shared" si="140"/>
        <v>0</v>
      </c>
      <c r="N451" s="33">
        <f t="shared" si="140"/>
        <v>0</v>
      </c>
      <c r="O451" s="33">
        <f t="shared" si="140"/>
        <v>0</v>
      </c>
      <c r="P451" s="33">
        <f t="shared" si="140"/>
        <v>0</v>
      </c>
      <c r="Q451" s="33">
        <f t="shared" si="140"/>
        <v>0</v>
      </c>
      <c r="R451" s="33">
        <f t="shared" si="140"/>
        <v>0</v>
      </c>
      <c r="S451" s="33">
        <f t="shared" si="140"/>
        <v>0</v>
      </c>
      <c r="T451" s="33">
        <f t="shared" si="140"/>
        <v>0</v>
      </c>
      <c r="U451" s="33">
        <f t="shared" si="140"/>
        <v>0</v>
      </c>
      <c r="V451" s="33">
        <f t="shared" si="140"/>
        <v>0</v>
      </c>
      <c r="W451" s="33">
        <f t="shared" si="140"/>
        <v>0</v>
      </c>
      <c r="X451" s="33">
        <f t="shared" si="140"/>
        <v>0</v>
      </c>
    </row>
    <row r="452" spans="1:24">
      <c r="A452" s="607" t="str">
        <f t="shared" si="125"/>
        <v/>
      </c>
      <c r="B452" s="52" t="str">
        <f t="shared" si="123"/>
        <v/>
      </c>
      <c r="C452" s="482" t="str">
        <f t="shared" si="123"/>
        <v/>
      </c>
      <c r="D452" s="482" t="str">
        <f t="shared" si="123"/>
        <v/>
      </c>
      <c r="E452" s="52" t="str">
        <f t="shared" si="123"/>
        <v/>
      </c>
      <c r="F452" s="52"/>
      <c r="G452" s="52"/>
      <c r="H452" s="52"/>
      <c r="I452" s="52"/>
      <c r="J452" s="52"/>
      <c r="K452" s="33">
        <f t="shared" ref="K452:X452" si="141">ROUND(K407*ZUS,0)</f>
        <v>0</v>
      </c>
      <c r="L452" s="33">
        <f t="shared" si="141"/>
        <v>0</v>
      </c>
      <c r="M452" s="33">
        <f t="shared" si="141"/>
        <v>0</v>
      </c>
      <c r="N452" s="33">
        <f t="shared" si="141"/>
        <v>0</v>
      </c>
      <c r="O452" s="33">
        <f t="shared" si="141"/>
        <v>0</v>
      </c>
      <c r="P452" s="33">
        <f t="shared" si="141"/>
        <v>0</v>
      </c>
      <c r="Q452" s="33">
        <f t="shared" si="141"/>
        <v>0</v>
      </c>
      <c r="R452" s="33">
        <f t="shared" si="141"/>
        <v>0</v>
      </c>
      <c r="S452" s="33">
        <f t="shared" si="141"/>
        <v>0</v>
      </c>
      <c r="T452" s="33">
        <f t="shared" si="141"/>
        <v>0</v>
      </c>
      <c r="U452" s="33">
        <f t="shared" si="141"/>
        <v>0</v>
      </c>
      <c r="V452" s="33">
        <f t="shared" si="141"/>
        <v>0</v>
      </c>
      <c r="W452" s="33">
        <f t="shared" si="141"/>
        <v>0</v>
      </c>
      <c r="X452" s="33">
        <f t="shared" si="141"/>
        <v>0</v>
      </c>
    </row>
    <row r="453" spans="1:24">
      <c r="A453" s="607" t="str">
        <f t="shared" si="125"/>
        <v/>
      </c>
      <c r="B453" s="52" t="str">
        <f t="shared" si="123"/>
        <v/>
      </c>
      <c r="C453" s="482" t="str">
        <f t="shared" si="123"/>
        <v/>
      </c>
      <c r="D453" s="482" t="str">
        <f t="shared" si="123"/>
        <v/>
      </c>
      <c r="E453" s="52" t="str">
        <f t="shared" si="123"/>
        <v/>
      </c>
      <c r="F453" s="52"/>
      <c r="G453" s="52"/>
      <c r="H453" s="52"/>
      <c r="I453" s="52"/>
      <c r="J453" s="52"/>
      <c r="K453" s="33">
        <f t="shared" ref="K453:X453" si="142">ROUND(K408*ZUS,0)</f>
        <v>0</v>
      </c>
      <c r="L453" s="33">
        <f t="shared" si="142"/>
        <v>0</v>
      </c>
      <c r="M453" s="33">
        <f t="shared" si="142"/>
        <v>0</v>
      </c>
      <c r="N453" s="33">
        <f t="shared" si="142"/>
        <v>0</v>
      </c>
      <c r="O453" s="33">
        <f t="shared" si="142"/>
        <v>0</v>
      </c>
      <c r="P453" s="33">
        <f t="shared" si="142"/>
        <v>0</v>
      </c>
      <c r="Q453" s="33">
        <f t="shared" si="142"/>
        <v>0</v>
      </c>
      <c r="R453" s="33">
        <f t="shared" si="142"/>
        <v>0</v>
      </c>
      <c r="S453" s="33">
        <f t="shared" si="142"/>
        <v>0</v>
      </c>
      <c r="T453" s="33">
        <f t="shared" si="142"/>
        <v>0</v>
      </c>
      <c r="U453" s="33">
        <f t="shared" si="142"/>
        <v>0</v>
      </c>
      <c r="V453" s="33">
        <f t="shared" si="142"/>
        <v>0</v>
      </c>
      <c r="W453" s="33">
        <f t="shared" si="142"/>
        <v>0</v>
      </c>
      <c r="X453" s="33">
        <f t="shared" si="142"/>
        <v>0</v>
      </c>
    </row>
    <row r="454" spans="1:24">
      <c r="A454" s="607" t="str">
        <f t="shared" si="125"/>
        <v/>
      </c>
      <c r="B454" s="52" t="str">
        <f t="shared" si="123"/>
        <v/>
      </c>
      <c r="C454" s="482" t="str">
        <f t="shared" si="123"/>
        <v/>
      </c>
      <c r="D454" s="482" t="str">
        <f t="shared" si="123"/>
        <v/>
      </c>
      <c r="E454" s="52" t="str">
        <f t="shared" si="123"/>
        <v/>
      </c>
      <c r="F454" s="52"/>
      <c r="G454" s="52"/>
      <c r="H454" s="52"/>
      <c r="I454" s="52"/>
      <c r="J454" s="52"/>
      <c r="K454" s="33">
        <f t="shared" ref="K454:X454" si="143">ROUND(K409*ZUS,0)</f>
        <v>0</v>
      </c>
      <c r="L454" s="33">
        <f t="shared" si="143"/>
        <v>0</v>
      </c>
      <c r="M454" s="33">
        <f t="shared" si="143"/>
        <v>0</v>
      </c>
      <c r="N454" s="33">
        <f t="shared" si="143"/>
        <v>0</v>
      </c>
      <c r="O454" s="33">
        <f t="shared" si="143"/>
        <v>0</v>
      </c>
      <c r="P454" s="33">
        <f t="shared" si="143"/>
        <v>0</v>
      </c>
      <c r="Q454" s="33">
        <f t="shared" si="143"/>
        <v>0</v>
      </c>
      <c r="R454" s="33">
        <f t="shared" si="143"/>
        <v>0</v>
      </c>
      <c r="S454" s="33">
        <f t="shared" si="143"/>
        <v>0</v>
      </c>
      <c r="T454" s="33">
        <f t="shared" si="143"/>
        <v>0</v>
      </c>
      <c r="U454" s="33">
        <f t="shared" si="143"/>
        <v>0</v>
      </c>
      <c r="V454" s="33">
        <f t="shared" si="143"/>
        <v>0</v>
      </c>
      <c r="W454" s="33">
        <f t="shared" si="143"/>
        <v>0</v>
      </c>
      <c r="X454" s="33">
        <f t="shared" si="143"/>
        <v>0</v>
      </c>
    </row>
    <row r="455" spans="1:24">
      <c r="A455" s="607" t="str">
        <f t="shared" si="125"/>
        <v/>
      </c>
      <c r="B455" s="52" t="str">
        <f t="shared" si="123"/>
        <v/>
      </c>
      <c r="C455" s="482" t="str">
        <f t="shared" si="123"/>
        <v/>
      </c>
      <c r="D455" s="482" t="str">
        <f t="shared" si="123"/>
        <v/>
      </c>
      <c r="E455" s="52" t="str">
        <f t="shared" si="123"/>
        <v/>
      </c>
      <c r="F455" s="52"/>
      <c r="G455" s="52"/>
      <c r="H455" s="52"/>
      <c r="I455" s="52"/>
      <c r="J455" s="52"/>
      <c r="K455" s="33">
        <f t="shared" ref="K455:X455" si="144">ROUND(K410*ZUS,0)</f>
        <v>0</v>
      </c>
      <c r="L455" s="33">
        <f t="shared" si="144"/>
        <v>0</v>
      </c>
      <c r="M455" s="33">
        <f t="shared" si="144"/>
        <v>0</v>
      </c>
      <c r="N455" s="33">
        <f t="shared" si="144"/>
        <v>0</v>
      </c>
      <c r="O455" s="33">
        <f t="shared" si="144"/>
        <v>0</v>
      </c>
      <c r="P455" s="33">
        <f t="shared" si="144"/>
        <v>0</v>
      </c>
      <c r="Q455" s="33">
        <f t="shared" si="144"/>
        <v>0</v>
      </c>
      <c r="R455" s="33">
        <f t="shared" si="144"/>
        <v>0</v>
      </c>
      <c r="S455" s="33">
        <f t="shared" si="144"/>
        <v>0</v>
      </c>
      <c r="T455" s="33">
        <f t="shared" si="144"/>
        <v>0</v>
      </c>
      <c r="U455" s="33">
        <f t="shared" si="144"/>
        <v>0</v>
      </c>
      <c r="V455" s="33">
        <f t="shared" si="144"/>
        <v>0</v>
      </c>
      <c r="W455" s="33">
        <f t="shared" si="144"/>
        <v>0</v>
      </c>
      <c r="X455" s="33">
        <f t="shared" si="144"/>
        <v>0</v>
      </c>
    </row>
    <row r="456" spans="1:24">
      <c r="A456" s="607" t="str">
        <f t="shared" si="125"/>
        <v/>
      </c>
      <c r="B456" s="52" t="str">
        <f t="shared" ref="B456:E475" si="145">IF(ISBLANK(B243),"",B243)</f>
        <v/>
      </c>
      <c r="C456" s="482" t="str">
        <f t="shared" si="145"/>
        <v/>
      </c>
      <c r="D456" s="482" t="str">
        <f t="shared" si="145"/>
        <v/>
      </c>
      <c r="E456" s="52" t="str">
        <f t="shared" si="145"/>
        <v/>
      </c>
      <c r="F456" s="52"/>
      <c r="G456" s="52"/>
      <c r="H456" s="52"/>
      <c r="I456" s="52"/>
      <c r="J456" s="52"/>
      <c r="K456" s="33">
        <f t="shared" ref="K456:X456" si="146">ROUND(K411*ZUS,0)</f>
        <v>0</v>
      </c>
      <c r="L456" s="33">
        <f t="shared" si="146"/>
        <v>0</v>
      </c>
      <c r="M456" s="33">
        <f t="shared" si="146"/>
        <v>0</v>
      </c>
      <c r="N456" s="33">
        <f t="shared" si="146"/>
        <v>0</v>
      </c>
      <c r="O456" s="33">
        <f t="shared" si="146"/>
        <v>0</v>
      </c>
      <c r="P456" s="33">
        <f t="shared" si="146"/>
        <v>0</v>
      </c>
      <c r="Q456" s="33">
        <f t="shared" si="146"/>
        <v>0</v>
      </c>
      <c r="R456" s="33">
        <f t="shared" si="146"/>
        <v>0</v>
      </c>
      <c r="S456" s="33">
        <f t="shared" si="146"/>
        <v>0</v>
      </c>
      <c r="T456" s="33">
        <f t="shared" si="146"/>
        <v>0</v>
      </c>
      <c r="U456" s="33">
        <f t="shared" si="146"/>
        <v>0</v>
      </c>
      <c r="V456" s="33">
        <f t="shared" si="146"/>
        <v>0</v>
      </c>
      <c r="W456" s="33">
        <f t="shared" si="146"/>
        <v>0</v>
      </c>
      <c r="X456" s="33">
        <f t="shared" si="146"/>
        <v>0</v>
      </c>
    </row>
    <row r="457" spans="1:24">
      <c r="A457" s="607" t="str">
        <f t="shared" si="125"/>
        <v/>
      </c>
      <c r="B457" s="52" t="str">
        <f t="shared" si="145"/>
        <v/>
      </c>
      <c r="C457" s="482" t="str">
        <f t="shared" si="145"/>
        <v/>
      </c>
      <c r="D457" s="482" t="str">
        <f t="shared" si="145"/>
        <v/>
      </c>
      <c r="E457" s="52" t="str">
        <f t="shared" si="145"/>
        <v/>
      </c>
      <c r="F457" s="52"/>
      <c r="G457" s="52"/>
      <c r="H457" s="52"/>
      <c r="I457" s="52"/>
      <c r="J457" s="52"/>
      <c r="K457" s="33">
        <f t="shared" ref="K457:X457" si="147">ROUND(K412*ZUS,0)</f>
        <v>0</v>
      </c>
      <c r="L457" s="33">
        <f t="shared" si="147"/>
        <v>0</v>
      </c>
      <c r="M457" s="33">
        <f t="shared" si="147"/>
        <v>0</v>
      </c>
      <c r="N457" s="33">
        <f t="shared" si="147"/>
        <v>0</v>
      </c>
      <c r="O457" s="33">
        <f t="shared" si="147"/>
        <v>0</v>
      </c>
      <c r="P457" s="33">
        <f t="shared" si="147"/>
        <v>0</v>
      </c>
      <c r="Q457" s="33">
        <f t="shared" si="147"/>
        <v>0</v>
      </c>
      <c r="R457" s="33">
        <f t="shared" si="147"/>
        <v>0</v>
      </c>
      <c r="S457" s="33">
        <f t="shared" si="147"/>
        <v>0</v>
      </c>
      <c r="T457" s="33">
        <f t="shared" si="147"/>
        <v>0</v>
      </c>
      <c r="U457" s="33">
        <f t="shared" si="147"/>
        <v>0</v>
      </c>
      <c r="V457" s="33">
        <f t="shared" si="147"/>
        <v>0</v>
      </c>
      <c r="W457" s="33">
        <f t="shared" si="147"/>
        <v>0</v>
      </c>
      <c r="X457" s="33">
        <f t="shared" si="147"/>
        <v>0</v>
      </c>
    </row>
    <row r="458" spans="1:24">
      <c r="A458" s="607" t="str">
        <f t="shared" si="125"/>
        <v/>
      </c>
      <c r="B458" s="52" t="str">
        <f t="shared" si="145"/>
        <v/>
      </c>
      <c r="C458" s="482" t="str">
        <f t="shared" si="145"/>
        <v/>
      </c>
      <c r="D458" s="482" t="str">
        <f t="shared" si="145"/>
        <v/>
      </c>
      <c r="E458" s="52" t="str">
        <f t="shared" si="145"/>
        <v/>
      </c>
      <c r="F458" s="52"/>
      <c r="G458" s="52"/>
      <c r="H458" s="52"/>
      <c r="I458" s="52"/>
      <c r="J458" s="52"/>
      <c r="K458" s="33">
        <f t="shared" ref="K458:X458" si="148">ROUND(K413*ZUS,0)</f>
        <v>0</v>
      </c>
      <c r="L458" s="33">
        <f t="shared" si="148"/>
        <v>0</v>
      </c>
      <c r="M458" s="33">
        <f t="shared" si="148"/>
        <v>0</v>
      </c>
      <c r="N458" s="33">
        <f t="shared" si="148"/>
        <v>0</v>
      </c>
      <c r="O458" s="33">
        <f t="shared" si="148"/>
        <v>0</v>
      </c>
      <c r="P458" s="33">
        <f t="shared" si="148"/>
        <v>0</v>
      </c>
      <c r="Q458" s="33">
        <f t="shared" si="148"/>
        <v>0</v>
      </c>
      <c r="R458" s="33">
        <f t="shared" si="148"/>
        <v>0</v>
      </c>
      <c r="S458" s="33">
        <f t="shared" si="148"/>
        <v>0</v>
      </c>
      <c r="T458" s="33">
        <f t="shared" si="148"/>
        <v>0</v>
      </c>
      <c r="U458" s="33">
        <f t="shared" si="148"/>
        <v>0</v>
      </c>
      <c r="V458" s="33">
        <f t="shared" si="148"/>
        <v>0</v>
      </c>
      <c r="W458" s="33">
        <f t="shared" si="148"/>
        <v>0</v>
      </c>
      <c r="X458" s="33">
        <f t="shared" si="148"/>
        <v>0</v>
      </c>
    </row>
    <row r="459" spans="1:24">
      <c r="A459" s="607" t="str">
        <f t="shared" si="125"/>
        <v/>
      </c>
      <c r="B459" s="52" t="str">
        <f t="shared" si="145"/>
        <v/>
      </c>
      <c r="C459" s="482" t="str">
        <f t="shared" si="145"/>
        <v/>
      </c>
      <c r="D459" s="482" t="str">
        <f t="shared" si="145"/>
        <v/>
      </c>
      <c r="E459" s="52" t="str">
        <f t="shared" si="145"/>
        <v/>
      </c>
      <c r="F459" s="52"/>
      <c r="G459" s="52"/>
      <c r="H459" s="52"/>
      <c r="I459" s="52"/>
      <c r="J459" s="52"/>
      <c r="K459" s="33">
        <f t="shared" ref="K459:X459" si="149">ROUND(K414*ZUS,0)</f>
        <v>0</v>
      </c>
      <c r="L459" s="33">
        <f t="shared" si="149"/>
        <v>0</v>
      </c>
      <c r="M459" s="33">
        <f t="shared" si="149"/>
        <v>0</v>
      </c>
      <c r="N459" s="33">
        <f t="shared" si="149"/>
        <v>0</v>
      </c>
      <c r="O459" s="33">
        <f t="shared" si="149"/>
        <v>0</v>
      </c>
      <c r="P459" s="33">
        <f t="shared" si="149"/>
        <v>0</v>
      </c>
      <c r="Q459" s="33">
        <f t="shared" si="149"/>
        <v>0</v>
      </c>
      <c r="R459" s="33">
        <f t="shared" si="149"/>
        <v>0</v>
      </c>
      <c r="S459" s="33">
        <f t="shared" si="149"/>
        <v>0</v>
      </c>
      <c r="T459" s="33">
        <f t="shared" si="149"/>
        <v>0</v>
      </c>
      <c r="U459" s="33">
        <f t="shared" si="149"/>
        <v>0</v>
      </c>
      <c r="V459" s="33">
        <f t="shared" si="149"/>
        <v>0</v>
      </c>
      <c r="W459" s="33">
        <f t="shared" si="149"/>
        <v>0</v>
      </c>
      <c r="X459" s="33">
        <f t="shared" si="149"/>
        <v>0</v>
      </c>
    </row>
    <row r="460" spans="1:24">
      <c r="A460" s="607" t="str">
        <f t="shared" si="125"/>
        <v/>
      </c>
      <c r="B460" s="52" t="str">
        <f t="shared" si="145"/>
        <v/>
      </c>
      <c r="C460" s="482" t="str">
        <f t="shared" si="145"/>
        <v/>
      </c>
      <c r="D460" s="482" t="str">
        <f t="shared" si="145"/>
        <v/>
      </c>
      <c r="E460" s="52" t="str">
        <f t="shared" si="145"/>
        <v/>
      </c>
      <c r="F460" s="52"/>
      <c r="G460" s="52"/>
      <c r="H460" s="52"/>
      <c r="I460" s="52"/>
      <c r="J460" s="52"/>
      <c r="K460" s="33">
        <f t="shared" ref="K460:X460" si="150">ROUND(K415*ZUS,0)</f>
        <v>0</v>
      </c>
      <c r="L460" s="33">
        <f t="shared" si="150"/>
        <v>0</v>
      </c>
      <c r="M460" s="33">
        <f t="shared" si="150"/>
        <v>0</v>
      </c>
      <c r="N460" s="33">
        <f t="shared" si="150"/>
        <v>0</v>
      </c>
      <c r="O460" s="33">
        <f t="shared" si="150"/>
        <v>0</v>
      </c>
      <c r="P460" s="33">
        <f t="shared" si="150"/>
        <v>0</v>
      </c>
      <c r="Q460" s="33">
        <f t="shared" si="150"/>
        <v>0</v>
      </c>
      <c r="R460" s="33">
        <f t="shared" si="150"/>
        <v>0</v>
      </c>
      <c r="S460" s="33">
        <f t="shared" si="150"/>
        <v>0</v>
      </c>
      <c r="T460" s="33">
        <f t="shared" si="150"/>
        <v>0</v>
      </c>
      <c r="U460" s="33">
        <f t="shared" si="150"/>
        <v>0</v>
      </c>
      <c r="V460" s="33">
        <f t="shared" si="150"/>
        <v>0</v>
      </c>
      <c r="W460" s="33">
        <f t="shared" si="150"/>
        <v>0</v>
      </c>
      <c r="X460" s="33">
        <f t="shared" si="150"/>
        <v>0</v>
      </c>
    </row>
    <row r="461" spans="1:24">
      <c r="A461" s="607" t="str">
        <f t="shared" si="125"/>
        <v/>
      </c>
      <c r="B461" s="52" t="str">
        <f t="shared" si="145"/>
        <v/>
      </c>
      <c r="C461" s="482" t="str">
        <f t="shared" si="145"/>
        <v/>
      </c>
      <c r="D461" s="482" t="str">
        <f t="shared" si="145"/>
        <v/>
      </c>
      <c r="E461" s="52" t="str">
        <f t="shared" si="145"/>
        <v/>
      </c>
      <c r="F461" s="52"/>
      <c r="G461" s="52"/>
      <c r="H461" s="52"/>
      <c r="I461" s="52"/>
      <c r="J461" s="52"/>
      <c r="K461" s="33">
        <f t="shared" ref="K461:X461" si="151">ROUND(K416*ZUS,0)</f>
        <v>0</v>
      </c>
      <c r="L461" s="33">
        <f t="shared" si="151"/>
        <v>0</v>
      </c>
      <c r="M461" s="33">
        <f t="shared" si="151"/>
        <v>0</v>
      </c>
      <c r="N461" s="33">
        <f t="shared" si="151"/>
        <v>0</v>
      </c>
      <c r="O461" s="33">
        <f t="shared" si="151"/>
        <v>0</v>
      </c>
      <c r="P461" s="33">
        <f t="shared" si="151"/>
        <v>0</v>
      </c>
      <c r="Q461" s="33">
        <f t="shared" si="151"/>
        <v>0</v>
      </c>
      <c r="R461" s="33">
        <f t="shared" si="151"/>
        <v>0</v>
      </c>
      <c r="S461" s="33">
        <f t="shared" si="151"/>
        <v>0</v>
      </c>
      <c r="T461" s="33">
        <f t="shared" si="151"/>
        <v>0</v>
      </c>
      <c r="U461" s="33">
        <f t="shared" si="151"/>
        <v>0</v>
      </c>
      <c r="V461" s="33">
        <f t="shared" si="151"/>
        <v>0</v>
      </c>
      <c r="W461" s="33">
        <f t="shared" si="151"/>
        <v>0</v>
      </c>
      <c r="X461" s="33">
        <f t="shared" si="151"/>
        <v>0</v>
      </c>
    </row>
    <row r="462" spans="1:24">
      <c r="A462" s="607" t="str">
        <f t="shared" si="125"/>
        <v/>
      </c>
      <c r="B462" s="52" t="str">
        <f t="shared" si="145"/>
        <v/>
      </c>
      <c r="C462" s="482" t="str">
        <f t="shared" si="145"/>
        <v/>
      </c>
      <c r="D462" s="482" t="str">
        <f t="shared" si="145"/>
        <v/>
      </c>
      <c r="E462" s="52" t="str">
        <f t="shared" si="145"/>
        <v/>
      </c>
      <c r="F462" s="52"/>
      <c r="G462" s="52"/>
      <c r="H462" s="52"/>
      <c r="I462" s="52"/>
      <c r="J462" s="52"/>
      <c r="K462" s="33">
        <f t="shared" ref="K462:X462" si="152">ROUND(K417*ZUS,0)</f>
        <v>0</v>
      </c>
      <c r="L462" s="33">
        <f t="shared" si="152"/>
        <v>0</v>
      </c>
      <c r="M462" s="33">
        <f t="shared" si="152"/>
        <v>0</v>
      </c>
      <c r="N462" s="33">
        <f t="shared" si="152"/>
        <v>0</v>
      </c>
      <c r="O462" s="33">
        <f t="shared" si="152"/>
        <v>0</v>
      </c>
      <c r="P462" s="33">
        <f t="shared" si="152"/>
        <v>0</v>
      </c>
      <c r="Q462" s="33">
        <f t="shared" si="152"/>
        <v>0</v>
      </c>
      <c r="R462" s="33">
        <f t="shared" si="152"/>
        <v>0</v>
      </c>
      <c r="S462" s="33">
        <f t="shared" si="152"/>
        <v>0</v>
      </c>
      <c r="T462" s="33">
        <f t="shared" si="152"/>
        <v>0</v>
      </c>
      <c r="U462" s="33">
        <f t="shared" si="152"/>
        <v>0</v>
      </c>
      <c r="V462" s="33">
        <f t="shared" si="152"/>
        <v>0</v>
      </c>
      <c r="W462" s="33">
        <f t="shared" si="152"/>
        <v>0</v>
      </c>
      <c r="X462" s="33">
        <f t="shared" si="152"/>
        <v>0</v>
      </c>
    </row>
    <row r="463" spans="1:24">
      <c r="A463" s="607" t="str">
        <f t="shared" si="125"/>
        <v/>
      </c>
      <c r="B463" s="52" t="str">
        <f t="shared" si="145"/>
        <v/>
      </c>
      <c r="C463" s="482" t="str">
        <f t="shared" si="145"/>
        <v/>
      </c>
      <c r="D463" s="482" t="str">
        <f t="shared" si="145"/>
        <v/>
      </c>
      <c r="E463" s="52" t="str">
        <f t="shared" si="145"/>
        <v/>
      </c>
      <c r="F463" s="52"/>
      <c r="G463" s="52"/>
      <c r="H463" s="52"/>
      <c r="I463" s="52"/>
      <c r="J463" s="52"/>
      <c r="K463" s="33">
        <f t="shared" ref="K463:X463" si="153">ROUND(K418*ZUS,0)</f>
        <v>0</v>
      </c>
      <c r="L463" s="33">
        <f t="shared" si="153"/>
        <v>0</v>
      </c>
      <c r="M463" s="33">
        <f t="shared" si="153"/>
        <v>0</v>
      </c>
      <c r="N463" s="33">
        <f t="shared" si="153"/>
        <v>0</v>
      </c>
      <c r="O463" s="33">
        <f t="shared" si="153"/>
        <v>0</v>
      </c>
      <c r="P463" s="33">
        <f t="shared" si="153"/>
        <v>0</v>
      </c>
      <c r="Q463" s="33">
        <f t="shared" si="153"/>
        <v>0</v>
      </c>
      <c r="R463" s="33">
        <f t="shared" si="153"/>
        <v>0</v>
      </c>
      <c r="S463" s="33">
        <f t="shared" si="153"/>
        <v>0</v>
      </c>
      <c r="T463" s="33">
        <f t="shared" si="153"/>
        <v>0</v>
      </c>
      <c r="U463" s="33">
        <f t="shared" si="153"/>
        <v>0</v>
      </c>
      <c r="V463" s="33">
        <f t="shared" si="153"/>
        <v>0</v>
      </c>
      <c r="W463" s="33">
        <f t="shared" si="153"/>
        <v>0</v>
      </c>
      <c r="X463" s="33">
        <f t="shared" si="153"/>
        <v>0</v>
      </c>
    </row>
    <row r="464" spans="1:24">
      <c r="A464" s="607" t="str">
        <f t="shared" si="125"/>
        <v/>
      </c>
      <c r="B464" s="52" t="str">
        <f t="shared" si="145"/>
        <v/>
      </c>
      <c r="C464" s="482" t="str">
        <f t="shared" si="145"/>
        <v/>
      </c>
      <c r="D464" s="482" t="str">
        <f t="shared" si="145"/>
        <v/>
      </c>
      <c r="E464" s="52" t="str">
        <f t="shared" si="145"/>
        <v/>
      </c>
      <c r="F464" s="52"/>
      <c r="G464" s="52"/>
      <c r="H464" s="52"/>
      <c r="I464" s="52"/>
      <c r="J464" s="52"/>
      <c r="K464" s="33">
        <f t="shared" ref="K464:X464" si="154">ROUND(K419*ZUS,0)</f>
        <v>0</v>
      </c>
      <c r="L464" s="33">
        <f t="shared" si="154"/>
        <v>0</v>
      </c>
      <c r="M464" s="33">
        <f t="shared" si="154"/>
        <v>0</v>
      </c>
      <c r="N464" s="33">
        <f t="shared" si="154"/>
        <v>0</v>
      </c>
      <c r="O464" s="33">
        <f t="shared" si="154"/>
        <v>0</v>
      </c>
      <c r="P464" s="33">
        <f t="shared" si="154"/>
        <v>0</v>
      </c>
      <c r="Q464" s="33">
        <f t="shared" si="154"/>
        <v>0</v>
      </c>
      <c r="R464" s="33">
        <f t="shared" si="154"/>
        <v>0</v>
      </c>
      <c r="S464" s="33">
        <f t="shared" si="154"/>
        <v>0</v>
      </c>
      <c r="T464" s="33">
        <f t="shared" si="154"/>
        <v>0</v>
      </c>
      <c r="U464" s="33">
        <f t="shared" si="154"/>
        <v>0</v>
      </c>
      <c r="V464" s="33">
        <f t="shared" si="154"/>
        <v>0</v>
      </c>
      <c r="W464" s="33">
        <f t="shared" si="154"/>
        <v>0</v>
      </c>
      <c r="X464" s="33">
        <f t="shared" si="154"/>
        <v>0</v>
      </c>
    </row>
    <row r="465" spans="1:24">
      <c r="A465" s="607" t="str">
        <f t="shared" si="125"/>
        <v/>
      </c>
      <c r="B465" s="52" t="str">
        <f t="shared" si="145"/>
        <v/>
      </c>
      <c r="C465" s="482" t="str">
        <f t="shared" si="145"/>
        <v/>
      </c>
      <c r="D465" s="482" t="str">
        <f t="shared" si="145"/>
        <v/>
      </c>
      <c r="E465" s="52" t="str">
        <f t="shared" si="145"/>
        <v/>
      </c>
      <c r="F465" s="52"/>
      <c r="G465" s="52"/>
      <c r="H465" s="52"/>
      <c r="I465" s="52"/>
      <c r="J465" s="52"/>
      <c r="K465" s="33">
        <f t="shared" ref="K465:X465" si="155">ROUND(K420*ZUS,0)</f>
        <v>0</v>
      </c>
      <c r="L465" s="33">
        <f t="shared" si="155"/>
        <v>0</v>
      </c>
      <c r="M465" s="33">
        <f t="shared" si="155"/>
        <v>0</v>
      </c>
      <c r="N465" s="33">
        <f t="shared" si="155"/>
        <v>0</v>
      </c>
      <c r="O465" s="33">
        <f t="shared" si="155"/>
        <v>0</v>
      </c>
      <c r="P465" s="33">
        <f t="shared" si="155"/>
        <v>0</v>
      </c>
      <c r="Q465" s="33">
        <f t="shared" si="155"/>
        <v>0</v>
      </c>
      <c r="R465" s="33">
        <f t="shared" si="155"/>
        <v>0</v>
      </c>
      <c r="S465" s="33">
        <f t="shared" si="155"/>
        <v>0</v>
      </c>
      <c r="T465" s="33">
        <f t="shared" si="155"/>
        <v>0</v>
      </c>
      <c r="U465" s="33">
        <f t="shared" si="155"/>
        <v>0</v>
      </c>
      <c r="V465" s="33">
        <f t="shared" si="155"/>
        <v>0</v>
      </c>
      <c r="W465" s="33">
        <f t="shared" si="155"/>
        <v>0</v>
      </c>
      <c r="X465" s="33">
        <f t="shared" si="155"/>
        <v>0</v>
      </c>
    </row>
    <row r="466" spans="1:24">
      <c r="A466" s="607" t="str">
        <f t="shared" si="125"/>
        <v/>
      </c>
      <c r="B466" s="52" t="str">
        <f t="shared" si="145"/>
        <v/>
      </c>
      <c r="C466" s="482" t="str">
        <f t="shared" si="145"/>
        <v/>
      </c>
      <c r="D466" s="482" t="str">
        <f t="shared" si="145"/>
        <v/>
      </c>
      <c r="E466" s="52" t="str">
        <f t="shared" si="145"/>
        <v/>
      </c>
      <c r="F466" s="52"/>
      <c r="G466" s="52"/>
      <c r="H466" s="52"/>
      <c r="I466" s="52"/>
      <c r="J466" s="52"/>
      <c r="K466" s="33">
        <f t="shared" ref="K466:X466" si="156">ROUND(K421*ZUS,0)</f>
        <v>0</v>
      </c>
      <c r="L466" s="33">
        <f t="shared" si="156"/>
        <v>0</v>
      </c>
      <c r="M466" s="33">
        <f t="shared" si="156"/>
        <v>0</v>
      </c>
      <c r="N466" s="33">
        <f t="shared" si="156"/>
        <v>0</v>
      </c>
      <c r="O466" s="33">
        <f t="shared" si="156"/>
        <v>0</v>
      </c>
      <c r="P466" s="33">
        <f t="shared" si="156"/>
        <v>0</v>
      </c>
      <c r="Q466" s="33">
        <f t="shared" si="156"/>
        <v>0</v>
      </c>
      <c r="R466" s="33">
        <f t="shared" si="156"/>
        <v>0</v>
      </c>
      <c r="S466" s="33">
        <f t="shared" si="156"/>
        <v>0</v>
      </c>
      <c r="T466" s="33">
        <f t="shared" si="156"/>
        <v>0</v>
      </c>
      <c r="U466" s="33">
        <f t="shared" si="156"/>
        <v>0</v>
      </c>
      <c r="V466" s="33">
        <f t="shared" si="156"/>
        <v>0</v>
      </c>
      <c r="W466" s="33">
        <f t="shared" si="156"/>
        <v>0</v>
      </c>
      <c r="X466" s="33">
        <f t="shared" si="156"/>
        <v>0</v>
      </c>
    </row>
    <row r="467" spans="1:24">
      <c r="A467" s="607" t="str">
        <f t="shared" si="125"/>
        <v/>
      </c>
      <c r="B467" s="52" t="str">
        <f t="shared" si="145"/>
        <v/>
      </c>
      <c r="C467" s="482" t="str">
        <f t="shared" si="145"/>
        <v/>
      </c>
      <c r="D467" s="482" t="str">
        <f t="shared" si="145"/>
        <v/>
      </c>
      <c r="E467" s="52" t="str">
        <f t="shared" si="145"/>
        <v/>
      </c>
      <c r="F467" s="52"/>
      <c r="G467" s="52"/>
      <c r="H467" s="52"/>
      <c r="I467" s="52"/>
      <c r="J467" s="52"/>
      <c r="K467" s="33">
        <f t="shared" ref="K467:X467" si="157">ROUND(K422*ZUS,0)</f>
        <v>0</v>
      </c>
      <c r="L467" s="33">
        <f t="shared" si="157"/>
        <v>0</v>
      </c>
      <c r="M467" s="33">
        <f t="shared" si="157"/>
        <v>0</v>
      </c>
      <c r="N467" s="33">
        <f t="shared" si="157"/>
        <v>0</v>
      </c>
      <c r="O467" s="33">
        <f t="shared" si="157"/>
        <v>0</v>
      </c>
      <c r="P467" s="33">
        <f t="shared" si="157"/>
        <v>0</v>
      </c>
      <c r="Q467" s="33">
        <f t="shared" si="157"/>
        <v>0</v>
      </c>
      <c r="R467" s="33">
        <f t="shared" si="157"/>
        <v>0</v>
      </c>
      <c r="S467" s="33">
        <f t="shared" si="157"/>
        <v>0</v>
      </c>
      <c r="T467" s="33">
        <f t="shared" si="157"/>
        <v>0</v>
      </c>
      <c r="U467" s="33">
        <f t="shared" si="157"/>
        <v>0</v>
      </c>
      <c r="V467" s="33">
        <f t="shared" si="157"/>
        <v>0</v>
      </c>
      <c r="W467" s="33">
        <f t="shared" si="157"/>
        <v>0</v>
      </c>
      <c r="X467" s="33">
        <f t="shared" si="157"/>
        <v>0</v>
      </c>
    </row>
    <row r="468" spans="1:24">
      <c r="A468" s="607" t="str">
        <f t="shared" si="125"/>
        <v/>
      </c>
      <c r="B468" s="52" t="str">
        <f t="shared" si="145"/>
        <v/>
      </c>
      <c r="C468" s="482" t="str">
        <f t="shared" si="145"/>
        <v/>
      </c>
      <c r="D468" s="482" t="str">
        <f t="shared" si="145"/>
        <v/>
      </c>
      <c r="E468" s="52" t="str">
        <f t="shared" si="145"/>
        <v/>
      </c>
      <c r="F468" s="52"/>
      <c r="G468" s="52"/>
      <c r="H468" s="52"/>
      <c r="I468" s="52"/>
      <c r="J468" s="52"/>
      <c r="K468" s="33">
        <f t="shared" ref="K468:X468" si="158">ROUND(K423*ZUS,0)</f>
        <v>0</v>
      </c>
      <c r="L468" s="33">
        <f t="shared" si="158"/>
        <v>0</v>
      </c>
      <c r="M468" s="33">
        <f t="shared" si="158"/>
        <v>0</v>
      </c>
      <c r="N468" s="33">
        <f t="shared" si="158"/>
        <v>0</v>
      </c>
      <c r="O468" s="33">
        <f t="shared" si="158"/>
        <v>0</v>
      </c>
      <c r="P468" s="33">
        <f t="shared" si="158"/>
        <v>0</v>
      </c>
      <c r="Q468" s="33">
        <f t="shared" si="158"/>
        <v>0</v>
      </c>
      <c r="R468" s="33">
        <f t="shared" si="158"/>
        <v>0</v>
      </c>
      <c r="S468" s="33">
        <f t="shared" si="158"/>
        <v>0</v>
      </c>
      <c r="T468" s="33">
        <f t="shared" si="158"/>
        <v>0</v>
      </c>
      <c r="U468" s="33">
        <f t="shared" si="158"/>
        <v>0</v>
      </c>
      <c r="V468" s="33">
        <f t="shared" si="158"/>
        <v>0</v>
      </c>
      <c r="W468" s="33">
        <f t="shared" si="158"/>
        <v>0</v>
      </c>
      <c r="X468" s="33">
        <f t="shared" si="158"/>
        <v>0</v>
      </c>
    </row>
    <row r="469" spans="1:24">
      <c r="A469" s="607" t="str">
        <f t="shared" si="125"/>
        <v/>
      </c>
      <c r="B469" s="52" t="str">
        <f t="shared" si="145"/>
        <v/>
      </c>
      <c r="C469" s="482" t="str">
        <f t="shared" si="145"/>
        <v/>
      </c>
      <c r="D469" s="482" t="str">
        <f t="shared" si="145"/>
        <v/>
      </c>
      <c r="E469" s="52" t="str">
        <f t="shared" si="145"/>
        <v/>
      </c>
      <c r="F469" s="52"/>
      <c r="G469" s="52"/>
      <c r="H469" s="52"/>
      <c r="I469" s="52"/>
      <c r="J469" s="52"/>
      <c r="K469" s="33">
        <f t="shared" ref="K469:X469" si="159">ROUND(K424*ZUS,0)</f>
        <v>0</v>
      </c>
      <c r="L469" s="33">
        <f t="shared" si="159"/>
        <v>0</v>
      </c>
      <c r="M469" s="33">
        <f t="shared" si="159"/>
        <v>0</v>
      </c>
      <c r="N469" s="33">
        <f t="shared" si="159"/>
        <v>0</v>
      </c>
      <c r="O469" s="33">
        <f t="shared" si="159"/>
        <v>0</v>
      </c>
      <c r="P469" s="33">
        <f t="shared" si="159"/>
        <v>0</v>
      </c>
      <c r="Q469" s="33">
        <f t="shared" si="159"/>
        <v>0</v>
      </c>
      <c r="R469" s="33">
        <f t="shared" si="159"/>
        <v>0</v>
      </c>
      <c r="S469" s="33">
        <f t="shared" si="159"/>
        <v>0</v>
      </c>
      <c r="T469" s="33">
        <f t="shared" si="159"/>
        <v>0</v>
      </c>
      <c r="U469" s="33">
        <f t="shared" si="159"/>
        <v>0</v>
      </c>
      <c r="V469" s="33">
        <f t="shared" si="159"/>
        <v>0</v>
      </c>
      <c r="W469" s="33">
        <f t="shared" si="159"/>
        <v>0</v>
      </c>
      <c r="X469" s="33">
        <f t="shared" si="159"/>
        <v>0</v>
      </c>
    </row>
    <row r="470" spans="1:24">
      <c r="A470" s="607" t="str">
        <f t="shared" si="125"/>
        <v/>
      </c>
      <c r="B470" s="52" t="str">
        <f t="shared" si="145"/>
        <v/>
      </c>
      <c r="C470" s="482" t="str">
        <f t="shared" si="145"/>
        <v/>
      </c>
      <c r="D470" s="482" t="str">
        <f t="shared" si="145"/>
        <v/>
      </c>
      <c r="E470" s="52" t="str">
        <f t="shared" si="145"/>
        <v/>
      </c>
      <c r="F470" s="52"/>
      <c r="G470" s="52"/>
      <c r="H470" s="52"/>
      <c r="I470" s="52"/>
      <c r="J470" s="52"/>
      <c r="K470" s="33">
        <f t="shared" ref="K470:X470" si="160">ROUND(K425*ZUS,0)</f>
        <v>0</v>
      </c>
      <c r="L470" s="33">
        <f t="shared" si="160"/>
        <v>0</v>
      </c>
      <c r="M470" s="33">
        <f t="shared" si="160"/>
        <v>0</v>
      </c>
      <c r="N470" s="33">
        <f t="shared" si="160"/>
        <v>0</v>
      </c>
      <c r="O470" s="33">
        <f t="shared" si="160"/>
        <v>0</v>
      </c>
      <c r="P470" s="33">
        <f t="shared" si="160"/>
        <v>0</v>
      </c>
      <c r="Q470" s="33">
        <f t="shared" si="160"/>
        <v>0</v>
      </c>
      <c r="R470" s="33">
        <f t="shared" si="160"/>
        <v>0</v>
      </c>
      <c r="S470" s="33">
        <f t="shared" si="160"/>
        <v>0</v>
      </c>
      <c r="T470" s="33">
        <f t="shared" si="160"/>
        <v>0</v>
      </c>
      <c r="U470" s="33">
        <f t="shared" si="160"/>
        <v>0</v>
      </c>
      <c r="V470" s="33">
        <f t="shared" si="160"/>
        <v>0</v>
      </c>
      <c r="W470" s="33">
        <f t="shared" si="160"/>
        <v>0</v>
      </c>
      <c r="X470" s="33">
        <f t="shared" si="160"/>
        <v>0</v>
      </c>
    </row>
    <row r="471" spans="1:24">
      <c r="A471" s="607" t="str">
        <f t="shared" si="125"/>
        <v/>
      </c>
      <c r="B471" s="52" t="str">
        <f t="shared" si="145"/>
        <v/>
      </c>
      <c r="C471" s="482" t="str">
        <f t="shared" si="145"/>
        <v/>
      </c>
      <c r="D471" s="482" t="str">
        <f t="shared" si="145"/>
        <v/>
      </c>
      <c r="E471" s="52" t="str">
        <f t="shared" si="145"/>
        <v/>
      </c>
      <c r="F471" s="52"/>
      <c r="G471" s="52"/>
      <c r="H471" s="52"/>
      <c r="I471" s="52"/>
      <c r="J471" s="52"/>
      <c r="K471" s="33">
        <f t="shared" ref="K471:X471" si="161">ROUND(K426*ZUS,0)</f>
        <v>0</v>
      </c>
      <c r="L471" s="33">
        <f t="shared" si="161"/>
        <v>0</v>
      </c>
      <c r="M471" s="33">
        <f t="shared" si="161"/>
        <v>0</v>
      </c>
      <c r="N471" s="33">
        <f t="shared" si="161"/>
        <v>0</v>
      </c>
      <c r="O471" s="33">
        <f t="shared" si="161"/>
        <v>0</v>
      </c>
      <c r="P471" s="33">
        <f t="shared" si="161"/>
        <v>0</v>
      </c>
      <c r="Q471" s="33">
        <f t="shared" si="161"/>
        <v>0</v>
      </c>
      <c r="R471" s="33">
        <f t="shared" si="161"/>
        <v>0</v>
      </c>
      <c r="S471" s="33">
        <f t="shared" si="161"/>
        <v>0</v>
      </c>
      <c r="T471" s="33">
        <f t="shared" si="161"/>
        <v>0</v>
      </c>
      <c r="U471" s="33">
        <f t="shared" si="161"/>
        <v>0</v>
      </c>
      <c r="V471" s="33">
        <f t="shared" si="161"/>
        <v>0</v>
      </c>
      <c r="W471" s="33">
        <f t="shared" si="161"/>
        <v>0</v>
      </c>
      <c r="X471" s="33">
        <f t="shared" si="161"/>
        <v>0</v>
      </c>
    </row>
    <row r="472" spans="1:24">
      <c r="A472" s="607" t="str">
        <f t="shared" si="125"/>
        <v/>
      </c>
      <c r="B472" s="52" t="str">
        <f t="shared" si="145"/>
        <v/>
      </c>
      <c r="C472" s="482" t="str">
        <f t="shared" si="145"/>
        <v/>
      </c>
      <c r="D472" s="482" t="str">
        <f t="shared" si="145"/>
        <v/>
      </c>
      <c r="E472" s="52" t="str">
        <f t="shared" si="145"/>
        <v/>
      </c>
      <c r="F472" s="52"/>
      <c r="G472" s="52"/>
      <c r="H472" s="52"/>
      <c r="I472" s="52"/>
      <c r="J472" s="52"/>
      <c r="K472" s="33">
        <f t="shared" ref="K472:X472" si="162">ROUND(K427*ZUS,0)</f>
        <v>0</v>
      </c>
      <c r="L472" s="33">
        <f t="shared" si="162"/>
        <v>0</v>
      </c>
      <c r="M472" s="33">
        <f t="shared" si="162"/>
        <v>0</v>
      </c>
      <c r="N472" s="33">
        <f t="shared" si="162"/>
        <v>0</v>
      </c>
      <c r="O472" s="33">
        <f t="shared" si="162"/>
        <v>0</v>
      </c>
      <c r="P472" s="33">
        <f t="shared" si="162"/>
        <v>0</v>
      </c>
      <c r="Q472" s="33">
        <f t="shared" si="162"/>
        <v>0</v>
      </c>
      <c r="R472" s="33">
        <f t="shared" si="162"/>
        <v>0</v>
      </c>
      <c r="S472" s="33">
        <f t="shared" si="162"/>
        <v>0</v>
      </c>
      <c r="T472" s="33">
        <f t="shared" si="162"/>
        <v>0</v>
      </c>
      <c r="U472" s="33">
        <f t="shared" si="162"/>
        <v>0</v>
      </c>
      <c r="V472" s="33">
        <f t="shared" si="162"/>
        <v>0</v>
      </c>
      <c r="W472" s="33">
        <f t="shared" si="162"/>
        <v>0</v>
      </c>
      <c r="X472" s="33">
        <f t="shared" si="162"/>
        <v>0</v>
      </c>
    </row>
    <row r="473" spans="1:24">
      <c r="A473" s="607" t="str">
        <f t="shared" si="125"/>
        <v/>
      </c>
      <c r="B473" s="52" t="str">
        <f t="shared" si="145"/>
        <v/>
      </c>
      <c r="C473" s="482" t="str">
        <f t="shared" si="145"/>
        <v/>
      </c>
      <c r="D473" s="482" t="str">
        <f t="shared" si="145"/>
        <v/>
      </c>
      <c r="E473" s="52" t="str">
        <f t="shared" si="145"/>
        <v/>
      </c>
      <c r="F473" s="52"/>
      <c r="G473" s="52"/>
      <c r="H473" s="52"/>
      <c r="I473" s="52"/>
      <c r="J473" s="52"/>
      <c r="K473" s="33">
        <f t="shared" ref="K473:X473" si="163">ROUND(K428*ZUS,0)</f>
        <v>0</v>
      </c>
      <c r="L473" s="33">
        <f t="shared" si="163"/>
        <v>0</v>
      </c>
      <c r="M473" s="33">
        <f t="shared" si="163"/>
        <v>0</v>
      </c>
      <c r="N473" s="33">
        <f t="shared" si="163"/>
        <v>0</v>
      </c>
      <c r="O473" s="33">
        <f t="shared" si="163"/>
        <v>0</v>
      </c>
      <c r="P473" s="33">
        <f t="shared" si="163"/>
        <v>0</v>
      </c>
      <c r="Q473" s="33">
        <f t="shared" si="163"/>
        <v>0</v>
      </c>
      <c r="R473" s="33">
        <f t="shared" si="163"/>
        <v>0</v>
      </c>
      <c r="S473" s="33">
        <f t="shared" si="163"/>
        <v>0</v>
      </c>
      <c r="T473" s="33">
        <f t="shared" si="163"/>
        <v>0</v>
      </c>
      <c r="U473" s="33">
        <f t="shared" si="163"/>
        <v>0</v>
      </c>
      <c r="V473" s="33">
        <f t="shared" si="163"/>
        <v>0</v>
      </c>
      <c r="W473" s="33">
        <f t="shared" si="163"/>
        <v>0</v>
      </c>
      <c r="X473" s="33">
        <f t="shared" si="163"/>
        <v>0</v>
      </c>
    </row>
    <row r="474" spans="1:24">
      <c r="A474" s="607" t="str">
        <f t="shared" si="125"/>
        <v/>
      </c>
      <c r="B474" s="52" t="str">
        <f t="shared" si="145"/>
        <v/>
      </c>
      <c r="C474" s="482" t="str">
        <f t="shared" si="145"/>
        <v/>
      </c>
      <c r="D474" s="482" t="str">
        <f t="shared" si="145"/>
        <v/>
      </c>
      <c r="E474" s="52" t="str">
        <f t="shared" si="145"/>
        <v/>
      </c>
      <c r="F474" s="52"/>
      <c r="G474" s="52"/>
      <c r="H474" s="52"/>
      <c r="I474" s="52"/>
      <c r="J474" s="52"/>
      <c r="K474" s="33">
        <f t="shared" ref="K474:X474" si="164">ROUND(K429*ZUS,0)</f>
        <v>0</v>
      </c>
      <c r="L474" s="33">
        <f t="shared" si="164"/>
        <v>0</v>
      </c>
      <c r="M474" s="33">
        <f t="shared" si="164"/>
        <v>0</v>
      </c>
      <c r="N474" s="33">
        <f t="shared" si="164"/>
        <v>0</v>
      </c>
      <c r="O474" s="33">
        <f t="shared" si="164"/>
        <v>0</v>
      </c>
      <c r="P474" s="33">
        <f t="shared" si="164"/>
        <v>0</v>
      </c>
      <c r="Q474" s="33">
        <f t="shared" si="164"/>
        <v>0</v>
      </c>
      <c r="R474" s="33">
        <f t="shared" si="164"/>
        <v>0</v>
      </c>
      <c r="S474" s="33">
        <f t="shared" si="164"/>
        <v>0</v>
      </c>
      <c r="T474" s="33">
        <f t="shared" si="164"/>
        <v>0</v>
      </c>
      <c r="U474" s="33">
        <f t="shared" si="164"/>
        <v>0</v>
      </c>
      <c r="V474" s="33">
        <f t="shared" si="164"/>
        <v>0</v>
      </c>
      <c r="W474" s="33">
        <f t="shared" si="164"/>
        <v>0</v>
      </c>
      <c r="X474" s="33">
        <f t="shared" si="164"/>
        <v>0</v>
      </c>
    </row>
    <row r="475" spans="1:24">
      <c r="A475" s="607" t="str">
        <f t="shared" si="125"/>
        <v/>
      </c>
      <c r="B475" s="52" t="str">
        <f t="shared" si="145"/>
        <v/>
      </c>
      <c r="C475" s="482" t="str">
        <f t="shared" si="145"/>
        <v/>
      </c>
      <c r="D475" s="482" t="str">
        <f t="shared" si="145"/>
        <v/>
      </c>
      <c r="E475" s="52" t="str">
        <f t="shared" si="145"/>
        <v/>
      </c>
      <c r="F475" s="52"/>
      <c r="G475" s="52"/>
      <c r="H475" s="52"/>
      <c r="I475" s="52"/>
      <c r="J475" s="52"/>
      <c r="K475" s="33">
        <f t="shared" ref="K475:X475" si="165">ROUND(K430*ZUS,0)</f>
        <v>0</v>
      </c>
      <c r="L475" s="33">
        <f t="shared" si="165"/>
        <v>0</v>
      </c>
      <c r="M475" s="33">
        <f t="shared" si="165"/>
        <v>0</v>
      </c>
      <c r="N475" s="33">
        <f t="shared" si="165"/>
        <v>0</v>
      </c>
      <c r="O475" s="33">
        <f t="shared" si="165"/>
        <v>0</v>
      </c>
      <c r="P475" s="33">
        <f t="shared" si="165"/>
        <v>0</v>
      </c>
      <c r="Q475" s="33">
        <f t="shared" si="165"/>
        <v>0</v>
      </c>
      <c r="R475" s="33">
        <f t="shared" si="165"/>
        <v>0</v>
      </c>
      <c r="S475" s="33">
        <f t="shared" si="165"/>
        <v>0</v>
      </c>
      <c r="T475" s="33">
        <f t="shared" si="165"/>
        <v>0</v>
      </c>
      <c r="U475" s="33">
        <f t="shared" si="165"/>
        <v>0</v>
      </c>
      <c r="V475" s="33">
        <f t="shared" si="165"/>
        <v>0</v>
      </c>
      <c r="W475" s="33">
        <f t="shared" si="165"/>
        <v>0</v>
      </c>
      <c r="X475" s="33">
        <f t="shared" si="165"/>
        <v>0</v>
      </c>
    </row>
    <row r="476" spans="1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6">IF(LataProjekcji&lt;=Koniec,ROUND(SUM(K436:K475),0),0)</f>
        <v>0</v>
      </c>
      <c r="L476" s="180">
        <f t="shared" si="166"/>
        <v>0</v>
      </c>
      <c r="M476" s="180">
        <f t="shared" si="166"/>
        <v>0</v>
      </c>
      <c r="N476" s="180">
        <f t="shared" si="166"/>
        <v>0</v>
      </c>
      <c r="O476" s="180">
        <f t="shared" si="166"/>
        <v>0</v>
      </c>
      <c r="P476" s="180">
        <f t="shared" si="166"/>
        <v>0</v>
      </c>
      <c r="Q476" s="180">
        <f t="shared" si="166"/>
        <v>0</v>
      </c>
      <c r="R476" s="180">
        <f t="shared" si="166"/>
        <v>0</v>
      </c>
      <c r="S476" s="180">
        <f t="shared" si="166"/>
        <v>0</v>
      </c>
      <c r="T476" s="180">
        <f t="shared" si="166"/>
        <v>0</v>
      </c>
      <c r="U476" s="180">
        <f t="shared" si="166"/>
        <v>0</v>
      </c>
      <c r="V476" s="180">
        <f t="shared" si="166"/>
        <v>0</v>
      </c>
      <c r="W476" s="180">
        <f t="shared" si="166"/>
        <v>0</v>
      </c>
      <c r="X476" s="180">
        <f t="shared" si="166"/>
        <v>0</v>
      </c>
    </row>
    <row r="477" spans="1:24" ht="25.9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42" t="s">
        <v>349</v>
      </c>
      <c r="L477" s="642"/>
      <c r="M477" s="642"/>
      <c r="N477" s="642"/>
      <c r="O477" s="642"/>
      <c r="P477" s="642"/>
      <c r="Q477" s="642"/>
      <c r="R477" s="642"/>
      <c r="S477" s="642"/>
      <c r="T477" s="642"/>
      <c r="U477" s="642"/>
      <c r="V477" s="642"/>
      <c r="W477" s="642"/>
      <c r="X477" s="642"/>
    </row>
    <row r="478" spans="1:24">
      <c r="B478" s="19" t="str">
        <f t="shared" ref="B478:B517" si="167">IF(ISBLANK(B265),"",B265)</f>
        <v/>
      </c>
      <c r="C478" s="491" t="str">
        <f t="shared" ref="C478:E497" si="168">IF(ISBLANK(C265),"",C265)</f>
        <v/>
      </c>
      <c r="D478" s="491" t="str">
        <f t="shared" si="168"/>
        <v/>
      </c>
      <c r="E478" s="19" t="str">
        <f t="shared" si="168"/>
        <v/>
      </c>
      <c r="F478" s="19"/>
      <c r="G478" s="19"/>
      <c r="H478" s="19"/>
      <c r="I478" s="19"/>
      <c r="J478" s="19"/>
      <c r="K478" s="328">
        <f t="shared" ref="K478:X478" si="169">K349</f>
        <v>0</v>
      </c>
      <c r="L478" s="328">
        <f t="shared" si="169"/>
        <v>0</v>
      </c>
      <c r="M478" s="328">
        <f t="shared" si="169"/>
        <v>0</v>
      </c>
      <c r="N478" s="328">
        <f t="shared" si="169"/>
        <v>0</v>
      </c>
      <c r="O478" s="328">
        <f t="shared" si="169"/>
        <v>0</v>
      </c>
      <c r="P478" s="328">
        <f t="shared" si="169"/>
        <v>0</v>
      </c>
      <c r="Q478" s="328">
        <f t="shared" si="169"/>
        <v>0</v>
      </c>
      <c r="R478" s="328">
        <f t="shared" si="169"/>
        <v>0</v>
      </c>
      <c r="S478" s="328">
        <f t="shared" si="169"/>
        <v>0</v>
      </c>
      <c r="T478" s="328">
        <f t="shared" si="169"/>
        <v>0</v>
      </c>
      <c r="U478" s="328">
        <f t="shared" si="169"/>
        <v>0</v>
      </c>
      <c r="V478" s="328">
        <f t="shared" si="169"/>
        <v>0</v>
      </c>
      <c r="W478" s="328">
        <f t="shared" si="169"/>
        <v>0</v>
      </c>
      <c r="X478" s="328">
        <f t="shared" si="169"/>
        <v>0</v>
      </c>
    </row>
    <row r="479" spans="1:24">
      <c r="B479" s="19" t="str">
        <f t="shared" si="167"/>
        <v/>
      </c>
      <c r="C479" s="491" t="str">
        <f t="shared" si="168"/>
        <v/>
      </c>
      <c r="D479" s="491" t="str">
        <f t="shared" si="168"/>
        <v/>
      </c>
      <c r="E479" s="19" t="str">
        <f t="shared" si="168"/>
        <v/>
      </c>
      <c r="F479" s="52"/>
      <c r="G479" s="52"/>
      <c r="H479" s="52"/>
      <c r="I479" s="52"/>
      <c r="J479" s="52"/>
      <c r="K479" s="328">
        <f t="shared" ref="K479:X479" si="170">K350</f>
        <v>0</v>
      </c>
      <c r="L479" s="328">
        <f t="shared" si="170"/>
        <v>0</v>
      </c>
      <c r="M479" s="328">
        <f t="shared" si="170"/>
        <v>0</v>
      </c>
      <c r="N479" s="328">
        <f t="shared" si="170"/>
        <v>0</v>
      </c>
      <c r="O479" s="328">
        <f t="shared" si="170"/>
        <v>0</v>
      </c>
      <c r="P479" s="328">
        <f t="shared" si="170"/>
        <v>0</v>
      </c>
      <c r="Q479" s="328">
        <f t="shared" si="170"/>
        <v>0</v>
      </c>
      <c r="R479" s="328">
        <f t="shared" si="170"/>
        <v>0</v>
      </c>
      <c r="S479" s="328">
        <f t="shared" si="170"/>
        <v>0</v>
      </c>
      <c r="T479" s="328">
        <f t="shared" si="170"/>
        <v>0</v>
      </c>
      <c r="U479" s="328">
        <f t="shared" si="170"/>
        <v>0</v>
      </c>
      <c r="V479" s="328">
        <f t="shared" si="170"/>
        <v>0</v>
      </c>
      <c r="W479" s="328">
        <f t="shared" si="170"/>
        <v>0</v>
      </c>
      <c r="X479" s="328">
        <f t="shared" si="170"/>
        <v>0</v>
      </c>
    </row>
    <row r="480" spans="1:24">
      <c r="B480" s="19" t="str">
        <f t="shared" si="167"/>
        <v/>
      </c>
      <c r="C480" s="491" t="str">
        <f t="shared" si="168"/>
        <v/>
      </c>
      <c r="D480" s="491" t="str">
        <f t="shared" si="168"/>
        <v/>
      </c>
      <c r="E480" s="19" t="str">
        <f t="shared" si="168"/>
        <v/>
      </c>
      <c r="F480" s="52"/>
      <c r="G480" s="52"/>
      <c r="H480" s="52"/>
      <c r="I480" s="52"/>
      <c r="J480" s="52"/>
      <c r="K480" s="328">
        <f t="shared" ref="K480:X480" si="171">K351</f>
        <v>0</v>
      </c>
      <c r="L480" s="328">
        <f t="shared" si="171"/>
        <v>0</v>
      </c>
      <c r="M480" s="328">
        <f t="shared" si="171"/>
        <v>0</v>
      </c>
      <c r="N480" s="328">
        <f t="shared" si="171"/>
        <v>0</v>
      </c>
      <c r="O480" s="328">
        <f t="shared" si="171"/>
        <v>0</v>
      </c>
      <c r="P480" s="328">
        <f t="shared" si="171"/>
        <v>0</v>
      </c>
      <c r="Q480" s="328">
        <f t="shared" si="171"/>
        <v>0</v>
      </c>
      <c r="R480" s="328">
        <f t="shared" si="171"/>
        <v>0</v>
      </c>
      <c r="S480" s="328">
        <f t="shared" si="171"/>
        <v>0</v>
      </c>
      <c r="T480" s="328">
        <f t="shared" si="171"/>
        <v>0</v>
      </c>
      <c r="U480" s="328">
        <f t="shared" si="171"/>
        <v>0</v>
      </c>
      <c r="V480" s="328">
        <f t="shared" si="171"/>
        <v>0</v>
      </c>
      <c r="W480" s="328">
        <f t="shared" si="171"/>
        <v>0</v>
      </c>
      <c r="X480" s="328">
        <f t="shared" si="171"/>
        <v>0</v>
      </c>
    </row>
    <row r="481" spans="2:24">
      <c r="B481" s="19" t="str">
        <f t="shared" si="167"/>
        <v/>
      </c>
      <c r="C481" s="491" t="str">
        <f t="shared" si="168"/>
        <v/>
      </c>
      <c r="D481" s="491" t="str">
        <f t="shared" si="168"/>
        <v/>
      </c>
      <c r="E481" s="19" t="str">
        <f t="shared" si="168"/>
        <v/>
      </c>
      <c r="F481" s="52"/>
      <c r="G481" s="52"/>
      <c r="H481" s="52"/>
      <c r="I481" s="52"/>
      <c r="J481" s="52"/>
      <c r="K481" s="328">
        <f t="shared" ref="K481:X481" si="172">K352</f>
        <v>0</v>
      </c>
      <c r="L481" s="328">
        <f t="shared" si="172"/>
        <v>0</v>
      </c>
      <c r="M481" s="328">
        <f t="shared" si="172"/>
        <v>0</v>
      </c>
      <c r="N481" s="328">
        <f t="shared" si="172"/>
        <v>0</v>
      </c>
      <c r="O481" s="328">
        <f t="shared" si="172"/>
        <v>0</v>
      </c>
      <c r="P481" s="328">
        <f t="shared" si="172"/>
        <v>0</v>
      </c>
      <c r="Q481" s="328">
        <f t="shared" si="172"/>
        <v>0</v>
      </c>
      <c r="R481" s="328">
        <f t="shared" si="172"/>
        <v>0</v>
      </c>
      <c r="S481" s="328">
        <f t="shared" si="172"/>
        <v>0</v>
      </c>
      <c r="T481" s="328">
        <f t="shared" si="172"/>
        <v>0</v>
      </c>
      <c r="U481" s="328">
        <f t="shared" si="172"/>
        <v>0</v>
      </c>
      <c r="V481" s="328">
        <f t="shared" si="172"/>
        <v>0</v>
      </c>
      <c r="W481" s="328">
        <f t="shared" si="172"/>
        <v>0</v>
      </c>
      <c r="X481" s="328">
        <f t="shared" si="172"/>
        <v>0</v>
      </c>
    </row>
    <row r="482" spans="2:24">
      <c r="B482" s="19" t="str">
        <f t="shared" si="167"/>
        <v/>
      </c>
      <c r="C482" s="491" t="str">
        <f t="shared" si="168"/>
        <v/>
      </c>
      <c r="D482" s="491" t="str">
        <f t="shared" si="168"/>
        <v/>
      </c>
      <c r="E482" s="19" t="str">
        <f t="shared" si="168"/>
        <v/>
      </c>
      <c r="F482" s="52"/>
      <c r="G482" s="52"/>
      <c r="H482" s="52"/>
      <c r="I482" s="52"/>
      <c r="J482" s="52"/>
      <c r="K482" s="328">
        <f t="shared" ref="K482:X482" si="173">K353</f>
        <v>0</v>
      </c>
      <c r="L482" s="328">
        <f t="shared" si="173"/>
        <v>0</v>
      </c>
      <c r="M482" s="328">
        <f t="shared" si="173"/>
        <v>0</v>
      </c>
      <c r="N482" s="328">
        <f t="shared" si="173"/>
        <v>0</v>
      </c>
      <c r="O482" s="328">
        <f t="shared" si="173"/>
        <v>0</v>
      </c>
      <c r="P482" s="328">
        <f t="shared" si="173"/>
        <v>0</v>
      </c>
      <c r="Q482" s="328">
        <f t="shared" si="173"/>
        <v>0</v>
      </c>
      <c r="R482" s="328">
        <f t="shared" si="173"/>
        <v>0</v>
      </c>
      <c r="S482" s="328">
        <f t="shared" si="173"/>
        <v>0</v>
      </c>
      <c r="T482" s="328">
        <f t="shared" si="173"/>
        <v>0</v>
      </c>
      <c r="U482" s="328">
        <f t="shared" si="173"/>
        <v>0</v>
      </c>
      <c r="V482" s="328">
        <f t="shared" si="173"/>
        <v>0</v>
      </c>
      <c r="W482" s="328">
        <f t="shared" si="173"/>
        <v>0</v>
      </c>
      <c r="X482" s="328">
        <f t="shared" si="173"/>
        <v>0</v>
      </c>
    </row>
    <row r="483" spans="2:24">
      <c r="B483" s="19" t="str">
        <f t="shared" si="167"/>
        <v/>
      </c>
      <c r="C483" s="491" t="str">
        <f t="shared" si="168"/>
        <v/>
      </c>
      <c r="D483" s="491" t="str">
        <f t="shared" si="168"/>
        <v/>
      </c>
      <c r="E483" s="19" t="str">
        <f t="shared" si="168"/>
        <v/>
      </c>
      <c r="F483" s="52"/>
      <c r="G483" s="52"/>
      <c r="H483" s="52"/>
      <c r="I483" s="52"/>
      <c r="J483" s="52"/>
      <c r="K483" s="328">
        <f t="shared" ref="K483:X483" si="174">K354</f>
        <v>0</v>
      </c>
      <c r="L483" s="328">
        <f t="shared" si="174"/>
        <v>0</v>
      </c>
      <c r="M483" s="328">
        <f t="shared" si="174"/>
        <v>0</v>
      </c>
      <c r="N483" s="328">
        <f t="shared" si="174"/>
        <v>0</v>
      </c>
      <c r="O483" s="328">
        <f t="shared" si="174"/>
        <v>0</v>
      </c>
      <c r="P483" s="328">
        <f t="shared" si="174"/>
        <v>0</v>
      </c>
      <c r="Q483" s="328">
        <f t="shared" si="174"/>
        <v>0</v>
      </c>
      <c r="R483" s="328">
        <f t="shared" si="174"/>
        <v>0</v>
      </c>
      <c r="S483" s="328">
        <f t="shared" si="174"/>
        <v>0</v>
      </c>
      <c r="T483" s="328">
        <f t="shared" si="174"/>
        <v>0</v>
      </c>
      <c r="U483" s="328">
        <f t="shared" si="174"/>
        <v>0</v>
      </c>
      <c r="V483" s="328">
        <f t="shared" si="174"/>
        <v>0</v>
      </c>
      <c r="W483" s="328">
        <f t="shared" si="174"/>
        <v>0</v>
      </c>
      <c r="X483" s="328">
        <f t="shared" si="174"/>
        <v>0</v>
      </c>
    </row>
    <row r="484" spans="2:24">
      <c r="B484" s="19" t="str">
        <f t="shared" si="167"/>
        <v/>
      </c>
      <c r="C484" s="491" t="str">
        <f t="shared" si="168"/>
        <v/>
      </c>
      <c r="D484" s="491" t="str">
        <f t="shared" si="168"/>
        <v/>
      </c>
      <c r="E484" s="19" t="str">
        <f t="shared" si="168"/>
        <v/>
      </c>
      <c r="F484" s="52"/>
      <c r="G484" s="52"/>
      <c r="H484" s="52"/>
      <c r="I484" s="52"/>
      <c r="J484" s="52"/>
      <c r="K484" s="328">
        <f t="shared" ref="K484:X484" si="175">K355</f>
        <v>0</v>
      </c>
      <c r="L484" s="328">
        <f t="shared" si="175"/>
        <v>0</v>
      </c>
      <c r="M484" s="328">
        <f t="shared" si="175"/>
        <v>0</v>
      </c>
      <c r="N484" s="328">
        <f t="shared" si="175"/>
        <v>0</v>
      </c>
      <c r="O484" s="328">
        <f t="shared" si="175"/>
        <v>0</v>
      </c>
      <c r="P484" s="328">
        <f t="shared" si="175"/>
        <v>0</v>
      </c>
      <c r="Q484" s="328">
        <f t="shared" si="175"/>
        <v>0</v>
      </c>
      <c r="R484" s="328">
        <f t="shared" si="175"/>
        <v>0</v>
      </c>
      <c r="S484" s="328">
        <f t="shared" si="175"/>
        <v>0</v>
      </c>
      <c r="T484" s="328">
        <f t="shared" si="175"/>
        <v>0</v>
      </c>
      <c r="U484" s="328">
        <f t="shared" si="175"/>
        <v>0</v>
      </c>
      <c r="V484" s="328">
        <f t="shared" si="175"/>
        <v>0</v>
      </c>
      <c r="W484" s="328">
        <f t="shared" si="175"/>
        <v>0</v>
      </c>
      <c r="X484" s="328">
        <f t="shared" si="175"/>
        <v>0</v>
      </c>
    </row>
    <row r="485" spans="2:24">
      <c r="B485" s="19" t="str">
        <f t="shared" si="167"/>
        <v/>
      </c>
      <c r="C485" s="491" t="str">
        <f t="shared" si="168"/>
        <v/>
      </c>
      <c r="D485" s="491" t="str">
        <f t="shared" si="168"/>
        <v/>
      </c>
      <c r="E485" s="19" t="str">
        <f t="shared" si="168"/>
        <v/>
      </c>
      <c r="F485" s="52"/>
      <c r="G485" s="52"/>
      <c r="H485" s="52"/>
      <c r="I485" s="52"/>
      <c r="J485" s="52"/>
      <c r="K485" s="328">
        <f t="shared" ref="K485:X485" si="176">K356</f>
        <v>0</v>
      </c>
      <c r="L485" s="328">
        <f t="shared" si="176"/>
        <v>0</v>
      </c>
      <c r="M485" s="328">
        <f t="shared" si="176"/>
        <v>0</v>
      </c>
      <c r="N485" s="328">
        <f t="shared" si="176"/>
        <v>0</v>
      </c>
      <c r="O485" s="328">
        <f t="shared" si="176"/>
        <v>0</v>
      </c>
      <c r="P485" s="328">
        <f t="shared" si="176"/>
        <v>0</v>
      </c>
      <c r="Q485" s="328">
        <f t="shared" si="176"/>
        <v>0</v>
      </c>
      <c r="R485" s="328">
        <f t="shared" si="176"/>
        <v>0</v>
      </c>
      <c r="S485" s="328">
        <f t="shared" si="176"/>
        <v>0</v>
      </c>
      <c r="T485" s="328">
        <f t="shared" si="176"/>
        <v>0</v>
      </c>
      <c r="U485" s="328">
        <f t="shared" si="176"/>
        <v>0</v>
      </c>
      <c r="V485" s="328">
        <f t="shared" si="176"/>
        <v>0</v>
      </c>
      <c r="W485" s="328">
        <f t="shared" si="176"/>
        <v>0</v>
      </c>
      <c r="X485" s="328">
        <f t="shared" si="176"/>
        <v>0</v>
      </c>
    </row>
    <row r="486" spans="2:24">
      <c r="B486" s="19" t="str">
        <f t="shared" si="167"/>
        <v/>
      </c>
      <c r="C486" s="491" t="str">
        <f t="shared" si="168"/>
        <v/>
      </c>
      <c r="D486" s="491" t="str">
        <f t="shared" si="168"/>
        <v/>
      </c>
      <c r="E486" s="19" t="str">
        <f t="shared" si="168"/>
        <v/>
      </c>
      <c r="F486" s="52"/>
      <c r="G486" s="52"/>
      <c r="H486" s="52"/>
      <c r="I486" s="52"/>
      <c r="J486" s="52"/>
      <c r="K486" s="328">
        <f t="shared" ref="K486:X486" si="177">K357</f>
        <v>0</v>
      </c>
      <c r="L486" s="328">
        <f t="shared" si="177"/>
        <v>0</v>
      </c>
      <c r="M486" s="328">
        <f t="shared" si="177"/>
        <v>0</v>
      </c>
      <c r="N486" s="328">
        <f t="shared" si="177"/>
        <v>0</v>
      </c>
      <c r="O486" s="328">
        <f t="shared" si="177"/>
        <v>0</v>
      </c>
      <c r="P486" s="328">
        <f t="shared" si="177"/>
        <v>0</v>
      </c>
      <c r="Q486" s="328">
        <f t="shared" si="177"/>
        <v>0</v>
      </c>
      <c r="R486" s="328">
        <f t="shared" si="177"/>
        <v>0</v>
      </c>
      <c r="S486" s="328">
        <f t="shared" si="177"/>
        <v>0</v>
      </c>
      <c r="T486" s="328">
        <f t="shared" si="177"/>
        <v>0</v>
      </c>
      <c r="U486" s="328">
        <f t="shared" si="177"/>
        <v>0</v>
      </c>
      <c r="V486" s="328">
        <f t="shared" si="177"/>
        <v>0</v>
      </c>
      <c r="W486" s="328">
        <f t="shared" si="177"/>
        <v>0</v>
      </c>
      <c r="X486" s="328">
        <f t="shared" si="177"/>
        <v>0</v>
      </c>
    </row>
    <row r="487" spans="2:24">
      <c r="B487" s="19" t="str">
        <f t="shared" si="167"/>
        <v/>
      </c>
      <c r="C487" s="491" t="str">
        <f t="shared" si="168"/>
        <v/>
      </c>
      <c r="D487" s="491" t="str">
        <f t="shared" si="168"/>
        <v/>
      </c>
      <c r="E487" s="19" t="str">
        <f t="shared" si="168"/>
        <v/>
      </c>
      <c r="F487" s="52"/>
      <c r="G487" s="52"/>
      <c r="H487" s="52"/>
      <c r="I487" s="52"/>
      <c r="J487" s="52"/>
      <c r="K487" s="328">
        <f t="shared" ref="K487:X487" si="178">K358</f>
        <v>0</v>
      </c>
      <c r="L487" s="328">
        <f t="shared" si="178"/>
        <v>0</v>
      </c>
      <c r="M487" s="328">
        <f t="shared" si="178"/>
        <v>0</v>
      </c>
      <c r="N487" s="328">
        <f t="shared" si="178"/>
        <v>0</v>
      </c>
      <c r="O487" s="328">
        <f t="shared" si="178"/>
        <v>0</v>
      </c>
      <c r="P487" s="328">
        <f t="shared" si="178"/>
        <v>0</v>
      </c>
      <c r="Q487" s="328">
        <f t="shared" si="178"/>
        <v>0</v>
      </c>
      <c r="R487" s="328">
        <f t="shared" si="178"/>
        <v>0</v>
      </c>
      <c r="S487" s="328">
        <f t="shared" si="178"/>
        <v>0</v>
      </c>
      <c r="T487" s="328">
        <f t="shared" si="178"/>
        <v>0</v>
      </c>
      <c r="U487" s="328">
        <f t="shared" si="178"/>
        <v>0</v>
      </c>
      <c r="V487" s="328">
        <f t="shared" si="178"/>
        <v>0</v>
      </c>
      <c r="W487" s="328">
        <f t="shared" si="178"/>
        <v>0</v>
      </c>
      <c r="X487" s="328">
        <f t="shared" si="178"/>
        <v>0</v>
      </c>
    </row>
    <row r="488" spans="2:24">
      <c r="B488" s="19" t="str">
        <f t="shared" si="167"/>
        <v/>
      </c>
      <c r="C488" s="491" t="str">
        <f t="shared" si="168"/>
        <v/>
      </c>
      <c r="D488" s="491" t="str">
        <f t="shared" si="168"/>
        <v/>
      </c>
      <c r="E488" s="19" t="str">
        <f t="shared" si="168"/>
        <v/>
      </c>
      <c r="F488" s="52"/>
      <c r="G488" s="52"/>
      <c r="H488" s="52"/>
      <c r="I488" s="52"/>
      <c r="J488" s="52"/>
      <c r="K488" s="328">
        <f t="shared" ref="K488:X488" si="179">K359</f>
        <v>0</v>
      </c>
      <c r="L488" s="328">
        <f t="shared" si="179"/>
        <v>0</v>
      </c>
      <c r="M488" s="328">
        <f t="shared" si="179"/>
        <v>0</v>
      </c>
      <c r="N488" s="328">
        <f t="shared" si="179"/>
        <v>0</v>
      </c>
      <c r="O488" s="328">
        <f t="shared" si="179"/>
        <v>0</v>
      </c>
      <c r="P488" s="328">
        <f t="shared" si="179"/>
        <v>0</v>
      </c>
      <c r="Q488" s="328">
        <f t="shared" si="179"/>
        <v>0</v>
      </c>
      <c r="R488" s="328">
        <f t="shared" si="179"/>
        <v>0</v>
      </c>
      <c r="S488" s="328">
        <f t="shared" si="179"/>
        <v>0</v>
      </c>
      <c r="T488" s="328">
        <f t="shared" si="179"/>
        <v>0</v>
      </c>
      <c r="U488" s="328">
        <f t="shared" si="179"/>
        <v>0</v>
      </c>
      <c r="V488" s="328">
        <f t="shared" si="179"/>
        <v>0</v>
      </c>
      <c r="W488" s="328">
        <f t="shared" si="179"/>
        <v>0</v>
      </c>
      <c r="X488" s="328">
        <f t="shared" si="179"/>
        <v>0</v>
      </c>
    </row>
    <row r="489" spans="2:24">
      <c r="B489" s="19" t="str">
        <f t="shared" si="167"/>
        <v/>
      </c>
      <c r="C489" s="491" t="str">
        <f t="shared" si="168"/>
        <v/>
      </c>
      <c r="D489" s="491" t="str">
        <f t="shared" si="168"/>
        <v/>
      </c>
      <c r="E489" s="19" t="str">
        <f t="shared" si="168"/>
        <v/>
      </c>
      <c r="F489" s="52"/>
      <c r="G489" s="52"/>
      <c r="H489" s="52"/>
      <c r="I489" s="52"/>
      <c r="J489" s="52"/>
      <c r="K489" s="328">
        <f t="shared" ref="K489:X489" si="180">K360</f>
        <v>0</v>
      </c>
      <c r="L489" s="328">
        <f t="shared" si="180"/>
        <v>0</v>
      </c>
      <c r="M489" s="328">
        <f t="shared" si="180"/>
        <v>0</v>
      </c>
      <c r="N489" s="328">
        <f t="shared" si="180"/>
        <v>0</v>
      </c>
      <c r="O489" s="328">
        <f t="shared" si="180"/>
        <v>0</v>
      </c>
      <c r="P489" s="328">
        <f t="shared" si="180"/>
        <v>0</v>
      </c>
      <c r="Q489" s="328">
        <f t="shared" si="180"/>
        <v>0</v>
      </c>
      <c r="R489" s="328">
        <f t="shared" si="180"/>
        <v>0</v>
      </c>
      <c r="S489" s="328">
        <f t="shared" si="180"/>
        <v>0</v>
      </c>
      <c r="T489" s="328">
        <f t="shared" si="180"/>
        <v>0</v>
      </c>
      <c r="U489" s="328">
        <f t="shared" si="180"/>
        <v>0</v>
      </c>
      <c r="V489" s="328">
        <f t="shared" si="180"/>
        <v>0</v>
      </c>
      <c r="W489" s="328">
        <f t="shared" si="180"/>
        <v>0</v>
      </c>
      <c r="X489" s="328">
        <f t="shared" si="180"/>
        <v>0</v>
      </c>
    </row>
    <row r="490" spans="2:24">
      <c r="B490" s="19" t="str">
        <f t="shared" si="167"/>
        <v/>
      </c>
      <c r="C490" s="491" t="str">
        <f t="shared" si="168"/>
        <v/>
      </c>
      <c r="D490" s="491" t="str">
        <f t="shared" si="168"/>
        <v/>
      </c>
      <c r="E490" s="19" t="str">
        <f t="shared" si="168"/>
        <v/>
      </c>
      <c r="F490" s="52"/>
      <c r="G490" s="52"/>
      <c r="H490" s="52"/>
      <c r="I490" s="52"/>
      <c r="J490" s="52"/>
      <c r="K490" s="328">
        <f t="shared" ref="K490:X490" si="181">K361</f>
        <v>0</v>
      </c>
      <c r="L490" s="328">
        <f t="shared" si="181"/>
        <v>0</v>
      </c>
      <c r="M490" s="328">
        <f t="shared" si="181"/>
        <v>0</v>
      </c>
      <c r="N490" s="328">
        <f t="shared" si="181"/>
        <v>0</v>
      </c>
      <c r="O490" s="328">
        <f t="shared" si="181"/>
        <v>0</v>
      </c>
      <c r="P490" s="328">
        <f t="shared" si="181"/>
        <v>0</v>
      </c>
      <c r="Q490" s="328">
        <f t="shared" si="181"/>
        <v>0</v>
      </c>
      <c r="R490" s="328">
        <f t="shared" si="181"/>
        <v>0</v>
      </c>
      <c r="S490" s="328">
        <f t="shared" si="181"/>
        <v>0</v>
      </c>
      <c r="T490" s="328">
        <f t="shared" si="181"/>
        <v>0</v>
      </c>
      <c r="U490" s="328">
        <f t="shared" si="181"/>
        <v>0</v>
      </c>
      <c r="V490" s="328">
        <f t="shared" si="181"/>
        <v>0</v>
      </c>
      <c r="W490" s="328">
        <f t="shared" si="181"/>
        <v>0</v>
      </c>
      <c r="X490" s="328">
        <f t="shared" si="181"/>
        <v>0</v>
      </c>
    </row>
    <row r="491" spans="2:24">
      <c r="B491" s="19" t="str">
        <f t="shared" si="167"/>
        <v/>
      </c>
      <c r="C491" s="491" t="str">
        <f t="shared" si="168"/>
        <v/>
      </c>
      <c r="D491" s="491" t="str">
        <f t="shared" si="168"/>
        <v/>
      </c>
      <c r="E491" s="19" t="str">
        <f t="shared" si="168"/>
        <v/>
      </c>
      <c r="F491" s="52"/>
      <c r="G491" s="52"/>
      <c r="H491" s="52"/>
      <c r="I491" s="52"/>
      <c r="J491" s="52"/>
      <c r="K491" s="328">
        <f t="shared" ref="K491:X491" si="182">K362</f>
        <v>0</v>
      </c>
      <c r="L491" s="328">
        <f t="shared" si="182"/>
        <v>0</v>
      </c>
      <c r="M491" s="328">
        <f t="shared" si="182"/>
        <v>0</v>
      </c>
      <c r="N491" s="328">
        <f t="shared" si="182"/>
        <v>0</v>
      </c>
      <c r="O491" s="328">
        <f t="shared" si="182"/>
        <v>0</v>
      </c>
      <c r="P491" s="328">
        <f t="shared" si="182"/>
        <v>0</v>
      </c>
      <c r="Q491" s="328">
        <f t="shared" si="182"/>
        <v>0</v>
      </c>
      <c r="R491" s="328">
        <f t="shared" si="182"/>
        <v>0</v>
      </c>
      <c r="S491" s="328">
        <f t="shared" si="182"/>
        <v>0</v>
      </c>
      <c r="T491" s="328">
        <f t="shared" si="182"/>
        <v>0</v>
      </c>
      <c r="U491" s="328">
        <f t="shared" si="182"/>
        <v>0</v>
      </c>
      <c r="V491" s="328">
        <f t="shared" si="182"/>
        <v>0</v>
      </c>
      <c r="W491" s="328">
        <f t="shared" si="182"/>
        <v>0</v>
      </c>
      <c r="X491" s="328">
        <f t="shared" si="182"/>
        <v>0</v>
      </c>
    </row>
    <row r="492" spans="2:24">
      <c r="B492" s="19" t="str">
        <f t="shared" si="167"/>
        <v/>
      </c>
      <c r="C492" s="491" t="str">
        <f t="shared" si="168"/>
        <v/>
      </c>
      <c r="D492" s="491" t="str">
        <f t="shared" si="168"/>
        <v/>
      </c>
      <c r="E492" s="19" t="str">
        <f t="shared" si="168"/>
        <v/>
      </c>
      <c r="F492" s="52"/>
      <c r="G492" s="52"/>
      <c r="H492" s="52"/>
      <c r="I492" s="52"/>
      <c r="J492" s="52"/>
      <c r="K492" s="328">
        <f t="shared" ref="K492:X492" si="183">K363</f>
        <v>0</v>
      </c>
      <c r="L492" s="328">
        <f t="shared" si="183"/>
        <v>0</v>
      </c>
      <c r="M492" s="328">
        <f t="shared" si="183"/>
        <v>0</v>
      </c>
      <c r="N492" s="328">
        <f t="shared" si="183"/>
        <v>0</v>
      </c>
      <c r="O492" s="328">
        <f t="shared" si="183"/>
        <v>0</v>
      </c>
      <c r="P492" s="328">
        <f t="shared" si="183"/>
        <v>0</v>
      </c>
      <c r="Q492" s="328">
        <f t="shared" si="183"/>
        <v>0</v>
      </c>
      <c r="R492" s="328">
        <f t="shared" si="183"/>
        <v>0</v>
      </c>
      <c r="S492" s="328">
        <f t="shared" si="183"/>
        <v>0</v>
      </c>
      <c r="T492" s="328">
        <f t="shared" si="183"/>
        <v>0</v>
      </c>
      <c r="U492" s="328">
        <f t="shared" si="183"/>
        <v>0</v>
      </c>
      <c r="V492" s="328">
        <f t="shared" si="183"/>
        <v>0</v>
      </c>
      <c r="W492" s="328">
        <f t="shared" si="183"/>
        <v>0</v>
      </c>
      <c r="X492" s="328">
        <f t="shared" si="183"/>
        <v>0</v>
      </c>
    </row>
    <row r="493" spans="2:24">
      <c r="B493" s="19" t="str">
        <f t="shared" si="167"/>
        <v/>
      </c>
      <c r="C493" s="491" t="str">
        <f t="shared" si="168"/>
        <v/>
      </c>
      <c r="D493" s="491" t="str">
        <f t="shared" si="168"/>
        <v/>
      </c>
      <c r="E493" s="19" t="str">
        <f t="shared" si="168"/>
        <v/>
      </c>
      <c r="F493" s="52"/>
      <c r="G493" s="52"/>
      <c r="H493" s="52"/>
      <c r="I493" s="52"/>
      <c r="J493" s="52"/>
      <c r="K493" s="328">
        <f t="shared" ref="K493:X493" si="184">K364</f>
        <v>0</v>
      </c>
      <c r="L493" s="328">
        <f t="shared" si="184"/>
        <v>0</v>
      </c>
      <c r="M493" s="328">
        <f t="shared" si="184"/>
        <v>0</v>
      </c>
      <c r="N493" s="328">
        <f t="shared" si="184"/>
        <v>0</v>
      </c>
      <c r="O493" s="328">
        <f t="shared" si="184"/>
        <v>0</v>
      </c>
      <c r="P493" s="328">
        <f t="shared" si="184"/>
        <v>0</v>
      </c>
      <c r="Q493" s="328">
        <f t="shared" si="184"/>
        <v>0</v>
      </c>
      <c r="R493" s="328">
        <f t="shared" si="184"/>
        <v>0</v>
      </c>
      <c r="S493" s="328">
        <f t="shared" si="184"/>
        <v>0</v>
      </c>
      <c r="T493" s="328">
        <f t="shared" si="184"/>
        <v>0</v>
      </c>
      <c r="U493" s="328">
        <f t="shared" si="184"/>
        <v>0</v>
      </c>
      <c r="V493" s="328">
        <f t="shared" si="184"/>
        <v>0</v>
      </c>
      <c r="W493" s="328">
        <f t="shared" si="184"/>
        <v>0</v>
      </c>
      <c r="X493" s="328">
        <f t="shared" si="184"/>
        <v>0</v>
      </c>
    </row>
    <row r="494" spans="2:24">
      <c r="B494" s="19" t="str">
        <f t="shared" si="167"/>
        <v/>
      </c>
      <c r="C494" s="491" t="str">
        <f t="shared" si="168"/>
        <v/>
      </c>
      <c r="D494" s="491" t="str">
        <f t="shared" si="168"/>
        <v/>
      </c>
      <c r="E494" s="19" t="str">
        <f t="shared" si="168"/>
        <v/>
      </c>
      <c r="F494" s="52"/>
      <c r="G494" s="52"/>
      <c r="H494" s="52"/>
      <c r="I494" s="52"/>
      <c r="J494" s="52"/>
      <c r="K494" s="328">
        <f t="shared" ref="K494:X494" si="185">K365</f>
        <v>0</v>
      </c>
      <c r="L494" s="328">
        <f t="shared" si="185"/>
        <v>0</v>
      </c>
      <c r="M494" s="328">
        <f t="shared" si="185"/>
        <v>0</v>
      </c>
      <c r="N494" s="328">
        <f t="shared" si="185"/>
        <v>0</v>
      </c>
      <c r="O494" s="328">
        <f t="shared" si="185"/>
        <v>0</v>
      </c>
      <c r="P494" s="328">
        <f t="shared" si="185"/>
        <v>0</v>
      </c>
      <c r="Q494" s="328">
        <f t="shared" si="185"/>
        <v>0</v>
      </c>
      <c r="R494" s="328">
        <f t="shared" si="185"/>
        <v>0</v>
      </c>
      <c r="S494" s="328">
        <f t="shared" si="185"/>
        <v>0</v>
      </c>
      <c r="T494" s="328">
        <f t="shared" si="185"/>
        <v>0</v>
      </c>
      <c r="U494" s="328">
        <f t="shared" si="185"/>
        <v>0</v>
      </c>
      <c r="V494" s="328">
        <f t="shared" si="185"/>
        <v>0</v>
      </c>
      <c r="W494" s="328">
        <f t="shared" si="185"/>
        <v>0</v>
      </c>
      <c r="X494" s="328">
        <f t="shared" si="185"/>
        <v>0</v>
      </c>
    </row>
    <row r="495" spans="2:24">
      <c r="B495" s="19" t="str">
        <f t="shared" si="167"/>
        <v/>
      </c>
      <c r="C495" s="491" t="str">
        <f t="shared" si="168"/>
        <v/>
      </c>
      <c r="D495" s="491" t="str">
        <f t="shared" si="168"/>
        <v/>
      </c>
      <c r="E495" s="19" t="str">
        <f t="shared" si="168"/>
        <v/>
      </c>
      <c r="F495" s="52"/>
      <c r="G495" s="52"/>
      <c r="H495" s="52"/>
      <c r="I495" s="52"/>
      <c r="J495" s="52"/>
      <c r="K495" s="328">
        <f t="shared" ref="K495:X495" si="186">K366</f>
        <v>0</v>
      </c>
      <c r="L495" s="328">
        <f t="shared" si="186"/>
        <v>0</v>
      </c>
      <c r="M495" s="328">
        <f t="shared" si="186"/>
        <v>0</v>
      </c>
      <c r="N495" s="328">
        <f t="shared" si="186"/>
        <v>0</v>
      </c>
      <c r="O495" s="328">
        <f t="shared" si="186"/>
        <v>0</v>
      </c>
      <c r="P495" s="328">
        <f t="shared" si="186"/>
        <v>0</v>
      </c>
      <c r="Q495" s="328">
        <f t="shared" si="186"/>
        <v>0</v>
      </c>
      <c r="R495" s="328">
        <f t="shared" si="186"/>
        <v>0</v>
      </c>
      <c r="S495" s="328">
        <f t="shared" si="186"/>
        <v>0</v>
      </c>
      <c r="T495" s="328">
        <f t="shared" si="186"/>
        <v>0</v>
      </c>
      <c r="U495" s="328">
        <f t="shared" si="186"/>
        <v>0</v>
      </c>
      <c r="V495" s="328">
        <f t="shared" si="186"/>
        <v>0</v>
      </c>
      <c r="W495" s="328">
        <f t="shared" si="186"/>
        <v>0</v>
      </c>
      <c r="X495" s="328">
        <f t="shared" si="186"/>
        <v>0</v>
      </c>
    </row>
    <row r="496" spans="2:24">
      <c r="B496" s="19" t="str">
        <f t="shared" si="167"/>
        <v/>
      </c>
      <c r="C496" s="491" t="str">
        <f t="shared" si="168"/>
        <v/>
      </c>
      <c r="D496" s="491" t="str">
        <f t="shared" si="168"/>
        <v/>
      </c>
      <c r="E496" s="19" t="str">
        <f t="shared" si="168"/>
        <v/>
      </c>
      <c r="F496" s="52"/>
      <c r="G496" s="52"/>
      <c r="H496" s="52"/>
      <c r="I496" s="52"/>
      <c r="J496" s="52"/>
      <c r="K496" s="328">
        <f t="shared" ref="K496:X496" si="187">K367</f>
        <v>0</v>
      </c>
      <c r="L496" s="328">
        <f t="shared" si="187"/>
        <v>0</v>
      </c>
      <c r="M496" s="328">
        <f t="shared" si="187"/>
        <v>0</v>
      </c>
      <c r="N496" s="328">
        <f t="shared" si="187"/>
        <v>0</v>
      </c>
      <c r="O496" s="328">
        <f t="shared" si="187"/>
        <v>0</v>
      </c>
      <c r="P496" s="328">
        <f t="shared" si="187"/>
        <v>0</v>
      </c>
      <c r="Q496" s="328">
        <f t="shared" si="187"/>
        <v>0</v>
      </c>
      <c r="R496" s="328">
        <f t="shared" si="187"/>
        <v>0</v>
      </c>
      <c r="S496" s="328">
        <f t="shared" si="187"/>
        <v>0</v>
      </c>
      <c r="T496" s="328">
        <f t="shared" si="187"/>
        <v>0</v>
      </c>
      <c r="U496" s="328">
        <f t="shared" si="187"/>
        <v>0</v>
      </c>
      <c r="V496" s="328">
        <f t="shared" si="187"/>
        <v>0</v>
      </c>
      <c r="W496" s="328">
        <f t="shared" si="187"/>
        <v>0</v>
      </c>
      <c r="X496" s="328">
        <f t="shared" si="187"/>
        <v>0</v>
      </c>
    </row>
    <row r="497" spans="2:24">
      <c r="B497" s="19" t="str">
        <f t="shared" si="167"/>
        <v/>
      </c>
      <c r="C497" s="491" t="str">
        <f t="shared" si="168"/>
        <v/>
      </c>
      <c r="D497" s="491" t="str">
        <f t="shared" si="168"/>
        <v/>
      </c>
      <c r="E497" s="19" t="str">
        <f t="shared" si="168"/>
        <v/>
      </c>
      <c r="F497" s="52"/>
      <c r="G497" s="52"/>
      <c r="H497" s="52"/>
      <c r="I497" s="52"/>
      <c r="J497" s="52"/>
      <c r="K497" s="328">
        <f t="shared" ref="K497:X497" si="188">K368</f>
        <v>0</v>
      </c>
      <c r="L497" s="328">
        <f t="shared" si="188"/>
        <v>0</v>
      </c>
      <c r="M497" s="328">
        <f t="shared" si="188"/>
        <v>0</v>
      </c>
      <c r="N497" s="328">
        <f t="shared" si="188"/>
        <v>0</v>
      </c>
      <c r="O497" s="328">
        <f t="shared" si="188"/>
        <v>0</v>
      </c>
      <c r="P497" s="328">
        <f t="shared" si="188"/>
        <v>0</v>
      </c>
      <c r="Q497" s="328">
        <f t="shared" si="188"/>
        <v>0</v>
      </c>
      <c r="R497" s="328">
        <f t="shared" si="188"/>
        <v>0</v>
      </c>
      <c r="S497" s="328">
        <f t="shared" si="188"/>
        <v>0</v>
      </c>
      <c r="T497" s="328">
        <f t="shared" si="188"/>
        <v>0</v>
      </c>
      <c r="U497" s="328">
        <f t="shared" si="188"/>
        <v>0</v>
      </c>
      <c r="V497" s="328">
        <f t="shared" si="188"/>
        <v>0</v>
      </c>
      <c r="W497" s="328">
        <f t="shared" si="188"/>
        <v>0</v>
      </c>
      <c r="X497" s="328">
        <f t="shared" si="188"/>
        <v>0</v>
      </c>
    </row>
    <row r="498" spans="2:24">
      <c r="B498" s="19" t="str">
        <f t="shared" si="167"/>
        <v/>
      </c>
      <c r="C498" s="491" t="str">
        <f t="shared" ref="C498:E517" si="189">IF(ISBLANK(C285),"",C285)</f>
        <v/>
      </c>
      <c r="D498" s="491" t="str">
        <f t="shared" si="189"/>
        <v/>
      </c>
      <c r="E498" s="19" t="str">
        <f t="shared" si="189"/>
        <v/>
      </c>
      <c r="F498" s="52"/>
      <c r="G498" s="52"/>
      <c r="H498" s="52"/>
      <c r="I498" s="52"/>
      <c r="J498" s="52"/>
      <c r="K498" s="328">
        <f t="shared" ref="K498:X498" si="190">K369</f>
        <v>0</v>
      </c>
      <c r="L498" s="328">
        <f t="shared" si="190"/>
        <v>0</v>
      </c>
      <c r="M498" s="328">
        <f t="shared" si="190"/>
        <v>0</v>
      </c>
      <c r="N498" s="328">
        <f t="shared" si="190"/>
        <v>0</v>
      </c>
      <c r="O498" s="328">
        <f t="shared" si="190"/>
        <v>0</v>
      </c>
      <c r="P498" s="328">
        <f t="shared" si="190"/>
        <v>0</v>
      </c>
      <c r="Q498" s="328">
        <f t="shared" si="190"/>
        <v>0</v>
      </c>
      <c r="R498" s="328">
        <f t="shared" si="190"/>
        <v>0</v>
      </c>
      <c r="S498" s="328">
        <f t="shared" si="190"/>
        <v>0</v>
      </c>
      <c r="T498" s="328">
        <f t="shared" si="190"/>
        <v>0</v>
      </c>
      <c r="U498" s="328">
        <f t="shared" si="190"/>
        <v>0</v>
      </c>
      <c r="V498" s="328">
        <f t="shared" si="190"/>
        <v>0</v>
      </c>
      <c r="W498" s="328">
        <f t="shared" si="190"/>
        <v>0</v>
      </c>
      <c r="X498" s="328">
        <f t="shared" si="190"/>
        <v>0</v>
      </c>
    </row>
    <row r="499" spans="2:24">
      <c r="B499" s="19" t="str">
        <f t="shared" si="167"/>
        <v/>
      </c>
      <c r="C499" s="491" t="str">
        <f t="shared" si="189"/>
        <v/>
      </c>
      <c r="D499" s="491" t="str">
        <f t="shared" si="189"/>
        <v/>
      </c>
      <c r="E499" s="19" t="str">
        <f t="shared" si="189"/>
        <v/>
      </c>
      <c r="F499" s="52"/>
      <c r="G499" s="52"/>
      <c r="H499" s="52"/>
      <c r="I499" s="52"/>
      <c r="J499" s="52"/>
      <c r="K499" s="328">
        <f t="shared" ref="K499:X499" si="191">K370</f>
        <v>0</v>
      </c>
      <c r="L499" s="328">
        <f t="shared" si="191"/>
        <v>0</v>
      </c>
      <c r="M499" s="328">
        <f t="shared" si="191"/>
        <v>0</v>
      </c>
      <c r="N499" s="328">
        <f t="shared" si="191"/>
        <v>0</v>
      </c>
      <c r="O499" s="328">
        <f t="shared" si="191"/>
        <v>0</v>
      </c>
      <c r="P499" s="328">
        <f t="shared" si="191"/>
        <v>0</v>
      </c>
      <c r="Q499" s="328">
        <f t="shared" si="191"/>
        <v>0</v>
      </c>
      <c r="R499" s="328">
        <f t="shared" si="191"/>
        <v>0</v>
      </c>
      <c r="S499" s="328">
        <f t="shared" si="191"/>
        <v>0</v>
      </c>
      <c r="T499" s="328">
        <f t="shared" si="191"/>
        <v>0</v>
      </c>
      <c r="U499" s="328">
        <f t="shared" si="191"/>
        <v>0</v>
      </c>
      <c r="V499" s="328">
        <f t="shared" si="191"/>
        <v>0</v>
      </c>
      <c r="W499" s="328">
        <f t="shared" si="191"/>
        <v>0</v>
      </c>
      <c r="X499" s="328">
        <f t="shared" si="191"/>
        <v>0</v>
      </c>
    </row>
    <row r="500" spans="2:24">
      <c r="B500" s="19" t="str">
        <f t="shared" si="167"/>
        <v/>
      </c>
      <c r="C500" s="491" t="str">
        <f t="shared" si="189"/>
        <v/>
      </c>
      <c r="D500" s="491" t="str">
        <f t="shared" si="189"/>
        <v/>
      </c>
      <c r="E500" s="19" t="str">
        <f t="shared" si="189"/>
        <v/>
      </c>
      <c r="F500" s="52"/>
      <c r="G500" s="52"/>
      <c r="H500" s="52"/>
      <c r="I500" s="52"/>
      <c r="J500" s="52"/>
      <c r="K500" s="328">
        <f t="shared" ref="K500:X500" si="192">K371</f>
        <v>0</v>
      </c>
      <c r="L500" s="328">
        <f t="shared" si="192"/>
        <v>0</v>
      </c>
      <c r="M500" s="328">
        <f t="shared" si="192"/>
        <v>0</v>
      </c>
      <c r="N500" s="328">
        <f t="shared" si="192"/>
        <v>0</v>
      </c>
      <c r="O500" s="328">
        <f t="shared" si="192"/>
        <v>0</v>
      </c>
      <c r="P500" s="328">
        <f t="shared" si="192"/>
        <v>0</v>
      </c>
      <c r="Q500" s="328">
        <f t="shared" si="192"/>
        <v>0</v>
      </c>
      <c r="R500" s="328">
        <f t="shared" si="192"/>
        <v>0</v>
      </c>
      <c r="S500" s="328">
        <f t="shared" si="192"/>
        <v>0</v>
      </c>
      <c r="T500" s="328">
        <f t="shared" si="192"/>
        <v>0</v>
      </c>
      <c r="U500" s="328">
        <f t="shared" si="192"/>
        <v>0</v>
      </c>
      <c r="V500" s="328">
        <f t="shared" si="192"/>
        <v>0</v>
      </c>
      <c r="W500" s="328">
        <f t="shared" si="192"/>
        <v>0</v>
      </c>
      <c r="X500" s="328">
        <f t="shared" si="192"/>
        <v>0</v>
      </c>
    </row>
    <row r="501" spans="2:24">
      <c r="B501" s="19" t="str">
        <f t="shared" si="167"/>
        <v/>
      </c>
      <c r="C501" s="491" t="str">
        <f t="shared" si="189"/>
        <v/>
      </c>
      <c r="D501" s="491" t="str">
        <f t="shared" si="189"/>
        <v/>
      </c>
      <c r="E501" s="19" t="str">
        <f t="shared" si="189"/>
        <v/>
      </c>
      <c r="F501" s="52"/>
      <c r="G501" s="52"/>
      <c r="H501" s="52"/>
      <c r="I501" s="52"/>
      <c r="J501" s="52"/>
      <c r="K501" s="328">
        <f t="shared" ref="K501:X501" si="193">K372</f>
        <v>0</v>
      </c>
      <c r="L501" s="328">
        <f t="shared" si="193"/>
        <v>0</v>
      </c>
      <c r="M501" s="328">
        <f t="shared" si="193"/>
        <v>0</v>
      </c>
      <c r="N501" s="328">
        <f t="shared" si="193"/>
        <v>0</v>
      </c>
      <c r="O501" s="328">
        <f t="shared" si="193"/>
        <v>0</v>
      </c>
      <c r="P501" s="328">
        <f t="shared" si="193"/>
        <v>0</v>
      </c>
      <c r="Q501" s="328">
        <f t="shared" si="193"/>
        <v>0</v>
      </c>
      <c r="R501" s="328">
        <f t="shared" si="193"/>
        <v>0</v>
      </c>
      <c r="S501" s="328">
        <f t="shared" si="193"/>
        <v>0</v>
      </c>
      <c r="T501" s="328">
        <f t="shared" si="193"/>
        <v>0</v>
      </c>
      <c r="U501" s="328">
        <f t="shared" si="193"/>
        <v>0</v>
      </c>
      <c r="V501" s="328">
        <f t="shared" si="193"/>
        <v>0</v>
      </c>
      <c r="W501" s="328">
        <f t="shared" si="193"/>
        <v>0</v>
      </c>
      <c r="X501" s="328">
        <f t="shared" si="193"/>
        <v>0</v>
      </c>
    </row>
    <row r="502" spans="2:24">
      <c r="B502" s="19" t="str">
        <f t="shared" si="167"/>
        <v/>
      </c>
      <c r="C502" s="491" t="str">
        <f t="shared" si="189"/>
        <v/>
      </c>
      <c r="D502" s="491" t="str">
        <f t="shared" si="189"/>
        <v/>
      </c>
      <c r="E502" s="19" t="str">
        <f t="shared" si="189"/>
        <v/>
      </c>
      <c r="F502" s="52"/>
      <c r="G502" s="52"/>
      <c r="H502" s="52"/>
      <c r="I502" s="52"/>
      <c r="J502" s="52"/>
      <c r="K502" s="328">
        <f t="shared" ref="K502:X502" si="194">K373</f>
        <v>0</v>
      </c>
      <c r="L502" s="328">
        <f t="shared" si="194"/>
        <v>0</v>
      </c>
      <c r="M502" s="328">
        <f t="shared" si="194"/>
        <v>0</v>
      </c>
      <c r="N502" s="328">
        <f t="shared" si="194"/>
        <v>0</v>
      </c>
      <c r="O502" s="328">
        <f t="shared" si="194"/>
        <v>0</v>
      </c>
      <c r="P502" s="328">
        <f t="shared" si="194"/>
        <v>0</v>
      </c>
      <c r="Q502" s="328">
        <f t="shared" si="194"/>
        <v>0</v>
      </c>
      <c r="R502" s="328">
        <f t="shared" si="194"/>
        <v>0</v>
      </c>
      <c r="S502" s="328">
        <f t="shared" si="194"/>
        <v>0</v>
      </c>
      <c r="T502" s="328">
        <f t="shared" si="194"/>
        <v>0</v>
      </c>
      <c r="U502" s="328">
        <f t="shared" si="194"/>
        <v>0</v>
      </c>
      <c r="V502" s="328">
        <f t="shared" si="194"/>
        <v>0</v>
      </c>
      <c r="W502" s="328">
        <f t="shared" si="194"/>
        <v>0</v>
      </c>
      <c r="X502" s="328">
        <f t="shared" si="194"/>
        <v>0</v>
      </c>
    </row>
    <row r="503" spans="2:24">
      <c r="B503" s="19" t="str">
        <f t="shared" si="167"/>
        <v/>
      </c>
      <c r="C503" s="491" t="str">
        <f t="shared" si="189"/>
        <v/>
      </c>
      <c r="D503" s="491" t="str">
        <f t="shared" si="189"/>
        <v/>
      </c>
      <c r="E503" s="19" t="str">
        <f t="shared" si="189"/>
        <v/>
      </c>
      <c r="F503" s="52"/>
      <c r="G503" s="52"/>
      <c r="H503" s="52"/>
      <c r="I503" s="52"/>
      <c r="J503" s="52"/>
      <c r="K503" s="328">
        <f t="shared" ref="K503:X503" si="195">K374</f>
        <v>0</v>
      </c>
      <c r="L503" s="328">
        <f t="shared" si="195"/>
        <v>0</v>
      </c>
      <c r="M503" s="328">
        <f t="shared" si="195"/>
        <v>0</v>
      </c>
      <c r="N503" s="328">
        <f t="shared" si="195"/>
        <v>0</v>
      </c>
      <c r="O503" s="328">
        <f t="shared" si="195"/>
        <v>0</v>
      </c>
      <c r="P503" s="328">
        <f t="shared" si="195"/>
        <v>0</v>
      </c>
      <c r="Q503" s="328">
        <f t="shared" si="195"/>
        <v>0</v>
      </c>
      <c r="R503" s="328">
        <f t="shared" si="195"/>
        <v>0</v>
      </c>
      <c r="S503" s="328">
        <f t="shared" si="195"/>
        <v>0</v>
      </c>
      <c r="T503" s="328">
        <f t="shared" si="195"/>
        <v>0</v>
      </c>
      <c r="U503" s="328">
        <f t="shared" si="195"/>
        <v>0</v>
      </c>
      <c r="V503" s="328">
        <f t="shared" si="195"/>
        <v>0</v>
      </c>
      <c r="W503" s="328">
        <f t="shared" si="195"/>
        <v>0</v>
      </c>
      <c r="X503" s="328">
        <f t="shared" si="195"/>
        <v>0</v>
      </c>
    </row>
    <row r="504" spans="2:24">
      <c r="B504" s="19" t="str">
        <f t="shared" si="167"/>
        <v/>
      </c>
      <c r="C504" s="491" t="str">
        <f t="shared" si="189"/>
        <v/>
      </c>
      <c r="D504" s="491" t="str">
        <f t="shared" si="189"/>
        <v/>
      </c>
      <c r="E504" s="19" t="str">
        <f t="shared" si="189"/>
        <v/>
      </c>
      <c r="F504" s="52"/>
      <c r="G504" s="52"/>
      <c r="H504" s="52"/>
      <c r="I504" s="52"/>
      <c r="J504" s="52"/>
      <c r="K504" s="328">
        <f t="shared" ref="K504:X504" si="196">K375</f>
        <v>0</v>
      </c>
      <c r="L504" s="328">
        <f t="shared" si="196"/>
        <v>0</v>
      </c>
      <c r="M504" s="328">
        <f t="shared" si="196"/>
        <v>0</v>
      </c>
      <c r="N504" s="328">
        <f t="shared" si="196"/>
        <v>0</v>
      </c>
      <c r="O504" s="328">
        <f t="shared" si="196"/>
        <v>0</v>
      </c>
      <c r="P504" s="328">
        <f t="shared" si="196"/>
        <v>0</v>
      </c>
      <c r="Q504" s="328">
        <f t="shared" si="196"/>
        <v>0</v>
      </c>
      <c r="R504" s="328">
        <f t="shared" si="196"/>
        <v>0</v>
      </c>
      <c r="S504" s="328">
        <f t="shared" si="196"/>
        <v>0</v>
      </c>
      <c r="T504" s="328">
        <f t="shared" si="196"/>
        <v>0</v>
      </c>
      <c r="U504" s="328">
        <f t="shared" si="196"/>
        <v>0</v>
      </c>
      <c r="V504" s="328">
        <f t="shared" si="196"/>
        <v>0</v>
      </c>
      <c r="W504" s="328">
        <f t="shared" si="196"/>
        <v>0</v>
      </c>
      <c r="X504" s="328">
        <f t="shared" si="196"/>
        <v>0</v>
      </c>
    </row>
    <row r="505" spans="2:24">
      <c r="B505" s="19" t="str">
        <f t="shared" si="167"/>
        <v/>
      </c>
      <c r="C505" s="491" t="str">
        <f t="shared" si="189"/>
        <v/>
      </c>
      <c r="D505" s="491" t="str">
        <f t="shared" si="189"/>
        <v/>
      </c>
      <c r="E505" s="19" t="str">
        <f t="shared" si="189"/>
        <v/>
      </c>
      <c r="F505" s="52"/>
      <c r="G505" s="52"/>
      <c r="H505" s="52"/>
      <c r="I505" s="52"/>
      <c r="J505" s="52"/>
      <c r="K505" s="328">
        <f t="shared" ref="K505:X505" si="197">K376</f>
        <v>0</v>
      </c>
      <c r="L505" s="328">
        <f t="shared" si="197"/>
        <v>0</v>
      </c>
      <c r="M505" s="328">
        <f t="shared" si="197"/>
        <v>0</v>
      </c>
      <c r="N505" s="328">
        <f t="shared" si="197"/>
        <v>0</v>
      </c>
      <c r="O505" s="328">
        <f t="shared" si="197"/>
        <v>0</v>
      </c>
      <c r="P505" s="328">
        <f t="shared" si="197"/>
        <v>0</v>
      </c>
      <c r="Q505" s="328">
        <f t="shared" si="197"/>
        <v>0</v>
      </c>
      <c r="R505" s="328">
        <f t="shared" si="197"/>
        <v>0</v>
      </c>
      <c r="S505" s="328">
        <f t="shared" si="197"/>
        <v>0</v>
      </c>
      <c r="T505" s="328">
        <f t="shared" si="197"/>
        <v>0</v>
      </c>
      <c r="U505" s="328">
        <f t="shared" si="197"/>
        <v>0</v>
      </c>
      <c r="V505" s="328">
        <f t="shared" si="197"/>
        <v>0</v>
      </c>
      <c r="W505" s="328">
        <f t="shared" si="197"/>
        <v>0</v>
      </c>
      <c r="X505" s="328">
        <f t="shared" si="197"/>
        <v>0</v>
      </c>
    </row>
    <row r="506" spans="2:24">
      <c r="B506" s="19" t="str">
        <f t="shared" si="167"/>
        <v/>
      </c>
      <c r="C506" s="491" t="str">
        <f t="shared" si="189"/>
        <v/>
      </c>
      <c r="D506" s="491" t="str">
        <f t="shared" si="189"/>
        <v/>
      </c>
      <c r="E506" s="19" t="str">
        <f t="shared" si="189"/>
        <v/>
      </c>
      <c r="F506" s="52"/>
      <c r="G506" s="52"/>
      <c r="H506" s="52"/>
      <c r="I506" s="52"/>
      <c r="J506" s="52"/>
      <c r="K506" s="328">
        <f t="shared" ref="K506:X506" si="198">K377</f>
        <v>0</v>
      </c>
      <c r="L506" s="328">
        <f t="shared" si="198"/>
        <v>0</v>
      </c>
      <c r="M506" s="328">
        <f t="shared" si="198"/>
        <v>0</v>
      </c>
      <c r="N506" s="328">
        <f t="shared" si="198"/>
        <v>0</v>
      </c>
      <c r="O506" s="328">
        <f t="shared" si="198"/>
        <v>0</v>
      </c>
      <c r="P506" s="328">
        <f t="shared" si="198"/>
        <v>0</v>
      </c>
      <c r="Q506" s="328">
        <f t="shared" si="198"/>
        <v>0</v>
      </c>
      <c r="R506" s="328">
        <f t="shared" si="198"/>
        <v>0</v>
      </c>
      <c r="S506" s="328">
        <f t="shared" si="198"/>
        <v>0</v>
      </c>
      <c r="T506" s="328">
        <f t="shared" si="198"/>
        <v>0</v>
      </c>
      <c r="U506" s="328">
        <f t="shared" si="198"/>
        <v>0</v>
      </c>
      <c r="V506" s="328">
        <f t="shared" si="198"/>
        <v>0</v>
      </c>
      <c r="W506" s="328">
        <f t="shared" si="198"/>
        <v>0</v>
      </c>
      <c r="X506" s="328">
        <f t="shared" si="198"/>
        <v>0</v>
      </c>
    </row>
    <row r="507" spans="2:24">
      <c r="B507" s="19" t="str">
        <f t="shared" si="167"/>
        <v/>
      </c>
      <c r="C507" s="491" t="str">
        <f t="shared" si="189"/>
        <v/>
      </c>
      <c r="D507" s="491" t="str">
        <f t="shared" si="189"/>
        <v/>
      </c>
      <c r="E507" s="19" t="str">
        <f t="shared" si="189"/>
        <v/>
      </c>
      <c r="F507" s="52"/>
      <c r="G507" s="52"/>
      <c r="H507" s="52"/>
      <c r="I507" s="52"/>
      <c r="J507" s="52"/>
      <c r="K507" s="328">
        <f t="shared" ref="K507:X507" si="199">K378</f>
        <v>0</v>
      </c>
      <c r="L507" s="328">
        <f t="shared" si="199"/>
        <v>0</v>
      </c>
      <c r="M507" s="328">
        <f t="shared" si="199"/>
        <v>0</v>
      </c>
      <c r="N507" s="328">
        <f t="shared" si="199"/>
        <v>0</v>
      </c>
      <c r="O507" s="328">
        <f t="shared" si="199"/>
        <v>0</v>
      </c>
      <c r="P507" s="328">
        <f t="shared" si="199"/>
        <v>0</v>
      </c>
      <c r="Q507" s="328">
        <f t="shared" si="199"/>
        <v>0</v>
      </c>
      <c r="R507" s="328">
        <f t="shared" si="199"/>
        <v>0</v>
      </c>
      <c r="S507" s="328">
        <f t="shared" si="199"/>
        <v>0</v>
      </c>
      <c r="T507" s="328">
        <f t="shared" si="199"/>
        <v>0</v>
      </c>
      <c r="U507" s="328">
        <f t="shared" si="199"/>
        <v>0</v>
      </c>
      <c r="V507" s="328">
        <f t="shared" si="199"/>
        <v>0</v>
      </c>
      <c r="W507" s="328">
        <f t="shared" si="199"/>
        <v>0</v>
      </c>
      <c r="X507" s="328">
        <f t="shared" si="199"/>
        <v>0</v>
      </c>
    </row>
    <row r="508" spans="2:24">
      <c r="B508" s="19" t="str">
        <f t="shared" si="167"/>
        <v/>
      </c>
      <c r="C508" s="491" t="str">
        <f t="shared" si="189"/>
        <v/>
      </c>
      <c r="D508" s="491" t="str">
        <f t="shared" si="189"/>
        <v/>
      </c>
      <c r="E508" s="19" t="str">
        <f t="shared" si="189"/>
        <v/>
      </c>
      <c r="F508" s="52"/>
      <c r="G508" s="52"/>
      <c r="H508" s="52"/>
      <c r="I508" s="52"/>
      <c r="J508" s="52"/>
      <c r="K508" s="328">
        <f t="shared" ref="K508:X508" si="200">K379</f>
        <v>0</v>
      </c>
      <c r="L508" s="328">
        <f t="shared" si="200"/>
        <v>0</v>
      </c>
      <c r="M508" s="328">
        <f t="shared" si="200"/>
        <v>0</v>
      </c>
      <c r="N508" s="328">
        <f t="shared" si="200"/>
        <v>0</v>
      </c>
      <c r="O508" s="328">
        <f t="shared" si="200"/>
        <v>0</v>
      </c>
      <c r="P508" s="328">
        <f t="shared" si="200"/>
        <v>0</v>
      </c>
      <c r="Q508" s="328">
        <f t="shared" si="200"/>
        <v>0</v>
      </c>
      <c r="R508" s="328">
        <f t="shared" si="200"/>
        <v>0</v>
      </c>
      <c r="S508" s="328">
        <f t="shared" si="200"/>
        <v>0</v>
      </c>
      <c r="T508" s="328">
        <f t="shared" si="200"/>
        <v>0</v>
      </c>
      <c r="U508" s="328">
        <f t="shared" si="200"/>
        <v>0</v>
      </c>
      <c r="V508" s="328">
        <f t="shared" si="200"/>
        <v>0</v>
      </c>
      <c r="W508" s="328">
        <f t="shared" si="200"/>
        <v>0</v>
      </c>
      <c r="X508" s="328">
        <f t="shared" si="200"/>
        <v>0</v>
      </c>
    </row>
    <row r="509" spans="2:24">
      <c r="B509" s="19" t="str">
        <f t="shared" si="167"/>
        <v/>
      </c>
      <c r="C509" s="491" t="str">
        <f t="shared" si="189"/>
        <v/>
      </c>
      <c r="D509" s="491" t="str">
        <f t="shared" si="189"/>
        <v/>
      </c>
      <c r="E509" s="19" t="str">
        <f t="shared" si="189"/>
        <v/>
      </c>
      <c r="F509" s="52"/>
      <c r="G509" s="52"/>
      <c r="H509" s="52"/>
      <c r="I509" s="52"/>
      <c r="J509" s="52"/>
      <c r="K509" s="328">
        <f t="shared" ref="K509:X509" si="201">K380</f>
        <v>0</v>
      </c>
      <c r="L509" s="328">
        <f t="shared" si="201"/>
        <v>0</v>
      </c>
      <c r="M509" s="328">
        <f t="shared" si="201"/>
        <v>0</v>
      </c>
      <c r="N509" s="328">
        <f t="shared" si="201"/>
        <v>0</v>
      </c>
      <c r="O509" s="328">
        <f t="shared" si="201"/>
        <v>0</v>
      </c>
      <c r="P509" s="328">
        <f t="shared" si="201"/>
        <v>0</v>
      </c>
      <c r="Q509" s="328">
        <f t="shared" si="201"/>
        <v>0</v>
      </c>
      <c r="R509" s="328">
        <f t="shared" si="201"/>
        <v>0</v>
      </c>
      <c r="S509" s="328">
        <f t="shared" si="201"/>
        <v>0</v>
      </c>
      <c r="T509" s="328">
        <f t="shared" si="201"/>
        <v>0</v>
      </c>
      <c r="U509" s="328">
        <f t="shared" si="201"/>
        <v>0</v>
      </c>
      <c r="V509" s="328">
        <f t="shared" si="201"/>
        <v>0</v>
      </c>
      <c r="W509" s="328">
        <f t="shared" si="201"/>
        <v>0</v>
      </c>
      <c r="X509" s="328">
        <f t="shared" si="201"/>
        <v>0</v>
      </c>
    </row>
    <row r="510" spans="2:24">
      <c r="B510" s="19" t="str">
        <f t="shared" si="167"/>
        <v/>
      </c>
      <c r="C510" s="491" t="str">
        <f t="shared" si="189"/>
        <v/>
      </c>
      <c r="D510" s="491" t="str">
        <f t="shared" si="189"/>
        <v/>
      </c>
      <c r="E510" s="19" t="str">
        <f t="shared" si="189"/>
        <v/>
      </c>
      <c r="F510" s="52"/>
      <c r="G510" s="52"/>
      <c r="H510" s="52"/>
      <c r="I510" s="52"/>
      <c r="J510" s="52"/>
      <c r="K510" s="328">
        <f t="shared" ref="K510:X510" si="202">K381</f>
        <v>0</v>
      </c>
      <c r="L510" s="328">
        <f t="shared" si="202"/>
        <v>0</v>
      </c>
      <c r="M510" s="328">
        <f t="shared" si="202"/>
        <v>0</v>
      </c>
      <c r="N510" s="328">
        <f t="shared" si="202"/>
        <v>0</v>
      </c>
      <c r="O510" s="328">
        <f t="shared" si="202"/>
        <v>0</v>
      </c>
      <c r="P510" s="328">
        <f t="shared" si="202"/>
        <v>0</v>
      </c>
      <c r="Q510" s="328">
        <f t="shared" si="202"/>
        <v>0</v>
      </c>
      <c r="R510" s="328">
        <f t="shared" si="202"/>
        <v>0</v>
      </c>
      <c r="S510" s="328">
        <f t="shared" si="202"/>
        <v>0</v>
      </c>
      <c r="T510" s="328">
        <f t="shared" si="202"/>
        <v>0</v>
      </c>
      <c r="U510" s="328">
        <f t="shared" si="202"/>
        <v>0</v>
      </c>
      <c r="V510" s="328">
        <f t="shared" si="202"/>
        <v>0</v>
      </c>
      <c r="W510" s="328">
        <f t="shared" si="202"/>
        <v>0</v>
      </c>
      <c r="X510" s="328">
        <f t="shared" si="202"/>
        <v>0</v>
      </c>
    </row>
    <row r="511" spans="2:24">
      <c r="B511" s="19" t="str">
        <f t="shared" si="167"/>
        <v/>
      </c>
      <c r="C511" s="491" t="str">
        <f t="shared" si="189"/>
        <v/>
      </c>
      <c r="D511" s="491" t="str">
        <f t="shared" si="189"/>
        <v/>
      </c>
      <c r="E511" s="19" t="str">
        <f t="shared" si="189"/>
        <v/>
      </c>
      <c r="F511" s="52"/>
      <c r="G511" s="52"/>
      <c r="H511" s="52"/>
      <c r="I511" s="52"/>
      <c r="J511" s="52"/>
      <c r="K511" s="328">
        <f t="shared" ref="K511:X511" si="203">K382</f>
        <v>0</v>
      </c>
      <c r="L511" s="328">
        <f t="shared" si="203"/>
        <v>0</v>
      </c>
      <c r="M511" s="328">
        <f t="shared" si="203"/>
        <v>0</v>
      </c>
      <c r="N511" s="328">
        <f t="shared" si="203"/>
        <v>0</v>
      </c>
      <c r="O511" s="328">
        <f t="shared" si="203"/>
        <v>0</v>
      </c>
      <c r="P511" s="328">
        <f t="shared" si="203"/>
        <v>0</v>
      </c>
      <c r="Q511" s="328">
        <f t="shared" si="203"/>
        <v>0</v>
      </c>
      <c r="R511" s="328">
        <f t="shared" si="203"/>
        <v>0</v>
      </c>
      <c r="S511" s="328">
        <f t="shared" si="203"/>
        <v>0</v>
      </c>
      <c r="T511" s="328">
        <f t="shared" si="203"/>
        <v>0</v>
      </c>
      <c r="U511" s="328">
        <f t="shared" si="203"/>
        <v>0</v>
      </c>
      <c r="V511" s="328">
        <f t="shared" si="203"/>
        <v>0</v>
      </c>
      <c r="W511" s="328">
        <f t="shared" si="203"/>
        <v>0</v>
      </c>
      <c r="X511" s="328">
        <f t="shared" si="203"/>
        <v>0</v>
      </c>
    </row>
    <row r="512" spans="2:24">
      <c r="B512" s="19" t="str">
        <f t="shared" si="167"/>
        <v/>
      </c>
      <c r="C512" s="491" t="str">
        <f t="shared" si="189"/>
        <v/>
      </c>
      <c r="D512" s="491" t="str">
        <f t="shared" si="189"/>
        <v/>
      </c>
      <c r="E512" s="19" t="str">
        <f t="shared" si="189"/>
        <v/>
      </c>
      <c r="F512" s="52"/>
      <c r="G512" s="52"/>
      <c r="H512" s="52"/>
      <c r="I512" s="52"/>
      <c r="J512" s="52"/>
      <c r="K512" s="328">
        <f t="shared" ref="K512:X512" si="204">K383</f>
        <v>0</v>
      </c>
      <c r="L512" s="328">
        <f t="shared" si="204"/>
        <v>0</v>
      </c>
      <c r="M512" s="328">
        <f t="shared" si="204"/>
        <v>0</v>
      </c>
      <c r="N512" s="328">
        <f t="shared" si="204"/>
        <v>0</v>
      </c>
      <c r="O512" s="328">
        <f t="shared" si="204"/>
        <v>0</v>
      </c>
      <c r="P512" s="328">
        <f t="shared" si="204"/>
        <v>0</v>
      </c>
      <c r="Q512" s="328">
        <f t="shared" si="204"/>
        <v>0</v>
      </c>
      <c r="R512" s="328">
        <f t="shared" si="204"/>
        <v>0</v>
      </c>
      <c r="S512" s="328">
        <f t="shared" si="204"/>
        <v>0</v>
      </c>
      <c r="T512" s="328">
        <f t="shared" si="204"/>
        <v>0</v>
      </c>
      <c r="U512" s="328">
        <f t="shared" si="204"/>
        <v>0</v>
      </c>
      <c r="V512" s="328">
        <f t="shared" si="204"/>
        <v>0</v>
      </c>
      <c r="W512" s="328">
        <f t="shared" si="204"/>
        <v>0</v>
      </c>
      <c r="X512" s="328">
        <f t="shared" si="204"/>
        <v>0</v>
      </c>
    </row>
    <row r="513" spans="1:38">
      <c r="B513" s="19" t="str">
        <f t="shared" si="167"/>
        <v/>
      </c>
      <c r="C513" s="491" t="str">
        <f t="shared" si="189"/>
        <v/>
      </c>
      <c r="D513" s="491" t="str">
        <f t="shared" si="189"/>
        <v/>
      </c>
      <c r="E513" s="19" t="str">
        <f t="shared" si="189"/>
        <v/>
      </c>
      <c r="F513" s="52"/>
      <c r="G513" s="52"/>
      <c r="H513" s="52"/>
      <c r="I513" s="52"/>
      <c r="J513" s="52"/>
      <c r="K513" s="328">
        <f t="shared" ref="K513:X513" si="205">K384</f>
        <v>0</v>
      </c>
      <c r="L513" s="328">
        <f t="shared" si="205"/>
        <v>0</v>
      </c>
      <c r="M513" s="328">
        <f t="shared" si="205"/>
        <v>0</v>
      </c>
      <c r="N513" s="328">
        <f t="shared" si="205"/>
        <v>0</v>
      </c>
      <c r="O513" s="328">
        <f t="shared" si="205"/>
        <v>0</v>
      </c>
      <c r="P513" s="328">
        <f t="shared" si="205"/>
        <v>0</v>
      </c>
      <c r="Q513" s="328">
        <f t="shared" si="205"/>
        <v>0</v>
      </c>
      <c r="R513" s="328">
        <f t="shared" si="205"/>
        <v>0</v>
      </c>
      <c r="S513" s="328">
        <f t="shared" si="205"/>
        <v>0</v>
      </c>
      <c r="T513" s="328">
        <f t="shared" si="205"/>
        <v>0</v>
      </c>
      <c r="U513" s="328">
        <f t="shared" si="205"/>
        <v>0</v>
      </c>
      <c r="V513" s="328">
        <f t="shared" si="205"/>
        <v>0</v>
      </c>
      <c r="W513" s="328">
        <f t="shared" si="205"/>
        <v>0</v>
      </c>
      <c r="X513" s="328">
        <f t="shared" si="205"/>
        <v>0</v>
      </c>
    </row>
    <row r="514" spans="1:38">
      <c r="B514" s="19" t="str">
        <f t="shared" si="167"/>
        <v/>
      </c>
      <c r="C514" s="491" t="str">
        <f t="shared" si="189"/>
        <v/>
      </c>
      <c r="D514" s="491" t="str">
        <f t="shared" si="189"/>
        <v/>
      </c>
      <c r="E514" s="19" t="str">
        <f t="shared" si="189"/>
        <v/>
      </c>
      <c r="F514" s="52"/>
      <c r="G514" s="52"/>
      <c r="H514" s="52"/>
      <c r="I514" s="52"/>
      <c r="J514" s="52"/>
      <c r="K514" s="328">
        <f t="shared" ref="K514:X514" si="206">K385</f>
        <v>0</v>
      </c>
      <c r="L514" s="328">
        <f t="shared" si="206"/>
        <v>0</v>
      </c>
      <c r="M514" s="328">
        <f t="shared" si="206"/>
        <v>0</v>
      </c>
      <c r="N514" s="328">
        <f t="shared" si="206"/>
        <v>0</v>
      </c>
      <c r="O514" s="328">
        <f t="shared" si="206"/>
        <v>0</v>
      </c>
      <c r="P514" s="328">
        <f t="shared" si="206"/>
        <v>0</v>
      </c>
      <c r="Q514" s="328">
        <f t="shared" si="206"/>
        <v>0</v>
      </c>
      <c r="R514" s="328">
        <f t="shared" si="206"/>
        <v>0</v>
      </c>
      <c r="S514" s="328">
        <f t="shared" si="206"/>
        <v>0</v>
      </c>
      <c r="T514" s="328">
        <f t="shared" si="206"/>
        <v>0</v>
      </c>
      <c r="U514" s="328">
        <f t="shared" si="206"/>
        <v>0</v>
      </c>
      <c r="V514" s="328">
        <f t="shared" si="206"/>
        <v>0</v>
      </c>
      <c r="W514" s="328">
        <f t="shared" si="206"/>
        <v>0</v>
      </c>
      <c r="X514" s="328">
        <f t="shared" si="206"/>
        <v>0</v>
      </c>
    </row>
    <row r="515" spans="1:38">
      <c r="B515" s="19" t="str">
        <f t="shared" si="167"/>
        <v/>
      </c>
      <c r="C515" s="491" t="str">
        <f t="shared" si="189"/>
        <v/>
      </c>
      <c r="D515" s="491" t="str">
        <f t="shared" si="189"/>
        <v/>
      </c>
      <c r="E515" s="19" t="str">
        <f t="shared" si="189"/>
        <v/>
      </c>
      <c r="F515" s="52"/>
      <c r="G515" s="52"/>
      <c r="H515" s="52"/>
      <c r="I515" s="52"/>
      <c r="J515" s="52"/>
      <c r="K515" s="328">
        <f t="shared" ref="K515:X515" si="207">K386</f>
        <v>0</v>
      </c>
      <c r="L515" s="328">
        <f t="shared" si="207"/>
        <v>0</v>
      </c>
      <c r="M515" s="328">
        <f t="shared" si="207"/>
        <v>0</v>
      </c>
      <c r="N515" s="328">
        <f t="shared" si="207"/>
        <v>0</v>
      </c>
      <c r="O515" s="328">
        <f t="shared" si="207"/>
        <v>0</v>
      </c>
      <c r="P515" s="328">
        <f t="shared" si="207"/>
        <v>0</v>
      </c>
      <c r="Q515" s="328">
        <f t="shared" si="207"/>
        <v>0</v>
      </c>
      <c r="R515" s="328">
        <f t="shared" si="207"/>
        <v>0</v>
      </c>
      <c r="S515" s="328">
        <f t="shared" si="207"/>
        <v>0</v>
      </c>
      <c r="T515" s="328">
        <f t="shared" si="207"/>
        <v>0</v>
      </c>
      <c r="U515" s="328">
        <f t="shared" si="207"/>
        <v>0</v>
      </c>
      <c r="V515" s="328">
        <f t="shared" si="207"/>
        <v>0</v>
      </c>
      <c r="W515" s="328">
        <f t="shared" si="207"/>
        <v>0</v>
      </c>
      <c r="X515" s="328">
        <f t="shared" si="207"/>
        <v>0</v>
      </c>
    </row>
    <row r="516" spans="1:38">
      <c r="B516" s="19" t="str">
        <f t="shared" si="167"/>
        <v/>
      </c>
      <c r="C516" s="491" t="str">
        <f t="shared" si="189"/>
        <v/>
      </c>
      <c r="D516" s="491" t="str">
        <f t="shared" si="189"/>
        <v/>
      </c>
      <c r="E516" s="19" t="str">
        <f t="shared" si="189"/>
        <v/>
      </c>
      <c r="F516" s="52"/>
      <c r="G516" s="52"/>
      <c r="H516" s="52"/>
      <c r="I516" s="52"/>
      <c r="J516" s="52"/>
      <c r="K516" s="328">
        <f t="shared" ref="K516:X516" si="208">K387</f>
        <v>0</v>
      </c>
      <c r="L516" s="328">
        <f t="shared" si="208"/>
        <v>0</v>
      </c>
      <c r="M516" s="328">
        <f t="shared" si="208"/>
        <v>0</v>
      </c>
      <c r="N516" s="328">
        <f t="shared" si="208"/>
        <v>0</v>
      </c>
      <c r="O516" s="328">
        <f t="shared" si="208"/>
        <v>0</v>
      </c>
      <c r="P516" s="328">
        <f t="shared" si="208"/>
        <v>0</v>
      </c>
      <c r="Q516" s="328">
        <f t="shared" si="208"/>
        <v>0</v>
      </c>
      <c r="R516" s="328">
        <f t="shared" si="208"/>
        <v>0</v>
      </c>
      <c r="S516" s="328">
        <f t="shared" si="208"/>
        <v>0</v>
      </c>
      <c r="T516" s="328">
        <f t="shared" si="208"/>
        <v>0</v>
      </c>
      <c r="U516" s="328">
        <f t="shared" si="208"/>
        <v>0</v>
      </c>
      <c r="V516" s="328">
        <f t="shared" si="208"/>
        <v>0</v>
      </c>
      <c r="W516" s="328">
        <f t="shared" si="208"/>
        <v>0</v>
      </c>
      <c r="X516" s="328">
        <f t="shared" si="208"/>
        <v>0</v>
      </c>
    </row>
    <row r="517" spans="1:38">
      <c r="B517" s="19" t="str">
        <f t="shared" si="167"/>
        <v/>
      </c>
      <c r="C517" s="491" t="str">
        <f t="shared" si="189"/>
        <v/>
      </c>
      <c r="D517" s="491" t="str">
        <f t="shared" si="189"/>
        <v/>
      </c>
      <c r="E517" s="19" t="str">
        <f t="shared" si="189"/>
        <v/>
      </c>
      <c r="F517" s="52"/>
      <c r="G517" s="52"/>
      <c r="H517" s="52"/>
      <c r="I517" s="52"/>
      <c r="J517" s="52"/>
      <c r="K517" s="328">
        <f t="shared" ref="K517:X517" si="209">K388</f>
        <v>0</v>
      </c>
      <c r="L517" s="328">
        <f t="shared" si="209"/>
        <v>0</v>
      </c>
      <c r="M517" s="328">
        <f t="shared" si="209"/>
        <v>0</v>
      </c>
      <c r="N517" s="328">
        <f t="shared" si="209"/>
        <v>0</v>
      </c>
      <c r="O517" s="328">
        <f t="shared" si="209"/>
        <v>0</v>
      </c>
      <c r="P517" s="328">
        <f t="shared" si="209"/>
        <v>0</v>
      </c>
      <c r="Q517" s="328">
        <f t="shared" si="209"/>
        <v>0</v>
      </c>
      <c r="R517" s="328">
        <f t="shared" si="209"/>
        <v>0</v>
      </c>
      <c r="S517" s="328">
        <f t="shared" si="209"/>
        <v>0</v>
      </c>
      <c r="T517" s="328">
        <f t="shared" si="209"/>
        <v>0</v>
      </c>
      <c r="U517" s="328">
        <f t="shared" si="209"/>
        <v>0</v>
      </c>
      <c r="V517" s="328">
        <f t="shared" si="209"/>
        <v>0</v>
      </c>
      <c r="W517" s="328">
        <f t="shared" si="209"/>
        <v>0</v>
      </c>
      <c r="X517" s="328">
        <f t="shared" si="209"/>
        <v>0</v>
      </c>
    </row>
    <row r="518" spans="1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38">
      <c r="B520" s="349" t="s">
        <v>323</v>
      </c>
      <c r="C520" s="348" t="str">
        <f>C$114</f>
        <v>Moduł</v>
      </c>
      <c r="D520" s="348" t="str">
        <f t="shared" ref="D520:X520" si="210">D$114</f>
        <v>Kwalifikowalne</v>
      </c>
      <c r="E520" s="348" t="str">
        <f t="shared" si="210"/>
        <v>Koszty B+R</v>
      </c>
      <c r="F520" s="348"/>
      <c r="G520" s="348">
        <f t="shared" ca="1" si="210"/>
        <v>0</v>
      </c>
      <c r="H520" s="348">
        <f t="shared" ca="1" si="210"/>
        <v>0</v>
      </c>
      <c r="I520" s="348">
        <f t="shared" ca="1" si="210"/>
        <v>0</v>
      </c>
      <c r="J520" s="348" t="str">
        <f t="shared" si="210"/>
        <v/>
      </c>
      <c r="K520" s="348" t="str">
        <f t="shared" si="210"/>
        <v>Uzupełnij dane</v>
      </c>
      <c r="L520" s="348" t="str">
        <f t="shared" si="210"/>
        <v/>
      </c>
      <c r="M520" s="348" t="str">
        <f t="shared" si="210"/>
        <v/>
      </c>
      <c r="N520" s="348" t="str">
        <f t="shared" si="210"/>
        <v/>
      </c>
      <c r="O520" s="348" t="str">
        <f t="shared" si="210"/>
        <v/>
      </c>
      <c r="P520" s="348" t="str">
        <f t="shared" si="210"/>
        <v/>
      </c>
      <c r="Q520" s="348" t="str">
        <f t="shared" si="210"/>
        <v/>
      </c>
      <c r="R520" s="348" t="str">
        <f t="shared" si="210"/>
        <v/>
      </c>
      <c r="S520" s="348" t="str">
        <f t="shared" si="210"/>
        <v/>
      </c>
      <c r="T520" s="348" t="str">
        <f t="shared" si="210"/>
        <v/>
      </c>
      <c r="U520" s="348" t="str">
        <f t="shared" si="210"/>
        <v/>
      </c>
      <c r="V520" s="348" t="str">
        <f t="shared" si="210"/>
        <v/>
      </c>
      <c r="W520" s="348" t="str">
        <f t="shared" si="210"/>
        <v/>
      </c>
      <c r="X520" s="348" t="str">
        <f t="shared" si="210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>
      <c r="A521" s="607" t="str" cm="1">
        <f t="array" ref="A521">Weryfikacja_wypelnienia_KO_Projekt</f>
        <v/>
      </c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>
      <c r="A522" s="607" t="str" cm="1">
        <f t="array" ref="A522">Weryfikacja_wypelnienia_KO_Projekt</f>
        <v/>
      </c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1:38">
      <c r="A523" s="607" t="str" cm="1">
        <f t="array" ref="A523">Weryfikacja_wypelnienia_KO_Projekt</f>
        <v/>
      </c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1:38">
      <c r="A524" s="607" t="str" cm="1">
        <f t="array" ref="A524">Weryfikacja_wypelnienia_KO_Projekt</f>
        <v/>
      </c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1:38">
      <c r="A525" s="607" t="str" cm="1">
        <f t="array" ref="A525">Weryfikacja_wypelnienia_KO_Projekt</f>
        <v/>
      </c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1:38">
      <c r="A526" s="607" t="str" cm="1">
        <f t="array" ref="A526">Weryfikacja_wypelnienia_KO_Projekt</f>
        <v/>
      </c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1:38">
      <c r="A527" s="607" t="str" cm="1">
        <f t="array" ref="A527">Weryfikacja_wypelnienia_KO_Projekt</f>
        <v/>
      </c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1:38">
      <c r="A528" s="607" t="str" cm="1">
        <f t="array" ref="A528">Weryfikacja_wypelnienia_KO_Projekt</f>
        <v/>
      </c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1:28">
      <c r="A529" s="607" t="str" cm="1">
        <f t="array" ref="A529">Weryfikacja_wypelnienia_KO_Projekt</f>
        <v/>
      </c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1:28">
      <c r="A530" s="607" t="str" cm="1">
        <f t="array" ref="A530">Weryfikacja_wypelnienia_KO_Projekt</f>
        <v/>
      </c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1:28">
      <c r="A531" s="607" t="str" cm="1">
        <f t="array" ref="A531">Weryfikacja_wypelnienia_KO_Projekt</f>
        <v/>
      </c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1:28">
      <c r="A532" s="607" t="str" cm="1">
        <f t="array" ref="A532">Weryfikacja_wypelnienia_KO_Projekt</f>
        <v/>
      </c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1:28">
      <c r="A533" s="607" t="str" cm="1">
        <f t="array" ref="A533">Weryfikacja_wypelnienia_KO_Projekt</f>
        <v/>
      </c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1:28">
      <c r="A534" s="607" t="str" cm="1">
        <f t="array" ref="A534">Weryfikacja_wypelnienia_KO_Projekt</f>
        <v/>
      </c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1:28">
      <c r="A535" s="607" t="str" cm="1">
        <f t="array" ref="A535">Weryfikacja_wypelnienia_KO_Projekt</f>
        <v/>
      </c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1:28">
      <c r="A536" s="607" t="str" cm="1">
        <f t="array" ref="A536">Weryfikacja_wypelnienia_KO_Projekt</f>
        <v/>
      </c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1:28">
      <c r="A537" s="607" t="str" cm="1">
        <f t="array" ref="A537">Weryfikacja_wypelnienia_KO_Projekt</f>
        <v/>
      </c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1:28">
      <c r="A538" s="607" t="str" cm="1">
        <f t="array" ref="A538">Weryfikacja_wypelnienia_KO_Projekt</f>
        <v/>
      </c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1:28">
      <c r="A539" s="607" t="str" cm="1">
        <f t="array" ref="A539">Weryfikacja_wypelnienia_KO_Projekt</f>
        <v/>
      </c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1:28">
      <c r="A540" s="607" t="str" cm="1">
        <f t="array" ref="A540">Weryfikacja_wypelnienia_KO_Projekt</f>
        <v/>
      </c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1:28">
      <c r="A541" s="607" t="str" cm="1">
        <f t="array" ref="A541">Weryfikacja_wypelnienia_KO_Projekt</f>
        <v/>
      </c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1:28">
      <c r="A542" s="607" t="str" cm="1">
        <f t="array" ref="A542">Weryfikacja_wypelnienia_KO_Projekt</f>
        <v/>
      </c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1:28">
      <c r="A543" s="607" t="str" cm="1">
        <f t="array" ref="A543">Weryfikacja_wypelnienia_KO_Projekt</f>
        <v/>
      </c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1:28">
      <c r="A544" s="607" t="str" cm="1">
        <f t="array" ref="A544">Weryfikacja_wypelnienia_KO_Projekt</f>
        <v/>
      </c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1:28">
      <c r="A545" s="607" t="str" cm="1">
        <f t="array" ref="A545">Weryfikacja_wypelnienia_KO_Projekt</f>
        <v/>
      </c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1:28">
      <c r="A546" s="607" t="str" cm="1">
        <f t="array" ref="A546">Weryfikacja_wypelnienia_KO_Projekt</f>
        <v/>
      </c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1:28">
      <c r="A547" s="607" t="str" cm="1">
        <f t="array" ref="A547">Weryfikacja_wypelnienia_KO_Projekt</f>
        <v/>
      </c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1:28">
      <c r="A548" s="607" t="str" cm="1">
        <f t="array" ref="A548">Weryfikacja_wypelnienia_KO_Projekt</f>
        <v/>
      </c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1:28">
      <c r="A549" s="607" t="str" cm="1">
        <f t="array" ref="A549">Weryfikacja_wypelnienia_KO_Projekt</f>
        <v/>
      </c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1:28">
      <c r="A550" s="607" t="str" cm="1">
        <f t="array" ref="A550">Weryfikacja_wypelnienia_KO_Projekt</f>
        <v/>
      </c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1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11">IF(LataProjekcji&lt;=Koniec,ROUND(SUM(K521:K550),0),0)</f>
        <v>0</v>
      </c>
      <c r="L551" s="180">
        <f t="shared" si="211"/>
        <v>0</v>
      </c>
      <c r="M551" s="180">
        <f t="shared" si="211"/>
        <v>0</v>
      </c>
      <c r="N551" s="180">
        <f t="shared" si="211"/>
        <v>0</v>
      </c>
      <c r="O551" s="180">
        <f t="shared" si="211"/>
        <v>0</v>
      </c>
      <c r="P551" s="180">
        <f t="shared" si="211"/>
        <v>0</v>
      </c>
      <c r="Q551" s="180">
        <f t="shared" si="211"/>
        <v>0</v>
      </c>
      <c r="R551" s="180">
        <f t="shared" si="211"/>
        <v>0</v>
      </c>
      <c r="S551" s="180">
        <f t="shared" si="211"/>
        <v>0</v>
      </c>
      <c r="T551" s="180">
        <f t="shared" si="211"/>
        <v>0</v>
      </c>
      <c r="U551" s="180">
        <f t="shared" si="211"/>
        <v>0</v>
      </c>
      <c r="V551" s="180">
        <f t="shared" si="211"/>
        <v>0</v>
      </c>
      <c r="W551" s="180">
        <f t="shared" si="211"/>
        <v>0</v>
      </c>
      <c r="X551" s="180">
        <f t="shared" si="211"/>
        <v>0</v>
      </c>
      <c r="Y551"/>
      <c r="Z551"/>
      <c r="AA551"/>
      <c r="AB551"/>
    </row>
    <row r="552" spans="1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40" t="s">
        <v>341</v>
      </c>
      <c r="L552" s="641"/>
      <c r="M552" s="641"/>
      <c r="N552" s="641"/>
      <c r="O552" s="641"/>
      <c r="P552" s="641"/>
      <c r="Q552" s="641"/>
      <c r="R552" s="641"/>
      <c r="S552" s="641"/>
      <c r="T552" s="641"/>
      <c r="U552" s="641"/>
      <c r="V552" s="641"/>
      <c r="W552" s="641"/>
      <c r="X552" s="641"/>
      <c r="Y552"/>
      <c r="Z552"/>
      <c r="AA552"/>
      <c r="AB552"/>
    </row>
    <row r="553" spans="1:28">
      <c r="B553" s="187" t="str">
        <f t="shared" ref="B553:E582" si="212">IF(ISBLANK(B521),"",B521)</f>
        <v/>
      </c>
      <c r="C553" s="492" t="str">
        <f t="shared" si="212"/>
        <v/>
      </c>
      <c r="D553" s="492" t="str">
        <f t="shared" si="212"/>
        <v/>
      </c>
      <c r="E553" s="187" t="str">
        <f t="shared" si="212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1:28">
      <c r="B554" s="187" t="str">
        <f t="shared" si="212"/>
        <v/>
      </c>
      <c r="C554" s="492" t="str">
        <f t="shared" si="212"/>
        <v/>
      </c>
      <c r="D554" s="492" t="str">
        <f t="shared" si="212"/>
        <v/>
      </c>
      <c r="E554" s="187" t="str">
        <f t="shared" si="212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1:28">
      <c r="B555" s="187" t="str">
        <f t="shared" si="212"/>
        <v/>
      </c>
      <c r="C555" s="492" t="str">
        <f t="shared" si="212"/>
        <v/>
      </c>
      <c r="D555" s="492" t="str">
        <f t="shared" si="212"/>
        <v/>
      </c>
      <c r="E555" s="187" t="str">
        <f t="shared" si="212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1:28">
      <c r="B556" s="187" t="str">
        <f t="shared" si="212"/>
        <v/>
      </c>
      <c r="C556" s="492" t="str">
        <f t="shared" si="212"/>
        <v/>
      </c>
      <c r="D556" s="492" t="str">
        <f t="shared" si="212"/>
        <v/>
      </c>
      <c r="E556" s="187" t="str">
        <f t="shared" si="212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1:28">
      <c r="B557" s="187" t="str">
        <f t="shared" si="212"/>
        <v/>
      </c>
      <c r="C557" s="492" t="str">
        <f t="shared" si="212"/>
        <v/>
      </c>
      <c r="D557" s="492" t="str">
        <f t="shared" si="212"/>
        <v/>
      </c>
      <c r="E557" s="187" t="str">
        <f t="shared" si="212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1:28">
      <c r="B558" s="187" t="str">
        <f t="shared" si="212"/>
        <v/>
      </c>
      <c r="C558" s="492" t="str">
        <f t="shared" si="212"/>
        <v/>
      </c>
      <c r="D558" s="492" t="str">
        <f t="shared" si="212"/>
        <v/>
      </c>
      <c r="E558" s="187" t="str">
        <f t="shared" si="212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1:28">
      <c r="B559" s="187" t="str">
        <f t="shared" si="212"/>
        <v/>
      </c>
      <c r="C559" s="492" t="str">
        <f t="shared" si="212"/>
        <v/>
      </c>
      <c r="D559" s="492" t="str">
        <f t="shared" si="212"/>
        <v/>
      </c>
      <c r="E559" s="187" t="str">
        <f t="shared" si="212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1:28">
      <c r="B560" s="187" t="str">
        <f t="shared" si="212"/>
        <v/>
      </c>
      <c r="C560" s="492" t="str">
        <f t="shared" si="212"/>
        <v/>
      </c>
      <c r="D560" s="492" t="str">
        <f t="shared" si="212"/>
        <v/>
      </c>
      <c r="E560" s="187" t="str">
        <f t="shared" si="212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12"/>
        <v/>
      </c>
      <c r="C561" s="492" t="str">
        <f t="shared" si="212"/>
        <v/>
      </c>
      <c r="D561" s="492" t="str">
        <f t="shared" si="212"/>
        <v/>
      </c>
      <c r="E561" s="187" t="str">
        <f t="shared" si="212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12"/>
        <v/>
      </c>
      <c r="C562" s="492" t="str">
        <f t="shared" si="212"/>
        <v/>
      </c>
      <c r="D562" s="492" t="str">
        <f t="shared" si="212"/>
        <v/>
      </c>
      <c r="E562" s="187" t="str">
        <f t="shared" si="212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12"/>
        <v/>
      </c>
      <c r="C563" s="492" t="str">
        <f t="shared" si="212"/>
        <v/>
      </c>
      <c r="D563" s="492" t="str">
        <f t="shared" si="212"/>
        <v/>
      </c>
      <c r="E563" s="187" t="str">
        <f t="shared" si="212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12"/>
        <v/>
      </c>
      <c r="C564" s="492" t="str">
        <f t="shared" si="212"/>
        <v/>
      </c>
      <c r="D564" s="492" t="str">
        <f t="shared" si="212"/>
        <v/>
      </c>
      <c r="E564" s="187" t="str">
        <f t="shared" si="212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12"/>
        <v/>
      </c>
      <c r="C565" s="492" t="str">
        <f t="shared" si="212"/>
        <v/>
      </c>
      <c r="D565" s="492" t="str">
        <f t="shared" si="212"/>
        <v/>
      </c>
      <c r="E565" s="187" t="str">
        <f t="shared" si="212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12"/>
        <v/>
      </c>
      <c r="C566" s="492" t="str">
        <f t="shared" si="212"/>
        <v/>
      </c>
      <c r="D566" s="492" t="str">
        <f t="shared" si="212"/>
        <v/>
      </c>
      <c r="E566" s="187" t="str">
        <f t="shared" si="212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12"/>
        <v/>
      </c>
      <c r="C567" s="492" t="str">
        <f t="shared" si="212"/>
        <v/>
      </c>
      <c r="D567" s="492" t="str">
        <f t="shared" si="212"/>
        <v/>
      </c>
      <c r="E567" s="187" t="str">
        <f t="shared" si="212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12"/>
        <v/>
      </c>
      <c r="C568" s="492" t="str">
        <f t="shared" si="212"/>
        <v/>
      </c>
      <c r="D568" s="492" t="str">
        <f t="shared" si="212"/>
        <v/>
      </c>
      <c r="E568" s="187" t="str">
        <f t="shared" si="212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12"/>
        <v/>
      </c>
      <c r="C569" s="492" t="str">
        <f t="shared" si="212"/>
        <v/>
      </c>
      <c r="D569" s="492" t="str">
        <f t="shared" si="212"/>
        <v/>
      </c>
      <c r="E569" s="187" t="str">
        <f t="shared" si="212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12"/>
        <v/>
      </c>
      <c r="C570" s="492" t="str">
        <f t="shared" si="212"/>
        <v/>
      </c>
      <c r="D570" s="492" t="str">
        <f t="shared" si="212"/>
        <v/>
      </c>
      <c r="E570" s="187" t="str">
        <f t="shared" si="212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12"/>
        <v/>
      </c>
      <c r="C571" s="492" t="str">
        <f t="shared" si="212"/>
        <v/>
      </c>
      <c r="D571" s="492" t="str">
        <f t="shared" si="212"/>
        <v/>
      </c>
      <c r="E571" s="187" t="str">
        <f t="shared" si="212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12"/>
        <v/>
      </c>
      <c r="C572" s="492" t="str">
        <f t="shared" si="212"/>
        <v/>
      </c>
      <c r="D572" s="492" t="str">
        <f t="shared" si="212"/>
        <v/>
      </c>
      <c r="E572" s="187" t="str">
        <f t="shared" si="212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12"/>
        <v/>
      </c>
      <c r="C573" s="492" t="str">
        <f t="shared" si="212"/>
        <v/>
      </c>
      <c r="D573" s="492" t="str">
        <f t="shared" si="212"/>
        <v/>
      </c>
      <c r="E573" s="187" t="str">
        <f t="shared" si="212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12"/>
        <v/>
      </c>
      <c r="C574" s="492" t="str">
        <f t="shared" si="212"/>
        <v/>
      </c>
      <c r="D574" s="492" t="str">
        <f t="shared" si="212"/>
        <v/>
      </c>
      <c r="E574" s="187" t="str">
        <f t="shared" si="212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12"/>
        <v/>
      </c>
      <c r="C575" s="492" t="str">
        <f t="shared" si="212"/>
        <v/>
      </c>
      <c r="D575" s="492" t="str">
        <f t="shared" si="212"/>
        <v/>
      </c>
      <c r="E575" s="187" t="str">
        <f t="shared" si="212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12"/>
        <v/>
      </c>
      <c r="C576" s="492" t="str">
        <f t="shared" si="212"/>
        <v/>
      </c>
      <c r="D576" s="492" t="str">
        <f t="shared" si="212"/>
        <v/>
      </c>
      <c r="E576" s="187" t="str">
        <f t="shared" si="212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1:24">
      <c r="B577" s="187" t="str">
        <f t="shared" si="212"/>
        <v/>
      </c>
      <c r="C577" s="492" t="str">
        <f t="shared" si="212"/>
        <v/>
      </c>
      <c r="D577" s="492" t="str">
        <f t="shared" si="212"/>
        <v/>
      </c>
      <c r="E577" s="187" t="str">
        <f t="shared" si="212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1:24">
      <c r="B578" s="187" t="str">
        <f t="shared" si="212"/>
        <v/>
      </c>
      <c r="C578" s="492" t="str">
        <f t="shared" si="212"/>
        <v/>
      </c>
      <c r="D578" s="492" t="str">
        <f t="shared" si="212"/>
        <v/>
      </c>
      <c r="E578" s="187" t="str">
        <f t="shared" si="212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1:24">
      <c r="B579" s="187" t="str">
        <f t="shared" si="212"/>
        <v/>
      </c>
      <c r="C579" s="492" t="str">
        <f t="shared" si="212"/>
        <v/>
      </c>
      <c r="D579" s="492" t="str">
        <f t="shared" si="212"/>
        <v/>
      </c>
      <c r="E579" s="187" t="str">
        <f t="shared" si="212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1:24">
      <c r="B580" s="187" t="str">
        <f t="shared" si="212"/>
        <v/>
      </c>
      <c r="C580" s="492" t="str">
        <f t="shared" si="212"/>
        <v/>
      </c>
      <c r="D580" s="492" t="str">
        <f t="shared" si="212"/>
        <v/>
      </c>
      <c r="E580" s="187" t="str">
        <f t="shared" si="212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1:24">
      <c r="B581" s="187" t="str">
        <f t="shared" si="212"/>
        <v/>
      </c>
      <c r="C581" s="492" t="str">
        <f t="shared" si="212"/>
        <v/>
      </c>
      <c r="D581" s="492" t="str">
        <f t="shared" si="212"/>
        <v/>
      </c>
      <c r="E581" s="187" t="str">
        <f t="shared" si="212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1:24">
      <c r="B582" s="187" t="str">
        <f t="shared" si="212"/>
        <v/>
      </c>
      <c r="C582" s="492" t="str">
        <f t="shared" si="212"/>
        <v/>
      </c>
      <c r="D582" s="492" t="str">
        <f t="shared" si="212"/>
        <v/>
      </c>
      <c r="E582" s="187" t="str">
        <f t="shared" si="212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1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>
      <c r="B585" s="349" t="s">
        <v>325</v>
      </c>
      <c r="C585" s="348" t="str">
        <f>C$114</f>
        <v>Moduł</v>
      </c>
      <c r="D585" s="348" t="str">
        <f t="shared" ref="D585:X585" si="213">D$114</f>
        <v>Kwalifikowalne</v>
      </c>
      <c r="E585" s="348" t="str">
        <f t="shared" si="213"/>
        <v>Koszty B+R</v>
      </c>
      <c r="F585" s="348"/>
      <c r="G585" s="348">
        <f t="shared" ca="1" si="213"/>
        <v>0</v>
      </c>
      <c r="H585" s="348">
        <f t="shared" ca="1" si="213"/>
        <v>0</v>
      </c>
      <c r="I585" s="348">
        <f t="shared" ca="1" si="213"/>
        <v>0</v>
      </c>
      <c r="J585" s="348" t="str">
        <f t="shared" si="213"/>
        <v/>
      </c>
      <c r="K585" s="348" t="str">
        <f t="shared" si="213"/>
        <v>Uzupełnij dane</v>
      </c>
      <c r="L585" s="348" t="str">
        <f t="shared" si="213"/>
        <v/>
      </c>
      <c r="M585" s="348" t="str">
        <f t="shared" si="213"/>
        <v/>
      </c>
      <c r="N585" s="348" t="str">
        <f t="shared" si="213"/>
        <v/>
      </c>
      <c r="O585" s="348" t="str">
        <f t="shared" si="213"/>
        <v/>
      </c>
      <c r="P585" s="348" t="str">
        <f t="shared" si="213"/>
        <v/>
      </c>
      <c r="Q585" s="348" t="str">
        <f t="shared" si="213"/>
        <v/>
      </c>
      <c r="R585" s="348" t="str">
        <f t="shared" si="213"/>
        <v/>
      </c>
      <c r="S585" s="348" t="str">
        <f t="shared" si="213"/>
        <v/>
      </c>
      <c r="T585" s="348" t="str">
        <f t="shared" si="213"/>
        <v/>
      </c>
      <c r="U585" s="348" t="str">
        <f t="shared" si="213"/>
        <v/>
      </c>
      <c r="V585" s="348" t="str">
        <f t="shared" si="213"/>
        <v/>
      </c>
      <c r="W585" s="348" t="str">
        <f t="shared" si="213"/>
        <v/>
      </c>
      <c r="X585" s="348" t="str">
        <f t="shared" si="213"/>
        <v/>
      </c>
    </row>
    <row r="586" spans="1:24">
      <c r="A586" s="607" t="str" cm="1">
        <f t="array" ref="A586">Weryfikacja_wypelnienia_KO_Projekt</f>
        <v/>
      </c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607" t="str" cm="1">
        <f t="array" ref="A587">Weryfikacja_wypelnienia_KO_Projekt</f>
        <v/>
      </c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607" t="str" cm="1">
        <f t="array" ref="A588">Weryfikacja_wypelnienia_KO_Projekt</f>
        <v/>
      </c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607" t="str" cm="1">
        <f t="array" ref="A589">Weryfikacja_wypelnienia_KO_Projekt</f>
        <v/>
      </c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607" t="str" cm="1">
        <f t="array" ref="A590">Weryfikacja_wypelnienia_KO_Projekt</f>
        <v/>
      </c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4">IF(LataProjekcji&lt;=Koniec,ROUND(SUM(K586:K590),0),0)</f>
        <v>0</v>
      </c>
      <c r="L591" s="180">
        <f t="shared" si="214"/>
        <v>0</v>
      </c>
      <c r="M591" s="180">
        <f t="shared" si="214"/>
        <v>0</v>
      </c>
      <c r="N591" s="180">
        <f t="shared" si="214"/>
        <v>0</v>
      </c>
      <c r="O591" s="180">
        <f t="shared" si="214"/>
        <v>0</v>
      </c>
      <c r="P591" s="180">
        <f t="shared" si="214"/>
        <v>0</v>
      </c>
      <c r="Q591" s="180">
        <f t="shared" si="214"/>
        <v>0</v>
      </c>
      <c r="R591" s="180">
        <f t="shared" si="214"/>
        <v>0</v>
      </c>
      <c r="S591" s="180">
        <f t="shared" si="214"/>
        <v>0</v>
      </c>
      <c r="T591" s="180">
        <f t="shared" si="214"/>
        <v>0</v>
      </c>
      <c r="U591" s="180">
        <f t="shared" si="214"/>
        <v>0</v>
      </c>
      <c r="V591" s="180">
        <f t="shared" si="214"/>
        <v>0</v>
      </c>
      <c r="W591" s="180">
        <f t="shared" si="214"/>
        <v>0</v>
      </c>
      <c r="X591" s="180">
        <f t="shared" si="214"/>
        <v>0</v>
      </c>
    </row>
    <row r="592" spans="1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5">
      <c r="B594" s="349" t="s">
        <v>327</v>
      </c>
      <c r="C594" s="348" t="str">
        <f>C$114</f>
        <v>Moduł</v>
      </c>
      <c r="D594" s="348" t="str">
        <f t="shared" ref="D594:X594" si="215">D$114</f>
        <v>Kwalifikowalne</v>
      </c>
      <c r="E594" s="348" t="str">
        <f t="shared" si="215"/>
        <v>Koszty B+R</v>
      </c>
      <c r="F594" s="348"/>
      <c r="G594" s="348">
        <f t="shared" ca="1" si="215"/>
        <v>0</v>
      </c>
      <c r="H594" s="348">
        <f t="shared" ca="1" si="215"/>
        <v>0</v>
      </c>
      <c r="I594" s="348">
        <f t="shared" ca="1" si="215"/>
        <v>0</v>
      </c>
      <c r="J594" s="348" t="str">
        <f t="shared" si="215"/>
        <v/>
      </c>
      <c r="K594" s="348" t="str">
        <f t="shared" si="215"/>
        <v>Uzupełnij dane</v>
      </c>
      <c r="L594" s="348" t="str">
        <f t="shared" si="215"/>
        <v/>
      </c>
      <c r="M594" s="348" t="str">
        <f t="shared" si="215"/>
        <v/>
      </c>
      <c r="N594" s="348" t="str">
        <f t="shared" si="215"/>
        <v/>
      </c>
      <c r="O594" s="348" t="str">
        <f t="shared" si="215"/>
        <v/>
      </c>
      <c r="P594" s="348" t="str">
        <f t="shared" si="215"/>
        <v/>
      </c>
      <c r="Q594" s="348" t="str">
        <f t="shared" si="215"/>
        <v/>
      </c>
      <c r="R594" s="348" t="str">
        <f t="shared" si="215"/>
        <v/>
      </c>
      <c r="S594" s="348" t="str">
        <f t="shared" si="215"/>
        <v/>
      </c>
      <c r="T594" s="348" t="str">
        <f t="shared" si="215"/>
        <v/>
      </c>
      <c r="U594" s="348" t="str">
        <f t="shared" si="215"/>
        <v/>
      </c>
      <c r="V594" s="348" t="str">
        <f t="shared" si="215"/>
        <v/>
      </c>
      <c r="W594" s="348" t="str">
        <f t="shared" si="215"/>
        <v/>
      </c>
      <c r="X594" s="348" t="str">
        <f t="shared" si="215"/>
        <v/>
      </c>
    </row>
    <row r="595" spans="1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1:25">
      <c r="A596" s="607" t="str" cm="1">
        <f t="array" ref="A596">Weryfikacja_wypelnienia_KO_Projekt</f>
        <v/>
      </c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5">
      <c r="A597" s="607" t="str" cm="1">
        <f t="array" ref="A597">Weryfikacja_wypelnienia_KO_Projekt</f>
        <v/>
      </c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5">
      <c r="A598" s="607" t="str" cm="1">
        <f t="array" ref="A598">Weryfikacja_wypelnienia_KO_Projekt</f>
        <v/>
      </c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5">
      <c r="A599" s="607" t="str" cm="1">
        <f t="array" ref="A599">Weryfikacja_wypelnienia_KO_Projekt</f>
        <v/>
      </c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1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6">IF(LataProjekcji&lt;=Koniec,ROUND(SUM(K595:K599),0),0)</f>
        <v>0</v>
      </c>
      <c r="L600" s="180">
        <f t="shared" si="216"/>
        <v>0</v>
      </c>
      <c r="M600" s="180">
        <f t="shared" si="216"/>
        <v>0</v>
      </c>
      <c r="N600" s="180">
        <f t="shared" si="216"/>
        <v>0</v>
      </c>
      <c r="O600" s="180">
        <f t="shared" si="216"/>
        <v>0</v>
      </c>
      <c r="P600" s="180">
        <f t="shared" si="216"/>
        <v>0</v>
      </c>
      <c r="Q600" s="180">
        <f t="shared" si="216"/>
        <v>0</v>
      </c>
      <c r="R600" s="180">
        <f t="shared" si="216"/>
        <v>0</v>
      </c>
      <c r="S600" s="180">
        <f t="shared" si="216"/>
        <v>0</v>
      </c>
      <c r="T600" s="180">
        <f t="shared" si="216"/>
        <v>0</v>
      </c>
      <c r="U600" s="180">
        <f t="shared" si="216"/>
        <v>0</v>
      </c>
      <c r="V600" s="180">
        <f t="shared" si="216"/>
        <v>0</v>
      </c>
      <c r="W600" s="180">
        <f t="shared" si="216"/>
        <v>0</v>
      </c>
      <c r="X600" s="180">
        <f t="shared" si="216"/>
        <v>0</v>
      </c>
    </row>
    <row r="601" spans="1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7">LataProjekcji</f>
        <v>Uzupełnij dane</v>
      </c>
      <c r="L603" s="155" t="str">
        <f t="shared" si="217"/>
        <v/>
      </c>
      <c r="M603" s="155" t="str">
        <f t="shared" si="217"/>
        <v/>
      </c>
      <c r="N603" s="155" t="str">
        <f t="shared" si="217"/>
        <v/>
      </c>
      <c r="O603" s="155" t="str">
        <f t="shared" si="217"/>
        <v/>
      </c>
      <c r="P603" s="155" t="str">
        <f t="shared" si="217"/>
        <v/>
      </c>
      <c r="Q603" s="155" t="str">
        <f t="shared" si="217"/>
        <v/>
      </c>
      <c r="R603" s="155" t="str">
        <f t="shared" si="217"/>
        <v/>
      </c>
      <c r="S603" s="184" t="str">
        <f t="shared" si="217"/>
        <v/>
      </c>
      <c r="T603" s="184" t="str">
        <f t="shared" si="217"/>
        <v/>
      </c>
      <c r="U603" s="184" t="str">
        <f t="shared" si="217"/>
        <v/>
      </c>
      <c r="V603" s="184" t="str">
        <f t="shared" si="217"/>
        <v/>
      </c>
      <c r="W603" s="184" t="str">
        <f t="shared" si="217"/>
        <v/>
      </c>
      <c r="X603" s="184" t="str">
        <f t="shared" si="217"/>
        <v/>
      </c>
      <c r="Y603" s="191"/>
    </row>
    <row r="604" spans="1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1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8">IF(LataProjekcji&lt;=Koniec,ROUND(K137,0),0)</f>
        <v>0</v>
      </c>
      <c r="L605" s="33">
        <f t="shared" si="218"/>
        <v>0</v>
      </c>
      <c r="M605" s="33">
        <f t="shared" si="218"/>
        <v>0</v>
      </c>
      <c r="N605" s="33">
        <f t="shared" si="218"/>
        <v>0</v>
      </c>
      <c r="O605" s="33">
        <f t="shared" si="218"/>
        <v>0</v>
      </c>
      <c r="P605" s="33">
        <f t="shared" si="218"/>
        <v>0</v>
      </c>
      <c r="Q605" s="33">
        <f t="shared" si="218"/>
        <v>0</v>
      </c>
      <c r="R605" s="33">
        <f t="shared" si="218"/>
        <v>0</v>
      </c>
      <c r="S605" s="33">
        <f t="shared" si="218"/>
        <v>0</v>
      </c>
      <c r="T605" s="33">
        <f t="shared" si="218"/>
        <v>0</v>
      </c>
      <c r="U605" s="33">
        <f t="shared" si="218"/>
        <v>0</v>
      </c>
      <c r="V605" s="33">
        <f t="shared" si="218"/>
        <v>0</v>
      </c>
      <c r="W605" s="33">
        <f t="shared" si="218"/>
        <v>0</v>
      </c>
      <c r="X605" s="33">
        <f t="shared" si="218"/>
        <v>0</v>
      </c>
      <c r="Y605" s="192"/>
    </row>
    <row r="606" spans="1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9">IF(LataProjekcji&lt;=Koniec,ROUND(K182,0),0)</f>
        <v>0</v>
      </c>
      <c r="L606" s="33">
        <f t="shared" si="219"/>
        <v>0</v>
      </c>
      <c r="M606" s="33">
        <f t="shared" si="219"/>
        <v>0</v>
      </c>
      <c r="N606" s="33">
        <f t="shared" si="219"/>
        <v>0</v>
      </c>
      <c r="O606" s="33">
        <f t="shared" si="219"/>
        <v>0</v>
      </c>
      <c r="P606" s="33">
        <f t="shared" si="219"/>
        <v>0</v>
      </c>
      <c r="Q606" s="33">
        <f t="shared" si="219"/>
        <v>0</v>
      </c>
      <c r="R606" s="33">
        <f t="shared" si="219"/>
        <v>0</v>
      </c>
      <c r="S606" s="33">
        <f t="shared" si="219"/>
        <v>0</v>
      </c>
      <c r="T606" s="33">
        <f t="shared" si="219"/>
        <v>0</v>
      </c>
      <c r="U606" s="33">
        <f t="shared" si="219"/>
        <v>0</v>
      </c>
      <c r="V606" s="33">
        <f t="shared" si="219"/>
        <v>0</v>
      </c>
      <c r="W606" s="33">
        <f t="shared" si="219"/>
        <v>0</v>
      </c>
      <c r="X606" s="33">
        <f t="shared" si="219"/>
        <v>0</v>
      </c>
      <c r="Y606" s="192"/>
    </row>
    <row r="607" spans="1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20">IF(LataProjekcji&lt;=Koniec,ROUND(K212,0),0)</f>
        <v>0</v>
      </c>
      <c r="L607" s="33">
        <f t="shared" si="220"/>
        <v>0</v>
      </c>
      <c r="M607" s="33">
        <f>IF(LataProjekcji&lt;=Koniec,ROUND(M212,0),0)</f>
        <v>0</v>
      </c>
      <c r="N607" s="33">
        <f t="shared" si="220"/>
        <v>0</v>
      </c>
      <c r="O607" s="33">
        <f t="shared" si="220"/>
        <v>0</v>
      </c>
      <c r="P607" s="33">
        <f t="shared" si="220"/>
        <v>0</v>
      </c>
      <c r="Q607" s="33">
        <f t="shared" si="220"/>
        <v>0</v>
      </c>
      <c r="R607" s="33">
        <f t="shared" si="220"/>
        <v>0</v>
      </c>
      <c r="S607" s="33">
        <f t="shared" si="220"/>
        <v>0</v>
      </c>
      <c r="T607" s="33">
        <f t="shared" si="220"/>
        <v>0</v>
      </c>
      <c r="U607" s="33">
        <f t="shared" si="220"/>
        <v>0</v>
      </c>
      <c r="V607" s="33">
        <f t="shared" si="220"/>
        <v>0</v>
      </c>
      <c r="W607" s="33">
        <f t="shared" si="220"/>
        <v>0</v>
      </c>
      <c r="X607" s="33">
        <f t="shared" si="220"/>
        <v>0</v>
      </c>
      <c r="Y607" s="5"/>
    </row>
    <row r="608" spans="1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21">IF(LataProjekcji&lt;=Koniec,ROUND(K431,0),0)</f>
        <v>0</v>
      </c>
      <c r="L608" s="33">
        <f t="shared" si="221"/>
        <v>0</v>
      </c>
      <c r="M608" s="33">
        <f t="shared" si="221"/>
        <v>0</v>
      </c>
      <c r="N608" s="33">
        <f t="shared" si="221"/>
        <v>0</v>
      </c>
      <c r="O608" s="33">
        <f t="shared" si="221"/>
        <v>0</v>
      </c>
      <c r="P608" s="33">
        <f t="shared" si="221"/>
        <v>0</v>
      </c>
      <c r="Q608" s="33">
        <f t="shared" si="221"/>
        <v>0</v>
      </c>
      <c r="R608" s="33">
        <f t="shared" si="221"/>
        <v>0</v>
      </c>
      <c r="S608" s="33">
        <f t="shared" si="221"/>
        <v>0</v>
      </c>
      <c r="T608" s="33">
        <f t="shared" si="221"/>
        <v>0</v>
      </c>
      <c r="U608" s="33">
        <f t="shared" si="221"/>
        <v>0</v>
      </c>
      <c r="V608" s="33">
        <f t="shared" si="221"/>
        <v>0</v>
      </c>
      <c r="W608" s="33">
        <f t="shared" si="221"/>
        <v>0</v>
      </c>
      <c r="X608" s="33">
        <f t="shared" si="221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22">IF(LataProjekcji&lt;=Koniec,ROUND(K476,0),0)</f>
        <v>0</v>
      </c>
      <c r="L609" s="33">
        <f t="shared" si="222"/>
        <v>0</v>
      </c>
      <c r="M609" s="33">
        <f t="shared" si="222"/>
        <v>0</v>
      </c>
      <c r="N609" s="33">
        <f t="shared" si="222"/>
        <v>0</v>
      </c>
      <c r="O609" s="33">
        <f t="shared" si="222"/>
        <v>0</v>
      </c>
      <c r="P609" s="33">
        <f t="shared" si="222"/>
        <v>0</v>
      </c>
      <c r="Q609" s="33">
        <f t="shared" si="222"/>
        <v>0</v>
      </c>
      <c r="R609" s="33">
        <f t="shared" si="222"/>
        <v>0</v>
      </c>
      <c r="S609" s="33">
        <f t="shared" si="222"/>
        <v>0</v>
      </c>
      <c r="T609" s="33">
        <f t="shared" si="222"/>
        <v>0</v>
      </c>
      <c r="U609" s="33">
        <f t="shared" si="222"/>
        <v>0</v>
      </c>
      <c r="V609" s="33">
        <f t="shared" si="222"/>
        <v>0</v>
      </c>
      <c r="W609" s="33">
        <f t="shared" si="222"/>
        <v>0</v>
      </c>
      <c r="X609" s="33">
        <f t="shared" si="222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23">IF(LataProjekcji&lt;=Koniec,ROUND(K551,0),0)</f>
        <v>0</v>
      </c>
      <c r="L610" s="33">
        <f t="shared" si="223"/>
        <v>0</v>
      </c>
      <c r="M610" s="33">
        <f t="shared" si="223"/>
        <v>0</v>
      </c>
      <c r="N610" s="33">
        <f t="shared" si="223"/>
        <v>0</v>
      </c>
      <c r="O610" s="33">
        <f t="shared" si="223"/>
        <v>0</v>
      </c>
      <c r="P610" s="33">
        <f t="shared" si="223"/>
        <v>0</v>
      </c>
      <c r="Q610" s="33">
        <f t="shared" si="223"/>
        <v>0</v>
      </c>
      <c r="R610" s="33">
        <f t="shared" si="223"/>
        <v>0</v>
      </c>
      <c r="S610" s="33">
        <f t="shared" si="223"/>
        <v>0</v>
      </c>
      <c r="T610" s="33">
        <f t="shared" si="223"/>
        <v>0</v>
      </c>
      <c r="U610" s="33">
        <f t="shared" si="223"/>
        <v>0</v>
      </c>
      <c r="V610" s="33">
        <f t="shared" si="223"/>
        <v>0</v>
      </c>
      <c r="W610" s="33">
        <f t="shared" si="223"/>
        <v>0</v>
      </c>
      <c r="X610" s="33">
        <f t="shared" si="223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4">SUM(L604:L611)</f>
        <v>0</v>
      </c>
      <c r="M612" s="196">
        <f t="shared" ca="1" si="224"/>
        <v>0</v>
      </c>
      <c r="N612" s="196">
        <f t="shared" ca="1" si="224"/>
        <v>0</v>
      </c>
      <c r="O612" s="196">
        <f t="shared" ca="1" si="224"/>
        <v>0</v>
      </c>
      <c r="P612" s="196">
        <f t="shared" ca="1" si="224"/>
        <v>0</v>
      </c>
      <c r="Q612" s="196">
        <f t="shared" ca="1" si="224"/>
        <v>0</v>
      </c>
      <c r="R612" s="196">
        <f t="shared" ca="1" si="224"/>
        <v>0</v>
      </c>
      <c r="S612" s="196">
        <f t="shared" ca="1" si="224"/>
        <v>0</v>
      </c>
      <c r="T612" s="196">
        <f t="shared" ca="1" si="224"/>
        <v>0</v>
      </c>
      <c r="U612" s="196">
        <f t="shared" ca="1" si="224"/>
        <v>0</v>
      </c>
      <c r="V612" s="196">
        <f t="shared" ca="1" si="224"/>
        <v>0</v>
      </c>
      <c r="W612" s="196">
        <f t="shared" ca="1" si="224"/>
        <v>0</v>
      </c>
      <c r="X612" s="196">
        <f t="shared" ca="1" si="224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5">IF(LataProjekcji&lt;=Koniec,ROUND(K591,0),0)</f>
        <v>0</v>
      </c>
      <c r="L613" s="97">
        <f t="shared" si="225"/>
        <v>0</v>
      </c>
      <c r="M613" s="97">
        <f t="shared" si="225"/>
        <v>0</v>
      </c>
      <c r="N613" s="97">
        <f t="shared" si="225"/>
        <v>0</v>
      </c>
      <c r="O613" s="97">
        <f t="shared" si="225"/>
        <v>0</v>
      </c>
      <c r="P613" s="97">
        <f t="shared" si="225"/>
        <v>0</v>
      </c>
      <c r="Q613" s="97">
        <f t="shared" si="225"/>
        <v>0</v>
      </c>
      <c r="R613" s="97">
        <f t="shared" si="225"/>
        <v>0</v>
      </c>
      <c r="S613" s="97">
        <f t="shared" si="225"/>
        <v>0</v>
      </c>
      <c r="T613" s="97">
        <f t="shared" si="225"/>
        <v>0</v>
      </c>
      <c r="U613" s="97">
        <f t="shared" si="225"/>
        <v>0</v>
      </c>
      <c r="V613" s="97">
        <f t="shared" si="225"/>
        <v>0</v>
      </c>
      <c r="W613" s="97">
        <f t="shared" si="225"/>
        <v>0</v>
      </c>
      <c r="X613" s="97">
        <f t="shared" si="225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6">IF(LataProjekcji&lt;=Koniec,ROUND(K600,0),0)</f>
        <v>0</v>
      </c>
      <c r="L614" s="97">
        <f t="shared" si="226"/>
        <v>0</v>
      </c>
      <c r="M614" s="97">
        <f t="shared" si="226"/>
        <v>0</v>
      </c>
      <c r="N614" s="97">
        <f t="shared" si="226"/>
        <v>0</v>
      </c>
      <c r="O614" s="97">
        <f t="shared" si="226"/>
        <v>0</v>
      </c>
      <c r="P614" s="97">
        <f t="shared" si="226"/>
        <v>0</v>
      </c>
      <c r="Q614" s="97">
        <f t="shared" si="226"/>
        <v>0</v>
      </c>
      <c r="R614" s="97">
        <f t="shared" si="226"/>
        <v>0</v>
      </c>
      <c r="S614" s="97">
        <f t="shared" si="226"/>
        <v>0</v>
      </c>
      <c r="T614" s="97">
        <f t="shared" si="226"/>
        <v>0</v>
      </c>
      <c r="U614" s="97">
        <f t="shared" si="226"/>
        <v>0</v>
      </c>
      <c r="V614" s="97">
        <f t="shared" si="226"/>
        <v>0</v>
      </c>
      <c r="W614" s="97">
        <f t="shared" si="226"/>
        <v>0</v>
      </c>
      <c r="X614" s="97">
        <f t="shared" si="226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7">LataProjekcji</f>
        <v>Uzupełnij dane</v>
      </c>
      <c r="L617" s="155" t="str">
        <f t="shared" si="227"/>
        <v/>
      </c>
      <c r="M617" s="155" t="str">
        <f t="shared" si="227"/>
        <v/>
      </c>
      <c r="N617" s="155" t="str">
        <f t="shared" si="227"/>
        <v/>
      </c>
      <c r="O617" s="155" t="str">
        <f t="shared" si="227"/>
        <v/>
      </c>
      <c r="P617" s="155" t="str">
        <f t="shared" si="227"/>
        <v/>
      </c>
      <c r="Q617" s="155" t="str">
        <f t="shared" si="227"/>
        <v/>
      </c>
      <c r="R617" s="155" t="str">
        <f t="shared" si="227"/>
        <v/>
      </c>
      <c r="S617" s="184" t="str">
        <f t="shared" si="227"/>
        <v/>
      </c>
      <c r="T617" s="184" t="str">
        <f t="shared" si="227"/>
        <v/>
      </c>
      <c r="U617" s="184" t="str">
        <f t="shared" si="227"/>
        <v/>
      </c>
      <c r="V617" s="184" t="str">
        <f t="shared" si="227"/>
        <v/>
      </c>
      <c r="W617" s="184" t="str">
        <f t="shared" si="227"/>
        <v/>
      </c>
      <c r="X617" s="184" t="str">
        <f t="shared" si="227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8">IF(LataProjekcji&lt;=Koniec,ROUND(K605-K630,0),0)</f>
        <v>0</v>
      </c>
      <c r="L618" s="102">
        <f t="shared" si="228"/>
        <v>0</v>
      </c>
      <c r="M618" s="102">
        <f t="shared" si="228"/>
        <v>0</v>
      </c>
      <c r="N618" s="102">
        <f t="shared" si="228"/>
        <v>0</v>
      </c>
      <c r="O618" s="102">
        <f t="shared" si="228"/>
        <v>0</v>
      </c>
      <c r="P618" s="102">
        <f t="shared" si="228"/>
        <v>0</v>
      </c>
      <c r="Q618" s="102">
        <f t="shared" si="228"/>
        <v>0</v>
      </c>
      <c r="R618" s="102">
        <f t="shared" si="228"/>
        <v>0</v>
      </c>
      <c r="S618" s="102">
        <f t="shared" si="228"/>
        <v>0</v>
      </c>
      <c r="T618" s="102">
        <f t="shared" si="228"/>
        <v>0</v>
      </c>
      <c r="U618" s="102">
        <f t="shared" si="228"/>
        <v>0</v>
      </c>
      <c r="V618" s="102">
        <f t="shared" si="228"/>
        <v>0</v>
      </c>
      <c r="W618" s="102">
        <f t="shared" si="228"/>
        <v>0</v>
      </c>
      <c r="X618" s="102">
        <f t="shared" si="228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9">IF(LataProjekcji&lt;=Koniec,ROUND(K606-K631,0),0)</f>
        <v>0</v>
      </c>
      <c r="L619" s="33">
        <f t="shared" si="229"/>
        <v>0</v>
      </c>
      <c r="M619" s="33">
        <f t="shared" si="229"/>
        <v>0</v>
      </c>
      <c r="N619" s="33">
        <f t="shared" si="229"/>
        <v>0</v>
      </c>
      <c r="O619" s="33">
        <f t="shared" si="229"/>
        <v>0</v>
      </c>
      <c r="P619" s="33">
        <f t="shared" si="229"/>
        <v>0</v>
      </c>
      <c r="Q619" s="33">
        <f t="shared" si="229"/>
        <v>0</v>
      </c>
      <c r="R619" s="33">
        <f t="shared" si="229"/>
        <v>0</v>
      </c>
      <c r="S619" s="33">
        <f t="shared" si="229"/>
        <v>0</v>
      </c>
      <c r="T619" s="33">
        <f t="shared" si="229"/>
        <v>0</v>
      </c>
      <c r="U619" s="33">
        <f t="shared" si="229"/>
        <v>0</v>
      </c>
      <c r="V619" s="33">
        <f t="shared" si="229"/>
        <v>0</v>
      </c>
      <c r="W619" s="33">
        <f t="shared" si="229"/>
        <v>0</v>
      </c>
      <c r="X619" s="33">
        <f t="shared" si="229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30">IF(LataProjekcji&lt;=Koniec,ROUND(K607-K632,0),0)</f>
        <v>0</v>
      </c>
      <c r="L620" s="33">
        <f t="shared" si="230"/>
        <v>0</v>
      </c>
      <c r="M620" s="33">
        <f t="shared" si="230"/>
        <v>0</v>
      </c>
      <c r="N620" s="33">
        <f t="shared" si="230"/>
        <v>0</v>
      </c>
      <c r="O620" s="33">
        <f t="shared" si="230"/>
        <v>0</v>
      </c>
      <c r="P620" s="33">
        <f t="shared" si="230"/>
        <v>0</v>
      </c>
      <c r="Q620" s="33">
        <f t="shared" si="230"/>
        <v>0</v>
      </c>
      <c r="R620" s="33">
        <f t="shared" si="230"/>
        <v>0</v>
      </c>
      <c r="S620" s="33">
        <f t="shared" si="230"/>
        <v>0</v>
      </c>
      <c r="T620" s="33">
        <f t="shared" si="230"/>
        <v>0</v>
      </c>
      <c r="U620" s="33">
        <f t="shared" si="230"/>
        <v>0</v>
      </c>
      <c r="V620" s="33">
        <f t="shared" si="230"/>
        <v>0</v>
      </c>
      <c r="W620" s="33">
        <f t="shared" si="230"/>
        <v>0</v>
      </c>
      <c r="X620" s="33">
        <f t="shared" si="230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31">IF(LataProjekcji&lt;=Koniec,ROUND(K608-K633,0),0)</f>
        <v>0</v>
      </c>
      <c r="L621" s="33">
        <f t="shared" si="231"/>
        <v>0</v>
      </c>
      <c r="M621" s="33">
        <f t="shared" si="231"/>
        <v>0</v>
      </c>
      <c r="N621" s="33">
        <f t="shared" si="231"/>
        <v>0</v>
      </c>
      <c r="O621" s="33">
        <f t="shared" si="231"/>
        <v>0</v>
      </c>
      <c r="P621" s="33">
        <f t="shared" si="231"/>
        <v>0</v>
      </c>
      <c r="Q621" s="33">
        <f t="shared" si="231"/>
        <v>0</v>
      </c>
      <c r="R621" s="33">
        <f t="shared" si="231"/>
        <v>0</v>
      </c>
      <c r="S621" s="33">
        <f t="shared" si="231"/>
        <v>0</v>
      </c>
      <c r="T621" s="33">
        <f t="shared" si="231"/>
        <v>0</v>
      </c>
      <c r="U621" s="33">
        <f t="shared" si="231"/>
        <v>0</v>
      </c>
      <c r="V621" s="33">
        <f t="shared" si="231"/>
        <v>0</v>
      </c>
      <c r="W621" s="33">
        <f t="shared" si="231"/>
        <v>0</v>
      </c>
      <c r="X621" s="33">
        <f t="shared" si="231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32">IF(LataProjekcji&lt;=Koniec,ROUND(K609-K634,0),0)</f>
        <v>0</v>
      </c>
      <c r="L622" s="33">
        <f t="shared" si="232"/>
        <v>0</v>
      </c>
      <c r="M622" s="33">
        <f t="shared" si="232"/>
        <v>0</v>
      </c>
      <c r="N622" s="33">
        <f t="shared" si="232"/>
        <v>0</v>
      </c>
      <c r="O622" s="33">
        <f t="shared" si="232"/>
        <v>0</v>
      </c>
      <c r="P622" s="33">
        <f t="shared" si="232"/>
        <v>0</v>
      </c>
      <c r="Q622" s="33">
        <f t="shared" si="232"/>
        <v>0</v>
      </c>
      <c r="R622" s="33">
        <f t="shared" si="232"/>
        <v>0</v>
      </c>
      <c r="S622" s="33">
        <f t="shared" si="232"/>
        <v>0</v>
      </c>
      <c r="T622" s="33">
        <f t="shared" si="232"/>
        <v>0</v>
      </c>
      <c r="U622" s="33">
        <f t="shared" si="232"/>
        <v>0</v>
      </c>
      <c r="V622" s="33">
        <f t="shared" si="232"/>
        <v>0</v>
      </c>
      <c r="W622" s="33">
        <f t="shared" si="232"/>
        <v>0</v>
      </c>
      <c r="X622" s="33">
        <f t="shared" si="232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33">IF(LataProjekcji&lt;=Koniec,ROUND(K610-K635,0),0)</f>
        <v>0</v>
      </c>
      <c r="L623" s="33">
        <f t="shared" si="233"/>
        <v>0</v>
      </c>
      <c r="M623" s="33">
        <f t="shared" si="233"/>
        <v>0</v>
      </c>
      <c r="N623" s="33">
        <f t="shared" si="233"/>
        <v>0</v>
      </c>
      <c r="O623" s="33">
        <f t="shared" si="233"/>
        <v>0</v>
      </c>
      <c r="P623" s="33">
        <f t="shared" si="233"/>
        <v>0</v>
      </c>
      <c r="Q623" s="33">
        <f t="shared" si="233"/>
        <v>0</v>
      </c>
      <c r="R623" s="33">
        <f t="shared" si="233"/>
        <v>0</v>
      </c>
      <c r="S623" s="33">
        <f t="shared" si="233"/>
        <v>0</v>
      </c>
      <c r="T623" s="33">
        <f t="shared" si="233"/>
        <v>0</v>
      </c>
      <c r="U623" s="33">
        <f t="shared" si="233"/>
        <v>0</v>
      </c>
      <c r="V623" s="33">
        <f t="shared" si="233"/>
        <v>0</v>
      </c>
      <c r="W623" s="33">
        <f t="shared" si="233"/>
        <v>0</v>
      </c>
      <c r="X623" s="33">
        <f t="shared" si="233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4">IF(LataProjekcji&lt;=Koniec,ROUND(K611-K636,0),0)</f>
        <v>0</v>
      </c>
      <c r="L624" s="106">
        <f t="shared" si="234"/>
        <v>0</v>
      </c>
      <c r="M624" s="106">
        <f t="shared" si="234"/>
        <v>0</v>
      </c>
      <c r="N624" s="106">
        <f t="shared" si="234"/>
        <v>0</v>
      </c>
      <c r="O624" s="106">
        <f t="shared" si="234"/>
        <v>0</v>
      </c>
      <c r="P624" s="106">
        <f t="shared" si="234"/>
        <v>0</v>
      </c>
      <c r="Q624" s="106">
        <f t="shared" si="234"/>
        <v>0</v>
      </c>
      <c r="R624" s="106">
        <f t="shared" si="234"/>
        <v>0</v>
      </c>
      <c r="S624" s="106">
        <f t="shared" si="234"/>
        <v>0</v>
      </c>
      <c r="T624" s="106">
        <f t="shared" si="234"/>
        <v>0</v>
      </c>
      <c r="U624" s="106">
        <f t="shared" si="234"/>
        <v>0</v>
      </c>
      <c r="V624" s="106">
        <f t="shared" si="234"/>
        <v>0</v>
      </c>
      <c r="W624" s="106">
        <f t="shared" si="234"/>
        <v>0</v>
      </c>
      <c r="X624" s="106">
        <f t="shared" si="234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5">IF(LataProjekcji&lt;=Koniec,ROUND(K613-K637,0),0)</f>
        <v>0</v>
      </c>
      <c r="L625" s="97">
        <f t="shared" si="235"/>
        <v>0</v>
      </c>
      <c r="M625" s="97">
        <f t="shared" si="235"/>
        <v>0</v>
      </c>
      <c r="N625" s="97">
        <f t="shared" si="235"/>
        <v>0</v>
      </c>
      <c r="O625" s="97">
        <f t="shared" si="235"/>
        <v>0</v>
      </c>
      <c r="P625" s="97">
        <f t="shared" si="235"/>
        <v>0</v>
      </c>
      <c r="Q625" s="97">
        <f t="shared" si="235"/>
        <v>0</v>
      </c>
      <c r="R625" s="97">
        <f t="shared" si="235"/>
        <v>0</v>
      </c>
      <c r="S625" s="97">
        <f t="shared" si="235"/>
        <v>0</v>
      </c>
      <c r="T625" s="97">
        <f t="shared" si="235"/>
        <v>0</v>
      </c>
      <c r="U625" s="97">
        <f t="shared" si="235"/>
        <v>0</v>
      </c>
      <c r="V625" s="97">
        <f t="shared" si="235"/>
        <v>0</v>
      </c>
      <c r="W625" s="97">
        <f t="shared" si="235"/>
        <v>0</v>
      </c>
      <c r="X625" s="97">
        <f t="shared" si="235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6">IF(LataProjekcji&lt;=Koniec,ROUND(K614-K638,0),0)</f>
        <v>0</v>
      </c>
      <c r="L626" s="97">
        <f t="shared" si="236"/>
        <v>0</v>
      </c>
      <c r="M626" s="97">
        <f t="shared" si="236"/>
        <v>0</v>
      </c>
      <c r="N626" s="97">
        <f t="shared" si="236"/>
        <v>0</v>
      </c>
      <c r="O626" s="97">
        <f t="shared" si="236"/>
        <v>0</v>
      </c>
      <c r="P626" s="97">
        <f t="shared" si="236"/>
        <v>0</v>
      </c>
      <c r="Q626" s="97">
        <f t="shared" si="236"/>
        <v>0</v>
      </c>
      <c r="R626" s="97">
        <f t="shared" si="236"/>
        <v>0</v>
      </c>
      <c r="S626" s="97">
        <f t="shared" si="236"/>
        <v>0</v>
      </c>
      <c r="T626" s="97">
        <f t="shared" si="236"/>
        <v>0</v>
      </c>
      <c r="U626" s="97">
        <f t="shared" si="236"/>
        <v>0</v>
      </c>
      <c r="V626" s="97">
        <f t="shared" si="236"/>
        <v>0</v>
      </c>
      <c r="W626" s="97">
        <f t="shared" si="236"/>
        <v>0</v>
      </c>
      <c r="X626" s="97">
        <f t="shared" si="236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7">LataProjekcji</f>
        <v>Uzupełnij dane</v>
      </c>
      <c r="L629" s="155" t="str">
        <f t="shared" si="237"/>
        <v/>
      </c>
      <c r="M629" s="155" t="str">
        <f t="shared" si="237"/>
        <v/>
      </c>
      <c r="N629" s="155" t="str">
        <f t="shared" si="237"/>
        <v/>
      </c>
      <c r="O629" s="155" t="str">
        <f t="shared" si="237"/>
        <v/>
      </c>
      <c r="P629" s="155" t="str">
        <f t="shared" si="237"/>
        <v/>
      </c>
      <c r="Q629" s="155" t="str">
        <f t="shared" si="237"/>
        <v/>
      </c>
      <c r="R629" s="155" t="str">
        <f t="shared" si="237"/>
        <v/>
      </c>
      <c r="S629" s="184" t="str">
        <f t="shared" si="237"/>
        <v/>
      </c>
      <c r="T629" s="184" t="str">
        <f t="shared" si="237"/>
        <v/>
      </c>
      <c r="U629" s="184" t="str">
        <f t="shared" si="237"/>
        <v/>
      </c>
      <c r="V629" s="184" t="str">
        <f t="shared" si="237"/>
        <v/>
      </c>
      <c r="W629" s="184" t="str">
        <f t="shared" si="237"/>
        <v/>
      </c>
      <c r="X629" s="184" t="str">
        <f t="shared" si="237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8">IF(LataProjekcji&lt;=Koniec,K909,0)</f>
        <v>0</v>
      </c>
      <c r="L630" s="102">
        <f t="shared" si="238"/>
        <v>0</v>
      </c>
      <c r="M630" s="102">
        <f t="shared" si="238"/>
        <v>0</v>
      </c>
      <c r="N630" s="102">
        <f t="shared" si="238"/>
        <v>0</v>
      </c>
      <c r="O630" s="102">
        <f t="shared" si="238"/>
        <v>0</v>
      </c>
      <c r="P630" s="102">
        <f t="shared" si="238"/>
        <v>0</v>
      </c>
      <c r="Q630" s="102">
        <f t="shared" si="238"/>
        <v>0</v>
      </c>
      <c r="R630" s="102">
        <f t="shared" si="238"/>
        <v>0</v>
      </c>
      <c r="S630" s="102">
        <f t="shared" si="238"/>
        <v>0</v>
      </c>
      <c r="T630" s="102">
        <f t="shared" si="238"/>
        <v>0</v>
      </c>
      <c r="U630" s="102">
        <f t="shared" si="238"/>
        <v>0</v>
      </c>
      <c r="V630" s="102">
        <f t="shared" si="238"/>
        <v>0</v>
      </c>
      <c r="W630" s="102">
        <f t="shared" si="238"/>
        <v>0</v>
      </c>
      <c r="X630" s="102">
        <f t="shared" si="238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9">IF(LataProjekcji&lt;=Koniec,K910,0)</f>
        <v>0</v>
      </c>
      <c r="L631" s="33">
        <f t="shared" si="239"/>
        <v>0</v>
      </c>
      <c r="M631" s="33">
        <f t="shared" si="239"/>
        <v>0</v>
      </c>
      <c r="N631" s="33">
        <f t="shared" si="239"/>
        <v>0</v>
      </c>
      <c r="O631" s="33">
        <f t="shared" si="239"/>
        <v>0</v>
      </c>
      <c r="P631" s="33">
        <f t="shared" si="239"/>
        <v>0</v>
      </c>
      <c r="Q631" s="33">
        <f t="shared" si="239"/>
        <v>0</v>
      </c>
      <c r="R631" s="33">
        <f t="shared" si="239"/>
        <v>0</v>
      </c>
      <c r="S631" s="33">
        <f t="shared" si="239"/>
        <v>0</v>
      </c>
      <c r="T631" s="33">
        <f t="shared" si="239"/>
        <v>0</v>
      </c>
      <c r="U631" s="33">
        <f t="shared" si="239"/>
        <v>0</v>
      </c>
      <c r="V631" s="33">
        <f t="shared" si="239"/>
        <v>0</v>
      </c>
      <c r="W631" s="33">
        <f t="shared" si="239"/>
        <v>0</v>
      </c>
      <c r="X631" s="33">
        <f t="shared" si="239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40">IF(LataProjekcji&lt;=Koniec,K911,0)</f>
        <v>0</v>
      </c>
      <c r="L632" s="33">
        <f t="shared" si="240"/>
        <v>0</v>
      </c>
      <c r="M632" s="33">
        <f t="shared" si="240"/>
        <v>0</v>
      </c>
      <c r="N632" s="33">
        <f t="shared" si="240"/>
        <v>0</v>
      </c>
      <c r="O632" s="33">
        <f t="shared" si="240"/>
        <v>0</v>
      </c>
      <c r="P632" s="33">
        <f t="shared" si="240"/>
        <v>0</v>
      </c>
      <c r="Q632" s="33">
        <f t="shared" si="240"/>
        <v>0</v>
      </c>
      <c r="R632" s="33">
        <f t="shared" si="240"/>
        <v>0</v>
      </c>
      <c r="S632" s="33">
        <f t="shared" si="240"/>
        <v>0</v>
      </c>
      <c r="T632" s="33">
        <f t="shared" si="240"/>
        <v>0</v>
      </c>
      <c r="U632" s="33">
        <f t="shared" si="240"/>
        <v>0</v>
      </c>
      <c r="V632" s="33">
        <f t="shared" si="240"/>
        <v>0</v>
      </c>
      <c r="W632" s="33">
        <f t="shared" si="240"/>
        <v>0</v>
      </c>
      <c r="X632" s="33">
        <f t="shared" si="240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41">IF(LataProjekcji&lt;=Koniec,K912,0)</f>
        <v>0</v>
      </c>
      <c r="L633" s="33">
        <f t="shared" si="241"/>
        <v>0</v>
      </c>
      <c r="M633" s="33">
        <f t="shared" si="241"/>
        <v>0</v>
      </c>
      <c r="N633" s="33">
        <f t="shared" si="241"/>
        <v>0</v>
      </c>
      <c r="O633" s="33">
        <f t="shared" si="241"/>
        <v>0</v>
      </c>
      <c r="P633" s="33">
        <f t="shared" si="241"/>
        <v>0</v>
      </c>
      <c r="Q633" s="33">
        <f t="shared" si="241"/>
        <v>0</v>
      </c>
      <c r="R633" s="33">
        <f t="shared" si="241"/>
        <v>0</v>
      </c>
      <c r="S633" s="33">
        <f t="shared" si="241"/>
        <v>0</v>
      </c>
      <c r="T633" s="33">
        <f t="shared" si="241"/>
        <v>0</v>
      </c>
      <c r="U633" s="33">
        <f t="shared" si="241"/>
        <v>0</v>
      </c>
      <c r="V633" s="33">
        <f t="shared" si="241"/>
        <v>0</v>
      </c>
      <c r="W633" s="33">
        <f t="shared" si="241"/>
        <v>0</v>
      </c>
      <c r="X633" s="33">
        <f t="shared" si="241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42">IF(LataProjekcji&lt;=Koniec,K913,0)</f>
        <v>0</v>
      </c>
      <c r="L634" s="33">
        <f t="shared" si="242"/>
        <v>0</v>
      </c>
      <c r="M634" s="33">
        <f t="shared" si="242"/>
        <v>0</v>
      </c>
      <c r="N634" s="33">
        <f t="shared" si="242"/>
        <v>0</v>
      </c>
      <c r="O634" s="33">
        <f t="shared" si="242"/>
        <v>0</v>
      </c>
      <c r="P634" s="33">
        <f t="shared" si="242"/>
        <v>0</v>
      </c>
      <c r="Q634" s="33">
        <f t="shared" si="242"/>
        <v>0</v>
      </c>
      <c r="R634" s="33">
        <f t="shared" si="242"/>
        <v>0</v>
      </c>
      <c r="S634" s="33">
        <f t="shared" si="242"/>
        <v>0</v>
      </c>
      <c r="T634" s="33">
        <f t="shared" si="242"/>
        <v>0</v>
      </c>
      <c r="U634" s="33">
        <f t="shared" si="242"/>
        <v>0</v>
      </c>
      <c r="V634" s="33">
        <f t="shared" si="242"/>
        <v>0</v>
      </c>
      <c r="W634" s="33">
        <f t="shared" si="242"/>
        <v>0</v>
      </c>
      <c r="X634" s="33">
        <f t="shared" si="242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43">IF(LataProjekcji&lt;=Koniec,L914,0)</f>
        <v>0</v>
      </c>
      <c r="M635" s="33">
        <f t="shared" si="243"/>
        <v>0</v>
      </c>
      <c r="N635" s="33">
        <f t="shared" si="243"/>
        <v>0</v>
      </c>
      <c r="O635" s="33">
        <f t="shared" si="243"/>
        <v>0</v>
      </c>
      <c r="P635" s="33">
        <f t="shared" si="243"/>
        <v>0</v>
      </c>
      <c r="Q635" s="33">
        <f t="shared" si="243"/>
        <v>0</v>
      </c>
      <c r="R635" s="33">
        <f t="shared" si="243"/>
        <v>0</v>
      </c>
      <c r="S635" s="33">
        <f t="shared" si="243"/>
        <v>0</v>
      </c>
      <c r="T635" s="33">
        <f t="shared" si="243"/>
        <v>0</v>
      </c>
      <c r="U635" s="33">
        <f t="shared" si="243"/>
        <v>0</v>
      </c>
      <c r="V635" s="33">
        <f t="shared" si="243"/>
        <v>0</v>
      </c>
      <c r="W635" s="33">
        <f t="shared" si="243"/>
        <v>0</v>
      </c>
      <c r="X635" s="33">
        <f t="shared" si="243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4">IF(LataProjekcji&lt;=Koniec,K915,0)</f>
        <v>0</v>
      </c>
      <c r="L636" s="106">
        <f t="shared" si="244"/>
        <v>0</v>
      </c>
      <c r="M636" s="106">
        <f t="shared" si="244"/>
        <v>0</v>
      </c>
      <c r="N636" s="106">
        <f t="shared" si="244"/>
        <v>0</v>
      </c>
      <c r="O636" s="106">
        <f t="shared" si="244"/>
        <v>0</v>
      </c>
      <c r="P636" s="106">
        <f t="shared" si="244"/>
        <v>0</v>
      </c>
      <c r="Q636" s="106">
        <f t="shared" si="244"/>
        <v>0</v>
      </c>
      <c r="R636" s="106">
        <f t="shared" si="244"/>
        <v>0</v>
      </c>
      <c r="S636" s="106">
        <f t="shared" si="244"/>
        <v>0</v>
      </c>
      <c r="T636" s="106">
        <f t="shared" si="244"/>
        <v>0</v>
      </c>
      <c r="U636" s="106">
        <f t="shared" si="244"/>
        <v>0</v>
      </c>
      <c r="V636" s="106">
        <f t="shared" si="244"/>
        <v>0</v>
      </c>
      <c r="W636" s="106">
        <f t="shared" si="244"/>
        <v>0</v>
      </c>
      <c r="X636" s="106">
        <f t="shared" si="244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5">IF(LataProjekcji&lt;=Koniec,K916,0)</f>
        <v>0</v>
      </c>
      <c r="L637" s="97">
        <f t="shared" si="245"/>
        <v>0</v>
      </c>
      <c r="M637" s="97">
        <f t="shared" si="245"/>
        <v>0</v>
      </c>
      <c r="N637" s="97">
        <f t="shared" si="245"/>
        <v>0</v>
      </c>
      <c r="O637" s="97">
        <f t="shared" si="245"/>
        <v>0</v>
      </c>
      <c r="P637" s="97">
        <f t="shared" si="245"/>
        <v>0</v>
      </c>
      <c r="Q637" s="97">
        <f t="shared" si="245"/>
        <v>0</v>
      </c>
      <c r="R637" s="97">
        <f t="shared" si="245"/>
        <v>0</v>
      </c>
      <c r="S637" s="97">
        <f t="shared" si="245"/>
        <v>0</v>
      </c>
      <c r="T637" s="97">
        <f t="shared" si="245"/>
        <v>0</v>
      </c>
      <c r="U637" s="97">
        <f t="shared" si="245"/>
        <v>0</v>
      </c>
      <c r="V637" s="97">
        <f t="shared" si="245"/>
        <v>0</v>
      </c>
      <c r="W637" s="97">
        <f t="shared" si="245"/>
        <v>0</v>
      </c>
      <c r="X637" s="97">
        <f t="shared" si="245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6">IF(LataProjekcji&lt;=Koniec,K917,0)</f>
        <v>0</v>
      </c>
      <c r="L638" s="97">
        <f t="shared" si="246"/>
        <v>0</v>
      </c>
      <c r="M638" s="97">
        <f t="shared" si="246"/>
        <v>0</v>
      </c>
      <c r="N638" s="97">
        <f t="shared" si="246"/>
        <v>0</v>
      </c>
      <c r="O638" s="97">
        <f t="shared" si="246"/>
        <v>0</v>
      </c>
      <c r="P638" s="97">
        <f t="shared" si="246"/>
        <v>0</v>
      </c>
      <c r="Q638" s="97">
        <f t="shared" si="246"/>
        <v>0</v>
      </c>
      <c r="R638" s="97">
        <f t="shared" si="246"/>
        <v>0</v>
      </c>
      <c r="S638" s="97">
        <f t="shared" si="246"/>
        <v>0</v>
      </c>
      <c r="T638" s="97">
        <f t="shared" si="246"/>
        <v>0</v>
      </c>
      <c r="U638" s="97">
        <f t="shared" si="246"/>
        <v>0</v>
      </c>
      <c r="V638" s="97">
        <f t="shared" si="246"/>
        <v>0</v>
      </c>
      <c r="W638" s="97">
        <f t="shared" si="246"/>
        <v>0</v>
      </c>
      <c r="X638" s="97">
        <f t="shared" si="246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5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7">LataProjekcji</f>
        <v>Uzupełnij dane</v>
      </c>
      <c r="L698" s="63" t="str">
        <f t="shared" si="247"/>
        <v/>
      </c>
      <c r="M698" s="63" t="str">
        <f t="shared" si="247"/>
        <v/>
      </c>
      <c r="N698" s="63" t="str">
        <f t="shared" si="247"/>
        <v/>
      </c>
      <c r="O698" s="63" t="str">
        <f t="shared" si="247"/>
        <v/>
      </c>
      <c r="P698" s="63" t="str">
        <f t="shared" si="247"/>
        <v/>
      </c>
      <c r="Q698" s="63" t="str">
        <f t="shared" si="247"/>
        <v/>
      </c>
      <c r="R698" s="63" t="str">
        <f t="shared" si="247"/>
        <v/>
      </c>
      <c r="S698" s="63" t="str">
        <f t="shared" si="247"/>
        <v/>
      </c>
      <c r="T698" s="63" t="str">
        <f t="shared" si="247"/>
        <v/>
      </c>
      <c r="U698" s="63" t="str">
        <f t="shared" si="247"/>
        <v/>
      </c>
      <c r="V698" s="63" t="str">
        <f t="shared" si="247"/>
        <v/>
      </c>
      <c r="W698" s="63" t="str">
        <f t="shared" si="247"/>
        <v/>
      </c>
      <c r="X698" s="63" t="str">
        <f t="shared" si="247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609"/>
      <c r="B701" s="58" t="str">
        <f t="shared" ref="B701:E720" si="248">IF(ISBLANK(B117),"",B117)</f>
        <v/>
      </c>
      <c r="C701" s="58" t="str">
        <f t="shared" si="248"/>
        <v/>
      </c>
      <c r="D701" s="58" t="str">
        <f t="shared" si="248"/>
        <v/>
      </c>
      <c r="E701" s="58" t="str">
        <f t="shared" si="248"/>
        <v/>
      </c>
      <c r="F701" s="58"/>
      <c r="G701" s="58"/>
      <c r="H701" s="58"/>
      <c r="I701" s="58"/>
      <c r="J701" s="448"/>
      <c r="K701" s="59">
        <f t="shared" ref="K701:X701" si="249">IF(AND($C701="B+R",$E701="prace rozwojowe",LataProjekcji&lt;=Koniec_PR,Modul_badawczo_rozwojowy=tak),ROUND(K117,0),0)</f>
        <v>0</v>
      </c>
      <c r="L701" s="59">
        <f t="shared" si="249"/>
        <v>0</v>
      </c>
      <c r="M701" s="59">
        <f t="shared" si="249"/>
        <v>0</v>
      </c>
      <c r="N701" s="59">
        <f t="shared" si="249"/>
        <v>0</v>
      </c>
      <c r="O701" s="59">
        <f t="shared" si="249"/>
        <v>0</v>
      </c>
      <c r="P701" s="59">
        <f t="shared" si="249"/>
        <v>0</v>
      </c>
      <c r="Q701" s="59">
        <f t="shared" si="249"/>
        <v>0</v>
      </c>
      <c r="R701" s="59">
        <f t="shared" si="249"/>
        <v>0</v>
      </c>
      <c r="S701" s="59">
        <f t="shared" si="249"/>
        <v>0</v>
      </c>
      <c r="T701" s="59">
        <f t="shared" si="249"/>
        <v>0</v>
      </c>
      <c r="U701" s="59">
        <f t="shared" si="249"/>
        <v>0</v>
      </c>
      <c r="V701" s="59">
        <f t="shared" si="249"/>
        <v>0</v>
      </c>
      <c r="W701" s="59">
        <f t="shared" si="249"/>
        <v>0</v>
      </c>
      <c r="X701" s="59">
        <f t="shared" si="249"/>
        <v>0</v>
      </c>
    </row>
    <row r="702" spans="1:24" hidden="1">
      <c r="A702" s="609"/>
      <c r="B702" s="58" t="str">
        <f t="shared" si="248"/>
        <v/>
      </c>
      <c r="C702" s="58" t="str">
        <f t="shared" si="248"/>
        <v/>
      </c>
      <c r="D702" s="58" t="str">
        <f t="shared" si="248"/>
        <v/>
      </c>
      <c r="E702" s="58" t="str">
        <f t="shared" si="248"/>
        <v/>
      </c>
      <c r="F702" s="58"/>
      <c r="G702" s="58"/>
      <c r="H702" s="58"/>
      <c r="I702" s="58"/>
      <c r="J702" s="58"/>
      <c r="K702" s="59">
        <f t="shared" ref="K702:X702" si="250">IF(AND($C702="B+R",$E702="prace rozwojowe",LataProjekcji&lt;=Koniec_PR,Modul_badawczo_rozwojowy=tak),ROUND(K118,0),0)</f>
        <v>0</v>
      </c>
      <c r="L702" s="59">
        <f t="shared" si="250"/>
        <v>0</v>
      </c>
      <c r="M702" s="59">
        <f t="shared" si="250"/>
        <v>0</v>
      </c>
      <c r="N702" s="59">
        <f t="shared" si="250"/>
        <v>0</v>
      </c>
      <c r="O702" s="59">
        <f t="shared" si="250"/>
        <v>0</v>
      </c>
      <c r="P702" s="59">
        <f t="shared" si="250"/>
        <v>0</v>
      </c>
      <c r="Q702" s="59">
        <f t="shared" si="250"/>
        <v>0</v>
      </c>
      <c r="R702" s="59">
        <f t="shared" si="250"/>
        <v>0</v>
      </c>
      <c r="S702" s="59">
        <f t="shared" si="250"/>
        <v>0</v>
      </c>
      <c r="T702" s="59">
        <f t="shared" si="250"/>
        <v>0</v>
      </c>
      <c r="U702" s="59">
        <f t="shared" si="250"/>
        <v>0</v>
      </c>
      <c r="V702" s="59">
        <f t="shared" si="250"/>
        <v>0</v>
      </c>
      <c r="W702" s="59">
        <f t="shared" si="250"/>
        <v>0</v>
      </c>
      <c r="X702" s="59">
        <f t="shared" si="250"/>
        <v>0</v>
      </c>
    </row>
    <row r="703" spans="1:24" hidden="1">
      <c r="A703" s="609"/>
      <c r="B703" s="58" t="str">
        <f t="shared" si="248"/>
        <v/>
      </c>
      <c r="C703" s="58" t="str">
        <f t="shared" si="248"/>
        <v/>
      </c>
      <c r="D703" s="58" t="str">
        <f t="shared" si="248"/>
        <v/>
      </c>
      <c r="E703" s="58" t="str">
        <f t="shared" si="248"/>
        <v/>
      </c>
      <c r="F703" s="58"/>
      <c r="G703" s="58"/>
      <c r="H703" s="58"/>
      <c r="I703" s="58"/>
      <c r="J703" s="58"/>
      <c r="K703" s="59">
        <f t="shared" ref="K703:X703" si="251">IF(AND($C703="B+R",$E703="prace rozwojowe",LataProjekcji&lt;=Koniec_PR,Modul_badawczo_rozwojowy=tak),ROUND(K119,0),0)</f>
        <v>0</v>
      </c>
      <c r="L703" s="59">
        <f t="shared" si="251"/>
        <v>0</v>
      </c>
      <c r="M703" s="59">
        <f t="shared" si="251"/>
        <v>0</v>
      </c>
      <c r="N703" s="59">
        <f t="shared" si="251"/>
        <v>0</v>
      </c>
      <c r="O703" s="59">
        <f t="shared" si="251"/>
        <v>0</v>
      </c>
      <c r="P703" s="59">
        <f t="shared" si="251"/>
        <v>0</v>
      </c>
      <c r="Q703" s="59">
        <f t="shared" si="251"/>
        <v>0</v>
      </c>
      <c r="R703" s="59">
        <f t="shared" si="251"/>
        <v>0</v>
      </c>
      <c r="S703" s="59">
        <f t="shared" si="251"/>
        <v>0</v>
      </c>
      <c r="T703" s="59">
        <f t="shared" si="251"/>
        <v>0</v>
      </c>
      <c r="U703" s="59">
        <f t="shared" si="251"/>
        <v>0</v>
      </c>
      <c r="V703" s="59">
        <f t="shared" si="251"/>
        <v>0</v>
      </c>
      <c r="W703" s="59">
        <f t="shared" si="251"/>
        <v>0</v>
      </c>
      <c r="X703" s="59">
        <f t="shared" si="251"/>
        <v>0</v>
      </c>
    </row>
    <row r="704" spans="1:24" hidden="1">
      <c r="A704" s="609"/>
      <c r="B704" s="58" t="str">
        <f t="shared" si="248"/>
        <v/>
      </c>
      <c r="C704" s="58" t="str">
        <f t="shared" si="248"/>
        <v/>
      </c>
      <c r="D704" s="58" t="str">
        <f t="shared" si="248"/>
        <v/>
      </c>
      <c r="E704" s="58" t="str">
        <f t="shared" si="248"/>
        <v/>
      </c>
      <c r="F704" s="58"/>
      <c r="G704" s="58"/>
      <c r="H704" s="58"/>
      <c r="I704" s="58"/>
      <c r="J704" s="58"/>
      <c r="K704" s="59">
        <f t="shared" ref="K704:X704" si="252">IF(AND($C704="B+R",$E704="prace rozwojowe",LataProjekcji&lt;=Koniec_PR,Modul_badawczo_rozwojowy=tak),ROUND(K120,0),0)</f>
        <v>0</v>
      </c>
      <c r="L704" s="59">
        <f t="shared" si="252"/>
        <v>0</v>
      </c>
      <c r="M704" s="59">
        <f t="shared" si="252"/>
        <v>0</v>
      </c>
      <c r="N704" s="59">
        <f t="shared" si="252"/>
        <v>0</v>
      </c>
      <c r="O704" s="59">
        <f t="shared" si="252"/>
        <v>0</v>
      </c>
      <c r="P704" s="59">
        <f t="shared" si="252"/>
        <v>0</v>
      </c>
      <c r="Q704" s="59">
        <f t="shared" si="252"/>
        <v>0</v>
      </c>
      <c r="R704" s="59">
        <f t="shared" si="252"/>
        <v>0</v>
      </c>
      <c r="S704" s="59">
        <f t="shared" si="252"/>
        <v>0</v>
      </c>
      <c r="T704" s="59">
        <f t="shared" si="252"/>
        <v>0</v>
      </c>
      <c r="U704" s="59">
        <f t="shared" si="252"/>
        <v>0</v>
      </c>
      <c r="V704" s="59">
        <f t="shared" si="252"/>
        <v>0</v>
      </c>
      <c r="W704" s="59">
        <f t="shared" si="252"/>
        <v>0</v>
      </c>
      <c r="X704" s="59">
        <f t="shared" si="252"/>
        <v>0</v>
      </c>
    </row>
    <row r="705" spans="1:24" hidden="1">
      <c r="A705" s="609"/>
      <c r="B705" s="58" t="str">
        <f t="shared" si="248"/>
        <v/>
      </c>
      <c r="C705" s="58" t="str">
        <f t="shared" si="248"/>
        <v/>
      </c>
      <c r="D705" s="58" t="str">
        <f t="shared" si="248"/>
        <v/>
      </c>
      <c r="E705" s="58" t="str">
        <f t="shared" si="248"/>
        <v/>
      </c>
      <c r="F705" s="58"/>
      <c r="G705" s="58"/>
      <c r="H705" s="58"/>
      <c r="I705" s="58"/>
      <c r="J705" s="58"/>
      <c r="K705" s="59">
        <f t="shared" ref="K705:X705" si="253">IF(AND($C705="B+R",$E705="prace rozwojowe",LataProjekcji&lt;=Koniec_PR,Modul_badawczo_rozwojowy=tak),ROUND(K121,0),0)</f>
        <v>0</v>
      </c>
      <c r="L705" s="59">
        <f t="shared" si="253"/>
        <v>0</v>
      </c>
      <c r="M705" s="59">
        <f t="shared" si="253"/>
        <v>0</v>
      </c>
      <c r="N705" s="59">
        <f t="shared" si="253"/>
        <v>0</v>
      </c>
      <c r="O705" s="59">
        <f t="shared" si="253"/>
        <v>0</v>
      </c>
      <c r="P705" s="59">
        <f t="shared" si="253"/>
        <v>0</v>
      </c>
      <c r="Q705" s="59">
        <f t="shared" si="253"/>
        <v>0</v>
      </c>
      <c r="R705" s="59">
        <f t="shared" si="253"/>
        <v>0</v>
      </c>
      <c r="S705" s="59">
        <f t="shared" si="253"/>
        <v>0</v>
      </c>
      <c r="T705" s="59">
        <f t="shared" si="253"/>
        <v>0</v>
      </c>
      <c r="U705" s="59">
        <f t="shared" si="253"/>
        <v>0</v>
      </c>
      <c r="V705" s="59">
        <f t="shared" si="253"/>
        <v>0</v>
      </c>
      <c r="W705" s="59">
        <f t="shared" si="253"/>
        <v>0</v>
      </c>
      <c r="X705" s="59">
        <f t="shared" si="253"/>
        <v>0</v>
      </c>
    </row>
    <row r="706" spans="1:24" hidden="1">
      <c r="A706" s="609"/>
      <c r="B706" s="58" t="str">
        <f t="shared" si="248"/>
        <v/>
      </c>
      <c r="C706" s="58" t="str">
        <f t="shared" si="248"/>
        <v/>
      </c>
      <c r="D706" s="58" t="str">
        <f t="shared" si="248"/>
        <v/>
      </c>
      <c r="E706" s="58" t="str">
        <f t="shared" si="248"/>
        <v/>
      </c>
      <c r="F706" s="58"/>
      <c r="G706" s="58"/>
      <c r="H706" s="58"/>
      <c r="I706" s="58"/>
      <c r="J706" s="58"/>
      <c r="K706" s="59">
        <f t="shared" ref="K706:X706" si="254">IF(AND($C706="B+R",$E706="prace rozwojowe",LataProjekcji&lt;=Koniec_PR,Modul_badawczo_rozwojowy=tak),ROUND(K122,0),0)</f>
        <v>0</v>
      </c>
      <c r="L706" s="59">
        <f t="shared" si="254"/>
        <v>0</v>
      </c>
      <c r="M706" s="59">
        <f t="shared" si="254"/>
        <v>0</v>
      </c>
      <c r="N706" s="59">
        <f t="shared" si="254"/>
        <v>0</v>
      </c>
      <c r="O706" s="59">
        <f t="shared" si="254"/>
        <v>0</v>
      </c>
      <c r="P706" s="59">
        <f t="shared" si="254"/>
        <v>0</v>
      </c>
      <c r="Q706" s="59">
        <f t="shared" si="254"/>
        <v>0</v>
      </c>
      <c r="R706" s="59">
        <f t="shared" si="254"/>
        <v>0</v>
      </c>
      <c r="S706" s="59">
        <f t="shared" si="254"/>
        <v>0</v>
      </c>
      <c r="T706" s="59">
        <f t="shared" si="254"/>
        <v>0</v>
      </c>
      <c r="U706" s="59">
        <f t="shared" si="254"/>
        <v>0</v>
      </c>
      <c r="V706" s="59">
        <f t="shared" si="254"/>
        <v>0</v>
      </c>
      <c r="W706" s="59">
        <f t="shared" si="254"/>
        <v>0</v>
      </c>
      <c r="X706" s="59">
        <f t="shared" si="254"/>
        <v>0</v>
      </c>
    </row>
    <row r="707" spans="1:24" hidden="1">
      <c r="A707" s="609"/>
      <c r="B707" s="58" t="str">
        <f t="shared" si="248"/>
        <v/>
      </c>
      <c r="C707" s="58" t="str">
        <f t="shared" si="248"/>
        <v/>
      </c>
      <c r="D707" s="58" t="str">
        <f t="shared" si="248"/>
        <v/>
      </c>
      <c r="E707" s="58" t="str">
        <f t="shared" si="248"/>
        <v/>
      </c>
      <c r="F707" s="58"/>
      <c r="G707" s="58"/>
      <c r="H707" s="58"/>
      <c r="I707" s="58"/>
      <c r="J707" s="58"/>
      <c r="K707" s="59">
        <f t="shared" ref="K707:X707" si="255">IF(AND($C707="B+R",$E707="prace rozwojowe",LataProjekcji&lt;=Koniec_PR,Modul_badawczo_rozwojowy=tak),ROUND(K123,0),0)</f>
        <v>0</v>
      </c>
      <c r="L707" s="59">
        <f t="shared" si="255"/>
        <v>0</v>
      </c>
      <c r="M707" s="59">
        <f t="shared" si="255"/>
        <v>0</v>
      </c>
      <c r="N707" s="59">
        <f t="shared" si="255"/>
        <v>0</v>
      </c>
      <c r="O707" s="59">
        <f t="shared" si="255"/>
        <v>0</v>
      </c>
      <c r="P707" s="59">
        <f t="shared" si="255"/>
        <v>0</v>
      </c>
      <c r="Q707" s="59">
        <f t="shared" si="255"/>
        <v>0</v>
      </c>
      <c r="R707" s="59">
        <f t="shared" si="255"/>
        <v>0</v>
      </c>
      <c r="S707" s="59">
        <f t="shared" si="255"/>
        <v>0</v>
      </c>
      <c r="T707" s="59">
        <f t="shared" si="255"/>
        <v>0</v>
      </c>
      <c r="U707" s="59">
        <f t="shared" si="255"/>
        <v>0</v>
      </c>
      <c r="V707" s="59">
        <f t="shared" si="255"/>
        <v>0</v>
      </c>
      <c r="W707" s="59">
        <f t="shared" si="255"/>
        <v>0</v>
      </c>
      <c r="X707" s="59">
        <f t="shared" si="255"/>
        <v>0</v>
      </c>
    </row>
    <row r="708" spans="1:24" hidden="1">
      <c r="A708" s="609"/>
      <c r="B708" s="58" t="str">
        <f t="shared" si="248"/>
        <v/>
      </c>
      <c r="C708" s="58" t="str">
        <f t="shared" si="248"/>
        <v/>
      </c>
      <c r="D708" s="58" t="str">
        <f t="shared" si="248"/>
        <v/>
      </c>
      <c r="E708" s="58" t="str">
        <f t="shared" si="248"/>
        <v/>
      </c>
      <c r="F708" s="58"/>
      <c r="G708" s="58"/>
      <c r="H708" s="58"/>
      <c r="I708" s="58"/>
      <c r="J708" s="58"/>
      <c r="K708" s="59">
        <f t="shared" ref="K708:X708" si="256">IF(AND($C708="B+R",$E708="prace rozwojowe",LataProjekcji&lt;=Koniec_PR,Modul_badawczo_rozwojowy=tak),ROUND(K124,0),0)</f>
        <v>0</v>
      </c>
      <c r="L708" s="59">
        <f t="shared" si="256"/>
        <v>0</v>
      </c>
      <c r="M708" s="59">
        <f t="shared" si="256"/>
        <v>0</v>
      </c>
      <c r="N708" s="59">
        <f t="shared" si="256"/>
        <v>0</v>
      </c>
      <c r="O708" s="59">
        <f t="shared" si="256"/>
        <v>0</v>
      </c>
      <c r="P708" s="59">
        <f t="shared" si="256"/>
        <v>0</v>
      </c>
      <c r="Q708" s="59">
        <f t="shared" si="256"/>
        <v>0</v>
      </c>
      <c r="R708" s="59">
        <f t="shared" si="256"/>
        <v>0</v>
      </c>
      <c r="S708" s="59">
        <f t="shared" si="256"/>
        <v>0</v>
      </c>
      <c r="T708" s="59">
        <f t="shared" si="256"/>
        <v>0</v>
      </c>
      <c r="U708" s="59">
        <f t="shared" si="256"/>
        <v>0</v>
      </c>
      <c r="V708" s="59">
        <f t="shared" si="256"/>
        <v>0</v>
      </c>
      <c r="W708" s="59">
        <f t="shared" si="256"/>
        <v>0</v>
      </c>
      <c r="X708" s="59">
        <f t="shared" si="256"/>
        <v>0</v>
      </c>
    </row>
    <row r="709" spans="1:24" hidden="1">
      <c r="A709" s="609"/>
      <c r="B709" s="58" t="str">
        <f t="shared" si="248"/>
        <v/>
      </c>
      <c r="C709" s="58" t="str">
        <f t="shared" si="248"/>
        <v/>
      </c>
      <c r="D709" s="58" t="str">
        <f t="shared" si="248"/>
        <v/>
      </c>
      <c r="E709" s="58" t="str">
        <f t="shared" si="248"/>
        <v/>
      </c>
      <c r="F709" s="58"/>
      <c r="G709" s="58"/>
      <c r="H709" s="58"/>
      <c r="I709" s="58"/>
      <c r="J709" s="58"/>
      <c r="K709" s="59">
        <f t="shared" ref="K709:X709" si="257">IF(AND($C709="B+R",$E709="prace rozwojowe",LataProjekcji&lt;=Koniec_PR,Modul_badawczo_rozwojowy=tak),ROUND(K125,0),0)</f>
        <v>0</v>
      </c>
      <c r="L709" s="59">
        <f t="shared" si="257"/>
        <v>0</v>
      </c>
      <c r="M709" s="59">
        <f t="shared" si="257"/>
        <v>0</v>
      </c>
      <c r="N709" s="59">
        <f t="shared" si="257"/>
        <v>0</v>
      </c>
      <c r="O709" s="59">
        <f t="shared" si="257"/>
        <v>0</v>
      </c>
      <c r="P709" s="59">
        <f t="shared" si="257"/>
        <v>0</v>
      </c>
      <c r="Q709" s="59">
        <f t="shared" si="257"/>
        <v>0</v>
      </c>
      <c r="R709" s="59">
        <f t="shared" si="257"/>
        <v>0</v>
      </c>
      <c r="S709" s="59">
        <f t="shared" si="257"/>
        <v>0</v>
      </c>
      <c r="T709" s="59">
        <f t="shared" si="257"/>
        <v>0</v>
      </c>
      <c r="U709" s="59">
        <f t="shared" si="257"/>
        <v>0</v>
      </c>
      <c r="V709" s="59">
        <f t="shared" si="257"/>
        <v>0</v>
      </c>
      <c r="W709" s="59">
        <f t="shared" si="257"/>
        <v>0</v>
      </c>
      <c r="X709" s="59">
        <f t="shared" si="257"/>
        <v>0</v>
      </c>
    </row>
    <row r="710" spans="1:24" hidden="1">
      <c r="A710" s="609"/>
      <c r="B710" s="58" t="str">
        <f t="shared" si="248"/>
        <v/>
      </c>
      <c r="C710" s="58" t="str">
        <f t="shared" si="248"/>
        <v/>
      </c>
      <c r="D710" s="58" t="str">
        <f t="shared" si="248"/>
        <v/>
      </c>
      <c r="E710" s="58" t="str">
        <f t="shared" si="248"/>
        <v/>
      </c>
      <c r="F710" s="58"/>
      <c r="G710" s="58"/>
      <c r="H710" s="58"/>
      <c r="I710" s="58"/>
      <c r="J710" s="58"/>
      <c r="K710" s="59">
        <f t="shared" ref="K710:X710" si="258">IF(AND($C710="B+R",$E710="prace rozwojowe",LataProjekcji&lt;=Koniec_PR,Modul_badawczo_rozwojowy=tak),ROUND(K126,0),0)</f>
        <v>0</v>
      </c>
      <c r="L710" s="59">
        <f t="shared" si="258"/>
        <v>0</v>
      </c>
      <c r="M710" s="59">
        <f t="shared" si="258"/>
        <v>0</v>
      </c>
      <c r="N710" s="59">
        <f t="shared" si="258"/>
        <v>0</v>
      </c>
      <c r="O710" s="59">
        <f t="shared" si="258"/>
        <v>0</v>
      </c>
      <c r="P710" s="59">
        <f t="shared" si="258"/>
        <v>0</v>
      </c>
      <c r="Q710" s="59">
        <f t="shared" si="258"/>
        <v>0</v>
      </c>
      <c r="R710" s="59">
        <f t="shared" si="258"/>
        <v>0</v>
      </c>
      <c r="S710" s="59">
        <f t="shared" si="258"/>
        <v>0</v>
      </c>
      <c r="T710" s="59">
        <f t="shared" si="258"/>
        <v>0</v>
      </c>
      <c r="U710" s="59">
        <f t="shared" si="258"/>
        <v>0</v>
      </c>
      <c r="V710" s="59">
        <f t="shared" si="258"/>
        <v>0</v>
      </c>
      <c r="W710" s="59">
        <f t="shared" si="258"/>
        <v>0</v>
      </c>
      <c r="X710" s="59">
        <f t="shared" si="258"/>
        <v>0</v>
      </c>
    </row>
    <row r="711" spans="1:24" hidden="1">
      <c r="A711" s="609"/>
      <c r="B711" s="58" t="str">
        <f t="shared" si="248"/>
        <v/>
      </c>
      <c r="C711" s="58" t="str">
        <f t="shared" si="248"/>
        <v/>
      </c>
      <c r="D711" s="58" t="str">
        <f t="shared" si="248"/>
        <v/>
      </c>
      <c r="E711" s="58" t="str">
        <f t="shared" si="248"/>
        <v/>
      </c>
      <c r="F711" s="58"/>
      <c r="G711" s="58"/>
      <c r="H711" s="58"/>
      <c r="I711" s="58"/>
      <c r="J711" s="58"/>
      <c r="K711" s="59">
        <f t="shared" ref="K711:X711" si="259">IF(AND($C711="B+R",$E711="prace rozwojowe",LataProjekcji&lt;=Koniec_PR,Modul_badawczo_rozwojowy=tak),ROUND(K127,0),0)</f>
        <v>0</v>
      </c>
      <c r="L711" s="59">
        <f t="shared" si="259"/>
        <v>0</v>
      </c>
      <c r="M711" s="59">
        <f t="shared" si="259"/>
        <v>0</v>
      </c>
      <c r="N711" s="59">
        <f t="shared" si="259"/>
        <v>0</v>
      </c>
      <c r="O711" s="59">
        <f t="shared" si="259"/>
        <v>0</v>
      </c>
      <c r="P711" s="59">
        <f t="shared" si="259"/>
        <v>0</v>
      </c>
      <c r="Q711" s="59">
        <f t="shared" si="259"/>
        <v>0</v>
      </c>
      <c r="R711" s="59">
        <f t="shared" si="259"/>
        <v>0</v>
      </c>
      <c r="S711" s="59">
        <f t="shared" si="259"/>
        <v>0</v>
      </c>
      <c r="T711" s="59">
        <f t="shared" si="259"/>
        <v>0</v>
      </c>
      <c r="U711" s="59">
        <f t="shared" si="259"/>
        <v>0</v>
      </c>
      <c r="V711" s="59">
        <f t="shared" si="259"/>
        <v>0</v>
      </c>
      <c r="W711" s="59">
        <f t="shared" si="259"/>
        <v>0</v>
      </c>
      <c r="X711" s="59">
        <f t="shared" si="259"/>
        <v>0</v>
      </c>
    </row>
    <row r="712" spans="1:24" hidden="1">
      <c r="A712" s="609"/>
      <c r="B712" s="58" t="str">
        <f t="shared" si="248"/>
        <v/>
      </c>
      <c r="C712" s="58" t="str">
        <f t="shared" si="248"/>
        <v/>
      </c>
      <c r="D712" s="58" t="str">
        <f t="shared" si="248"/>
        <v/>
      </c>
      <c r="E712" s="58" t="str">
        <f t="shared" si="248"/>
        <v/>
      </c>
      <c r="F712" s="58"/>
      <c r="G712" s="58"/>
      <c r="H712" s="58"/>
      <c r="I712" s="58"/>
      <c r="J712" s="58"/>
      <c r="K712" s="59">
        <f t="shared" ref="K712:X712" si="260">IF(AND($C712="B+R",$E712="prace rozwojowe",LataProjekcji&lt;=Koniec_PR,Modul_badawczo_rozwojowy=tak),ROUND(K128,0),0)</f>
        <v>0</v>
      </c>
      <c r="L712" s="59">
        <f t="shared" si="260"/>
        <v>0</v>
      </c>
      <c r="M712" s="59">
        <f t="shared" si="260"/>
        <v>0</v>
      </c>
      <c r="N712" s="59">
        <f t="shared" si="260"/>
        <v>0</v>
      </c>
      <c r="O712" s="59">
        <f t="shared" si="260"/>
        <v>0</v>
      </c>
      <c r="P712" s="59">
        <f t="shared" si="260"/>
        <v>0</v>
      </c>
      <c r="Q712" s="59">
        <f t="shared" si="260"/>
        <v>0</v>
      </c>
      <c r="R712" s="59">
        <f t="shared" si="260"/>
        <v>0</v>
      </c>
      <c r="S712" s="59">
        <f t="shared" si="260"/>
        <v>0</v>
      </c>
      <c r="T712" s="59">
        <f t="shared" si="260"/>
        <v>0</v>
      </c>
      <c r="U712" s="59">
        <f t="shared" si="260"/>
        <v>0</v>
      </c>
      <c r="V712" s="59">
        <f t="shared" si="260"/>
        <v>0</v>
      </c>
      <c r="W712" s="59">
        <f t="shared" si="260"/>
        <v>0</v>
      </c>
      <c r="X712" s="59">
        <f t="shared" si="260"/>
        <v>0</v>
      </c>
    </row>
    <row r="713" spans="1:24" hidden="1">
      <c r="A713" s="609"/>
      <c r="B713" s="58" t="str">
        <f t="shared" si="248"/>
        <v/>
      </c>
      <c r="C713" s="58" t="str">
        <f t="shared" si="248"/>
        <v/>
      </c>
      <c r="D713" s="58" t="str">
        <f t="shared" si="248"/>
        <v/>
      </c>
      <c r="E713" s="58" t="str">
        <f t="shared" si="248"/>
        <v/>
      </c>
      <c r="F713" s="58"/>
      <c r="G713" s="58"/>
      <c r="H713" s="58"/>
      <c r="I713" s="58"/>
      <c r="J713" s="58"/>
      <c r="K713" s="59">
        <f t="shared" ref="K713:X713" si="261">IF(AND($C713="B+R",$E713="prace rozwojowe",LataProjekcji&lt;=Koniec_PR,Modul_badawczo_rozwojowy=tak),ROUND(K129,0),0)</f>
        <v>0</v>
      </c>
      <c r="L713" s="59">
        <f t="shared" si="261"/>
        <v>0</v>
      </c>
      <c r="M713" s="59">
        <f t="shared" si="261"/>
        <v>0</v>
      </c>
      <c r="N713" s="59">
        <f t="shared" si="261"/>
        <v>0</v>
      </c>
      <c r="O713" s="59">
        <f t="shared" si="261"/>
        <v>0</v>
      </c>
      <c r="P713" s="59">
        <f t="shared" si="261"/>
        <v>0</v>
      </c>
      <c r="Q713" s="59">
        <f t="shared" si="261"/>
        <v>0</v>
      </c>
      <c r="R713" s="59">
        <f t="shared" si="261"/>
        <v>0</v>
      </c>
      <c r="S713" s="59">
        <f t="shared" si="261"/>
        <v>0</v>
      </c>
      <c r="T713" s="59">
        <f t="shared" si="261"/>
        <v>0</v>
      </c>
      <c r="U713" s="59">
        <f t="shared" si="261"/>
        <v>0</v>
      </c>
      <c r="V713" s="59">
        <f t="shared" si="261"/>
        <v>0</v>
      </c>
      <c r="W713" s="59">
        <f t="shared" si="261"/>
        <v>0</v>
      </c>
      <c r="X713" s="59">
        <f t="shared" si="261"/>
        <v>0</v>
      </c>
    </row>
    <row r="714" spans="1:24" hidden="1">
      <c r="A714" s="609"/>
      <c r="B714" s="58" t="str">
        <f t="shared" si="248"/>
        <v/>
      </c>
      <c r="C714" s="58" t="str">
        <f t="shared" si="248"/>
        <v/>
      </c>
      <c r="D714" s="58" t="str">
        <f t="shared" si="248"/>
        <v/>
      </c>
      <c r="E714" s="58" t="str">
        <f t="shared" si="248"/>
        <v/>
      </c>
      <c r="F714" s="58"/>
      <c r="G714" s="58"/>
      <c r="H714" s="58"/>
      <c r="I714" s="58"/>
      <c r="J714" s="58"/>
      <c r="K714" s="59">
        <f t="shared" ref="K714:X714" si="262">IF(AND($C714="B+R",$E714="prace rozwojowe",LataProjekcji&lt;=Koniec_PR,Modul_badawczo_rozwojowy=tak),ROUND(K130,0),0)</f>
        <v>0</v>
      </c>
      <c r="L714" s="59">
        <f t="shared" si="262"/>
        <v>0</v>
      </c>
      <c r="M714" s="59">
        <f t="shared" si="262"/>
        <v>0</v>
      </c>
      <c r="N714" s="59">
        <f t="shared" si="262"/>
        <v>0</v>
      </c>
      <c r="O714" s="59">
        <f t="shared" si="262"/>
        <v>0</v>
      </c>
      <c r="P714" s="59">
        <f t="shared" si="262"/>
        <v>0</v>
      </c>
      <c r="Q714" s="59">
        <f t="shared" si="262"/>
        <v>0</v>
      </c>
      <c r="R714" s="59">
        <f t="shared" si="262"/>
        <v>0</v>
      </c>
      <c r="S714" s="59">
        <f t="shared" si="262"/>
        <v>0</v>
      </c>
      <c r="T714" s="59">
        <f t="shared" si="262"/>
        <v>0</v>
      </c>
      <c r="U714" s="59">
        <f t="shared" si="262"/>
        <v>0</v>
      </c>
      <c r="V714" s="59">
        <f t="shared" si="262"/>
        <v>0</v>
      </c>
      <c r="W714" s="59">
        <f t="shared" si="262"/>
        <v>0</v>
      </c>
      <c r="X714" s="59">
        <f t="shared" si="262"/>
        <v>0</v>
      </c>
    </row>
    <row r="715" spans="1:24" hidden="1">
      <c r="A715" s="609"/>
      <c r="B715" s="58" t="str">
        <f t="shared" si="248"/>
        <v/>
      </c>
      <c r="C715" s="58" t="str">
        <f t="shared" si="248"/>
        <v/>
      </c>
      <c r="D715" s="58" t="str">
        <f t="shared" si="248"/>
        <v/>
      </c>
      <c r="E715" s="58" t="str">
        <f t="shared" si="248"/>
        <v/>
      </c>
      <c r="F715" s="58"/>
      <c r="G715" s="58"/>
      <c r="H715" s="58"/>
      <c r="I715" s="58"/>
      <c r="J715" s="58"/>
      <c r="K715" s="59">
        <f t="shared" ref="K715:X715" si="263">IF(AND($C715="B+R",$E715="prace rozwojowe",LataProjekcji&lt;=Koniec_PR,Modul_badawczo_rozwojowy=tak),ROUND(K131,0),0)</f>
        <v>0</v>
      </c>
      <c r="L715" s="59">
        <f t="shared" si="263"/>
        <v>0</v>
      </c>
      <c r="M715" s="59">
        <f t="shared" si="263"/>
        <v>0</v>
      </c>
      <c r="N715" s="59">
        <f t="shared" si="263"/>
        <v>0</v>
      </c>
      <c r="O715" s="59">
        <f t="shared" si="263"/>
        <v>0</v>
      </c>
      <c r="P715" s="59">
        <f t="shared" si="263"/>
        <v>0</v>
      </c>
      <c r="Q715" s="59">
        <f t="shared" si="263"/>
        <v>0</v>
      </c>
      <c r="R715" s="59">
        <f t="shared" si="263"/>
        <v>0</v>
      </c>
      <c r="S715" s="59">
        <f t="shared" si="263"/>
        <v>0</v>
      </c>
      <c r="T715" s="59">
        <f t="shared" si="263"/>
        <v>0</v>
      </c>
      <c r="U715" s="59">
        <f t="shared" si="263"/>
        <v>0</v>
      </c>
      <c r="V715" s="59">
        <f t="shared" si="263"/>
        <v>0</v>
      </c>
      <c r="W715" s="59">
        <f t="shared" si="263"/>
        <v>0</v>
      </c>
      <c r="X715" s="59">
        <f t="shared" si="263"/>
        <v>0</v>
      </c>
    </row>
    <row r="716" spans="1:24" hidden="1">
      <c r="A716" s="609"/>
      <c r="B716" s="58" t="str">
        <f t="shared" si="248"/>
        <v/>
      </c>
      <c r="C716" s="58" t="str">
        <f t="shared" si="248"/>
        <v/>
      </c>
      <c r="D716" s="58" t="str">
        <f t="shared" si="248"/>
        <v/>
      </c>
      <c r="E716" s="58" t="str">
        <f t="shared" si="248"/>
        <v/>
      </c>
      <c r="F716" s="58"/>
      <c r="G716" s="58"/>
      <c r="H716" s="58"/>
      <c r="I716" s="58"/>
      <c r="J716" s="58"/>
      <c r="K716" s="59">
        <f t="shared" ref="K716:X716" si="264">IF(AND($C716="B+R",$E716="prace rozwojowe",LataProjekcji&lt;=Koniec_PR,Modul_badawczo_rozwojowy=tak),ROUND(K132,0),0)</f>
        <v>0</v>
      </c>
      <c r="L716" s="59">
        <f t="shared" si="264"/>
        <v>0</v>
      </c>
      <c r="M716" s="59">
        <f t="shared" si="264"/>
        <v>0</v>
      </c>
      <c r="N716" s="59">
        <f t="shared" si="264"/>
        <v>0</v>
      </c>
      <c r="O716" s="59">
        <f t="shared" si="264"/>
        <v>0</v>
      </c>
      <c r="P716" s="59">
        <f t="shared" si="264"/>
        <v>0</v>
      </c>
      <c r="Q716" s="59">
        <f t="shared" si="264"/>
        <v>0</v>
      </c>
      <c r="R716" s="59">
        <f t="shared" si="264"/>
        <v>0</v>
      </c>
      <c r="S716" s="59">
        <f t="shared" si="264"/>
        <v>0</v>
      </c>
      <c r="T716" s="59">
        <f t="shared" si="264"/>
        <v>0</v>
      </c>
      <c r="U716" s="59">
        <f t="shared" si="264"/>
        <v>0</v>
      </c>
      <c r="V716" s="59">
        <f t="shared" si="264"/>
        <v>0</v>
      </c>
      <c r="W716" s="59">
        <f t="shared" si="264"/>
        <v>0</v>
      </c>
      <c r="X716" s="59">
        <f t="shared" si="264"/>
        <v>0</v>
      </c>
    </row>
    <row r="717" spans="1:24" hidden="1">
      <c r="A717" s="609"/>
      <c r="B717" s="58" t="str">
        <f t="shared" si="248"/>
        <v/>
      </c>
      <c r="C717" s="58" t="str">
        <f t="shared" si="248"/>
        <v/>
      </c>
      <c r="D717" s="58" t="str">
        <f t="shared" si="248"/>
        <v/>
      </c>
      <c r="E717" s="58" t="str">
        <f t="shared" si="248"/>
        <v/>
      </c>
      <c r="F717" s="58"/>
      <c r="G717" s="58"/>
      <c r="H717" s="58"/>
      <c r="I717" s="58"/>
      <c r="J717" s="58"/>
      <c r="K717" s="59">
        <f t="shared" ref="K717:X717" si="265">IF(AND($C717="B+R",$E717="prace rozwojowe",LataProjekcji&lt;=Koniec_PR,Modul_badawczo_rozwojowy=tak),ROUND(K133,0),0)</f>
        <v>0</v>
      </c>
      <c r="L717" s="59">
        <f t="shared" si="265"/>
        <v>0</v>
      </c>
      <c r="M717" s="59">
        <f t="shared" si="265"/>
        <v>0</v>
      </c>
      <c r="N717" s="59">
        <f t="shared" si="265"/>
        <v>0</v>
      </c>
      <c r="O717" s="59">
        <f t="shared" si="265"/>
        <v>0</v>
      </c>
      <c r="P717" s="59">
        <f t="shared" si="265"/>
        <v>0</v>
      </c>
      <c r="Q717" s="59">
        <f t="shared" si="265"/>
        <v>0</v>
      </c>
      <c r="R717" s="59">
        <f t="shared" si="265"/>
        <v>0</v>
      </c>
      <c r="S717" s="59">
        <f t="shared" si="265"/>
        <v>0</v>
      </c>
      <c r="T717" s="59">
        <f t="shared" si="265"/>
        <v>0</v>
      </c>
      <c r="U717" s="59">
        <f t="shared" si="265"/>
        <v>0</v>
      </c>
      <c r="V717" s="59">
        <f t="shared" si="265"/>
        <v>0</v>
      </c>
      <c r="W717" s="59">
        <f t="shared" si="265"/>
        <v>0</v>
      </c>
      <c r="X717" s="59">
        <f t="shared" si="265"/>
        <v>0</v>
      </c>
    </row>
    <row r="718" spans="1:24" hidden="1">
      <c r="A718" s="609"/>
      <c r="B718" s="58" t="str">
        <f t="shared" si="248"/>
        <v/>
      </c>
      <c r="C718" s="58" t="str">
        <f t="shared" si="248"/>
        <v/>
      </c>
      <c r="D718" s="58" t="str">
        <f t="shared" si="248"/>
        <v/>
      </c>
      <c r="E718" s="58" t="str">
        <f t="shared" si="248"/>
        <v/>
      </c>
      <c r="F718" s="58"/>
      <c r="G718" s="58"/>
      <c r="H718" s="58"/>
      <c r="I718" s="58"/>
      <c r="J718" s="58"/>
      <c r="K718" s="59">
        <f t="shared" ref="K718:X718" si="266">IF(AND($C718="B+R",$E718="prace rozwojowe",LataProjekcji&lt;=Koniec_PR,Modul_badawczo_rozwojowy=tak),ROUND(K134,0),0)</f>
        <v>0</v>
      </c>
      <c r="L718" s="59">
        <f t="shared" si="266"/>
        <v>0</v>
      </c>
      <c r="M718" s="59">
        <f t="shared" si="266"/>
        <v>0</v>
      </c>
      <c r="N718" s="59">
        <f t="shared" si="266"/>
        <v>0</v>
      </c>
      <c r="O718" s="59">
        <f t="shared" si="266"/>
        <v>0</v>
      </c>
      <c r="P718" s="59">
        <f t="shared" si="266"/>
        <v>0</v>
      </c>
      <c r="Q718" s="59">
        <f t="shared" si="266"/>
        <v>0</v>
      </c>
      <c r="R718" s="59">
        <f t="shared" si="266"/>
        <v>0</v>
      </c>
      <c r="S718" s="59">
        <f t="shared" si="266"/>
        <v>0</v>
      </c>
      <c r="T718" s="59">
        <f t="shared" si="266"/>
        <v>0</v>
      </c>
      <c r="U718" s="59">
        <f t="shared" si="266"/>
        <v>0</v>
      </c>
      <c r="V718" s="59">
        <f t="shared" si="266"/>
        <v>0</v>
      </c>
      <c r="W718" s="59">
        <f t="shared" si="266"/>
        <v>0</v>
      </c>
      <c r="X718" s="59">
        <f t="shared" si="266"/>
        <v>0</v>
      </c>
    </row>
    <row r="719" spans="1:24" hidden="1">
      <c r="A719" s="609"/>
      <c r="B719" s="58" t="str">
        <f t="shared" si="248"/>
        <v/>
      </c>
      <c r="C719" s="58" t="str">
        <f t="shared" si="248"/>
        <v/>
      </c>
      <c r="D719" s="58" t="str">
        <f t="shared" si="248"/>
        <v/>
      </c>
      <c r="E719" s="58" t="str">
        <f t="shared" si="248"/>
        <v/>
      </c>
      <c r="F719" s="58"/>
      <c r="G719" s="58"/>
      <c r="H719" s="58"/>
      <c r="I719" s="58"/>
      <c r="J719" s="58"/>
      <c r="K719" s="59">
        <f t="shared" ref="K719:X719" si="267">IF(AND($C719="B+R",$E719="prace rozwojowe",LataProjekcji&lt;=Koniec_PR,Modul_badawczo_rozwojowy=tak),ROUND(K135,0),0)</f>
        <v>0</v>
      </c>
      <c r="L719" s="59">
        <f t="shared" si="267"/>
        <v>0</v>
      </c>
      <c r="M719" s="59">
        <f t="shared" si="267"/>
        <v>0</v>
      </c>
      <c r="N719" s="59">
        <f t="shared" si="267"/>
        <v>0</v>
      </c>
      <c r="O719" s="59">
        <f t="shared" si="267"/>
        <v>0</v>
      </c>
      <c r="P719" s="59">
        <f t="shared" si="267"/>
        <v>0</v>
      </c>
      <c r="Q719" s="59">
        <f t="shared" si="267"/>
        <v>0</v>
      </c>
      <c r="R719" s="59">
        <f t="shared" si="267"/>
        <v>0</v>
      </c>
      <c r="S719" s="59">
        <f t="shared" si="267"/>
        <v>0</v>
      </c>
      <c r="T719" s="59">
        <f t="shared" si="267"/>
        <v>0</v>
      </c>
      <c r="U719" s="59">
        <f t="shared" si="267"/>
        <v>0</v>
      </c>
      <c r="V719" s="59">
        <f t="shared" si="267"/>
        <v>0</v>
      </c>
      <c r="W719" s="59">
        <f t="shared" si="267"/>
        <v>0</v>
      </c>
      <c r="X719" s="59">
        <f t="shared" si="267"/>
        <v>0</v>
      </c>
    </row>
    <row r="720" spans="1:24" hidden="1">
      <c r="A720" s="609"/>
      <c r="B720" s="58" t="str">
        <f t="shared" si="248"/>
        <v/>
      </c>
      <c r="C720" s="58" t="str">
        <f t="shared" si="248"/>
        <v/>
      </c>
      <c r="D720" s="58" t="str">
        <f t="shared" si="248"/>
        <v/>
      </c>
      <c r="E720" s="58" t="str">
        <f t="shared" si="248"/>
        <v/>
      </c>
      <c r="F720" s="58"/>
      <c r="G720" s="58"/>
      <c r="H720" s="58"/>
      <c r="I720" s="58"/>
      <c r="J720" s="58"/>
      <c r="K720" s="59">
        <f t="shared" ref="K720:X720" si="268">IF(AND($C720="B+R",$E720="prace rozwojowe",LataProjekcji&lt;=Koniec_PR,Modul_badawczo_rozwojowy=tak),ROUND(K136,0),0)</f>
        <v>0</v>
      </c>
      <c r="L720" s="59">
        <f t="shared" si="268"/>
        <v>0</v>
      </c>
      <c r="M720" s="59">
        <f t="shared" si="268"/>
        <v>0</v>
      </c>
      <c r="N720" s="59">
        <f t="shared" si="268"/>
        <v>0</v>
      </c>
      <c r="O720" s="59">
        <f t="shared" si="268"/>
        <v>0</v>
      </c>
      <c r="P720" s="59">
        <f t="shared" si="268"/>
        <v>0</v>
      </c>
      <c r="Q720" s="59">
        <f t="shared" si="268"/>
        <v>0</v>
      </c>
      <c r="R720" s="59">
        <f t="shared" si="268"/>
        <v>0</v>
      </c>
      <c r="S720" s="59">
        <f t="shared" si="268"/>
        <v>0</v>
      </c>
      <c r="T720" s="59">
        <f t="shared" si="268"/>
        <v>0</v>
      </c>
      <c r="U720" s="59">
        <f t="shared" si="268"/>
        <v>0</v>
      </c>
      <c r="V720" s="59">
        <f t="shared" si="268"/>
        <v>0</v>
      </c>
      <c r="W720" s="59">
        <f t="shared" si="268"/>
        <v>0</v>
      </c>
      <c r="X720" s="59">
        <f t="shared" si="268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9">ROUND(SUM(L701:L720),0)</f>
        <v>0</v>
      </c>
      <c r="M721" s="60">
        <f t="shared" si="269"/>
        <v>0</v>
      </c>
      <c r="N721" s="60">
        <f t="shared" si="269"/>
        <v>0</v>
      </c>
      <c r="O721" s="60">
        <f t="shared" si="269"/>
        <v>0</v>
      </c>
      <c r="P721" s="60">
        <f t="shared" si="269"/>
        <v>0</v>
      </c>
      <c r="Q721" s="60">
        <f t="shared" si="269"/>
        <v>0</v>
      </c>
      <c r="R721" s="60">
        <f t="shared" si="269"/>
        <v>0</v>
      </c>
      <c r="S721" s="60">
        <f t="shared" si="269"/>
        <v>0</v>
      </c>
      <c r="T721" s="60">
        <f t="shared" si="269"/>
        <v>0</v>
      </c>
      <c r="U721" s="60">
        <f t="shared" si="269"/>
        <v>0</v>
      </c>
      <c r="V721" s="60">
        <f t="shared" si="269"/>
        <v>0</v>
      </c>
      <c r="W721" s="60">
        <f t="shared" si="269"/>
        <v>0</v>
      </c>
      <c r="X721" s="60">
        <f t="shared" si="269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70">IF(ISBLANK(B162),"",B162)</f>
        <v/>
      </c>
      <c r="C725" s="58" t="str">
        <f t="shared" si="270"/>
        <v/>
      </c>
      <c r="D725" s="58" t="str">
        <f t="shared" si="270"/>
        <v/>
      </c>
      <c r="E725" s="58" t="str">
        <f t="shared" si="270"/>
        <v/>
      </c>
      <c r="F725" s="58"/>
      <c r="G725" s="58"/>
      <c r="H725" s="58"/>
      <c r="I725" s="58"/>
      <c r="J725" s="58" t="s">
        <v>724</v>
      </c>
      <c r="K725" s="59">
        <f t="shared" ref="K725:X725" si="271">IF(AND($C725="B+R",$E725="prace rozwojowe",LataProjekcji&lt;=Koniec_PR,Modul_badawczo_rozwojowy=tak),ROUND(K162,0),0)</f>
        <v>0</v>
      </c>
      <c r="L725" s="59">
        <f t="shared" si="271"/>
        <v>0</v>
      </c>
      <c r="M725" s="59">
        <f t="shared" si="271"/>
        <v>0</v>
      </c>
      <c r="N725" s="59">
        <f t="shared" si="271"/>
        <v>0</v>
      </c>
      <c r="O725" s="59">
        <f t="shared" si="271"/>
        <v>0</v>
      </c>
      <c r="P725" s="59">
        <f t="shared" si="271"/>
        <v>0</v>
      </c>
      <c r="Q725" s="59">
        <f t="shared" si="271"/>
        <v>0</v>
      </c>
      <c r="R725" s="59">
        <f t="shared" si="271"/>
        <v>0</v>
      </c>
      <c r="S725" s="59">
        <f t="shared" si="271"/>
        <v>0</v>
      </c>
      <c r="T725" s="59">
        <f t="shared" si="271"/>
        <v>0</v>
      </c>
      <c r="U725" s="59">
        <f t="shared" si="271"/>
        <v>0</v>
      </c>
      <c r="V725" s="59">
        <f t="shared" si="271"/>
        <v>0</v>
      </c>
      <c r="W725" s="59">
        <f t="shared" si="271"/>
        <v>0</v>
      </c>
      <c r="X725" s="59">
        <f t="shared" si="271"/>
        <v>0</v>
      </c>
    </row>
    <row r="726" spans="2:24" hidden="1">
      <c r="B726" s="58" t="str">
        <f t="shared" si="270"/>
        <v/>
      </c>
      <c r="C726" s="58" t="str">
        <f t="shared" si="270"/>
        <v/>
      </c>
      <c r="D726" s="58" t="str">
        <f t="shared" si="270"/>
        <v/>
      </c>
      <c r="E726" s="58" t="str">
        <f t="shared" si="270"/>
        <v/>
      </c>
      <c r="F726" s="58"/>
      <c r="G726" s="58"/>
      <c r="H726" s="58"/>
      <c r="I726" s="58"/>
      <c r="J726" s="58"/>
      <c r="K726" s="59">
        <f t="shared" ref="K726:X726" si="272">IF(AND($C726="B+R",$E726="prace rozwojowe",LataProjekcji&lt;=Koniec_PR,Modul_badawczo_rozwojowy=tak),ROUND(K163,0),0)</f>
        <v>0</v>
      </c>
      <c r="L726" s="59">
        <f t="shared" si="272"/>
        <v>0</v>
      </c>
      <c r="M726" s="59">
        <f t="shared" si="272"/>
        <v>0</v>
      </c>
      <c r="N726" s="59">
        <f t="shared" si="272"/>
        <v>0</v>
      </c>
      <c r="O726" s="59">
        <f t="shared" si="272"/>
        <v>0</v>
      </c>
      <c r="P726" s="59">
        <f t="shared" si="272"/>
        <v>0</v>
      </c>
      <c r="Q726" s="59">
        <f t="shared" si="272"/>
        <v>0</v>
      </c>
      <c r="R726" s="59">
        <f t="shared" si="272"/>
        <v>0</v>
      </c>
      <c r="S726" s="59">
        <f t="shared" si="272"/>
        <v>0</v>
      </c>
      <c r="T726" s="59">
        <f t="shared" si="272"/>
        <v>0</v>
      </c>
      <c r="U726" s="59">
        <f t="shared" si="272"/>
        <v>0</v>
      </c>
      <c r="V726" s="59">
        <f t="shared" si="272"/>
        <v>0</v>
      </c>
      <c r="W726" s="59">
        <f t="shared" si="272"/>
        <v>0</v>
      </c>
      <c r="X726" s="59">
        <f t="shared" si="272"/>
        <v>0</v>
      </c>
    </row>
    <row r="727" spans="2:24" hidden="1">
      <c r="B727" s="58" t="str">
        <f t="shared" si="270"/>
        <v/>
      </c>
      <c r="C727" s="58" t="str">
        <f t="shared" si="270"/>
        <v/>
      </c>
      <c r="D727" s="58" t="str">
        <f t="shared" si="270"/>
        <v/>
      </c>
      <c r="E727" s="58" t="str">
        <f t="shared" si="270"/>
        <v/>
      </c>
      <c r="F727" s="58"/>
      <c r="G727" s="58"/>
      <c r="H727" s="58"/>
      <c r="I727" s="58"/>
      <c r="J727" s="58"/>
      <c r="K727" s="59">
        <f t="shared" ref="K727:X727" si="273">IF(AND($C727="B+R",$E727="prace rozwojowe",LataProjekcji&lt;=Koniec_PR,Modul_badawczo_rozwojowy=tak),ROUND(K164,0),0)</f>
        <v>0</v>
      </c>
      <c r="L727" s="59">
        <f t="shared" si="273"/>
        <v>0</v>
      </c>
      <c r="M727" s="59">
        <f t="shared" si="273"/>
        <v>0</v>
      </c>
      <c r="N727" s="59">
        <f t="shared" si="273"/>
        <v>0</v>
      </c>
      <c r="O727" s="59">
        <f t="shared" si="273"/>
        <v>0</v>
      </c>
      <c r="P727" s="59">
        <f t="shared" si="273"/>
        <v>0</v>
      </c>
      <c r="Q727" s="59">
        <f t="shared" si="273"/>
        <v>0</v>
      </c>
      <c r="R727" s="59">
        <f t="shared" si="273"/>
        <v>0</v>
      </c>
      <c r="S727" s="59">
        <f t="shared" si="273"/>
        <v>0</v>
      </c>
      <c r="T727" s="59">
        <f t="shared" si="273"/>
        <v>0</v>
      </c>
      <c r="U727" s="59">
        <f t="shared" si="273"/>
        <v>0</v>
      </c>
      <c r="V727" s="59">
        <f t="shared" si="273"/>
        <v>0</v>
      </c>
      <c r="W727" s="59">
        <f t="shared" si="273"/>
        <v>0</v>
      </c>
      <c r="X727" s="59">
        <f t="shared" si="273"/>
        <v>0</v>
      </c>
    </row>
    <row r="728" spans="2:24" hidden="1">
      <c r="B728" s="58" t="str">
        <f t="shared" si="270"/>
        <v/>
      </c>
      <c r="C728" s="58" t="str">
        <f t="shared" si="270"/>
        <v/>
      </c>
      <c r="D728" s="58" t="str">
        <f t="shared" si="270"/>
        <v/>
      </c>
      <c r="E728" s="58" t="str">
        <f t="shared" si="270"/>
        <v/>
      </c>
      <c r="F728" s="58"/>
      <c r="G728" s="58"/>
      <c r="H728" s="58"/>
      <c r="I728" s="58"/>
      <c r="J728" s="58"/>
      <c r="K728" s="59">
        <f t="shared" ref="K728:X728" si="274">IF(AND($C728="B+R",$E728="prace rozwojowe",LataProjekcji&lt;=Koniec_PR,Modul_badawczo_rozwojowy=tak),ROUND(K165,0),0)</f>
        <v>0</v>
      </c>
      <c r="L728" s="59">
        <f t="shared" si="274"/>
        <v>0</v>
      </c>
      <c r="M728" s="59">
        <f t="shared" si="274"/>
        <v>0</v>
      </c>
      <c r="N728" s="59">
        <f t="shared" si="274"/>
        <v>0</v>
      </c>
      <c r="O728" s="59">
        <f t="shared" si="274"/>
        <v>0</v>
      </c>
      <c r="P728" s="59">
        <f t="shared" si="274"/>
        <v>0</v>
      </c>
      <c r="Q728" s="59">
        <f t="shared" si="274"/>
        <v>0</v>
      </c>
      <c r="R728" s="59">
        <f t="shared" si="274"/>
        <v>0</v>
      </c>
      <c r="S728" s="59">
        <f t="shared" si="274"/>
        <v>0</v>
      </c>
      <c r="T728" s="59">
        <f t="shared" si="274"/>
        <v>0</v>
      </c>
      <c r="U728" s="59">
        <f t="shared" si="274"/>
        <v>0</v>
      </c>
      <c r="V728" s="59">
        <f t="shared" si="274"/>
        <v>0</v>
      </c>
      <c r="W728" s="59">
        <f t="shared" si="274"/>
        <v>0</v>
      </c>
      <c r="X728" s="59">
        <f t="shared" si="274"/>
        <v>0</v>
      </c>
    </row>
    <row r="729" spans="2:24" hidden="1">
      <c r="B729" s="58" t="str">
        <f t="shared" si="270"/>
        <v/>
      </c>
      <c r="C729" s="58" t="str">
        <f t="shared" si="270"/>
        <v/>
      </c>
      <c r="D729" s="58" t="str">
        <f t="shared" si="270"/>
        <v/>
      </c>
      <c r="E729" s="58" t="str">
        <f t="shared" si="270"/>
        <v/>
      </c>
      <c r="F729" s="58"/>
      <c r="G729" s="58"/>
      <c r="H729" s="58"/>
      <c r="I729" s="58"/>
      <c r="J729" s="58"/>
      <c r="K729" s="59">
        <f t="shared" ref="K729:X729" si="275">IF(AND($C729="B+R",$E729="prace rozwojowe",LataProjekcji&lt;=Koniec_PR,Modul_badawczo_rozwojowy=tak),ROUND(K166,0),0)</f>
        <v>0</v>
      </c>
      <c r="L729" s="59">
        <f t="shared" si="275"/>
        <v>0</v>
      </c>
      <c r="M729" s="59">
        <f t="shared" si="275"/>
        <v>0</v>
      </c>
      <c r="N729" s="59">
        <f t="shared" si="275"/>
        <v>0</v>
      </c>
      <c r="O729" s="59">
        <f t="shared" si="275"/>
        <v>0</v>
      </c>
      <c r="P729" s="59">
        <f t="shared" si="275"/>
        <v>0</v>
      </c>
      <c r="Q729" s="59">
        <f t="shared" si="275"/>
        <v>0</v>
      </c>
      <c r="R729" s="59">
        <f t="shared" si="275"/>
        <v>0</v>
      </c>
      <c r="S729" s="59">
        <f t="shared" si="275"/>
        <v>0</v>
      </c>
      <c r="T729" s="59">
        <f t="shared" si="275"/>
        <v>0</v>
      </c>
      <c r="U729" s="59">
        <f t="shared" si="275"/>
        <v>0</v>
      </c>
      <c r="V729" s="59">
        <f t="shared" si="275"/>
        <v>0</v>
      </c>
      <c r="W729" s="59">
        <f t="shared" si="275"/>
        <v>0</v>
      </c>
      <c r="X729" s="59">
        <f t="shared" si="275"/>
        <v>0</v>
      </c>
    </row>
    <row r="730" spans="2:24" hidden="1">
      <c r="B730" s="58" t="str">
        <f t="shared" si="270"/>
        <v/>
      </c>
      <c r="C730" s="58" t="str">
        <f t="shared" si="270"/>
        <v/>
      </c>
      <c r="D730" s="58" t="str">
        <f t="shared" si="270"/>
        <v/>
      </c>
      <c r="E730" s="58" t="str">
        <f t="shared" si="270"/>
        <v/>
      </c>
      <c r="F730" s="58"/>
      <c r="G730" s="58"/>
      <c r="H730" s="58"/>
      <c r="I730" s="58"/>
      <c r="J730" s="58"/>
      <c r="K730" s="59">
        <f t="shared" ref="K730:X730" si="276">IF(AND($C730="B+R",$E730="prace rozwojowe",LataProjekcji&lt;=Koniec_PR,Modul_badawczo_rozwojowy=tak),ROUND(K167,0),0)</f>
        <v>0</v>
      </c>
      <c r="L730" s="59">
        <f t="shared" si="276"/>
        <v>0</v>
      </c>
      <c r="M730" s="59">
        <f t="shared" si="276"/>
        <v>0</v>
      </c>
      <c r="N730" s="59">
        <f t="shared" si="276"/>
        <v>0</v>
      </c>
      <c r="O730" s="59">
        <f t="shared" si="276"/>
        <v>0</v>
      </c>
      <c r="P730" s="59">
        <f t="shared" si="276"/>
        <v>0</v>
      </c>
      <c r="Q730" s="59">
        <f t="shared" si="276"/>
        <v>0</v>
      </c>
      <c r="R730" s="59">
        <f t="shared" si="276"/>
        <v>0</v>
      </c>
      <c r="S730" s="59">
        <f t="shared" si="276"/>
        <v>0</v>
      </c>
      <c r="T730" s="59">
        <f t="shared" si="276"/>
        <v>0</v>
      </c>
      <c r="U730" s="59">
        <f t="shared" si="276"/>
        <v>0</v>
      </c>
      <c r="V730" s="59">
        <f t="shared" si="276"/>
        <v>0</v>
      </c>
      <c r="W730" s="59">
        <f t="shared" si="276"/>
        <v>0</v>
      </c>
      <c r="X730" s="59">
        <f t="shared" si="276"/>
        <v>0</v>
      </c>
    </row>
    <row r="731" spans="2:24" hidden="1">
      <c r="B731" s="58" t="str">
        <f t="shared" si="270"/>
        <v/>
      </c>
      <c r="C731" s="58" t="str">
        <f t="shared" si="270"/>
        <v/>
      </c>
      <c r="D731" s="58" t="str">
        <f t="shared" si="270"/>
        <v/>
      </c>
      <c r="E731" s="58" t="str">
        <f t="shared" si="270"/>
        <v/>
      </c>
      <c r="F731" s="58"/>
      <c r="G731" s="58"/>
      <c r="H731" s="58"/>
      <c r="I731" s="58"/>
      <c r="J731" s="58"/>
      <c r="K731" s="59">
        <f t="shared" ref="K731:X731" si="277">IF(AND($C731="B+R",$E731="prace rozwojowe",LataProjekcji&lt;=Koniec_PR,Modul_badawczo_rozwojowy=tak),ROUND(K168,0),0)</f>
        <v>0</v>
      </c>
      <c r="L731" s="59">
        <f t="shared" si="277"/>
        <v>0</v>
      </c>
      <c r="M731" s="59">
        <f t="shared" si="277"/>
        <v>0</v>
      </c>
      <c r="N731" s="59">
        <f t="shared" si="277"/>
        <v>0</v>
      </c>
      <c r="O731" s="59">
        <f t="shared" si="277"/>
        <v>0</v>
      </c>
      <c r="P731" s="59">
        <f t="shared" si="277"/>
        <v>0</v>
      </c>
      <c r="Q731" s="59">
        <f t="shared" si="277"/>
        <v>0</v>
      </c>
      <c r="R731" s="59">
        <f t="shared" si="277"/>
        <v>0</v>
      </c>
      <c r="S731" s="59">
        <f t="shared" si="277"/>
        <v>0</v>
      </c>
      <c r="T731" s="59">
        <f t="shared" si="277"/>
        <v>0</v>
      </c>
      <c r="U731" s="59">
        <f t="shared" si="277"/>
        <v>0</v>
      </c>
      <c r="V731" s="59">
        <f t="shared" si="277"/>
        <v>0</v>
      </c>
      <c r="W731" s="59">
        <f t="shared" si="277"/>
        <v>0</v>
      </c>
      <c r="X731" s="59">
        <f t="shared" si="277"/>
        <v>0</v>
      </c>
    </row>
    <row r="732" spans="2:24" hidden="1">
      <c r="B732" s="58" t="str">
        <f t="shared" si="270"/>
        <v/>
      </c>
      <c r="C732" s="58" t="str">
        <f t="shared" si="270"/>
        <v/>
      </c>
      <c r="D732" s="58" t="str">
        <f t="shared" si="270"/>
        <v/>
      </c>
      <c r="E732" s="58" t="str">
        <f t="shared" si="270"/>
        <v/>
      </c>
      <c r="F732" s="58"/>
      <c r="G732" s="58"/>
      <c r="H732" s="58"/>
      <c r="I732" s="58"/>
      <c r="J732" s="58"/>
      <c r="K732" s="59">
        <f t="shared" ref="K732:X732" si="278">IF(AND($C732="B+R",$E732="prace rozwojowe",LataProjekcji&lt;=Koniec_PR,Modul_badawczo_rozwojowy=tak),ROUND(K169,0),0)</f>
        <v>0</v>
      </c>
      <c r="L732" s="59">
        <f t="shared" si="278"/>
        <v>0</v>
      </c>
      <c r="M732" s="59">
        <f t="shared" si="278"/>
        <v>0</v>
      </c>
      <c r="N732" s="59">
        <f t="shared" si="278"/>
        <v>0</v>
      </c>
      <c r="O732" s="59">
        <f t="shared" si="278"/>
        <v>0</v>
      </c>
      <c r="P732" s="59">
        <f t="shared" si="278"/>
        <v>0</v>
      </c>
      <c r="Q732" s="59">
        <f t="shared" si="278"/>
        <v>0</v>
      </c>
      <c r="R732" s="59">
        <f t="shared" si="278"/>
        <v>0</v>
      </c>
      <c r="S732" s="59">
        <f t="shared" si="278"/>
        <v>0</v>
      </c>
      <c r="T732" s="59">
        <f t="shared" si="278"/>
        <v>0</v>
      </c>
      <c r="U732" s="59">
        <f t="shared" si="278"/>
        <v>0</v>
      </c>
      <c r="V732" s="59">
        <f t="shared" si="278"/>
        <v>0</v>
      </c>
      <c r="W732" s="59">
        <f t="shared" si="278"/>
        <v>0</v>
      </c>
      <c r="X732" s="59">
        <f t="shared" si="278"/>
        <v>0</v>
      </c>
    </row>
    <row r="733" spans="2:24" hidden="1">
      <c r="B733" s="58" t="str">
        <f t="shared" si="270"/>
        <v/>
      </c>
      <c r="C733" s="58" t="str">
        <f t="shared" si="270"/>
        <v/>
      </c>
      <c r="D733" s="58" t="str">
        <f t="shared" si="270"/>
        <v/>
      </c>
      <c r="E733" s="58" t="str">
        <f t="shared" si="270"/>
        <v/>
      </c>
      <c r="F733" s="58"/>
      <c r="G733" s="58"/>
      <c r="H733" s="58"/>
      <c r="I733" s="58"/>
      <c r="J733" s="58"/>
      <c r="K733" s="59">
        <f t="shared" ref="K733:X733" si="279">IF(AND($C733="B+R",$E733="prace rozwojowe",LataProjekcji&lt;=Koniec_PR,Modul_badawczo_rozwojowy=tak),ROUND(K170,0),0)</f>
        <v>0</v>
      </c>
      <c r="L733" s="59">
        <f t="shared" si="279"/>
        <v>0</v>
      </c>
      <c r="M733" s="59">
        <f t="shared" si="279"/>
        <v>0</v>
      </c>
      <c r="N733" s="59">
        <f t="shared" si="279"/>
        <v>0</v>
      </c>
      <c r="O733" s="59">
        <f t="shared" si="279"/>
        <v>0</v>
      </c>
      <c r="P733" s="59">
        <f t="shared" si="279"/>
        <v>0</v>
      </c>
      <c r="Q733" s="59">
        <f t="shared" si="279"/>
        <v>0</v>
      </c>
      <c r="R733" s="59">
        <f t="shared" si="279"/>
        <v>0</v>
      </c>
      <c r="S733" s="59">
        <f t="shared" si="279"/>
        <v>0</v>
      </c>
      <c r="T733" s="59">
        <f t="shared" si="279"/>
        <v>0</v>
      </c>
      <c r="U733" s="59">
        <f t="shared" si="279"/>
        <v>0</v>
      </c>
      <c r="V733" s="59">
        <f t="shared" si="279"/>
        <v>0</v>
      </c>
      <c r="W733" s="59">
        <f t="shared" si="279"/>
        <v>0</v>
      </c>
      <c r="X733" s="59">
        <f t="shared" si="279"/>
        <v>0</v>
      </c>
    </row>
    <row r="734" spans="2:24" hidden="1">
      <c r="B734" s="58" t="str">
        <f t="shared" si="270"/>
        <v/>
      </c>
      <c r="C734" s="58" t="str">
        <f t="shared" si="270"/>
        <v/>
      </c>
      <c r="D734" s="58" t="str">
        <f t="shared" si="270"/>
        <v/>
      </c>
      <c r="E734" s="58" t="str">
        <f t="shared" si="270"/>
        <v/>
      </c>
      <c r="F734" s="58"/>
      <c r="G734" s="58"/>
      <c r="H734" s="58"/>
      <c r="I734" s="58"/>
      <c r="J734" s="58"/>
      <c r="K734" s="59">
        <f t="shared" ref="K734:X734" si="280">IF(AND($C734="B+R",$E734="prace rozwojowe",LataProjekcji&lt;=Koniec_PR,Modul_badawczo_rozwojowy=tak),ROUND(K171,0),0)</f>
        <v>0</v>
      </c>
      <c r="L734" s="59">
        <f t="shared" si="280"/>
        <v>0</v>
      </c>
      <c r="M734" s="59">
        <f t="shared" si="280"/>
        <v>0</v>
      </c>
      <c r="N734" s="59">
        <f t="shared" si="280"/>
        <v>0</v>
      </c>
      <c r="O734" s="59">
        <f t="shared" si="280"/>
        <v>0</v>
      </c>
      <c r="P734" s="59">
        <f t="shared" si="280"/>
        <v>0</v>
      </c>
      <c r="Q734" s="59">
        <f t="shared" si="280"/>
        <v>0</v>
      </c>
      <c r="R734" s="59">
        <f t="shared" si="280"/>
        <v>0</v>
      </c>
      <c r="S734" s="59">
        <f t="shared" si="280"/>
        <v>0</v>
      </c>
      <c r="T734" s="59">
        <f t="shared" si="280"/>
        <v>0</v>
      </c>
      <c r="U734" s="59">
        <f t="shared" si="280"/>
        <v>0</v>
      </c>
      <c r="V734" s="59">
        <f t="shared" si="280"/>
        <v>0</v>
      </c>
      <c r="W734" s="59">
        <f t="shared" si="280"/>
        <v>0</v>
      </c>
      <c r="X734" s="59">
        <f t="shared" si="280"/>
        <v>0</v>
      </c>
    </row>
    <row r="735" spans="2:24" hidden="1">
      <c r="B735" s="58" t="str">
        <f t="shared" si="270"/>
        <v/>
      </c>
      <c r="C735" s="58" t="str">
        <f t="shared" si="270"/>
        <v/>
      </c>
      <c r="D735" s="58" t="str">
        <f t="shared" si="270"/>
        <v/>
      </c>
      <c r="E735" s="58" t="str">
        <f t="shared" si="270"/>
        <v/>
      </c>
      <c r="F735" s="58"/>
      <c r="G735" s="58"/>
      <c r="H735" s="58"/>
      <c r="I735" s="58"/>
      <c r="J735" s="58"/>
      <c r="K735" s="59">
        <f t="shared" ref="K735:X735" si="281">IF(AND($C735="B+R",$E735="prace rozwojowe",LataProjekcji&lt;=Koniec_PR,Modul_badawczo_rozwojowy=tak),ROUND(K172,0),0)</f>
        <v>0</v>
      </c>
      <c r="L735" s="59">
        <f t="shared" si="281"/>
        <v>0</v>
      </c>
      <c r="M735" s="59">
        <f t="shared" si="281"/>
        <v>0</v>
      </c>
      <c r="N735" s="59">
        <f t="shared" si="281"/>
        <v>0</v>
      </c>
      <c r="O735" s="59">
        <f t="shared" si="281"/>
        <v>0</v>
      </c>
      <c r="P735" s="59">
        <f t="shared" si="281"/>
        <v>0</v>
      </c>
      <c r="Q735" s="59">
        <f t="shared" si="281"/>
        <v>0</v>
      </c>
      <c r="R735" s="59">
        <f t="shared" si="281"/>
        <v>0</v>
      </c>
      <c r="S735" s="59">
        <f t="shared" si="281"/>
        <v>0</v>
      </c>
      <c r="T735" s="59">
        <f t="shared" si="281"/>
        <v>0</v>
      </c>
      <c r="U735" s="59">
        <f t="shared" si="281"/>
        <v>0</v>
      </c>
      <c r="V735" s="59">
        <f t="shared" si="281"/>
        <v>0</v>
      </c>
      <c r="W735" s="59">
        <f t="shared" si="281"/>
        <v>0</v>
      </c>
      <c r="X735" s="59">
        <f t="shared" si="281"/>
        <v>0</v>
      </c>
    </row>
    <row r="736" spans="2:24" hidden="1">
      <c r="B736" s="58" t="str">
        <f t="shared" si="270"/>
        <v/>
      </c>
      <c r="C736" s="58" t="str">
        <f t="shared" si="270"/>
        <v/>
      </c>
      <c r="D736" s="58" t="str">
        <f t="shared" si="270"/>
        <v/>
      </c>
      <c r="E736" s="58" t="str">
        <f t="shared" si="270"/>
        <v/>
      </c>
      <c r="F736" s="58"/>
      <c r="G736" s="58"/>
      <c r="H736" s="58"/>
      <c r="I736" s="58"/>
      <c r="J736" s="58"/>
      <c r="K736" s="59">
        <f t="shared" ref="K736:X736" si="282">IF(AND($C736="B+R",$E736="prace rozwojowe",LataProjekcji&lt;=Koniec_PR,Modul_badawczo_rozwojowy=tak),ROUND(K173,0),0)</f>
        <v>0</v>
      </c>
      <c r="L736" s="59">
        <f t="shared" si="282"/>
        <v>0</v>
      </c>
      <c r="M736" s="59">
        <f t="shared" si="282"/>
        <v>0</v>
      </c>
      <c r="N736" s="59">
        <f t="shared" si="282"/>
        <v>0</v>
      </c>
      <c r="O736" s="59">
        <f t="shared" si="282"/>
        <v>0</v>
      </c>
      <c r="P736" s="59">
        <f t="shared" si="282"/>
        <v>0</v>
      </c>
      <c r="Q736" s="59">
        <f t="shared" si="282"/>
        <v>0</v>
      </c>
      <c r="R736" s="59">
        <f t="shared" si="282"/>
        <v>0</v>
      </c>
      <c r="S736" s="59">
        <f t="shared" si="282"/>
        <v>0</v>
      </c>
      <c r="T736" s="59">
        <f t="shared" si="282"/>
        <v>0</v>
      </c>
      <c r="U736" s="59">
        <f t="shared" si="282"/>
        <v>0</v>
      </c>
      <c r="V736" s="59">
        <f t="shared" si="282"/>
        <v>0</v>
      </c>
      <c r="W736" s="59">
        <f t="shared" si="282"/>
        <v>0</v>
      </c>
      <c r="X736" s="59">
        <f t="shared" si="282"/>
        <v>0</v>
      </c>
    </row>
    <row r="737" spans="2:24" hidden="1">
      <c r="B737" s="58" t="str">
        <f t="shared" si="270"/>
        <v/>
      </c>
      <c r="C737" s="58" t="str">
        <f t="shared" si="270"/>
        <v/>
      </c>
      <c r="D737" s="58" t="str">
        <f t="shared" si="270"/>
        <v/>
      </c>
      <c r="E737" s="58" t="str">
        <f t="shared" si="270"/>
        <v/>
      </c>
      <c r="F737" s="58"/>
      <c r="G737" s="58"/>
      <c r="H737" s="58"/>
      <c r="I737" s="58"/>
      <c r="J737" s="58"/>
      <c r="K737" s="59">
        <f t="shared" ref="K737:X737" si="283">IF(AND($C737="B+R",$E737="prace rozwojowe",LataProjekcji&lt;=Koniec_PR,Modul_badawczo_rozwojowy=tak),ROUND(K174,0),0)</f>
        <v>0</v>
      </c>
      <c r="L737" s="59">
        <f t="shared" si="283"/>
        <v>0</v>
      </c>
      <c r="M737" s="59">
        <f t="shared" si="283"/>
        <v>0</v>
      </c>
      <c r="N737" s="59">
        <f t="shared" si="283"/>
        <v>0</v>
      </c>
      <c r="O737" s="59">
        <f t="shared" si="283"/>
        <v>0</v>
      </c>
      <c r="P737" s="59">
        <f t="shared" si="283"/>
        <v>0</v>
      </c>
      <c r="Q737" s="59">
        <f t="shared" si="283"/>
        <v>0</v>
      </c>
      <c r="R737" s="59">
        <f t="shared" si="283"/>
        <v>0</v>
      </c>
      <c r="S737" s="59">
        <f t="shared" si="283"/>
        <v>0</v>
      </c>
      <c r="T737" s="59">
        <f t="shared" si="283"/>
        <v>0</v>
      </c>
      <c r="U737" s="59">
        <f t="shared" si="283"/>
        <v>0</v>
      </c>
      <c r="V737" s="59">
        <f t="shared" si="283"/>
        <v>0</v>
      </c>
      <c r="W737" s="59">
        <f t="shared" si="283"/>
        <v>0</v>
      </c>
      <c r="X737" s="59">
        <f t="shared" si="283"/>
        <v>0</v>
      </c>
    </row>
    <row r="738" spans="2:24" hidden="1">
      <c r="B738" s="58" t="str">
        <f t="shared" si="270"/>
        <v/>
      </c>
      <c r="C738" s="58" t="str">
        <f t="shared" si="270"/>
        <v/>
      </c>
      <c r="D738" s="58" t="str">
        <f t="shared" si="270"/>
        <v/>
      </c>
      <c r="E738" s="58" t="str">
        <f t="shared" si="270"/>
        <v/>
      </c>
      <c r="F738" s="58"/>
      <c r="G738" s="58"/>
      <c r="H738" s="58"/>
      <c r="I738" s="58"/>
      <c r="J738" s="58"/>
      <c r="K738" s="59">
        <f t="shared" ref="K738:X738" si="284">IF(AND($C738="B+R",$E738="prace rozwojowe",LataProjekcji&lt;=Koniec_PR,Modul_badawczo_rozwojowy=tak),ROUND(K175,0),0)</f>
        <v>0</v>
      </c>
      <c r="L738" s="59">
        <f t="shared" si="284"/>
        <v>0</v>
      </c>
      <c r="M738" s="59">
        <f t="shared" si="284"/>
        <v>0</v>
      </c>
      <c r="N738" s="59">
        <f t="shared" si="284"/>
        <v>0</v>
      </c>
      <c r="O738" s="59">
        <f t="shared" si="284"/>
        <v>0</v>
      </c>
      <c r="P738" s="59">
        <f t="shared" si="284"/>
        <v>0</v>
      </c>
      <c r="Q738" s="59">
        <f t="shared" si="284"/>
        <v>0</v>
      </c>
      <c r="R738" s="59">
        <f t="shared" si="284"/>
        <v>0</v>
      </c>
      <c r="S738" s="59">
        <f t="shared" si="284"/>
        <v>0</v>
      </c>
      <c r="T738" s="59">
        <f t="shared" si="284"/>
        <v>0</v>
      </c>
      <c r="U738" s="59">
        <f t="shared" si="284"/>
        <v>0</v>
      </c>
      <c r="V738" s="59">
        <f t="shared" si="284"/>
        <v>0</v>
      </c>
      <c r="W738" s="59">
        <f t="shared" si="284"/>
        <v>0</v>
      </c>
      <c r="X738" s="59">
        <f t="shared" si="284"/>
        <v>0</v>
      </c>
    </row>
    <row r="739" spans="2:24" hidden="1">
      <c r="B739" s="58" t="str">
        <f t="shared" si="270"/>
        <v/>
      </c>
      <c r="C739" s="58" t="str">
        <f t="shared" si="270"/>
        <v/>
      </c>
      <c r="D739" s="58" t="str">
        <f t="shared" si="270"/>
        <v/>
      </c>
      <c r="E739" s="58" t="str">
        <f t="shared" si="270"/>
        <v/>
      </c>
      <c r="F739" s="58"/>
      <c r="G739" s="58"/>
      <c r="H739" s="58"/>
      <c r="I739" s="58"/>
      <c r="J739" s="58"/>
      <c r="K739" s="59">
        <f t="shared" ref="K739:X739" si="285">IF(AND($C739="B+R",$E739="prace rozwojowe",LataProjekcji&lt;=Koniec_PR,Modul_badawczo_rozwojowy=tak),ROUND(K176,0),0)</f>
        <v>0</v>
      </c>
      <c r="L739" s="59">
        <f t="shared" si="285"/>
        <v>0</v>
      </c>
      <c r="M739" s="59">
        <f t="shared" si="285"/>
        <v>0</v>
      </c>
      <c r="N739" s="59">
        <f t="shared" si="285"/>
        <v>0</v>
      </c>
      <c r="O739" s="59">
        <f t="shared" si="285"/>
        <v>0</v>
      </c>
      <c r="P739" s="59">
        <f t="shared" si="285"/>
        <v>0</v>
      </c>
      <c r="Q739" s="59">
        <f t="shared" si="285"/>
        <v>0</v>
      </c>
      <c r="R739" s="59">
        <f t="shared" si="285"/>
        <v>0</v>
      </c>
      <c r="S739" s="59">
        <f t="shared" si="285"/>
        <v>0</v>
      </c>
      <c r="T739" s="59">
        <f t="shared" si="285"/>
        <v>0</v>
      </c>
      <c r="U739" s="59">
        <f t="shared" si="285"/>
        <v>0</v>
      </c>
      <c r="V739" s="59">
        <f t="shared" si="285"/>
        <v>0</v>
      </c>
      <c r="W739" s="59">
        <f t="shared" si="285"/>
        <v>0</v>
      </c>
      <c r="X739" s="59">
        <f t="shared" si="285"/>
        <v>0</v>
      </c>
    </row>
    <row r="740" spans="2:24" hidden="1">
      <c r="B740" s="58" t="str">
        <f t="shared" si="270"/>
        <v/>
      </c>
      <c r="C740" s="58" t="str">
        <f t="shared" si="270"/>
        <v/>
      </c>
      <c r="D740" s="58" t="str">
        <f t="shared" si="270"/>
        <v/>
      </c>
      <c r="E740" s="58" t="str">
        <f t="shared" si="270"/>
        <v/>
      </c>
      <c r="F740" s="58"/>
      <c r="G740" s="58"/>
      <c r="H740" s="58"/>
      <c r="I740" s="58"/>
      <c r="J740" s="58"/>
      <c r="K740" s="59">
        <f t="shared" ref="K740:X740" si="286">IF(AND($C740="B+R",$E740="prace rozwojowe",LataProjekcji&lt;=Koniec_PR,Modul_badawczo_rozwojowy=tak),ROUND(K177,0),0)</f>
        <v>0</v>
      </c>
      <c r="L740" s="59">
        <f t="shared" si="286"/>
        <v>0</v>
      </c>
      <c r="M740" s="59">
        <f t="shared" si="286"/>
        <v>0</v>
      </c>
      <c r="N740" s="59">
        <f t="shared" si="286"/>
        <v>0</v>
      </c>
      <c r="O740" s="59">
        <f t="shared" si="286"/>
        <v>0</v>
      </c>
      <c r="P740" s="59">
        <f t="shared" si="286"/>
        <v>0</v>
      </c>
      <c r="Q740" s="59">
        <f t="shared" si="286"/>
        <v>0</v>
      </c>
      <c r="R740" s="59">
        <f t="shared" si="286"/>
        <v>0</v>
      </c>
      <c r="S740" s="59">
        <f t="shared" si="286"/>
        <v>0</v>
      </c>
      <c r="T740" s="59">
        <f t="shared" si="286"/>
        <v>0</v>
      </c>
      <c r="U740" s="59">
        <f t="shared" si="286"/>
        <v>0</v>
      </c>
      <c r="V740" s="59">
        <f t="shared" si="286"/>
        <v>0</v>
      </c>
      <c r="W740" s="59">
        <f t="shared" si="286"/>
        <v>0</v>
      </c>
      <c r="X740" s="59">
        <f t="shared" si="286"/>
        <v>0</v>
      </c>
    </row>
    <row r="741" spans="2:24" hidden="1">
      <c r="B741" s="58" t="str">
        <f t="shared" si="270"/>
        <v/>
      </c>
      <c r="C741" s="58" t="str">
        <f t="shared" si="270"/>
        <v/>
      </c>
      <c r="D741" s="58" t="str">
        <f t="shared" si="270"/>
        <v/>
      </c>
      <c r="E741" s="58" t="str">
        <f t="shared" si="270"/>
        <v/>
      </c>
      <c r="F741" s="58"/>
      <c r="G741" s="58"/>
      <c r="H741" s="58"/>
      <c r="I741" s="58"/>
      <c r="J741" s="58"/>
      <c r="K741" s="59">
        <f t="shared" ref="K741:X741" si="287">IF(AND($C741="B+R",$E741="prace rozwojowe",LataProjekcji&lt;=Koniec_PR,Modul_badawczo_rozwojowy=tak),ROUND(K178,0),0)</f>
        <v>0</v>
      </c>
      <c r="L741" s="59">
        <f t="shared" si="287"/>
        <v>0</v>
      </c>
      <c r="M741" s="59">
        <f t="shared" si="287"/>
        <v>0</v>
      </c>
      <c r="N741" s="59">
        <f t="shared" si="287"/>
        <v>0</v>
      </c>
      <c r="O741" s="59">
        <f t="shared" si="287"/>
        <v>0</v>
      </c>
      <c r="P741" s="59">
        <f t="shared" si="287"/>
        <v>0</v>
      </c>
      <c r="Q741" s="59">
        <f t="shared" si="287"/>
        <v>0</v>
      </c>
      <c r="R741" s="59">
        <f t="shared" si="287"/>
        <v>0</v>
      </c>
      <c r="S741" s="59">
        <f t="shared" si="287"/>
        <v>0</v>
      </c>
      <c r="T741" s="59">
        <f t="shared" si="287"/>
        <v>0</v>
      </c>
      <c r="U741" s="59">
        <f t="shared" si="287"/>
        <v>0</v>
      </c>
      <c r="V741" s="59">
        <f t="shared" si="287"/>
        <v>0</v>
      </c>
      <c r="W741" s="59">
        <f t="shared" si="287"/>
        <v>0</v>
      </c>
      <c r="X741" s="59">
        <f t="shared" si="287"/>
        <v>0</v>
      </c>
    </row>
    <row r="742" spans="2:24" hidden="1">
      <c r="B742" s="58" t="str">
        <f t="shared" si="270"/>
        <v/>
      </c>
      <c r="C742" s="58" t="str">
        <f t="shared" si="270"/>
        <v/>
      </c>
      <c r="D742" s="58" t="str">
        <f t="shared" si="270"/>
        <v/>
      </c>
      <c r="E742" s="58" t="str">
        <f t="shared" si="270"/>
        <v/>
      </c>
      <c r="F742" s="58"/>
      <c r="G742" s="58"/>
      <c r="H742" s="58"/>
      <c r="I742" s="58"/>
      <c r="J742" s="58"/>
      <c r="K742" s="59">
        <f t="shared" ref="K742:X742" si="288">IF(AND($C742="B+R",$E742="prace rozwojowe",LataProjekcji&lt;=Koniec_PR,Modul_badawczo_rozwojowy=tak),ROUND(K179,0),0)</f>
        <v>0</v>
      </c>
      <c r="L742" s="59">
        <f t="shared" si="288"/>
        <v>0</v>
      </c>
      <c r="M742" s="59">
        <f t="shared" si="288"/>
        <v>0</v>
      </c>
      <c r="N742" s="59">
        <f t="shared" si="288"/>
        <v>0</v>
      </c>
      <c r="O742" s="59">
        <f t="shared" si="288"/>
        <v>0</v>
      </c>
      <c r="P742" s="59">
        <f t="shared" si="288"/>
        <v>0</v>
      </c>
      <c r="Q742" s="59">
        <f t="shared" si="288"/>
        <v>0</v>
      </c>
      <c r="R742" s="59">
        <f t="shared" si="288"/>
        <v>0</v>
      </c>
      <c r="S742" s="59">
        <f t="shared" si="288"/>
        <v>0</v>
      </c>
      <c r="T742" s="59">
        <f t="shared" si="288"/>
        <v>0</v>
      </c>
      <c r="U742" s="59">
        <f t="shared" si="288"/>
        <v>0</v>
      </c>
      <c r="V742" s="59">
        <f t="shared" si="288"/>
        <v>0</v>
      </c>
      <c r="W742" s="59">
        <f t="shared" si="288"/>
        <v>0</v>
      </c>
      <c r="X742" s="59">
        <f t="shared" si="288"/>
        <v>0</v>
      </c>
    </row>
    <row r="743" spans="2:24" hidden="1">
      <c r="B743" s="58" t="str">
        <f t="shared" si="270"/>
        <v/>
      </c>
      <c r="C743" s="58" t="str">
        <f t="shared" si="270"/>
        <v/>
      </c>
      <c r="D743" s="58" t="str">
        <f t="shared" si="270"/>
        <v/>
      </c>
      <c r="E743" s="58" t="str">
        <f t="shared" si="270"/>
        <v/>
      </c>
      <c r="F743" s="58"/>
      <c r="G743" s="58"/>
      <c r="H743" s="58"/>
      <c r="I743" s="58"/>
      <c r="J743" s="58"/>
      <c r="K743" s="59">
        <f t="shared" ref="K743:X743" si="289">IF(AND($C743="B+R",$E743="prace rozwojowe",LataProjekcji&lt;=Koniec_PR,Modul_badawczo_rozwojowy=tak),ROUND(K180,0),0)</f>
        <v>0</v>
      </c>
      <c r="L743" s="59">
        <f t="shared" si="289"/>
        <v>0</v>
      </c>
      <c r="M743" s="59">
        <f t="shared" si="289"/>
        <v>0</v>
      </c>
      <c r="N743" s="59">
        <f t="shared" si="289"/>
        <v>0</v>
      </c>
      <c r="O743" s="59">
        <f t="shared" si="289"/>
        <v>0</v>
      </c>
      <c r="P743" s="59">
        <f t="shared" si="289"/>
        <v>0</v>
      </c>
      <c r="Q743" s="59">
        <f t="shared" si="289"/>
        <v>0</v>
      </c>
      <c r="R743" s="59">
        <f t="shared" si="289"/>
        <v>0</v>
      </c>
      <c r="S743" s="59">
        <f t="shared" si="289"/>
        <v>0</v>
      </c>
      <c r="T743" s="59">
        <f t="shared" si="289"/>
        <v>0</v>
      </c>
      <c r="U743" s="59">
        <f t="shared" si="289"/>
        <v>0</v>
      </c>
      <c r="V743" s="59">
        <f t="shared" si="289"/>
        <v>0</v>
      </c>
      <c r="W743" s="59">
        <f t="shared" si="289"/>
        <v>0</v>
      </c>
      <c r="X743" s="59">
        <f t="shared" si="289"/>
        <v>0</v>
      </c>
    </row>
    <row r="744" spans="2:24" hidden="1">
      <c r="B744" s="58" t="str">
        <f t="shared" si="270"/>
        <v/>
      </c>
      <c r="C744" s="58" t="str">
        <f t="shared" si="270"/>
        <v/>
      </c>
      <c r="D744" s="58" t="str">
        <f t="shared" si="270"/>
        <v/>
      </c>
      <c r="E744" s="58" t="str">
        <f t="shared" si="270"/>
        <v/>
      </c>
      <c r="F744" s="58"/>
      <c r="G744" s="58"/>
      <c r="H744" s="58"/>
      <c r="I744" s="58"/>
      <c r="J744" s="58"/>
      <c r="K744" s="59">
        <f t="shared" ref="K744:X744" si="290">IF(AND($C744="B+R",$E744="prace rozwojowe",LataProjekcji&lt;=Koniec_PR,Modul_badawczo_rozwojowy=tak),ROUND(K181,0),0)</f>
        <v>0</v>
      </c>
      <c r="L744" s="59">
        <f t="shared" si="290"/>
        <v>0</v>
      </c>
      <c r="M744" s="59">
        <f t="shared" si="290"/>
        <v>0</v>
      </c>
      <c r="N744" s="59">
        <f t="shared" si="290"/>
        <v>0</v>
      </c>
      <c r="O744" s="59">
        <f t="shared" si="290"/>
        <v>0</v>
      </c>
      <c r="P744" s="59">
        <f t="shared" si="290"/>
        <v>0</v>
      </c>
      <c r="Q744" s="59">
        <f t="shared" si="290"/>
        <v>0</v>
      </c>
      <c r="R744" s="59">
        <f t="shared" si="290"/>
        <v>0</v>
      </c>
      <c r="S744" s="59">
        <f t="shared" si="290"/>
        <v>0</v>
      </c>
      <c r="T744" s="59">
        <f t="shared" si="290"/>
        <v>0</v>
      </c>
      <c r="U744" s="59">
        <f t="shared" si="290"/>
        <v>0</v>
      </c>
      <c r="V744" s="59">
        <f t="shared" si="290"/>
        <v>0</v>
      </c>
      <c r="W744" s="59">
        <f t="shared" si="290"/>
        <v>0</v>
      </c>
      <c r="X744" s="59">
        <f t="shared" si="290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91">ROUND(SUM(L725:L744),0)</f>
        <v>0</v>
      </c>
      <c r="M745" s="60">
        <f t="shared" si="291"/>
        <v>0</v>
      </c>
      <c r="N745" s="60">
        <f t="shared" si="291"/>
        <v>0</v>
      </c>
      <c r="O745" s="60">
        <f t="shared" si="291"/>
        <v>0</v>
      </c>
      <c r="P745" s="60">
        <f t="shared" si="291"/>
        <v>0</v>
      </c>
      <c r="Q745" s="60">
        <f t="shared" si="291"/>
        <v>0</v>
      </c>
      <c r="R745" s="60">
        <f t="shared" si="291"/>
        <v>0</v>
      </c>
      <c r="S745" s="60">
        <f t="shared" si="291"/>
        <v>0</v>
      </c>
      <c r="T745" s="60">
        <f t="shared" si="291"/>
        <v>0</v>
      </c>
      <c r="U745" s="60">
        <f t="shared" si="291"/>
        <v>0</v>
      </c>
      <c r="V745" s="60">
        <f t="shared" si="291"/>
        <v>0</v>
      </c>
      <c r="W745" s="60">
        <f t="shared" si="291"/>
        <v>0</v>
      </c>
      <c r="X745" s="60">
        <f t="shared" si="291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92">IF(ISBLANK(B207),"",B207)</f>
        <v/>
      </c>
      <c r="C749" s="58" t="str">
        <f t="shared" si="292"/>
        <v/>
      </c>
      <c r="D749" s="58" t="str">
        <f t="shared" si="292"/>
        <v/>
      </c>
      <c r="E749" s="58" t="str">
        <f t="shared" si="292"/>
        <v/>
      </c>
      <c r="F749" s="58"/>
      <c r="G749" s="58"/>
      <c r="H749" s="58"/>
      <c r="I749" s="58"/>
      <c r="J749" s="58" t="s">
        <v>725</v>
      </c>
      <c r="K749" s="59">
        <f t="shared" ref="K749:X749" si="293">IF(AND($C749="B+R",$E749="prace rozwojowe",LataProjekcji&lt;=Koniec_PR,Modul_badawczo_rozwojowy=tak),ROUND(K207,0),0)</f>
        <v>0</v>
      </c>
      <c r="L749" s="59">
        <f t="shared" si="293"/>
        <v>0</v>
      </c>
      <c r="M749" s="59">
        <f t="shared" si="293"/>
        <v>0</v>
      </c>
      <c r="N749" s="59">
        <f t="shared" si="293"/>
        <v>0</v>
      </c>
      <c r="O749" s="59">
        <f t="shared" si="293"/>
        <v>0</v>
      </c>
      <c r="P749" s="59">
        <f t="shared" si="293"/>
        <v>0</v>
      </c>
      <c r="Q749" s="59">
        <f t="shared" si="293"/>
        <v>0</v>
      </c>
      <c r="R749" s="59">
        <f t="shared" si="293"/>
        <v>0</v>
      </c>
      <c r="S749" s="59">
        <f t="shared" si="293"/>
        <v>0</v>
      </c>
      <c r="T749" s="59">
        <f t="shared" si="293"/>
        <v>0</v>
      </c>
      <c r="U749" s="59">
        <f t="shared" si="293"/>
        <v>0</v>
      </c>
      <c r="V749" s="59">
        <f t="shared" si="293"/>
        <v>0</v>
      </c>
      <c r="W749" s="59">
        <f t="shared" si="293"/>
        <v>0</v>
      </c>
      <c r="X749" s="59">
        <f t="shared" si="293"/>
        <v>0</v>
      </c>
    </row>
    <row r="750" spans="2:24" hidden="1">
      <c r="B750" s="58" t="str">
        <f t="shared" si="292"/>
        <v/>
      </c>
      <c r="C750" s="58" t="str">
        <f t="shared" si="292"/>
        <v/>
      </c>
      <c r="D750" s="58" t="str">
        <f t="shared" si="292"/>
        <v/>
      </c>
      <c r="E750" s="58" t="str">
        <f t="shared" si="292"/>
        <v/>
      </c>
      <c r="F750" s="58"/>
      <c r="G750" s="58"/>
      <c r="H750" s="58"/>
      <c r="I750" s="58"/>
      <c r="J750" s="58"/>
      <c r="K750" s="59">
        <f t="shared" ref="K750:X750" si="294">IF(AND($C750="B+R",$E750="prace rozwojowe",LataProjekcji&lt;=Koniec_PR,Modul_badawczo_rozwojowy=tak),ROUND(K208,0),0)</f>
        <v>0</v>
      </c>
      <c r="L750" s="59">
        <f t="shared" si="294"/>
        <v>0</v>
      </c>
      <c r="M750" s="59">
        <f t="shared" si="294"/>
        <v>0</v>
      </c>
      <c r="N750" s="59">
        <f t="shared" si="294"/>
        <v>0</v>
      </c>
      <c r="O750" s="59">
        <f t="shared" si="294"/>
        <v>0</v>
      </c>
      <c r="P750" s="59">
        <f t="shared" si="294"/>
        <v>0</v>
      </c>
      <c r="Q750" s="59">
        <f t="shared" si="294"/>
        <v>0</v>
      </c>
      <c r="R750" s="59">
        <f t="shared" si="294"/>
        <v>0</v>
      </c>
      <c r="S750" s="59">
        <f t="shared" si="294"/>
        <v>0</v>
      </c>
      <c r="T750" s="59">
        <f t="shared" si="294"/>
        <v>0</v>
      </c>
      <c r="U750" s="59">
        <f t="shared" si="294"/>
        <v>0</v>
      </c>
      <c r="V750" s="59">
        <f t="shared" si="294"/>
        <v>0</v>
      </c>
      <c r="W750" s="59">
        <f t="shared" si="294"/>
        <v>0</v>
      </c>
      <c r="X750" s="59">
        <f t="shared" si="294"/>
        <v>0</v>
      </c>
    </row>
    <row r="751" spans="2:24" hidden="1">
      <c r="B751" s="58" t="str">
        <f t="shared" si="292"/>
        <v/>
      </c>
      <c r="C751" s="58" t="str">
        <f t="shared" si="292"/>
        <v/>
      </c>
      <c r="D751" s="58" t="str">
        <f t="shared" si="292"/>
        <v/>
      </c>
      <c r="E751" s="58" t="str">
        <f t="shared" si="292"/>
        <v/>
      </c>
      <c r="F751" s="58"/>
      <c r="G751" s="58"/>
      <c r="H751" s="58"/>
      <c r="I751" s="58"/>
      <c r="J751" s="58"/>
      <c r="K751" s="59">
        <f t="shared" ref="K751:X751" si="295">IF(AND($C751="B+R",$E751="prace rozwojowe",LataProjekcji&lt;=Koniec_PR,Modul_badawczo_rozwojowy=tak),ROUND(K209,0),0)</f>
        <v>0</v>
      </c>
      <c r="L751" s="59">
        <f t="shared" si="295"/>
        <v>0</v>
      </c>
      <c r="M751" s="59">
        <f t="shared" si="295"/>
        <v>0</v>
      </c>
      <c r="N751" s="59">
        <f t="shared" si="295"/>
        <v>0</v>
      </c>
      <c r="O751" s="59">
        <f t="shared" si="295"/>
        <v>0</v>
      </c>
      <c r="P751" s="59">
        <f t="shared" si="295"/>
        <v>0</v>
      </c>
      <c r="Q751" s="59">
        <f t="shared" si="295"/>
        <v>0</v>
      </c>
      <c r="R751" s="59">
        <f t="shared" si="295"/>
        <v>0</v>
      </c>
      <c r="S751" s="59">
        <f t="shared" si="295"/>
        <v>0</v>
      </c>
      <c r="T751" s="59">
        <f t="shared" si="295"/>
        <v>0</v>
      </c>
      <c r="U751" s="59">
        <f t="shared" si="295"/>
        <v>0</v>
      </c>
      <c r="V751" s="59">
        <f t="shared" si="295"/>
        <v>0</v>
      </c>
      <c r="W751" s="59">
        <f t="shared" si="295"/>
        <v>0</v>
      </c>
      <c r="X751" s="59">
        <f t="shared" si="295"/>
        <v>0</v>
      </c>
    </row>
    <row r="752" spans="2:24" hidden="1">
      <c r="B752" s="58" t="str">
        <f t="shared" si="292"/>
        <v/>
      </c>
      <c r="C752" s="58" t="str">
        <f t="shared" si="292"/>
        <v/>
      </c>
      <c r="D752" s="58" t="str">
        <f t="shared" si="292"/>
        <v/>
      </c>
      <c r="E752" s="58" t="str">
        <f t="shared" si="292"/>
        <v/>
      </c>
      <c r="F752" s="58"/>
      <c r="G752" s="58"/>
      <c r="H752" s="58"/>
      <c r="I752" s="58"/>
      <c r="J752" s="58"/>
      <c r="K752" s="59">
        <f t="shared" ref="K752:X752" si="296">IF(AND($C752="B+R",$E752="prace rozwojowe",LataProjekcji&lt;=Koniec_PR,Modul_badawczo_rozwojowy=tak),ROUND(K210,0),0)</f>
        <v>0</v>
      </c>
      <c r="L752" s="59">
        <f t="shared" si="296"/>
        <v>0</v>
      </c>
      <c r="M752" s="59">
        <f t="shared" si="296"/>
        <v>0</v>
      </c>
      <c r="N752" s="59">
        <f t="shared" si="296"/>
        <v>0</v>
      </c>
      <c r="O752" s="59">
        <f t="shared" si="296"/>
        <v>0</v>
      </c>
      <c r="P752" s="59">
        <f t="shared" si="296"/>
        <v>0</v>
      </c>
      <c r="Q752" s="59">
        <f t="shared" si="296"/>
        <v>0</v>
      </c>
      <c r="R752" s="59">
        <f t="shared" si="296"/>
        <v>0</v>
      </c>
      <c r="S752" s="59">
        <f t="shared" si="296"/>
        <v>0</v>
      </c>
      <c r="T752" s="59">
        <f t="shared" si="296"/>
        <v>0</v>
      </c>
      <c r="U752" s="59">
        <f t="shared" si="296"/>
        <v>0</v>
      </c>
      <c r="V752" s="59">
        <f t="shared" si="296"/>
        <v>0</v>
      </c>
      <c r="W752" s="59">
        <f t="shared" si="296"/>
        <v>0</v>
      </c>
      <c r="X752" s="59">
        <f t="shared" si="296"/>
        <v>0</v>
      </c>
    </row>
    <row r="753" spans="2:24" hidden="1">
      <c r="B753" s="58" t="str">
        <f t="shared" si="292"/>
        <v/>
      </c>
      <c r="C753" s="58" t="str">
        <f t="shared" si="292"/>
        <v/>
      </c>
      <c r="D753" s="58" t="str">
        <f t="shared" si="292"/>
        <v/>
      </c>
      <c r="E753" s="58" t="str">
        <f t="shared" si="292"/>
        <v/>
      </c>
      <c r="F753" s="58"/>
      <c r="G753" s="58"/>
      <c r="H753" s="58"/>
      <c r="I753" s="58"/>
      <c r="J753" s="58"/>
      <c r="K753" s="59">
        <f t="shared" ref="K753:X753" si="297">IF(AND($C753="B+R",$E753="prace rozwojowe",LataProjekcji&lt;=Koniec_PR,Modul_badawczo_rozwojowy=tak),ROUND(K211,0),0)</f>
        <v>0</v>
      </c>
      <c r="L753" s="59">
        <f t="shared" si="297"/>
        <v>0</v>
      </c>
      <c r="M753" s="59">
        <f t="shared" si="297"/>
        <v>0</v>
      </c>
      <c r="N753" s="59">
        <f t="shared" si="297"/>
        <v>0</v>
      </c>
      <c r="O753" s="59">
        <f t="shared" si="297"/>
        <v>0</v>
      </c>
      <c r="P753" s="59">
        <f t="shared" si="297"/>
        <v>0</v>
      </c>
      <c r="Q753" s="59">
        <f t="shared" si="297"/>
        <v>0</v>
      </c>
      <c r="R753" s="59">
        <f t="shared" si="297"/>
        <v>0</v>
      </c>
      <c r="S753" s="59">
        <f t="shared" si="297"/>
        <v>0</v>
      </c>
      <c r="T753" s="59">
        <f t="shared" si="297"/>
        <v>0</v>
      </c>
      <c r="U753" s="59">
        <f t="shared" si="297"/>
        <v>0</v>
      </c>
      <c r="V753" s="59">
        <f t="shared" si="297"/>
        <v>0</v>
      </c>
      <c r="W753" s="59">
        <f t="shared" si="297"/>
        <v>0</v>
      </c>
      <c r="X753" s="59">
        <f t="shared" si="297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8">ROUND(SUM(L749:L753),0)</f>
        <v>0</v>
      </c>
      <c r="M754" s="60">
        <f t="shared" si="298"/>
        <v>0</v>
      </c>
      <c r="N754" s="60">
        <f t="shared" si="298"/>
        <v>0</v>
      </c>
      <c r="O754" s="60">
        <f t="shared" si="298"/>
        <v>0</v>
      </c>
      <c r="P754" s="60">
        <f t="shared" si="298"/>
        <v>0</v>
      </c>
      <c r="Q754" s="60">
        <f t="shared" si="298"/>
        <v>0</v>
      </c>
      <c r="R754" s="60">
        <f t="shared" si="298"/>
        <v>0</v>
      </c>
      <c r="S754" s="60">
        <f t="shared" si="298"/>
        <v>0</v>
      </c>
      <c r="T754" s="60">
        <f t="shared" si="298"/>
        <v>0</v>
      </c>
      <c r="U754" s="60">
        <f t="shared" si="298"/>
        <v>0</v>
      </c>
      <c r="V754" s="60">
        <f t="shared" si="298"/>
        <v>0</v>
      </c>
      <c r="W754" s="60">
        <f t="shared" si="298"/>
        <v>0</v>
      </c>
      <c r="X754" s="60">
        <f t="shared" si="298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9">IF(ISBLANK(B223),"",B223)</f>
        <v/>
      </c>
      <c r="C759" s="58" t="str">
        <f t="shared" si="299"/>
        <v/>
      </c>
      <c r="D759" s="58" t="str">
        <f t="shared" si="299"/>
        <v/>
      </c>
      <c r="E759" s="58" t="str">
        <f t="shared" si="299"/>
        <v/>
      </c>
      <c r="F759" s="58"/>
      <c r="G759" s="58"/>
      <c r="H759" s="58"/>
      <c r="I759" s="58"/>
      <c r="J759" s="58" t="s">
        <v>726</v>
      </c>
      <c r="K759" s="59">
        <f t="shared" ref="K759:X759" si="300">IF(AND($C759="B+R",$E759="prace rozwojowe",LataProjekcji&lt;=Koniec_PR,Modul_badawczo_rozwojowy=tak),ROUND(K391,0),0)</f>
        <v>0</v>
      </c>
      <c r="L759" s="59">
        <f t="shared" si="300"/>
        <v>0</v>
      </c>
      <c r="M759" s="59">
        <f t="shared" si="300"/>
        <v>0</v>
      </c>
      <c r="N759" s="59">
        <f t="shared" si="300"/>
        <v>0</v>
      </c>
      <c r="O759" s="59">
        <f t="shared" si="300"/>
        <v>0</v>
      </c>
      <c r="P759" s="59">
        <f t="shared" si="300"/>
        <v>0</v>
      </c>
      <c r="Q759" s="59">
        <f t="shared" si="300"/>
        <v>0</v>
      </c>
      <c r="R759" s="59">
        <f t="shared" si="300"/>
        <v>0</v>
      </c>
      <c r="S759" s="59">
        <f t="shared" si="300"/>
        <v>0</v>
      </c>
      <c r="T759" s="59">
        <f t="shared" si="300"/>
        <v>0</v>
      </c>
      <c r="U759" s="59">
        <f t="shared" si="300"/>
        <v>0</v>
      </c>
      <c r="V759" s="59">
        <f t="shared" si="300"/>
        <v>0</v>
      </c>
      <c r="W759" s="59">
        <f t="shared" si="300"/>
        <v>0</v>
      </c>
      <c r="X759" s="59">
        <f t="shared" si="300"/>
        <v>0</v>
      </c>
    </row>
    <row r="760" spans="2:24" hidden="1">
      <c r="B760" s="58" t="str">
        <f t="shared" si="299"/>
        <v/>
      </c>
      <c r="C760" s="58" t="str">
        <f t="shared" si="299"/>
        <v/>
      </c>
      <c r="D760" s="58" t="str">
        <f t="shared" si="299"/>
        <v/>
      </c>
      <c r="E760" s="58" t="str">
        <f t="shared" si="299"/>
        <v/>
      </c>
      <c r="F760" s="58"/>
      <c r="G760" s="58"/>
      <c r="H760" s="58"/>
      <c r="I760" s="58"/>
      <c r="J760" s="58"/>
      <c r="K760" s="59">
        <f t="shared" ref="K760:X760" si="301">IF(AND($C760="B+R",$E760="prace rozwojowe",LataProjekcji&lt;=Koniec_PR,Modul_badawczo_rozwojowy=tak),ROUND(K392,0),0)</f>
        <v>0</v>
      </c>
      <c r="L760" s="59">
        <f t="shared" si="301"/>
        <v>0</v>
      </c>
      <c r="M760" s="59">
        <f t="shared" si="301"/>
        <v>0</v>
      </c>
      <c r="N760" s="59">
        <f t="shared" si="301"/>
        <v>0</v>
      </c>
      <c r="O760" s="59">
        <f t="shared" si="301"/>
        <v>0</v>
      </c>
      <c r="P760" s="59">
        <f t="shared" si="301"/>
        <v>0</v>
      </c>
      <c r="Q760" s="59">
        <f t="shared" si="301"/>
        <v>0</v>
      </c>
      <c r="R760" s="59">
        <f t="shared" si="301"/>
        <v>0</v>
      </c>
      <c r="S760" s="59">
        <f t="shared" si="301"/>
        <v>0</v>
      </c>
      <c r="T760" s="59">
        <f t="shared" si="301"/>
        <v>0</v>
      </c>
      <c r="U760" s="59">
        <f t="shared" si="301"/>
        <v>0</v>
      </c>
      <c r="V760" s="59">
        <f t="shared" si="301"/>
        <v>0</v>
      </c>
      <c r="W760" s="59">
        <f t="shared" si="301"/>
        <v>0</v>
      </c>
      <c r="X760" s="59">
        <f t="shared" si="301"/>
        <v>0</v>
      </c>
    </row>
    <row r="761" spans="2:24" hidden="1">
      <c r="B761" s="58" t="str">
        <f t="shared" si="299"/>
        <v/>
      </c>
      <c r="C761" s="58" t="str">
        <f t="shared" si="299"/>
        <v/>
      </c>
      <c r="D761" s="58" t="str">
        <f t="shared" si="299"/>
        <v/>
      </c>
      <c r="E761" s="58" t="str">
        <f t="shared" si="299"/>
        <v/>
      </c>
      <c r="F761" s="58"/>
      <c r="G761" s="58"/>
      <c r="H761" s="58"/>
      <c r="I761" s="58"/>
      <c r="J761" s="58"/>
      <c r="K761" s="59">
        <f t="shared" ref="K761:X761" si="302">IF(AND($C761="B+R",$E761="prace rozwojowe",LataProjekcji&lt;=Koniec_PR,Modul_badawczo_rozwojowy=tak),ROUND(K393,0),0)</f>
        <v>0</v>
      </c>
      <c r="L761" s="59">
        <f t="shared" si="302"/>
        <v>0</v>
      </c>
      <c r="M761" s="59">
        <f t="shared" si="302"/>
        <v>0</v>
      </c>
      <c r="N761" s="59">
        <f t="shared" si="302"/>
        <v>0</v>
      </c>
      <c r="O761" s="59">
        <f t="shared" si="302"/>
        <v>0</v>
      </c>
      <c r="P761" s="59">
        <f t="shared" si="302"/>
        <v>0</v>
      </c>
      <c r="Q761" s="59">
        <f t="shared" si="302"/>
        <v>0</v>
      </c>
      <c r="R761" s="59">
        <f t="shared" si="302"/>
        <v>0</v>
      </c>
      <c r="S761" s="59">
        <f t="shared" si="302"/>
        <v>0</v>
      </c>
      <c r="T761" s="59">
        <f t="shared" si="302"/>
        <v>0</v>
      </c>
      <c r="U761" s="59">
        <f t="shared" si="302"/>
        <v>0</v>
      </c>
      <c r="V761" s="59">
        <f t="shared" si="302"/>
        <v>0</v>
      </c>
      <c r="W761" s="59">
        <f t="shared" si="302"/>
        <v>0</v>
      </c>
      <c r="X761" s="59">
        <f t="shared" si="302"/>
        <v>0</v>
      </c>
    </row>
    <row r="762" spans="2:24" hidden="1">
      <c r="B762" s="58" t="str">
        <f t="shared" si="299"/>
        <v/>
      </c>
      <c r="C762" s="58" t="str">
        <f t="shared" si="299"/>
        <v/>
      </c>
      <c r="D762" s="58" t="str">
        <f t="shared" si="299"/>
        <v/>
      </c>
      <c r="E762" s="58" t="str">
        <f t="shared" si="299"/>
        <v/>
      </c>
      <c r="F762" s="58"/>
      <c r="G762" s="58"/>
      <c r="H762" s="58"/>
      <c r="I762" s="58"/>
      <c r="J762" s="58"/>
      <c r="K762" s="59">
        <f t="shared" ref="K762:X762" si="303">IF(AND($C762="B+R",$E762="prace rozwojowe",LataProjekcji&lt;=Koniec_PR,Modul_badawczo_rozwojowy=tak),ROUND(K394,0),0)</f>
        <v>0</v>
      </c>
      <c r="L762" s="59">
        <f t="shared" si="303"/>
        <v>0</v>
      </c>
      <c r="M762" s="59">
        <f t="shared" si="303"/>
        <v>0</v>
      </c>
      <c r="N762" s="59">
        <f t="shared" si="303"/>
        <v>0</v>
      </c>
      <c r="O762" s="59">
        <f t="shared" si="303"/>
        <v>0</v>
      </c>
      <c r="P762" s="59">
        <f t="shared" si="303"/>
        <v>0</v>
      </c>
      <c r="Q762" s="59">
        <f t="shared" si="303"/>
        <v>0</v>
      </c>
      <c r="R762" s="59">
        <f t="shared" si="303"/>
        <v>0</v>
      </c>
      <c r="S762" s="59">
        <f t="shared" si="303"/>
        <v>0</v>
      </c>
      <c r="T762" s="59">
        <f t="shared" si="303"/>
        <v>0</v>
      </c>
      <c r="U762" s="59">
        <f t="shared" si="303"/>
        <v>0</v>
      </c>
      <c r="V762" s="59">
        <f t="shared" si="303"/>
        <v>0</v>
      </c>
      <c r="W762" s="59">
        <f t="shared" si="303"/>
        <v>0</v>
      </c>
      <c r="X762" s="59">
        <f t="shared" si="303"/>
        <v>0</v>
      </c>
    </row>
    <row r="763" spans="2:24" hidden="1">
      <c r="B763" s="58" t="str">
        <f t="shared" si="299"/>
        <v/>
      </c>
      <c r="C763" s="58" t="str">
        <f t="shared" si="299"/>
        <v/>
      </c>
      <c r="D763" s="58" t="str">
        <f t="shared" si="299"/>
        <v/>
      </c>
      <c r="E763" s="58" t="str">
        <f t="shared" si="299"/>
        <v/>
      </c>
      <c r="F763" s="58"/>
      <c r="G763" s="58"/>
      <c r="H763" s="58"/>
      <c r="I763" s="58"/>
      <c r="J763" s="58"/>
      <c r="K763" s="59">
        <f t="shared" ref="K763:X763" si="304">IF(AND($C763="B+R",$E763="prace rozwojowe",LataProjekcji&lt;=Koniec_PR,Modul_badawczo_rozwojowy=tak),ROUND(K395,0),0)</f>
        <v>0</v>
      </c>
      <c r="L763" s="59">
        <f t="shared" si="304"/>
        <v>0</v>
      </c>
      <c r="M763" s="59">
        <f t="shared" si="304"/>
        <v>0</v>
      </c>
      <c r="N763" s="59">
        <f t="shared" si="304"/>
        <v>0</v>
      </c>
      <c r="O763" s="59">
        <f t="shared" si="304"/>
        <v>0</v>
      </c>
      <c r="P763" s="59">
        <f t="shared" si="304"/>
        <v>0</v>
      </c>
      <c r="Q763" s="59">
        <f t="shared" si="304"/>
        <v>0</v>
      </c>
      <c r="R763" s="59">
        <f t="shared" si="304"/>
        <v>0</v>
      </c>
      <c r="S763" s="59">
        <f t="shared" si="304"/>
        <v>0</v>
      </c>
      <c r="T763" s="59">
        <f t="shared" si="304"/>
        <v>0</v>
      </c>
      <c r="U763" s="59">
        <f t="shared" si="304"/>
        <v>0</v>
      </c>
      <c r="V763" s="59">
        <f t="shared" si="304"/>
        <v>0</v>
      </c>
      <c r="W763" s="59">
        <f t="shared" si="304"/>
        <v>0</v>
      </c>
      <c r="X763" s="59">
        <f t="shared" si="304"/>
        <v>0</v>
      </c>
    </row>
    <row r="764" spans="2:24" hidden="1">
      <c r="B764" s="58" t="str">
        <f t="shared" si="299"/>
        <v/>
      </c>
      <c r="C764" s="58" t="str">
        <f t="shared" si="299"/>
        <v/>
      </c>
      <c r="D764" s="58" t="str">
        <f t="shared" si="299"/>
        <v/>
      </c>
      <c r="E764" s="58" t="str">
        <f t="shared" si="299"/>
        <v/>
      </c>
      <c r="F764" s="58"/>
      <c r="G764" s="58"/>
      <c r="H764" s="58"/>
      <c r="I764" s="58"/>
      <c r="J764" s="58"/>
      <c r="K764" s="59">
        <f t="shared" ref="K764:X764" si="305">IF(AND($C764="B+R",$E764="prace rozwojowe",LataProjekcji&lt;=Koniec_PR,Modul_badawczo_rozwojowy=tak),ROUND(K396,0),0)</f>
        <v>0</v>
      </c>
      <c r="L764" s="59">
        <f t="shared" si="305"/>
        <v>0</v>
      </c>
      <c r="M764" s="59">
        <f t="shared" si="305"/>
        <v>0</v>
      </c>
      <c r="N764" s="59">
        <f t="shared" si="305"/>
        <v>0</v>
      </c>
      <c r="O764" s="59">
        <f t="shared" si="305"/>
        <v>0</v>
      </c>
      <c r="P764" s="59">
        <f t="shared" si="305"/>
        <v>0</v>
      </c>
      <c r="Q764" s="59">
        <f t="shared" si="305"/>
        <v>0</v>
      </c>
      <c r="R764" s="59">
        <f t="shared" si="305"/>
        <v>0</v>
      </c>
      <c r="S764" s="59">
        <f t="shared" si="305"/>
        <v>0</v>
      </c>
      <c r="T764" s="59">
        <f t="shared" si="305"/>
        <v>0</v>
      </c>
      <c r="U764" s="59">
        <f t="shared" si="305"/>
        <v>0</v>
      </c>
      <c r="V764" s="59">
        <f t="shared" si="305"/>
        <v>0</v>
      </c>
      <c r="W764" s="59">
        <f t="shared" si="305"/>
        <v>0</v>
      </c>
      <c r="X764" s="59">
        <f t="shared" si="305"/>
        <v>0</v>
      </c>
    </row>
    <row r="765" spans="2:24" hidden="1">
      <c r="B765" s="58" t="str">
        <f t="shared" si="299"/>
        <v/>
      </c>
      <c r="C765" s="58" t="str">
        <f t="shared" si="299"/>
        <v/>
      </c>
      <c r="D765" s="58" t="str">
        <f t="shared" si="299"/>
        <v/>
      </c>
      <c r="E765" s="58" t="str">
        <f t="shared" si="299"/>
        <v/>
      </c>
      <c r="F765" s="58"/>
      <c r="G765" s="58"/>
      <c r="H765" s="58"/>
      <c r="I765" s="58"/>
      <c r="J765" s="58"/>
      <c r="K765" s="59">
        <f t="shared" ref="K765:X765" si="306">IF(AND($C765="B+R",$E765="prace rozwojowe",LataProjekcji&lt;=Koniec_PR,Modul_badawczo_rozwojowy=tak),ROUND(K397,0),0)</f>
        <v>0</v>
      </c>
      <c r="L765" s="59">
        <f t="shared" si="306"/>
        <v>0</v>
      </c>
      <c r="M765" s="59">
        <f t="shared" si="306"/>
        <v>0</v>
      </c>
      <c r="N765" s="59">
        <f t="shared" si="306"/>
        <v>0</v>
      </c>
      <c r="O765" s="59">
        <f t="shared" si="306"/>
        <v>0</v>
      </c>
      <c r="P765" s="59">
        <f t="shared" si="306"/>
        <v>0</v>
      </c>
      <c r="Q765" s="59">
        <f t="shared" si="306"/>
        <v>0</v>
      </c>
      <c r="R765" s="59">
        <f t="shared" si="306"/>
        <v>0</v>
      </c>
      <c r="S765" s="59">
        <f t="shared" si="306"/>
        <v>0</v>
      </c>
      <c r="T765" s="59">
        <f t="shared" si="306"/>
        <v>0</v>
      </c>
      <c r="U765" s="59">
        <f t="shared" si="306"/>
        <v>0</v>
      </c>
      <c r="V765" s="59">
        <f t="shared" si="306"/>
        <v>0</v>
      </c>
      <c r="W765" s="59">
        <f t="shared" si="306"/>
        <v>0</v>
      </c>
      <c r="X765" s="59">
        <f t="shared" si="306"/>
        <v>0</v>
      </c>
    </row>
    <row r="766" spans="2:24" hidden="1">
      <c r="B766" s="58" t="str">
        <f t="shared" si="299"/>
        <v/>
      </c>
      <c r="C766" s="58" t="str">
        <f t="shared" si="299"/>
        <v/>
      </c>
      <c r="D766" s="58" t="str">
        <f t="shared" si="299"/>
        <v/>
      </c>
      <c r="E766" s="58" t="str">
        <f t="shared" si="299"/>
        <v/>
      </c>
      <c r="F766" s="58"/>
      <c r="G766" s="58"/>
      <c r="H766" s="58"/>
      <c r="I766" s="58"/>
      <c r="J766" s="58"/>
      <c r="K766" s="59">
        <f t="shared" ref="K766:X766" si="307">IF(AND($C766="B+R",$E766="prace rozwojowe",LataProjekcji&lt;=Koniec_PR,Modul_badawczo_rozwojowy=tak),ROUND(K398,0),0)</f>
        <v>0</v>
      </c>
      <c r="L766" s="59">
        <f t="shared" si="307"/>
        <v>0</v>
      </c>
      <c r="M766" s="59">
        <f t="shared" si="307"/>
        <v>0</v>
      </c>
      <c r="N766" s="59">
        <f t="shared" si="307"/>
        <v>0</v>
      </c>
      <c r="O766" s="59">
        <f t="shared" si="307"/>
        <v>0</v>
      </c>
      <c r="P766" s="59">
        <f t="shared" si="307"/>
        <v>0</v>
      </c>
      <c r="Q766" s="59">
        <f t="shared" si="307"/>
        <v>0</v>
      </c>
      <c r="R766" s="59">
        <f t="shared" si="307"/>
        <v>0</v>
      </c>
      <c r="S766" s="59">
        <f t="shared" si="307"/>
        <v>0</v>
      </c>
      <c r="T766" s="59">
        <f t="shared" si="307"/>
        <v>0</v>
      </c>
      <c r="U766" s="59">
        <f t="shared" si="307"/>
        <v>0</v>
      </c>
      <c r="V766" s="59">
        <f t="shared" si="307"/>
        <v>0</v>
      </c>
      <c r="W766" s="59">
        <f t="shared" si="307"/>
        <v>0</v>
      </c>
      <c r="X766" s="59">
        <f t="shared" si="307"/>
        <v>0</v>
      </c>
    </row>
    <row r="767" spans="2:24" hidden="1">
      <c r="B767" s="58" t="str">
        <f t="shared" si="299"/>
        <v/>
      </c>
      <c r="C767" s="58" t="str">
        <f t="shared" si="299"/>
        <v/>
      </c>
      <c r="D767" s="58" t="str">
        <f t="shared" si="299"/>
        <v/>
      </c>
      <c r="E767" s="58" t="str">
        <f t="shared" si="299"/>
        <v/>
      </c>
      <c r="F767" s="58"/>
      <c r="G767" s="58"/>
      <c r="H767" s="58"/>
      <c r="I767" s="58"/>
      <c r="J767" s="58"/>
      <c r="K767" s="59">
        <f t="shared" ref="K767:X767" si="308">IF(AND($C767="B+R",$E767="prace rozwojowe",LataProjekcji&lt;=Koniec_PR,Modul_badawczo_rozwojowy=tak),ROUND(K399,0),0)</f>
        <v>0</v>
      </c>
      <c r="L767" s="59">
        <f t="shared" si="308"/>
        <v>0</v>
      </c>
      <c r="M767" s="59">
        <f t="shared" si="308"/>
        <v>0</v>
      </c>
      <c r="N767" s="59">
        <f t="shared" si="308"/>
        <v>0</v>
      </c>
      <c r="O767" s="59">
        <f t="shared" si="308"/>
        <v>0</v>
      </c>
      <c r="P767" s="59">
        <f t="shared" si="308"/>
        <v>0</v>
      </c>
      <c r="Q767" s="59">
        <f t="shared" si="308"/>
        <v>0</v>
      </c>
      <c r="R767" s="59">
        <f t="shared" si="308"/>
        <v>0</v>
      </c>
      <c r="S767" s="59">
        <f t="shared" si="308"/>
        <v>0</v>
      </c>
      <c r="T767" s="59">
        <f t="shared" si="308"/>
        <v>0</v>
      </c>
      <c r="U767" s="59">
        <f t="shared" si="308"/>
        <v>0</v>
      </c>
      <c r="V767" s="59">
        <f t="shared" si="308"/>
        <v>0</v>
      </c>
      <c r="W767" s="59">
        <f t="shared" si="308"/>
        <v>0</v>
      </c>
      <c r="X767" s="59">
        <f t="shared" si="308"/>
        <v>0</v>
      </c>
    </row>
    <row r="768" spans="2:24" hidden="1">
      <c r="B768" s="58" t="str">
        <f t="shared" si="299"/>
        <v/>
      </c>
      <c r="C768" s="58" t="str">
        <f t="shared" si="299"/>
        <v/>
      </c>
      <c r="D768" s="58" t="str">
        <f t="shared" si="299"/>
        <v/>
      </c>
      <c r="E768" s="58" t="str">
        <f t="shared" si="299"/>
        <v/>
      </c>
      <c r="F768" s="58"/>
      <c r="G768" s="58"/>
      <c r="H768" s="58"/>
      <c r="I768" s="58"/>
      <c r="J768" s="58"/>
      <c r="K768" s="59">
        <f t="shared" ref="K768:X768" si="309">IF(AND($C768="B+R",$E768="prace rozwojowe",LataProjekcji&lt;=Koniec_PR,Modul_badawczo_rozwojowy=tak),ROUND(K400,0),0)</f>
        <v>0</v>
      </c>
      <c r="L768" s="59">
        <f t="shared" si="309"/>
        <v>0</v>
      </c>
      <c r="M768" s="59">
        <f t="shared" si="309"/>
        <v>0</v>
      </c>
      <c r="N768" s="59">
        <f t="shared" si="309"/>
        <v>0</v>
      </c>
      <c r="O768" s="59">
        <f t="shared" si="309"/>
        <v>0</v>
      </c>
      <c r="P768" s="59">
        <f t="shared" si="309"/>
        <v>0</v>
      </c>
      <c r="Q768" s="59">
        <f t="shared" si="309"/>
        <v>0</v>
      </c>
      <c r="R768" s="59">
        <f t="shared" si="309"/>
        <v>0</v>
      </c>
      <c r="S768" s="59">
        <f t="shared" si="309"/>
        <v>0</v>
      </c>
      <c r="T768" s="59">
        <f t="shared" si="309"/>
        <v>0</v>
      </c>
      <c r="U768" s="59">
        <f t="shared" si="309"/>
        <v>0</v>
      </c>
      <c r="V768" s="59">
        <f t="shared" si="309"/>
        <v>0</v>
      </c>
      <c r="W768" s="59">
        <f t="shared" si="309"/>
        <v>0</v>
      </c>
      <c r="X768" s="59">
        <f t="shared" si="309"/>
        <v>0</v>
      </c>
    </row>
    <row r="769" spans="2:24" hidden="1">
      <c r="B769" s="58" t="str">
        <f t="shared" si="299"/>
        <v/>
      </c>
      <c r="C769" s="58" t="str">
        <f t="shared" si="299"/>
        <v/>
      </c>
      <c r="D769" s="58" t="str">
        <f t="shared" si="299"/>
        <v/>
      </c>
      <c r="E769" s="58" t="str">
        <f t="shared" si="299"/>
        <v/>
      </c>
      <c r="F769" s="58"/>
      <c r="G769" s="58"/>
      <c r="H769" s="58"/>
      <c r="I769" s="58"/>
      <c r="J769" s="58"/>
      <c r="K769" s="59">
        <f t="shared" ref="K769:X769" si="310">IF(AND($C769="B+R",$E769="prace rozwojowe",LataProjekcji&lt;=Koniec_PR,Modul_badawczo_rozwojowy=tak),ROUND(K401,0),0)</f>
        <v>0</v>
      </c>
      <c r="L769" s="59">
        <f t="shared" si="310"/>
        <v>0</v>
      </c>
      <c r="M769" s="59">
        <f t="shared" si="310"/>
        <v>0</v>
      </c>
      <c r="N769" s="59">
        <f t="shared" si="310"/>
        <v>0</v>
      </c>
      <c r="O769" s="59">
        <f t="shared" si="310"/>
        <v>0</v>
      </c>
      <c r="P769" s="59">
        <f t="shared" si="310"/>
        <v>0</v>
      </c>
      <c r="Q769" s="59">
        <f t="shared" si="310"/>
        <v>0</v>
      </c>
      <c r="R769" s="59">
        <f t="shared" si="310"/>
        <v>0</v>
      </c>
      <c r="S769" s="59">
        <f t="shared" si="310"/>
        <v>0</v>
      </c>
      <c r="T769" s="59">
        <f t="shared" si="310"/>
        <v>0</v>
      </c>
      <c r="U769" s="59">
        <f t="shared" si="310"/>
        <v>0</v>
      </c>
      <c r="V769" s="59">
        <f t="shared" si="310"/>
        <v>0</v>
      </c>
      <c r="W769" s="59">
        <f t="shared" si="310"/>
        <v>0</v>
      </c>
      <c r="X769" s="59">
        <f t="shared" si="310"/>
        <v>0</v>
      </c>
    </row>
    <row r="770" spans="2:24" hidden="1">
      <c r="B770" s="58" t="str">
        <f t="shared" si="299"/>
        <v/>
      </c>
      <c r="C770" s="58" t="str">
        <f t="shared" si="299"/>
        <v/>
      </c>
      <c r="D770" s="58" t="str">
        <f t="shared" si="299"/>
        <v/>
      </c>
      <c r="E770" s="58" t="str">
        <f t="shared" si="299"/>
        <v/>
      </c>
      <c r="F770" s="58"/>
      <c r="G770" s="58"/>
      <c r="H770" s="58"/>
      <c r="I770" s="58"/>
      <c r="J770" s="58"/>
      <c r="K770" s="59">
        <f t="shared" ref="K770:X770" si="311">IF(AND($C770="B+R",$E770="prace rozwojowe",LataProjekcji&lt;=Koniec_PR,Modul_badawczo_rozwojowy=tak),ROUND(K402,0),0)</f>
        <v>0</v>
      </c>
      <c r="L770" s="59">
        <f t="shared" si="311"/>
        <v>0</v>
      </c>
      <c r="M770" s="59">
        <f t="shared" si="311"/>
        <v>0</v>
      </c>
      <c r="N770" s="59">
        <f t="shared" si="311"/>
        <v>0</v>
      </c>
      <c r="O770" s="59">
        <f t="shared" si="311"/>
        <v>0</v>
      </c>
      <c r="P770" s="59">
        <f t="shared" si="311"/>
        <v>0</v>
      </c>
      <c r="Q770" s="59">
        <f t="shared" si="311"/>
        <v>0</v>
      </c>
      <c r="R770" s="59">
        <f t="shared" si="311"/>
        <v>0</v>
      </c>
      <c r="S770" s="59">
        <f t="shared" si="311"/>
        <v>0</v>
      </c>
      <c r="T770" s="59">
        <f t="shared" si="311"/>
        <v>0</v>
      </c>
      <c r="U770" s="59">
        <f t="shared" si="311"/>
        <v>0</v>
      </c>
      <c r="V770" s="59">
        <f t="shared" si="311"/>
        <v>0</v>
      </c>
      <c r="W770" s="59">
        <f t="shared" si="311"/>
        <v>0</v>
      </c>
      <c r="X770" s="59">
        <f t="shared" si="311"/>
        <v>0</v>
      </c>
    </row>
    <row r="771" spans="2:24" hidden="1">
      <c r="B771" s="58" t="str">
        <f t="shared" si="299"/>
        <v/>
      </c>
      <c r="C771" s="58" t="str">
        <f t="shared" si="299"/>
        <v/>
      </c>
      <c r="D771" s="58" t="str">
        <f t="shared" si="299"/>
        <v/>
      </c>
      <c r="E771" s="58" t="str">
        <f t="shared" si="299"/>
        <v/>
      </c>
      <c r="F771" s="58"/>
      <c r="G771" s="58"/>
      <c r="H771" s="58"/>
      <c r="I771" s="58"/>
      <c r="J771" s="58"/>
      <c r="K771" s="59">
        <f t="shared" ref="K771:X771" si="312">IF(AND($C771="B+R",$E771="prace rozwojowe",LataProjekcji&lt;=Koniec_PR,Modul_badawczo_rozwojowy=tak),ROUND(K403,0),0)</f>
        <v>0</v>
      </c>
      <c r="L771" s="59">
        <f t="shared" si="312"/>
        <v>0</v>
      </c>
      <c r="M771" s="59">
        <f t="shared" si="312"/>
        <v>0</v>
      </c>
      <c r="N771" s="59">
        <f t="shared" si="312"/>
        <v>0</v>
      </c>
      <c r="O771" s="59">
        <f t="shared" si="312"/>
        <v>0</v>
      </c>
      <c r="P771" s="59">
        <f t="shared" si="312"/>
        <v>0</v>
      </c>
      <c r="Q771" s="59">
        <f t="shared" si="312"/>
        <v>0</v>
      </c>
      <c r="R771" s="59">
        <f t="shared" si="312"/>
        <v>0</v>
      </c>
      <c r="S771" s="59">
        <f t="shared" si="312"/>
        <v>0</v>
      </c>
      <c r="T771" s="59">
        <f t="shared" si="312"/>
        <v>0</v>
      </c>
      <c r="U771" s="59">
        <f t="shared" si="312"/>
        <v>0</v>
      </c>
      <c r="V771" s="59">
        <f t="shared" si="312"/>
        <v>0</v>
      </c>
      <c r="W771" s="59">
        <f t="shared" si="312"/>
        <v>0</v>
      </c>
      <c r="X771" s="59">
        <f t="shared" si="312"/>
        <v>0</v>
      </c>
    </row>
    <row r="772" spans="2:24" hidden="1">
      <c r="B772" s="58" t="str">
        <f t="shared" si="299"/>
        <v/>
      </c>
      <c r="C772" s="58" t="str">
        <f t="shared" si="299"/>
        <v/>
      </c>
      <c r="D772" s="58" t="str">
        <f t="shared" si="299"/>
        <v/>
      </c>
      <c r="E772" s="58" t="str">
        <f t="shared" si="299"/>
        <v/>
      </c>
      <c r="F772" s="58"/>
      <c r="G772" s="58"/>
      <c r="H772" s="58"/>
      <c r="I772" s="58"/>
      <c r="J772" s="58"/>
      <c r="K772" s="59">
        <f t="shared" ref="K772:X772" si="313">IF(AND($C772="B+R",$E772="prace rozwojowe",LataProjekcji&lt;=Koniec_PR,Modul_badawczo_rozwojowy=tak),ROUND(K404,0),0)</f>
        <v>0</v>
      </c>
      <c r="L772" s="59">
        <f t="shared" si="313"/>
        <v>0</v>
      </c>
      <c r="M772" s="59">
        <f t="shared" si="313"/>
        <v>0</v>
      </c>
      <c r="N772" s="59">
        <f t="shared" si="313"/>
        <v>0</v>
      </c>
      <c r="O772" s="59">
        <f t="shared" si="313"/>
        <v>0</v>
      </c>
      <c r="P772" s="59">
        <f t="shared" si="313"/>
        <v>0</v>
      </c>
      <c r="Q772" s="59">
        <f t="shared" si="313"/>
        <v>0</v>
      </c>
      <c r="R772" s="59">
        <f t="shared" si="313"/>
        <v>0</v>
      </c>
      <c r="S772" s="59">
        <f t="shared" si="313"/>
        <v>0</v>
      </c>
      <c r="T772" s="59">
        <f t="shared" si="313"/>
        <v>0</v>
      </c>
      <c r="U772" s="59">
        <f t="shared" si="313"/>
        <v>0</v>
      </c>
      <c r="V772" s="59">
        <f t="shared" si="313"/>
        <v>0</v>
      </c>
      <c r="W772" s="59">
        <f t="shared" si="313"/>
        <v>0</v>
      </c>
      <c r="X772" s="59">
        <f t="shared" si="313"/>
        <v>0</v>
      </c>
    </row>
    <row r="773" spans="2:24" hidden="1">
      <c r="B773" s="58" t="str">
        <f t="shared" si="299"/>
        <v/>
      </c>
      <c r="C773" s="58" t="str">
        <f t="shared" si="299"/>
        <v/>
      </c>
      <c r="D773" s="58" t="str">
        <f t="shared" si="299"/>
        <v/>
      </c>
      <c r="E773" s="58" t="str">
        <f t="shared" si="299"/>
        <v/>
      </c>
      <c r="F773" s="58"/>
      <c r="G773" s="58"/>
      <c r="H773" s="58"/>
      <c r="I773" s="58"/>
      <c r="J773" s="58"/>
      <c r="K773" s="59">
        <f t="shared" ref="K773:X773" si="314">IF(AND($C773="B+R",$E773="prace rozwojowe",LataProjekcji&lt;=Koniec_PR,Modul_badawczo_rozwojowy=tak),ROUND(K405,0),0)</f>
        <v>0</v>
      </c>
      <c r="L773" s="59">
        <f t="shared" si="314"/>
        <v>0</v>
      </c>
      <c r="M773" s="59">
        <f t="shared" si="314"/>
        <v>0</v>
      </c>
      <c r="N773" s="59">
        <f t="shared" si="314"/>
        <v>0</v>
      </c>
      <c r="O773" s="59">
        <f t="shared" si="314"/>
        <v>0</v>
      </c>
      <c r="P773" s="59">
        <f t="shared" si="314"/>
        <v>0</v>
      </c>
      <c r="Q773" s="59">
        <f t="shared" si="314"/>
        <v>0</v>
      </c>
      <c r="R773" s="59">
        <f t="shared" si="314"/>
        <v>0</v>
      </c>
      <c r="S773" s="59">
        <f t="shared" si="314"/>
        <v>0</v>
      </c>
      <c r="T773" s="59">
        <f t="shared" si="314"/>
        <v>0</v>
      </c>
      <c r="U773" s="59">
        <f t="shared" si="314"/>
        <v>0</v>
      </c>
      <c r="V773" s="59">
        <f t="shared" si="314"/>
        <v>0</v>
      </c>
      <c r="W773" s="59">
        <f t="shared" si="314"/>
        <v>0</v>
      </c>
      <c r="X773" s="59">
        <f t="shared" si="314"/>
        <v>0</v>
      </c>
    </row>
    <row r="774" spans="2:24" hidden="1">
      <c r="B774" s="58" t="str">
        <f t="shared" si="299"/>
        <v/>
      </c>
      <c r="C774" s="58" t="str">
        <f t="shared" si="299"/>
        <v/>
      </c>
      <c r="D774" s="58" t="str">
        <f t="shared" si="299"/>
        <v/>
      </c>
      <c r="E774" s="58" t="str">
        <f t="shared" si="299"/>
        <v/>
      </c>
      <c r="F774" s="58"/>
      <c r="G774" s="58"/>
      <c r="H774" s="58"/>
      <c r="I774" s="58"/>
      <c r="J774" s="58"/>
      <c r="K774" s="59">
        <f t="shared" ref="K774:X774" si="315">IF(AND($C774="B+R",$E774="prace rozwojowe",LataProjekcji&lt;=Koniec_PR,Modul_badawczo_rozwojowy=tak),ROUND(K406,0),0)</f>
        <v>0</v>
      </c>
      <c r="L774" s="59">
        <f t="shared" si="315"/>
        <v>0</v>
      </c>
      <c r="M774" s="59">
        <f t="shared" si="315"/>
        <v>0</v>
      </c>
      <c r="N774" s="59">
        <f t="shared" si="315"/>
        <v>0</v>
      </c>
      <c r="O774" s="59">
        <f t="shared" si="315"/>
        <v>0</v>
      </c>
      <c r="P774" s="59">
        <f t="shared" si="315"/>
        <v>0</v>
      </c>
      <c r="Q774" s="59">
        <f t="shared" si="315"/>
        <v>0</v>
      </c>
      <c r="R774" s="59">
        <f t="shared" si="315"/>
        <v>0</v>
      </c>
      <c r="S774" s="59">
        <f t="shared" si="315"/>
        <v>0</v>
      </c>
      <c r="T774" s="59">
        <f t="shared" si="315"/>
        <v>0</v>
      </c>
      <c r="U774" s="59">
        <f t="shared" si="315"/>
        <v>0</v>
      </c>
      <c r="V774" s="59">
        <f t="shared" si="315"/>
        <v>0</v>
      </c>
      <c r="W774" s="59">
        <f t="shared" si="315"/>
        <v>0</v>
      </c>
      <c r="X774" s="59">
        <f t="shared" si="315"/>
        <v>0</v>
      </c>
    </row>
    <row r="775" spans="2:24" hidden="1">
      <c r="B775" s="58" t="str">
        <f t="shared" si="299"/>
        <v/>
      </c>
      <c r="C775" s="58" t="str">
        <f t="shared" si="299"/>
        <v/>
      </c>
      <c r="D775" s="58" t="str">
        <f t="shared" si="299"/>
        <v/>
      </c>
      <c r="E775" s="58" t="str">
        <f t="shared" si="299"/>
        <v/>
      </c>
      <c r="F775" s="58"/>
      <c r="G775" s="58"/>
      <c r="H775" s="58"/>
      <c r="I775" s="58"/>
      <c r="J775" s="58"/>
      <c r="K775" s="59">
        <f t="shared" ref="K775:X775" si="316">IF(AND($C775="B+R",$E775="prace rozwojowe",LataProjekcji&lt;=Koniec_PR,Modul_badawczo_rozwojowy=tak),ROUND(K407,0),0)</f>
        <v>0</v>
      </c>
      <c r="L775" s="59">
        <f t="shared" si="316"/>
        <v>0</v>
      </c>
      <c r="M775" s="59">
        <f t="shared" si="316"/>
        <v>0</v>
      </c>
      <c r="N775" s="59">
        <f t="shared" si="316"/>
        <v>0</v>
      </c>
      <c r="O775" s="59">
        <f t="shared" si="316"/>
        <v>0</v>
      </c>
      <c r="P775" s="59">
        <f t="shared" si="316"/>
        <v>0</v>
      </c>
      <c r="Q775" s="59">
        <f t="shared" si="316"/>
        <v>0</v>
      </c>
      <c r="R775" s="59">
        <f t="shared" si="316"/>
        <v>0</v>
      </c>
      <c r="S775" s="59">
        <f t="shared" si="316"/>
        <v>0</v>
      </c>
      <c r="T775" s="59">
        <f t="shared" si="316"/>
        <v>0</v>
      </c>
      <c r="U775" s="59">
        <f t="shared" si="316"/>
        <v>0</v>
      </c>
      <c r="V775" s="59">
        <f t="shared" si="316"/>
        <v>0</v>
      </c>
      <c r="W775" s="59">
        <f t="shared" si="316"/>
        <v>0</v>
      </c>
      <c r="X775" s="59">
        <f t="shared" si="316"/>
        <v>0</v>
      </c>
    </row>
    <row r="776" spans="2:24" hidden="1">
      <c r="B776" s="58" t="str">
        <f t="shared" si="299"/>
        <v/>
      </c>
      <c r="C776" s="58" t="str">
        <f t="shared" si="299"/>
        <v/>
      </c>
      <c r="D776" s="58" t="str">
        <f t="shared" si="299"/>
        <v/>
      </c>
      <c r="E776" s="58" t="str">
        <f t="shared" si="299"/>
        <v/>
      </c>
      <c r="F776" s="58"/>
      <c r="G776" s="58"/>
      <c r="H776" s="58"/>
      <c r="I776" s="58"/>
      <c r="J776" s="58"/>
      <c r="K776" s="59">
        <f t="shared" ref="K776:X776" si="317">IF(AND($C776="B+R",$E776="prace rozwojowe",LataProjekcji&lt;=Koniec_PR,Modul_badawczo_rozwojowy=tak),ROUND(K408,0),0)</f>
        <v>0</v>
      </c>
      <c r="L776" s="59">
        <f t="shared" si="317"/>
        <v>0</v>
      </c>
      <c r="M776" s="59">
        <f t="shared" si="317"/>
        <v>0</v>
      </c>
      <c r="N776" s="59">
        <f t="shared" si="317"/>
        <v>0</v>
      </c>
      <c r="O776" s="59">
        <f t="shared" si="317"/>
        <v>0</v>
      </c>
      <c r="P776" s="59">
        <f t="shared" si="317"/>
        <v>0</v>
      </c>
      <c r="Q776" s="59">
        <f t="shared" si="317"/>
        <v>0</v>
      </c>
      <c r="R776" s="59">
        <f t="shared" si="317"/>
        <v>0</v>
      </c>
      <c r="S776" s="59">
        <f t="shared" si="317"/>
        <v>0</v>
      </c>
      <c r="T776" s="59">
        <f t="shared" si="317"/>
        <v>0</v>
      </c>
      <c r="U776" s="59">
        <f t="shared" si="317"/>
        <v>0</v>
      </c>
      <c r="V776" s="59">
        <f t="shared" si="317"/>
        <v>0</v>
      </c>
      <c r="W776" s="59">
        <f t="shared" si="317"/>
        <v>0</v>
      </c>
      <c r="X776" s="59">
        <f t="shared" si="317"/>
        <v>0</v>
      </c>
    </row>
    <row r="777" spans="2:24" hidden="1">
      <c r="B777" s="58" t="str">
        <f t="shared" si="299"/>
        <v/>
      </c>
      <c r="C777" s="58" t="str">
        <f t="shared" si="299"/>
        <v/>
      </c>
      <c r="D777" s="58" t="str">
        <f t="shared" si="299"/>
        <v/>
      </c>
      <c r="E777" s="58" t="str">
        <f t="shared" si="299"/>
        <v/>
      </c>
      <c r="F777" s="58"/>
      <c r="G777" s="58"/>
      <c r="H777" s="58"/>
      <c r="I777" s="58"/>
      <c r="J777" s="58"/>
      <c r="K777" s="59">
        <f t="shared" ref="K777:X777" si="318">IF(AND($C777="B+R",$E777="prace rozwojowe",LataProjekcji&lt;=Koniec_PR,Modul_badawczo_rozwojowy=tak),ROUND(K409,0),0)</f>
        <v>0</v>
      </c>
      <c r="L777" s="59">
        <f t="shared" si="318"/>
        <v>0</v>
      </c>
      <c r="M777" s="59">
        <f t="shared" si="318"/>
        <v>0</v>
      </c>
      <c r="N777" s="59">
        <f t="shared" si="318"/>
        <v>0</v>
      </c>
      <c r="O777" s="59">
        <f t="shared" si="318"/>
        <v>0</v>
      </c>
      <c r="P777" s="59">
        <f t="shared" si="318"/>
        <v>0</v>
      </c>
      <c r="Q777" s="59">
        <f t="shared" si="318"/>
        <v>0</v>
      </c>
      <c r="R777" s="59">
        <f t="shared" si="318"/>
        <v>0</v>
      </c>
      <c r="S777" s="59">
        <f t="shared" si="318"/>
        <v>0</v>
      </c>
      <c r="T777" s="59">
        <f t="shared" si="318"/>
        <v>0</v>
      </c>
      <c r="U777" s="59">
        <f t="shared" si="318"/>
        <v>0</v>
      </c>
      <c r="V777" s="59">
        <f t="shared" si="318"/>
        <v>0</v>
      </c>
      <c r="W777" s="59">
        <f t="shared" si="318"/>
        <v>0</v>
      </c>
      <c r="X777" s="59">
        <f t="shared" si="318"/>
        <v>0</v>
      </c>
    </row>
    <row r="778" spans="2:24" hidden="1">
      <c r="B778" s="58" t="str">
        <f t="shared" si="299"/>
        <v/>
      </c>
      <c r="C778" s="58" t="str">
        <f t="shared" si="299"/>
        <v/>
      </c>
      <c r="D778" s="58" t="str">
        <f t="shared" si="299"/>
        <v/>
      </c>
      <c r="E778" s="58" t="str">
        <f t="shared" si="299"/>
        <v/>
      </c>
      <c r="F778" s="58"/>
      <c r="G778" s="58"/>
      <c r="H778" s="58"/>
      <c r="I778" s="58"/>
      <c r="J778" s="58"/>
      <c r="K778" s="59">
        <f t="shared" ref="K778:X778" si="319">IF(AND($C778="B+R",$E778="prace rozwojowe",LataProjekcji&lt;=Koniec_PR,Modul_badawczo_rozwojowy=tak),ROUND(K410,0),0)</f>
        <v>0</v>
      </c>
      <c r="L778" s="59">
        <f t="shared" si="319"/>
        <v>0</v>
      </c>
      <c r="M778" s="59">
        <f t="shared" si="319"/>
        <v>0</v>
      </c>
      <c r="N778" s="59">
        <f t="shared" si="319"/>
        <v>0</v>
      </c>
      <c r="O778" s="59">
        <f t="shared" si="319"/>
        <v>0</v>
      </c>
      <c r="P778" s="59">
        <f t="shared" si="319"/>
        <v>0</v>
      </c>
      <c r="Q778" s="59">
        <f t="shared" si="319"/>
        <v>0</v>
      </c>
      <c r="R778" s="59">
        <f t="shared" si="319"/>
        <v>0</v>
      </c>
      <c r="S778" s="59">
        <f t="shared" si="319"/>
        <v>0</v>
      </c>
      <c r="T778" s="59">
        <f t="shared" si="319"/>
        <v>0</v>
      </c>
      <c r="U778" s="59">
        <f t="shared" si="319"/>
        <v>0</v>
      </c>
      <c r="V778" s="59">
        <f t="shared" si="319"/>
        <v>0</v>
      </c>
      <c r="W778" s="59">
        <f t="shared" si="319"/>
        <v>0</v>
      </c>
      <c r="X778" s="59">
        <f t="shared" si="319"/>
        <v>0</v>
      </c>
    </row>
    <row r="779" spans="2:24" hidden="1">
      <c r="B779" s="58" t="str">
        <f t="shared" ref="B779:E798" si="320">IF(ISBLANK(B243),"",B243)</f>
        <v/>
      </c>
      <c r="C779" s="58" t="str">
        <f t="shared" si="320"/>
        <v/>
      </c>
      <c r="D779" s="58" t="str">
        <f t="shared" si="320"/>
        <v/>
      </c>
      <c r="E779" s="58" t="str">
        <f t="shared" si="320"/>
        <v/>
      </c>
      <c r="F779" s="58"/>
      <c r="G779" s="58"/>
      <c r="H779" s="58"/>
      <c r="I779" s="58"/>
      <c r="J779" s="58"/>
      <c r="K779" s="59">
        <f t="shared" ref="K779:X779" si="321">IF(AND($C779="B+R",$E779="prace rozwojowe",LataProjekcji&lt;=Koniec_PR,Modul_badawczo_rozwojowy=tak),ROUND(K411,0),0)</f>
        <v>0</v>
      </c>
      <c r="L779" s="59">
        <f t="shared" si="321"/>
        <v>0</v>
      </c>
      <c r="M779" s="59">
        <f t="shared" si="321"/>
        <v>0</v>
      </c>
      <c r="N779" s="59">
        <f t="shared" si="321"/>
        <v>0</v>
      </c>
      <c r="O779" s="59">
        <f t="shared" si="321"/>
        <v>0</v>
      </c>
      <c r="P779" s="59">
        <f t="shared" si="321"/>
        <v>0</v>
      </c>
      <c r="Q779" s="59">
        <f t="shared" si="321"/>
        <v>0</v>
      </c>
      <c r="R779" s="59">
        <f t="shared" si="321"/>
        <v>0</v>
      </c>
      <c r="S779" s="59">
        <f t="shared" si="321"/>
        <v>0</v>
      </c>
      <c r="T779" s="59">
        <f t="shared" si="321"/>
        <v>0</v>
      </c>
      <c r="U779" s="59">
        <f t="shared" si="321"/>
        <v>0</v>
      </c>
      <c r="V779" s="59">
        <f t="shared" si="321"/>
        <v>0</v>
      </c>
      <c r="W779" s="59">
        <f t="shared" si="321"/>
        <v>0</v>
      </c>
      <c r="X779" s="59">
        <f t="shared" si="321"/>
        <v>0</v>
      </c>
    </row>
    <row r="780" spans="2:24" hidden="1">
      <c r="B780" s="58" t="str">
        <f t="shared" si="320"/>
        <v/>
      </c>
      <c r="C780" s="58" t="str">
        <f t="shared" si="320"/>
        <v/>
      </c>
      <c r="D780" s="58" t="str">
        <f t="shared" si="320"/>
        <v/>
      </c>
      <c r="E780" s="58" t="str">
        <f t="shared" si="320"/>
        <v/>
      </c>
      <c r="F780" s="58"/>
      <c r="G780" s="58"/>
      <c r="H780" s="58"/>
      <c r="I780" s="58"/>
      <c r="J780" s="58"/>
      <c r="K780" s="59">
        <f t="shared" ref="K780:X780" si="322">IF(AND($C780="B+R",$E780="prace rozwojowe",LataProjekcji&lt;=Koniec_PR,Modul_badawczo_rozwojowy=tak),ROUND(K412,0),0)</f>
        <v>0</v>
      </c>
      <c r="L780" s="59">
        <f t="shared" si="322"/>
        <v>0</v>
      </c>
      <c r="M780" s="59">
        <f t="shared" si="322"/>
        <v>0</v>
      </c>
      <c r="N780" s="59">
        <f t="shared" si="322"/>
        <v>0</v>
      </c>
      <c r="O780" s="59">
        <f t="shared" si="322"/>
        <v>0</v>
      </c>
      <c r="P780" s="59">
        <f t="shared" si="322"/>
        <v>0</v>
      </c>
      <c r="Q780" s="59">
        <f t="shared" si="322"/>
        <v>0</v>
      </c>
      <c r="R780" s="59">
        <f t="shared" si="322"/>
        <v>0</v>
      </c>
      <c r="S780" s="59">
        <f t="shared" si="322"/>
        <v>0</v>
      </c>
      <c r="T780" s="59">
        <f t="shared" si="322"/>
        <v>0</v>
      </c>
      <c r="U780" s="59">
        <f t="shared" si="322"/>
        <v>0</v>
      </c>
      <c r="V780" s="59">
        <f t="shared" si="322"/>
        <v>0</v>
      </c>
      <c r="W780" s="59">
        <f t="shared" si="322"/>
        <v>0</v>
      </c>
      <c r="X780" s="59">
        <f t="shared" si="322"/>
        <v>0</v>
      </c>
    </row>
    <row r="781" spans="2:24" hidden="1">
      <c r="B781" s="58" t="str">
        <f t="shared" si="320"/>
        <v/>
      </c>
      <c r="C781" s="58" t="str">
        <f t="shared" si="320"/>
        <v/>
      </c>
      <c r="D781" s="58" t="str">
        <f t="shared" si="320"/>
        <v/>
      </c>
      <c r="E781" s="58" t="str">
        <f t="shared" si="320"/>
        <v/>
      </c>
      <c r="F781" s="58"/>
      <c r="G781" s="58"/>
      <c r="H781" s="58"/>
      <c r="I781" s="58"/>
      <c r="J781" s="58"/>
      <c r="K781" s="59">
        <f t="shared" ref="K781:X781" si="323">IF(AND($C781="B+R",$E781="prace rozwojowe",LataProjekcji&lt;=Koniec_PR,Modul_badawczo_rozwojowy=tak),ROUND(K413,0),0)</f>
        <v>0</v>
      </c>
      <c r="L781" s="59">
        <f t="shared" si="323"/>
        <v>0</v>
      </c>
      <c r="M781" s="59">
        <f t="shared" si="323"/>
        <v>0</v>
      </c>
      <c r="N781" s="59">
        <f t="shared" si="323"/>
        <v>0</v>
      </c>
      <c r="O781" s="59">
        <f t="shared" si="323"/>
        <v>0</v>
      </c>
      <c r="P781" s="59">
        <f t="shared" si="323"/>
        <v>0</v>
      </c>
      <c r="Q781" s="59">
        <f t="shared" si="323"/>
        <v>0</v>
      </c>
      <c r="R781" s="59">
        <f t="shared" si="323"/>
        <v>0</v>
      </c>
      <c r="S781" s="59">
        <f t="shared" si="323"/>
        <v>0</v>
      </c>
      <c r="T781" s="59">
        <f t="shared" si="323"/>
        <v>0</v>
      </c>
      <c r="U781" s="59">
        <f t="shared" si="323"/>
        <v>0</v>
      </c>
      <c r="V781" s="59">
        <f t="shared" si="323"/>
        <v>0</v>
      </c>
      <c r="W781" s="59">
        <f t="shared" si="323"/>
        <v>0</v>
      </c>
      <c r="X781" s="59">
        <f t="shared" si="323"/>
        <v>0</v>
      </c>
    </row>
    <row r="782" spans="2:24" hidden="1">
      <c r="B782" s="58" t="str">
        <f t="shared" si="320"/>
        <v/>
      </c>
      <c r="C782" s="58" t="str">
        <f t="shared" si="320"/>
        <v/>
      </c>
      <c r="D782" s="58" t="str">
        <f t="shared" si="320"/>
        <v/>
      </c>
      <c r="E782" s="58" t="str">
        <f t="shared" si="320"/>
        <v/>
      </c>
      <c r="F782" s="58"/>
      <c r="G782" s="58"/>
      <c r="H782" s="58"/>
      <c r="I782" s="58"/>
      <c r="J782" s="58"/>
      <c r="K782" s="59">
        <f t="shared" ref="K782:X782" si="324">IF(AND($C782="B+R",$E782="prace rozwojowe",LataProjekcji&lt;=Koniec_PR,Modul_badawczo_rozwojowy=tak),ROUND(K414,0),0)</f>
        <v>0</v>
      </c>
      <c r="L782" s="59">
        <f t="shared" si="324"/>
        <v>0</v>
      </c>
      <c r="M782" s="59">
        <f t="shared" si="324"/>
        <v>0</v>
      </c>
      <c r="N782" s="59">
        <f t="shared" si="324"/>
        <v>0</v>
      </c>
      <c r="O782" s="59">
        <f t="shared" si="324"/>
        <v>0</v>
      </c>
      <c r="P782" s="59">
        <f t="shared" si="324"/>
        <v>0</v>
      </c>
      <c r="Q782" s="59">
        <f t="shared" si="324"/>
        <v>0</v>
      </c>
      <c r="R782" s="59">
        <f t="shared" si="324"/>
        <v>0</v>
      </c>
      <c r="S782" s="59">
        <f t="shared" si="324"/>
        <v>0</v>
      </c>
      <c r="T782" s="59">
        <f t="shared" si="324"/>
        <v>0</v>
      </c>
      <c r="U782" s="59">
        <f t="shared" si="324"/>
        <v>0</v>
      </c>
      <c r="V782" s="59">
        <f t="shared" si="324"/>
        <v>0</v>
      </c>
      <c r="W782" s="59">
        <f t="shared" si="324"/>
        <v>0</v>
      </c>
      <c r="X782" s="59">
        <f t="shared" si="324"/>
        <v>0</v>
      </c>
    </row>
    <row r="783" spans="2:24" hidden="1">
      <c r="B783" s="58" t="str">
        <f t="shared" si="320"/>
        <v/>
      </c>
      <c r="C783" s="58" t="str">
        <f t="shared" si="320"/>
        <v/>
      </c>
      <c r="D783" s="58" t="str">
        <f t="shared" si="320"/>
        <v/>
      </c>
      <c r="E783" s="58" t="str">
        <f t="shared" si="320"/>
        <v/>
      </c>
      <c r="F783" s="58"/>
      <c r="G783" s="58"/>
      <c r="H783" s="58"/>
      <c r="I783" s="58"/>
      <c r="J783" s="58"/>
      <c r="K783" s="59">
        <f t="shared" ref="K783:X783" si="325">IF(AND($C783="B+R",$E783="prace rozwojowe",LataProjekcji&lt;=Koniec_PR,Modul_badawczo_rozwojowy=tak),ROUND(K415,0),0)</f>
        <v>0</v>
      </c>
      <c r="L783" s="59">
        <f t="shared" si="325"/>
        <v>0</v>
      </c>
      <c r="M783" s="59">
        <f t="shared" si="325"/>
        <v>0</v>
      </c>
      <c r="N783" s="59">
        <f t="shared" si="325"/>
        <v>0</v>
      </c>
      <c r="O783" s="59">
        <f t="shared" si="325"/>
        <v>0</v>
      </c>
      <c r="P783" s="59">
        <f t="shared" si="325"/>
        <v>0</v>
      </c>
      <c r="Q783" s="59">
        <f t="shared" si="325"/>
        <v>0</v>
      </c>
      <c r="R783" s="59">
        <f t="shared" si="325"/>
        <v>0</v>
      </c>
      <c r="S783" s="59">
        <f t="shared" si="325"/>
        <v>0</v>
      </c>
      <c r="T783" s="59">
        <f t="shared" si="325"/>
        <v>0</v>
      </c>
      <c r="U783" s="59">
        <f t="shared" si="325"/>
        <v>0</v>
      </c>
      <c r="V783" s="59">
        <f t="shared" si="325"/>
        <v>0</v>
      </c>
      <c r="W783" s="59">
        <f t="shared" si="325"/>
        <v>0</v>
      </c>
      <c r="X783" s="59">
        <f t="shared" si="325"/>
        <v>0</v>
      </c>
    </row>
    <row r="784" spans="2:24" hidden="1">
      <c r="B784" s="58" t="str">
        <f t="shared" si="320"/>
        <v/>
      </c>
      <c r="C784" s="58" t="str">
        <f t="shared" si="320"/>
        <v/>
      </c>
      <c r="D784" s="58" t="str">
        <f t="shared" si="320"/>
        <v/>
      </c>
      <c r="E784" s="58" t="str">
        <f t="shared" si="320"/>
        <v/>
      </c>
      <c r="F784" s="58"/>
      <c r="G784" s="58"/>
      <c r="H784" s="58"/>
      <c r="I784" s="58"/>
      <c r="J784" s="58"/>
      <c r="K784" s="59">
        <f t="shared" ref="K784:X784" si="326">IF(AND($C784="B+R",$E784="prace rozwojowe",LataProjekcji&lt;=Koniec_PR,Modul_badawczo_rozwojowy=tak),ROUND(K416,0),0)</f>
        <v>0</v>
      </c>
      <c r="L784" s="59">
        <f t="shared" si="326"/>
        <v>0</v>
      </c>
      <c r="M784" s="59">
        <f t="shared" si="326"/>
        <v>0</v>
      </c>
      <c r="N784" s="59">
        <f t="shared" si="326"/>
        <v>0</v>
      </c>
      <c r="O784" s="59">
        <f t="shared" si="326"/>
        <v>0</v>
      </c>
      <c r="P784" s="59">
        <f t="shared" si="326"/>
        <v>0</v>
      </c>
      <c r="Q784" s="59">
        <f t="shared" si="326"/>
        <v>0</v>
      </c>
      <c r="R784" s="59">
        <f t="shared" si="326"/>
        <v>0</v>
      </c>
      <c r="S784" s="59">
        <f t="shared" si="326"/>
        <v>0</v>
      </c>
      <c r="T784" s="59">
        <f t="shared" si="326"/>
        <v>0</v>
      </c>
      <c r="U784" s="59">
        <f t="shared" si="326"/>
        <v>0</v>
      </c>
      <c r="V784" s="59">
        <f t="shared" si="326"/>
        <v>0</v>
      </c>
      <c r="W784" s="59">
        <f t="shared" si="326"/>
        <v>0</v>
      </c>
      <c r="X784" s="59">
        <f t="shared" si="326"/>
        <v>0</v>
      </c>
    </row>
    <row r="785" spans="2:24" hidden="1">
      <c r="B785" s="58" t="str">
        <f t="shared" si="320"/>
        <v/>
      </c>
      <c r="C785" s="58" t="str">
        <f t="shared" si="320"/>
        <v/>
      </c>
      <c r="D785" s="58" t="str">
        <f t="shared" si="320"/>
        <v/>
      </c>
      <c r="E785" s="58" t="str">
        <f t="shared" si="320"/>
        <v/>
      </c>
      <c r="F785" s="58"/>
      <c r="G785" s="58"/>
      <c r="H785" s="58"/>
      <c r="I785" s="58"/>
      <c r="J785" s="58"/>
      <c r="K785" s="59">
        <f t="shared" ref="K785:X785" si="327">IF(AND($C785="B+R",$E785="prace rozwojowe",LataProjekcji&lt;=Koniec_PR,Modul_badawczo_rozwojowy=tak),ROUND(K417,0),0)</f>
        <v>0</v>
      </c>
      <c r="L785" s="59">
        <f t="shared" si="327"/>
        <v>0</v>
      </c>
      <c r="M785" s="59">
        <f t="shared" si="327"/>
        <v>0</v>
      </c>
      <c r="N785" s="59">
        <f t="shared" si="327"/>
        <v>0</v>
      </c>
      <c r="O785" s="59">
        <f t="shared" si="327"/>
        <v>0</v>
      </c>
      <c r="P785" s="59">
        <f t="shared" si="327"/>
        <v>0</v>
      </c>
      <c r="Q785" s="59">
        <f t="shared" si="327"/>
        <v>0</v>
      </c>
      <c r="R785" s="59">
        <f t="shared" si="327"/>
        <v>0</v>
      </c>
      <c r="S785" s="59">
        <f t="shared" si="327"/>
        <v>0</v>
      </c>
      <c r="T785" s="59">
        <f t="shared" si="327"/>
        <v>0</v>
      </c>
      <c r="U785" s="59">
        <f t="shared" si="327"/>
        <v>0</v>
      </c>
      <c r="V785" s="59">
        <f t="shared" si="327"/>
        <v>0</v>
      </c>
      <c r="W785" s="59">
        <f t="shared" si="327"/>
        <v>0</v>
      </c>
      <c r="X785" s="59">
        <f t="shared" si="327"/>
        <v>0</v>
      </c>
    </row>
    <row r="786" spans="2:24" hidden="1">
      <c r="B786" s="58" t="str">
        <f t="shared" si="320"/>
        <v/>
      </c>
      <c r="C786" s="58" t="str">
        <f t="shared" si="320"/>
        <v/>
      </c>
      <c r="D786" s="58" t="str">
        <f t="shared" si="320"/>
        <v/>
      </c>
      <c r="E786" s="58" t="str">
        <f t="shared" si="320"/>
        <v/>
      </c>
      <c r="F786" s="58"/>
      <c r="G786" s="58"/>
      <c r="H786" s="58"/>
      <c r="I786" s="58"/>
      <c r="J786" s="58"/>
      <c r="K786" s="59">
        <f t="shared" ref="K786:X786" si="328">IF(AND($C786="B+R",$E786="prace rozwojowe",LataProjekcji&lt;=Koniec_PR,Modul_badawczo_rozwojowy=tak),ROUND(K418,0),0)</f>
        <v>0</v>
      </c>
      <c r="L786" s="59">
        <f t="shared" si="328"/>
        <v>0</v>
      </c>
      <c r="M786" s="59">
        <f t="shared" si="328"/>
        <v>0</v>
      </c>
      <c r="N786" s="59">
        <f t="shared" si="328"/>
        <v>0</v>
      </c>
      <c r="O786" s="59">
        <f t="shared" si="328"/>
        <v>0</v>
      </c>
      <c r="P786" s="59">
        <f t="shared" si="328"/>
        <v>0</v>
      </c>
      <c r="Q786" s="59">
        <f t="shared" si="328"/>
        <v>0</v>
      </c>
      <c r="R786" s="59">
        <f t="shared" si="328"/>
        <v>0</v>
      </c>
      <c r="S786" s="59">
        <f t="shared" si="328"/>
        <v>0</v>
      </c>
      <c r="T786" s="59">
        <f t="shared" si="328"/>
        <v>0</v>
      </c>
      <c r="U786" s="59">
        <f t="shared" si="328"/>
        <v>0</v>
      </c>
      <c r="V786" s="59">
        <f t="shared" si="328"/>
        <v>0</v>
      </c>
      <c r="W786" s="59">
        <f t="shared" si="328"/>
        <v>0</v>
      </c>
      <c r="X786" s="59">
        <f t="shared" si="328"/>
        <v>0</v>
      </c>
    </row>
    <row r="787" spans="2:24" hidden="1">
      <c r="B787" s="58" t="str">
        <f t="shared" si="320"/>
        <v/>
      </c>
      <c r="C787" s="58" t="str">
        <f t="shared" si="320"/>
        <v/>
      </c>
      <c r="D787" s="58" t="str">
        <f t="shared" si="320"/>
        <v/>
      </c>
      <c r="E787" s="58" t="str">
        <f t="shared" si="320"/>
        <v/>
      </c>
      <c r="F787" s="58"/>
      <c r="G787" s="58"/>
      <c r="H787" s="58"/>
      <c r="I787" s="58"/>
      <c r="J787" s="58"/>
      <c r="K787" s="59">
        <f t="shared" ref="K787:X787" si="329">IF(AND($C787="B+R",$E787="prace rozwojowe",LataProjekcji&lt;=Koniec_PR,Modul_badawczo_rozwojowy=tak),ROUND(K419,0),0)</f>
        <v>0</v>
      </c>
      <c r="L787" s="59">
        <f t="shared" si="329"/>
        <v>0</v>
      </c>
      <c r="M787" s="59">
        <f t="shared" si="329"/>
        <v>0</v>
      </c>
      <c r="N787" s="59">
        <f t="shared" si="329"/>
        <v>0</v>
      </c>
      <c r="O787" s="59">
        <f t="shared" si="329"/>
        <v>0</v>
      </c>
      <c r="P787" s="59">
        <f t="shared" si="329"/>
        <v>0</v>
      </c>
      <c r="Q787" s="59">
        <f t="shared" si="329"/>
        <v>0</v>
      </c>
      <c r="R787" s="59">
        <f t="shared" si="329"/>
        <v>0</v>
      </c>
      <c r="S787" s="59">
        <f t="shared" si="329"/>
        <v>0</v>
      </c>
      <c r="T787" s="59">
        <f t="shared" si="329"/>
        <v>0</v>
      </c>
      <c r="U787" s="59">
        <f t="shared" si="329"/>
        <v>0</v>
      </c>
      <c r="V787" s="59">
        <f t="shared" si="329"/>
        <v>0</v>
      </c>
      <c r="W787" s="59">
        <f t="shared" si="329"/>
        <v>0</v>
      </c>
      <c r="X787" s="59">
        <f t="shared" si="329"/>
        <v>0</v>
      </c>
    </row>
    <row r="788" spans="2:24" hidden="1">
      <c r="B788" s="58" t="str">
        <f t="shared" si="320"/>
        <v/>
      </c>
      <c r="C788" s="58" t="str">
        <f t="shared" si="320"/>
        <v/>
      </c>
      <c r="D788" s="58" t="str">
        <f t="shared" si="320"/>
        <v/>
      </c>
      <c r="E788" s="58" t="str">
        <f t="shared" si="320"/>
        <v/>
      </c>
      <c r="F788" s="58"/>
      <c r="G788" s="58"/>
      <c r="H788" s="58"/>
      <c r="I788" s="58"/>
      <c r="J788" s="58"/>
      <c r="K788" s="59">
        <f t="shared" ref="K788:X788" si="330">IF(AND($C788="B+R",$E788="prace rozwojowe",LataProjekcji&lt;=Koniec_PR,Modul_badawczo_rozwojowy=tak),ROUND(K420,0),0)</f>
        <v>0</v>
      </c>
      <c r="L788" s="59">
        <f t="shared" si="330"/>
        <v>0</v>
      </c>
      <c r="M788" s="59">
        <f t="shared" si="330"/>
        <v>0</v>
      </c>
      <c r="N788" s="59">
        <f t="shared" si="330"/>
        <v>0</v>
      </c>
      <c r="O788" s="59">
        <f t="shared" si="330"/>
        <v>0</v>
      </c>
      <c r="P788" s="59">
        <f t="shared" si="330"/>
        <v>0</v>
      </c>
      <c r="Q788" s="59">
        <f t="shared" si="330"/>
        <v>0</v>
      </c>
      <c r="R788" s="59">
        <f t="shared" si="330"/>
        <v>0</v>
      </c>
      <c r="S788" s="59">
        <f t="shared" si="330"/>
        <v>0</v>
      </c>
      <c r="T788" s="59">
        <f t="shared" si="330"/>
        <v>0</v>
      </c>
      <c r="U788" s="59">
        <f t="shared" si="330"/>
        <v>0</v>
      </c>
      <c r="V788" s="59">
        <f t="shared" si="330"/>
        <v>0</v>
      </c>
      <c r="W788" s="59">
        <f t="shared" si="330"/>
        <v>0</v>
      </c>
      <c r="X788" s="59">
        <f t="shared" si="330"/>
        <v>0</v>
      </c>
    </row>
    <row r="789" spans="2:24" hidden="1">
      <c r="B789" s="58" t="str">
        <f t="shared" si="320"/>
        <v/>
      </c>
      <c r="C789" s="58" t="str">
        <f t="shared" si="320"/>
        <v/>
      </c>
      <c r="D789" s="58" t="str">
        <f t="shared" si="320"/>
        <v/>
      </c>
      <c r="E789" s="58" t="str">
        <f t="shared" si="320"/>
        <v/>
      </c>
      <c r="F789" s="58"/>
      <c r="G789" s="58"/>
      <c r="H789" s="58"/>
      <c r="I789" s="58"/>
      <c r="J789" s="58"/>
      <c r="K789" s="59">
        <f t="shared" ref="K789:X789" si="331">IF(AND($C789="B+R",$E789="prace rozwojowe",LataProjekcji&lt;=Koniec_PR,Modul_badawczo_rozwojowy=tak),ROUND(K421,0),0)</f>
        <v>0</v>
      </c>
      <c r="L789" s="59">
        <f t="shared" si="331"/>
        <v>0</v>
      </c>
      <c r="M789" s="59">
        <f t="shared" si="331"/>
        <v>0</v>
      </c>
      <c r="N789" s="59">
        <f t="shared" si="331"/>
        <v>0</v>
      </c>
      <c r="O789" s="59">
        <f t="shared" si="331"/>
        <v>0</v>
      </c>
      <c r="P789" s="59">
        <f t="shared" si="331"/>
        <v>0</v>
      </c>
      <c r="Q789" s="59">
        <f t="shared" si="331"/>
        <v>0</v>
      </c>
      <c r="R789" s="59">
        <f t="shared" si="331"/>
        <v>0</v>
      </c>
      <c r="S789" s="59">
        <f t="shared" si="331"/>
        <v>0</v>
      </c>
      <c r="T789" s="59">
        <f t="shared" si="331"/>
        <v>0</v>
      </c>
      <c r="U789" s="59">
        <f t="shared" si="331"/>
        <v>0</v>
      </c>
      <c r="V789" s="59">
        <f t="shared" si="331"/>
        <v>0</v>
      </c>
      <c r="W789" s="59">
        <f t="shared" si="331"/>
        <v>0</v>
      </c>
      <c r="X789" s="59">
        <f t="shared" si="331"/>
        <v>0</v>
      </c>
    </row>
    <row r="790" spans="2:24" hidden="1">
      <c r="B790" s="58" t="str">
        <f t="shared" si="320"/>
        <v/>
      </c>
      <c r="C790" s="58" t="str">
        <f t="shared" si="320"/>
        <v/>
      </c>
      <c r="D790" s="58" t="str">
        <f t="shared" si="320"/>
        <v/>
      </c>
      <c r="E790" s="58" t="str">
        <f t="shared" si="320"/>
        <v/>
      </c>
      <c r="F790" s="58"/>
      <c r="G790" s="58"/>
      <c r="H790" s="58"/>
      <c r="I790" s="58"/>
      <c r="J790" s="58"/>
      <c r="K790" s="59">
        <f t="shared" ref="K790:X790" si="332">IF(AND($C790="B+R",$E790="prace rozwojowe",LataProjekcji&lt;=Koniec_PR,Modul_badawczo_rozwojowy=tak),ROUND(K422,0),0)</f>
        <v>0</v>
      </c>
      <c r="L790" s="59">
        <f t="shared" si="332"/>
        <v>0</v>
      </c>
      <c r="M790" s="59">
        <f t="shared" si="332"/>
        <v>0</v>
      </c>
      <c r="N790" s="59">
        <f t="shared" si="332"/>
        <v>0</v>
      </c>
      <c r="O790" s="59">
        <f t="shared" si="332"/>
        <v>0</v>
      </c>
      <c r="P790" s="59">
        <f t="shared" si="332"/>
        <v>0</v>
      </c>
      <c r="Q790" s="59">
        <f t="shared" si="332"/>
        <v>0</v>
      </c>
      <c r="R790" s="59">
        <f t="shared" si="332"/>
        <v>0</v>
      </c>
      <c r="S790" s="59">
        <f t="shared" si="332"/>
        <v>0</v>
      </c>
      <c r="T790" s="59">
        <f t="shared" si="332"/>
        <v>0</v>
      </c>
      <c r="U790" s="59">
        <f t="shared" si="332"/>
        <v>0</v>
      </c>
      <c r="V790" s="59">
        <f t="shared" si="332"/>
        <v>0</v>
      </c>
      <c r="W790" s="59">
        <f t="shared" si="332"/>
        <v>0</v>
      </c>
      <c r="X790" s="59">
        <f t="shared" si="332"/>
        <v>0</v>
      </c>
    </row>
    <row r="791" spans="2:24" hidden="1">
      <c r="B791" s="58" t="str">
        <f t="shared" si="320"/>
        <v/>
      </c>
      <c r="C791" s="58" t="str">
        <f t="shared" si="320"/>
        <v/>
      </c>
      <c r="D791" s="58" t="str">
        <f t="shared" si="320"/>
        <v/>
      </c>
      <c r="E791" s="58" t="str">
        <f t="shared" si="320"/>
        <v/>
      </c>
      <c r="F791" s="58"/>
      <c r="G791" s="58"/>
      <c r="H791" s="58"/>
      <c r="I791" s="58"/>
      <c r="J791" s="58"/>
      <c r="K791" s="59">
        <f t="shared" ref="K791:X791" si="333">IF(AND($C791="B+R",$E791="prace rozwojowe",LataProjekcji&lt;=Koniec_PR,Modul_badawczo_rozwojowy=tak),ROUND(K423,0),0)</f>
        <v>0</v>
      </c>
      <c r="L791" s="59">
        <f t="shared" si="333"/>
        <v>0</v>
      </c>
      <c r="M791" s="59">
        <f t="shared" si="333"/>
        <v>0</v>
      </c>
      <c r="N791" s="59">
        <f t="shared" si="333"/>
        <v>0</v>
      </c>
      <c r="O791" s="59">
        <f t="shared" si="333"/>
        <v>0</v>
      </c>
      <c r="P791" s="59">
        <f t="shared" si="333"/>
        <v>0</v>
      </c>
      <c r="Q791" s="59">
        <f t="shared" si="333"/>
        <v>0</v>
      </c>
      <c r="R791" s="59">
        <f t="shared" si="333"/>
        <v>0</v>
      </c>
      <c r="S791" s="59">
        <f t="shared" si="333"/>
        <v>0</v>
      </c>
      <c r="T791" s="59">
        <f t="shared" si="333"/>
        <v>0</v>
      </c>
      <c r="U791" s="59">
        <f t="shared" si="333"/>
        <v>0</v>
      </c>
      <c r="V791" s="59">
        <f t="shared" si="333"/>
        <v>0</v>
      </c>
      <c r="W791" s="59">
        <f t="shared" si="333"/>
        <v>0</v>
      </c>
      <c r="X791" s="59">
        <f t="shared" si="333"/>
        <v>0</v>
      </c>
    </row>
    <row r="792" spans="2:24" hidden="1">
      <c r="B792" s="58" t="str">
        <f t="shared" si="320"/>
        <v/>
      </c>
      <c r="C792" s="58" t="str">
        <f t="shared" si="320"/>
        <v/>
      </c>
      <c r="D792" s="58" t="str">
        <f t="shared" si="320"/>
        <v/>
      </c>
      <c r="E792" s="58" t="str">
        <f t="shared" si="320"/>
        <v/>
      </c>
      <c r="F792" s="58"/>
      <c r="G792" s="58"/>
      <c r="H792" s="58"/>
      <c r="I792" s="58"/>
      <c r="J792" s="58"/>
      <c r="K792" s="59">
        <f t="shared" ref="K792:X792" si="334">IF(AND($C792="B+R",$E792="prace rozwojowe",LataProjekcji&lt;=Koniec_PR,Modul_badawczo_rozwojowy=tak),ROUND(K424,0),0)</f>
        <v>0</v>
      </c>
      <c r="L792" s="59">
        <f t="shared" si="334"/>
        <v>0</v>
      </c>
      <c r="M792" s="59">
        <f t="shared" si="334"/>
        <v>0</v>
      </c>
      <c r="N792" s="59">
        <f t="shared" si="334"/>
        <v>0</v>
      </c>
      <c r="O792" s="59">
        <f t="shared" si="334"/>
        <v>0</v>
      </c>
      <c r="P792" s="59">
        <f t="shared" si="334"/>
        <v>0</v>
      </c>
      <c r="Q792" s="59">
        <f t="shared" si="334"/>
        <v>0</v>
      </c>
      <c r="R792" s="59">
        <f t="shared" si="334"/>
        <v>0</v>
      </c>
      <c r="S792" s="59">
        <f t="shared" si="334"/>
        <v>0</v>
      </c>
      <c r="T792" s="59">
        <f t="shared" si="334"/>
        <v>0</v>
      </c>
      <c r="U792" s="59">
        <f t="shared" si="334"/>
        <v>0</v>
      </c>
      <c r="V792" s="59">
        <f t="shared" si="334"/>
        <v>0</v>
      </c>
      <c r="W792" s="59">
        <f t="shared" si="334"/>
        <v>0</v>
      </c>
      <c r="X792" s="59">
        <f t="shared" si="334"/>
        <v>0</v>
      </c>
    </row>
    <row r="793" spans="2:24" hidden="1">
      <c r="B793" s="58" t="str">
        <f t="shared" si="320"/>
        <v/>
      </c>
      <c r="C793" s="58" t="str">
        <f t="shared" si="320"/>
        <v/>
      </c>
      <c r="D793" s="58" t="str">
        <f t="shared" si="320"/>
        <v/>
      </c>
      <c r="E793" s="58" t="str">
        <f t="shared" si="320"/>
        <v/>
      </c>
      <c r="F793" s="58"/>
      <c r="G793" s="58"/>
      <c r="H793" s="58"/>
      <c r="I793" s="58"/>
      <c r="J793" s="58"/>
      <c r="K793" s="59">
        <f t="shared" ref="K793:X793" si="335">IF(AND($C793="B+R",$E793="prace rozwojowe",LataProjekcji&lt;=Koniec_PR,Modul_badawczo_rozwojowy=tak),ROUND(K425,0),0)</f>
        <v>0</v>
      </c>
      <c r="L793" s="59">
        <f t="shared" si="335"/>
        <v>0</v>
      </c>
      <c r="M793" s="59">
        <f t="shared" si="335"/>
        <v>0</v>
      </c>
      <c r="N793" s="59">
        <f t="shared" si="335"/>
        <v>0</v>
      </c>
      <c r="O793" s="59">
        <f t="shared" si="335"/>
        <v>0</v>
      </c>
      <c r="P793" s="59">
        <f t="shared" si="335"/>
        <v>0</v>
      </c>
      <c r="Q793" s="59">
        <f t="shared" si="335"/>
        <v>0</v>
      </c>
      <c r="R793" s="59">
        <f t="shared" si="335"/>
        <v>0</v>
      </c>
      <c r="S793" s="59">
        <f t="shared" si="335"/>
        <v>0</v>
      </c>
      <c r="T793" s="59">
        <f t="shared" si="335"/>
        <v>0</v>
      </c>
      <c r="U793" s="59">
        <f t="shared" si="335"/>
        <v>0</v>
      </c>
      <c r="V793" s="59">
        <f t="shared" si="335"/>
        <v>0</v>
      </c>
      <c r="W793" s="59">
        <f t="shared" si="335"/>
        <v>0</v>
      </c>
      <c r="X793" s="59">
        <f t="shared" si="335"/>
        <v>0</v>
      </c>
    </row>
    <row r="794" spans="2:24" hidden="1">
      <c r="B794" s="58" t="str">
        <f t="shared" si="320"/>
        <v/>
      </c>
      <c r="C794" s="58" t="str">
        <f t="shared" si="320"/>
        <v/>
      </c>
      <c r="D794" s="58" t="str">
        <f t="shared" si="320"/>
        <v/>
      </c>
      <c r="E794" s="58" t="str">
        <f t="shared" si="320"/>
        <v/>
      </c>
      <c r="F794" s="58"/>
      <c r="G794" s="58"/>
      <c r="H794" s="58"/>
      <c r="I794" s="58"/>
      <c r="J794" s="58"/>
      <c r="K794" s="59">
        <f t="shared" ref="K794:X794" si="336">IF(AND($C794="B+R",$E794="prace rozwojowe",LataProjekcji&lt;=Koniec_PR,Modul_badawczo_rozwojowy=tak),ROUND(K426,0),0)</f>
        <v>0</v>
      </c>
      <c r="L794" s="59">
        <f t="shared" si="336"/>
        <v>0</v>
      </c>
      <c r="M794" s="59">
        <f t="shared" si="336"/>
        <v>0</v>
      </c>
      <c r="N794" s="59">
        <f t="shared" si="336"/>
        <v>0</v>
      </c>
      <c r="O794" s="59">
        <f t="shared" si="336"/>
        <v>0</v>
      </c>
      <c r="P794" s="59">
        <f t="shared" si="336"/>
        <v>0</v>
      </c>
      <c r="Q794" s="59">
        <f t="shared" si="336"/>
        <v>0</v>
      </c>
      <c r="R794" s="59">
        <f t="shared" si="336"/>
        <v>0</v>
      </c>
      <c r="S794" s="59">
        <f t="shared" si="336"/>
        <v>0</v>
      </c>
      <c r="T794" s="59">
        <f t="shared" si="336"/>
        <v>0</v>
      </c>
      <c r="U794" s="59">
        <f t="shared" si="336"/>
        <v>0</v>
      </c>
      <c r="V794" s="59">
        <f t="shared" si="336"/>
        <v>0</v>
      </c>
      <c r="W794" s="59">
        <f t="shared" si="336"/>
        <v>0</v>
      </c>
      <c r="X794" s="59">
        <f t="shared" si="336"/>
        <v>0</v>
      </c>
    </row>
    <row r="795" spans="2:24" hidden="1">
      <c r="B795" s="58" t="str">
        <f t="shared" si="320"/>
        <v/>
      </c>
      <c r="C795" s="58" t="str">
        <f t="shared" si="320"/>
        <v/>
      </c>
      <c r="D795" s="58" t="str">
        <f t="shared" si="320"/>
        <v/>
      </c>
      <c r="E795" s="58" t="str">
        <f t="shared" si="320"/>
        <v/>
      </c>
      <c r="F795" s="58"/>
      <c r="G795" s="58"/>
      <c r="H795" s="58"/>
      <c r="I795" s="58"/>
      <c r="J795" s="58"/>
      <c r="K795" s="59">
        <f t="shared" ref="K795:X795" si="337">IF(AND($C795="B+R",$E795="prace rozwojowe",LataProjekcji&lt;=Koniec_PR,Modul_badawczo_rozwojowy=tak),ROUND(K427,0),0)</f>
        <v>0</v>
      </c>
      <c r="L795" s="59">
        <f t="shared" si="337"/>
        <v>0</v>
      </c>
      <c r="M795" s="59">
        <f t="shared" si="337"/>
        <v>0</v>
      </c>
      <c r="N795" s="59">
        <f t="shared" si="337"/>
        <v>0</v>
      </c>
      <c r="O795" s="59">
        <f t="shared" si="337"/>
        <v>0</v>
      </c>
      <c r="P795" s="59">
        <f t="shared" si="337"/>
        <v>0</v>
      </c>
      <c r="Q795" s="59">
        <f t="shared" si="337"/>
        <v>0</v>
      </c>
      <c r="R795" s="59">
        <f t="shared" si="337"/>
        <v>0</v>
      </c>
      <c r="S795" s="59">
        <f t="shared" si="337"/>
        <v>0</v>
      </c>
      <c r="T795" s="59">
        <f t="shared" si="337"/>
        <v>0</v>
      </c>
      <c r="U795" s="59">
        <f t="shared" si="337"/>
        <v>0</v>
      </c>
      <c r="V795" s="59">
        <f t="shared" si="337"/>
        <v>0</v>
      </c>
      <c r="W795" s="59">
        <f t="shared" si="337"/>
        <v>0</v>
      </c>
      <c r="X795" s="59">
        <f t="shared" si="337"/>
        <v>0</v>
      </c>
    </row>
    <row r="796" spans="2:24" hidden="1">
      <c r="B796" s="58" t="str">
        <f t="shared" si="320"/>
        <v/>
      </c>
      <c r="C796" s="58" t="str">
        <f t="shared" si="320"/>
        <v/>
      </c>
      <c r="D796" s="58" t="str">
        <f t="shared" si="320"/>
        <v/>
      </c>
      <c r="E796" s="58" t="str">
        <f t="shared" si="320"/>
        <v/>
      </c>
      <c r="F796" s="58"/>
      <c r="G796" s="58"/>
      <c r="H796" s="58"/>
      <c r="I796" s="58"/>
      <c r="J796" s="58"/>
      <c r="K796" s="59">
        <f t="shared" ref="K796:X796" si="338">IF(AND($C796="B+R",$E796="prace rozwojowe",LataProjekcji&lt;=Koniec_PR,Modul_badawczo_rozwojowy=tak),ROUND(K428,0),0)</f>
        <v>0</v>
      </c>
      <c r="L796" s="59">
        <f t="shared" si="338"/>
        <v>0</v>
      </c>
      <c r="M796" s="59">
        <f t="shared" si="338"/>
        <v>0</v>
      </c>
      <c r="N796" s="59">
        <f t="shared" si="338"/>
        <v>0</v>
      </c>
      <c r="O796" s="59">
        <f t="shared" si="338"/>
        <v>0</v>
      </c>
      <c r="P796" s="59">
        <f t="shared" si="338"/>
        <v>0</v>
      </c>
      <c r="Q796" s="59">
        <f t="shared" si="338"/>
        <v>0</v>
      </c>
      <c r="R796" s="59">
        <f t="shared" si="338"/>
        <v>0</v>
      </c>
      <c r="S796" s="59">
        <f t="shared" si="338"/>
        <v>0</v>
      </c>
      <c r="T796" s="59">
        <f t="shared" si="338"/>
        <v>0</v>
      </c>
      <c r="U796" s="59">
        <f t="shared" si="338"/>
        <v>0</v>
      </c>
      <c r="V796" s="59">
        <f t="shared" si="338"/>
        <v>0</v>
      </c>
      <c r="W796" s="59">
        <f t="shared" si="338"/>
        <v>0</v>
      </c>
      <c r="X796" s="59">
        <f t="shared" si="338"/>
        <v>0</v>
      </c>
    </row>
    <row r="797" spans="2:24" hidden="1">
      <c r="B797" s="58" t="str">
        <f t="shared" si="320"/>
        <v/>
      </c>
      <c r="C797" s="58" t="str">
        <f t="shared" si="320"/>
        <v/>
      </c>
      <c r="D797" s="58" t="str">
        <f t="shared" si="320"/>
        <v/>
      </c>
      <c r="E797" s="58" t="str">
        <f t="shared" si="320"/>
        <v/>
      </c>
      <c r="F797" s="58"/>
      <c r="G797" s="58"/>
      <c r="H797" s="58"/>
      <c r="I797" s="58"/>
      <c r="J797" s="58"/>
      <c r="K797" s="59">
        <f t="shared" ref="K797:X797" si="339">IF(AND($C797="B+R",$E797="prace rozwojowe",LataProjekcji&lt;=Koniec_PR,Modul_badawczo_rozwojowy=tak),ROUND(K429,0),0)</f>
        <v>0</v>
      </c>
      <c r="L797" s="59">
        <f t="shared" si="339"/>
        <v>0</v>
      </c>
      <c r="M797" s="59">
        <f t="shared" si="339"/>
        <v>0</v>
      </c>
      <c r="N797" s="59">
        <f t="shared" si="339"/>
        <v>0</v>
      </c>
      <c r="O797" s="59">
        <f t="shared" si="339"/>
        <v>0</v>
      </c>
      <c r="P797" s="59">
        <f t="shared" si="339"/>
        <v>0</v>
      </c>
      <c r="Q797" s="59">
        <f t="shared" si="339"/>
        <v>0</v>
      </c>
      <c r="R797" s="59">
        <f t="shared" si="339"/>
        <v>0</v>
      </c>
      <c r="S797" s="59">
        <f t="shared" si="339"/>
        <v>0</v>
      </c>
      <c r="T797" s="59">
        <f t="shared" si="339"/>
        <v>0</v>
      </c>
      <c r="U797" s="59">
        <f t="shared" si="339"/>
        <v>0</v>
      </c>
      <c r="V797" s="59">
        <f t="shared" si="339"/>
        <v>0</v>
      </c>
      <c r="W797" s="59">
        <f t="shared" si="339"/>
        <v>0</v>
      </c>
      <c r="X797" s="59">
        <f t="shared" si="339"/>
        <v>0</v>
      </c>
    </row>
    <row r="798" spans="2:24" hidden="1">
      <c r="B798" s="58" t="str">
        <f t="shared" si="320"/>
        <v/>
      </c>
      <c r="C798" s="58" t="str">
        <f t="shared" si="320"/>
        <v/>
      </c>
      <c r="D798" s="58" t="str">
        <f t="shared" si="320"/>
        <v/>
      </c>
      <c r="E798" s="58" t="str">
        <f t="shared" si="320"/>
        <v/>
      </c>
      <c r="F798" s="58"/>
      <c r="G798" s="58"/>
      <c r="H798" s="58"/>
      <c r="I798" s="58"/>
      <c r="J798" s="58"/>
      <c r="K798" s="59">
        <f t="shared" ref="K798:X798" si="340">IF(AND($C798="B+R",$E798="prace rozwojowe",LataProjekcji&lt;=Koniec_PR,Modul_badawczo_rozwojowy=tak),ROUND(K430,0),0)</f>
        <v>0</v>
      </c>
      <c r="L798" s="59">
        <f t="shared" si="340"/>
        <v>0</v>
      </c>
      <c r="M798" s="59">
        <f t="shared" si="340"/>
        <v>0</v>
      </c>
      <c r="N798" s="59">
        <f t="shared" si="340"/>
        <v>0</v>
      </c>
      <c r="O798" s="59">
        <f t="shared" si="340"/>
        <v>0</v>
      </c>
      <c r="P798" s="59">
        <f t="shared" si="340"/>
        <v>0</v>
      </c>
      <c r="Q798" s="59">
        <f t="shared" si="340"/>
        <v>0</v>
      </c>
      <c r="R798" s="59">
        <f t="shared" si="340"/>
        <v>0</v>
      </c>
      <c r="S798" s="59">
        <f t="shared" si="340"/>
        <v>0</v>
      </c>
      <c r="T798" s="59">
        <f t="shared" si="340"/>
        <v>0</v>
      </c>
      <c r="U798" s="59">
        <f t="shared" si="340"/>
        <v>0</v>
      </c>
      <c r="V798" s="59">
        <f t="shared" si="340"/>
        <v>0</v>
      </c>
      <c r="W798" s="59">
        <f t="shared" si="340"/>
        <v>0</v>
      </c>
      <c r="X798" s="59">
        <f t="shared" si="340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41">ROUND(SUM(L759:L798),0)</f>
        <v>0</v>
      </c>
      <c r="M799" s="60">
        <f t="shared" si="341"/>
        <v>0</v>
      </c>
      <c r="N799" s="60">
        <f t="shared" si="341"/>
        <v>0</v>
      </c>
      <c r="O799" s="60">
        <f t="shared" si="341"/>
        <v>0</v>
      </c>
      <c r="P799" s="60">
        <f t="shared" si="341"/>
        <v>0</v>
      </c>
      <c r="Q799" s="60">
        <f t="shared" si="341"/>
        <v>0</v>
      </c>
      <c r="R799" s="60">
        <f t="shared" si="341"/>
        <v>0</v>
      </c>
      <c r="S799" s="60">
        <f t="shared" si="341"/>
        <v>0</v>
      </c>
      <c r="T799" s="60">
        <f t="shared" si="341"/>
        <v>0</v>
      </c>
      <c r="U799" s="60">
        <f t="shared" si="341"/>
        <v>0</v>
      </c>
      <c r="V799" s="60">
        <f t="shared" si="341"/>
        <v>0</v>
      </c>
      <c r="W799" s="60">
        <f t="shared" si="341"/>
        <v>0</v>
      </c>
      <c r="X799" s="60">
        <f t="shared" si="341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42">IF(ISBLANK(B436),"",B436)</f>
        <v/>
      </c>
      <c r="C804" s="58" t="str">
        <f t="shared" si="342"/>
        <v/>
      </c>
      <c r="D804" s="58" t="str">
        <f t="shared" si="342"/>
        <v/>
      </c>
      <c r="E804" s="58" t="str">
        <f t="shared" si="342"/>
        <v/>
      </c>
      <c r="F804" s="58"/>
      <c r="G804" s="58"/>
      <c r="H804" s="58"/>
      <c r="I804" s="58"/>
      <c r="J804" s="58" t="s">
        <v>727</v>
      </c>
      <c r="K804" s="59">
        <f t="shared" ref="K804:X804" si="343">IF(AND($C804="B+R",$E804="prace rozwojowe",LataProjekcji&lt;=Koniec_PR,Modul_badawczo_rozwojowy=tak),ROUND(K436,0),0)</f>
        <v>0</v>
      </c>
      <c r="L804" s="59">
        <f t="shared" si="343"/>
        <v>0</v>
      </c>
      <c r="M804" s="59">
        <f t="shared" si="343"/>
        <v>0</v>
      </c>
      <c r="N804" s="59">
        <f t="shared" si="343"/>
        <v>0</v>
      </c>
      <c r="O804" s="59">
        <f t="shared" si="343"/>
        <v>0</v>
      </c>
      <c r="P804" s="59">
        <f t="shared" si="343"/>
        <v>0</v>
      </c>
      <c r="Q804" s="59">
        <f t="shared" si="343"/>
        <v>0</v>
      </c>
      <c r="R804" s="59">
        <f t="shared" si="343"/>
        <v>0</v>
      </c>
      <c r="S804" s="59">
        <f t="shared" si="343"/>
        <v>0</v>
      </c>
      <c r="T804" s="59">
        <f t="shared" si="343"/>
        <v>0</v>
      </c>
      <c r="U804" s="59">
        <f t="shared" si="343"/>
        <v>0</v>
      </c>
      <c r="V804" s="59">
        <f t="shared" si="343"/>
        <v>0</v>
      </c>
      <c r="W804" s="59">
        <f t="shared" si="343"/>
        <v>0</v>
      </c>
      <c r="X804" s="59">
        <f t="shared" si="343"/>
        <v>0</v>
      </c>
    </row>
    <row r="805" spans="2:24" hidden="1">
      <c r="B805" s="58" t="str">
        <f t="shared" si="342"/>
        <v/>
      </c>
      <c r="C805" s="58" t="str">
        <f t="shared" si="342"/>
        <v/>
      </c>
      <c r="D805" s="58" t="str">
        <f t="shared" si="342"/>
        <v/>
      </c>
      <c r="E805" s="58" t="str">
        <f t="shared" si="342"/>
        <v/>
      </c>
      <c r="F805" s="58"/>
      <c r="G805" s="58"/>
      <c r="H805" s="58"/>
      <c r="I805" s="58"/>
      <c r="J805" s="58"/>
      <c r="K805" s="59">
        <f t="shared" ref="K805:X805" si="344">IF(AND($C805="B+R",$E805="prace rozwojowe",LataProjekcji&lt;=Koniec_PR,Modul_badawczo_rozwojowy=tak),ROUND(K437,0),0)</f>
        <v>0</v>
      </c>
      <c r="L805" s="59">
        <f t="shared" si="344"/>
        <v>0</v>
      </c>
      <c r="M805" s="59">
        <f t="shared" si="344"/>
        <v>0</v>
      </c>
      <c r="N805" s="59">
        <f t="shared" si="344"/>
        <v>0</v>
      </c>
      <c r="O805" s="59">
        <f t="shared" si="344"/>
        <v>0</v>
      </c>
      <c r="P805" s="59">
        <f t="shared" si="344"/>
        <v>0</v>
      </c>
      <c r="Q805" s="59">
        <f t="shared" si="344"/>
        <v>0</v>
      </c>
      <c r="R805" s="59">
        <f t="shared" si="344"/>
        <v>0</v>
      </c>
      <c r="S805" s="59">
        <f t="shared" si="344"/>
        <v>0</v>
      </c>
      <c r="T805" s="59">
        <f t="shared" si="344"/>
        <v>0</v>
      </c>
      <c r="U805" s="59">
        <f t="shared" si="344"/>
        <v>0</v>
      </c>
      <c r="V805" s="59">
        <f t="shared" si="344"/>
        <v>0</v>
      </c>
      <c r="W805" s="59">
        <f t="shared" si="344"/>
        <v>0</v>
      </c>
      <c r="X805" s="59">
        <f t="shared" si="344"/>
        <v>0</v>
      </c>
    </row>
    <row r="806" spans="2:24" hidden="1">
      <c r="B806" s="58" t="str">
        <f t="shared" si="342"/>
        <v/>
      </c>
      <c r="C806" s="58" t="str">
        <f t="shared" si="342"/>
        <v/>
      </c>
      <c r="D806" s="58" t="str">
        <f t="shared" si="342"/>
        <v/>
      </c>
      <c r="E806" s="58" t="str">
        <f t="shared" si="342"/>
        <v/>
      </c>
      <c r="F806" s="58"/>
      <c r="G806" s="58"/>
      <c r="H806" s="58"/>
      <c r="I806" s="58"/>
      <c r="J806" s="58"/>
      <c r="K806" s="59">
        <f t="shared" ref="K806:X806" si="345">IF(AND($C806="B+R",$E806="prace rozwojowe",LataProjekcji&lt;=Koniec_PR,Modul_badawczo_rozwojowy=tak),ROUND(K438,0),0)</f>
        <v>0</v>
      </c>
      <c r="L806" s="59">
        <f t="shared" si="345"/>
        <v>0</v>
      </c>
      <c r="M806" s="59">
        <f t="shared" si="345"/>
        <v>0</v>
      </c>
      <c r="N806" s="59">
        <f t="shared" si="345"/>
        <v>0</v>
      </c>
      <c r="O806" s="59">
        <f t="shared" si="345"/>
        <v>0</v>
      </c>
      <c r="P806" s="59">
        <f t="shared" si="345"/>
        <v>0</v>
      </c>
      <c r="Q806" s="59">
        <f t="shared" si="345"/>
        <v>0</v>
      </c>
      <c r="R806" s="59">
        <f t="shared" si="345"/>
        <v>0</v>
      </c>
      <c r="S806" s="59">
        <f t="shared" si="345"/>
        <v>0</v>
      </c>
      <c r="T806" s="59">
        <f t="shared" si="345"/>
        <v>0</v>
      </c>
      <c r="U806" s="59">
        <f t="shared" si="345"/>
        <v>0</v>
      </c>
      <c r="V806" s="59">
        <f t="shared" si="345"/>
        <v>0</v>
      </c>
      <c r="W806" s="59">
        <f t="shared" si="345"/>
        <v>0</v>
      </c>
      <c r="X806" s="59">
        <f t="shared" si="345"/>
        <v>0</v>
      </c>
    </row>
    <row r="807" spans="2:24" hidden="1">
      <c r="B807" s="58" t="str">
        <f t="shared" si="342"/>
        <v/>
      </c>
      <c r="C807" s="58" t="str">
        <f t="shared" si="342"/>
        <v/>
      </c>
      <c r="D807" s="58" t="str">
        <f t="shared" si="342"/>
        <v/>
      </c>
      <c r="E807" s="58" t="str">
        <f t="shared" si="342"/>
        <v/>
      </c>
      <c r="F807" s="58"/>
      <c r="G807" s="58"/>
      <c r="H807" s="58"/>
      <c r="I807" s="58"/>
      <c r="J807" s="58"/>
      <c r="K807" s="59">
        <f t="shared" ref="K807:X807" si="346">IF(AND($C807="B+R",$E807="prace rozwojowe",LataProjekcji&lt;=Koniec_PR,Modul_badawczo_rozwojowy=tak),ROUND(K439,0),0)</f>
        <v>0</v>
      </c>
      <c r="L807" s="59">
        <f t="shared" si="346"/>
        <v>0</v>
      </c>
      <c r="M807" s="59">
        <f t="shared" si="346"/>
        <v>0</v>
      </c>
      <c r="N807" s="59">
        <f t="shared" si="346"/>
        <v>0</v>
      </c>
      <c r="O807" s="59">
        <f t="shared" si="346"/>
        <v>0</v>
      </c>
      <c r="P807" s="59">
        <f t="shared" si="346"/>
        <v>0</v>
      </c>
      <c r="Q807" s="59">
        <f t="shared" si="346"/>
        <v>0</v>
      </c>
      <c r="R807" s="59">
        <f t="shared" si="346"/>
        <v>0</v>
      </c>
      <c r="S807" s="59">
        <f t="shared" si="346"/>
        <v>0</v>
      </c>
      <c r="T807" s="59">
        <f t="shared" si="346"/>
        <v>0</v>
      </c>
      <c r="U807" s="59">
        <f t="shared" si="346"/>
        <v>0</v>
      </c>
      <c r="V807" s="59">
        <f t="shared" si="346"/>
        <v>0</v>
      </c>
      <c r="W807" s="59">
        <f t="shared" si="346"/>
        <v>0</v>
      </c>
      <c r="X807" s="59">
        <f t="shared" si="346"/>
        <v>0</v>
      </c>
    </row>
    <row r="808" spans="2:24" hidden="1">
      <c r="B808" s="58" t="str">
        <f t="shared" si="342"/>
        <v/>
      </c>
      <c r="C808" s="58" t="str">
        <f t="shared" si="342"/>
        <v/>
      </c>
      <c r="D808" s="58" t="str">
        <f t="shared" si="342"/>
        <v/>
      </c>
      <c r="E808" s="58" t="str">
        <f t="shared" si="342"/>
        <v/>
      </c>
      <c r="F808" s="58"/>
      <c r="G808" s="58"/>
      <c r="H808" s="58"/>
      <c r="I808" s="58"/>
      <c r="J808" s="58"/>
      <c r="K808" s="59">
        <f t="shared" ref="K808:X808" si="347">IF(AND($C808="B+R",$E808="prace rozwojowe",LataProjekcji&lt;=Koniec_PR,Modul_badawczo_rozwojowy=tak),ROUND(K440,0),0)</f>
        <v>0</v>
      </c>
      <c r="L808" s="59">
        <f t="shared" si="347"/>
        <v>0</v>
      </c>
      <c r="M808" s="59">
        <f t="shared" si="347"/>
        <v>0</v>
      </c>
      <c r="N808" s="59">
        <f t="shared" si="347"/>
        <v>0</v>
      </c>
      <c r="O808" s="59">
        <f t="shared" si="347"/>
        <v>0</v>
      </c>
      <c r="P808" s="59">
        <f t="shared" si="347"/>
        <v>0</v>
      </c>
      <c r="Q808" s="59">
        <f t="shared" si="347"/>
        <v>0</v>
      </c>
      <c r="R808" s="59">
        <f t="shared" si="347"/>
        <v>0</v>
      </c>
      <c r="S808" s="59">
        <f t="shared" si="347"/>
        <v>0</v>
      </c>
      <c r="T808" s="59">
        <f t="shared" si="347"/>
        <v>0</v>
      </c>
      <c r="U808" s="59">
        <f t="shared" si="347"/>
        <v>0</v>
      </c>
      <c r="V808" s="59">
        <f t="shared" si="347"/>
        <v>0</v>
      </c>
      <c r="W808" s="59">
        <f t="shared" si="347"/>
        <v>0</v>
      </c>
      <c r="X808" s="59">
        <f t="shared" si="347"/>
        <v>0</v>
      </c>
    </row>
    <row r="809" spans="2:24" hidden="1">
      <c r="B809" s="58" t="str">
        <f t="shared" si="342"/>
        <v/>
      </c>
      <c r="C809" s="58" t="str">
        <f t="shared" si="342"/>
        <v/>
      </c>
      <c r="D809" s="58" t="str">
        <f t="shared" si="342"/>
        <v/>
      </c>
      <c r="E809" s="58" t="str">
        <f t="shared" si="342"/>
        <v/>
      </c>
      <c r="F809" s="58"/>
      <c r="G809" s="58"/>
      <c r="H809" s="58"/>
      <c r="I809" s="58"/>
      <c r="J809" s="58"/>
      <c r="K809" s="59">
        <f t="shared" ref="K809:X809" si="348">IF(AND($C809="B+R",$E809="prace rozwojowe",LataProjekcji&lt;=Koniec_PR,Modul_badawczo_rozwojowy=tak),ROUND(K441,0),0)</f>
        <v>0</v>
      </c>
      <c r="L809" s="59">
        <f t="shared" si="348"/>
        <v>0</v>
      </c>
      <c r="M809" s="59">
        <f t="shared" si="348"/>
        <v>0</v>
      </c>
      <c r="N809" s="59">
        <f t="shared" si="348"/>
        <v>0</v>
      </c>
      <c r="O809" s="59">
        <f t="shared" si="348"/>
        <v>0</v>
      </c>
      <c r="P809" s="59">
        <f t="shared" si="348"/>
        <v>0</v>
      </c>
      <c r="Q809" s="59">
        <f t="shared" si="348"/>
        <v>0</v>
      </c>
      <c r="R809" s="59">
        <f t="shared" si="348"/>
        <v>0</v>
      </c>
      <c r="S809" s="59">
        <f t="shared" si="348"/>
        <v>0</v>
      </c>
      <c r="T809" s="59">
        <f t="shared" si="348"/>
        <v>0</v>
      </c>
      <c r="U809" s="59">
        <f t="shared" si="348"/>
        <v>0</v>
      </c>
      <c r="V809" s="59">
        <f t="shared" si="348"/>
        <v>0</v>
      </c>
      <c r="W809" s="59">
        <f t="shared" si="348"/>
        <v>0</v>
      </c>
      <c r="X809" s="59">
        <f t="shared" si="348"/>
        <v>0</v>
      </c>
    </row>
    <row r="810" spans="2:24" hidden="1">
      <c r="B810" s="58" t="str">
        <f t="shared" si="342"/>
        <v/>
      </c>
      <c r="C810" s="58" t="str">
        <f t="shared" si="342"/>
        <v/>
      </c>
      <c r="D810" s="58" t="str">
        <f t="shared" si="342"/>
        <v/>
      </c>
      <c r="E810" s="58" t="str">
        <f t="shared" si="342"/>
        <v/>
      </c>
      <c r="F810" s="58"/>
      <c r="G810" s="58"/>
      <c r="H810" s="58"/>
      <c r="I810" s="58"/>
      <c r="J810" s="58"/>
      <c r="K810" s="59">
        <f t="shared" ref="K810:X810" si="349">IF(AND($C810="B+R",$E810="prace rozwojowe",LataProjekcji&lt;=Koniec_PR,Modul_badawczo_rozwojowy=tak),ROUND(K442,0),0)</f>
        <v>0</v>
      </c>
      <c r="L810" s="59">
        <f t="shared" si="349"/>
        <v>0</v>
      </c>
      <c r="M810" s="59">
        <f t="shared" si="349"/>
        <v>0</v>
      </c>
      <c r="N810" s="59">
        <f t="shared" si="349"/>
        <v>0</v>
      </c>
      <c r="O810" s="59">
        <f t="shared" si="349"/>
        <v>0</v>
      </c>
      <c r="P810" s="59">
        <f t="shared" si="349"/>
        <v>0</v>
      </c>
      <c r="Q810" s="59">
        <f t="shared" si="349"/>
        <v>0</v>
      </c>
      <c r="R810" s="59">
        <f t="shared" si="349"/>
        <v>0</v>
      </c>
      <c r="S810" s="59">
        <f t="shared" si="349"/>
        <v>0</v>
      </c>
      <c r="T810" s="59">
        <f t="shared" si="349"/>
        <v>0</v>
      </c>
      <c r="U810" s="59">
        <f t="shared" si="349"/>
        <v>0</v>
      </c>
      <c r="V810" s="59">
        <f t="shared" si="349"/>
        <v>0</v>
      </c>
      <c r="W810" s="59">
        <f t="shared" si="349"/>
        <v>0</v>
      </c>
      <c r="X810" s="59">
        <f t="shared" si="349"/>
        <v>0</v>
      </c>
    </row>
    <row r="811" spans="2:24" hidden="1">
      <c r="B811" s="58" t="str">
        <f t="shared" si="342"/>
        <v/>
      </c>
      <c r="C811" s="58" t="str">
        <f t="shared" si="342"/>
        <v/>
      </c>
      <c r="D811" s="58" t="str">
        <f t="shared" si="342"/>
        <v/>
      </c>
      <c r="E811" s="58" t="str">
        <f t="shared" si="342"/>
        <v/>
      </c>
      <c r="F811" s="58"/>
      <c r="G811" s="58"/>
      <c r="H811" s="58"/>
      <c r="I811" s="58"/>
      <c r="J811" s="58"/>
      <c r="K811" s="59">
        <f t="shared" ref="K811:X811" si="350">IF(AND($C811="B+R",$E811="prace rozwojowe",LataProjekcji&lt;=Koniec_PR,Modul_badawczo_rozwojowy=tak),ROUND(K443,0),0)</f>
        <v>0</v>
      </c>
      <c r="L811" s="59">
        <f t="shared" si="350"/>
        <v>0</v>
      </c>
      <c r="M811" s="59">
        <f t="shared" si="350"/>
        <v>0</v>
      </c>
      <c r="N811" s="59">
        <f t="shared" si="350"/>
        <v>0</v>
      </c>
      <c r="O811" s="59">
        <f t="shared" si="350"/>
        <v>0</v>
      </c>
      <c r="P811" s="59">
        <f t="shared" si="350"/>
        <v>0</v>
      </c>
      <c r="Q811" s="59">
        <f t="shared" si="350"/>
        <v>0</v>
      </c>
      <c r="R811" s="59">
        <f t="shared" si="350"/>
        <v>0</v>
      </c>
      <c r="S811" s="59">
        <f t="shared" si="350"/>
        <v>0</v>
      </c>
      <c r="T811" s="59">
        <f t="shared" si="350"/>
        <v>0</v>
      </c>
      <c r="U811" s="59">
        <f t="shared" si="350"/>
        <v>0</v>
      </c>
      <c r="V811" s="59">
        <f t="shared" si="350"/>
        <v>0</v>
      </c>
      <c r="W811" s="59">
        <f t="shared" si="350"/>
        <v>0</v>
      </c>
      <c r="X811" s="59">
        <f t="shared" si="350"/>
        <v>0</v>
      </c>
    </row>
    <row r="812" spans="2:24" hidden="1">
      <c r="B812" s="58" t="str">
        <f t="shared" si="342"/>
        <v/>
      </c>
      <c r="C812" s="58" t="str">
        <f t="shared" si="342"/>
        <v/>
      </c>
      <c r="D812" s="58" t="str">
        <f t="shared" si="342"/>
        <v/>
      </c>
      <c r="E812" s="58" t="str">
        <f t="shared" si="342"/>
        <v/>
      </c>
      <c r="F812" s="58"/>
      <c r="G812" s="58"/>
      <c r="H812" s="58"/>
      <c r="I812" s="58"/>
      <c r="J812" s="58"/>
      <c r="K812" s="59">
        <f t="shared" ref="K812:X812" si="351">IF(AND($C812="B+R",$E812="prace rozwojowe",LataProjekcji&lt;=Koniec_PR,Modul_badawczo_rozwojowy=tak),ROUND(K444,0),0)</f>
        <v>0</v>
      </c>
      <c r="L812" s="59">
        <f t="shared" si="351"/>
        <v>0</v>
      </c>
      <c r="M812" s="59">
        <f t="shared" si="351"/>
        <v>0</v>
      </c>
      <c r="N812" s="59">
        <f t="shared" si="351"/>
        <v>0</v>
      </c>
      <c r="O812" s="59">
        <f t="shared" si="351"/>
        <v>0</v>
      </c>
      <c r="P812" s="59">
        <f t="shared" si="351"/>
        <v>0</v>
      </c>
      <c r="Q812" s="59">
        <f t="shared" si="351"/>
        <v>0</v>
      </c>
      <c r="R812" s="59">
        <f t="shared" si="351"/>
        <v>0</v>
      </c>
      <c r="S812" s="59">
        <f t="shared" si="351"/>
        <v>0</v>
      </c>
      <c r="T812" s="59">
        <f t="shared" si="351"/>
        <v>0</v>
      </c>
      <c r="U812" s="59">
        <f t="shared" si="351"/>
        <v>0</v>
      </c>
      <c r="V812" s="59">
        <f t="shared" si="351"/>
        <v>0</v>
      </c>
      <c r="W812" s="59">
        <f t="shared" si="351"/>
        <v>0</v>
      </c>
      <c r="X812" s="59">
        <f t="shared" si="351"/>
        <v>0</v>
      </c>
    </row>
    <row r="813" spans="2:24" hidden="1">
      <c r="B813" s="58" t="str">
        <f t="shared" si="342"/>
        <v/>
      </c>
      <c r="C813" s="58" t="str">
        <f t="shared" si="342"/>
        <v/>
      </c>
      <c r="D813" s="58" t="str">
        <f t="shared" si="342"/>
        <v/>
      </c>
      <c r="E813" s="58" t="str">
        <f t="shared" si="342"/>
        <v/>
      </c>
      <c r="F813" s="58"/>
      <c r="G813" s="58"/>
      <c r="H813" s="58"/>
      <c r="I813" s="58"/>
      <c r="J813" s="58"/>
      <c r="K813" s="59">
        <f t="shared" ref="K813:X813" si="352">IF(AND($C813="B+R",$E813="prace rozwojowe",LataProjekcji&lt;=Koniec_PR,Modul_badawczo_rozwojowy=tak),ROUND(K445,0),0)</f>
        <v>0</v>
      </c>
      <c r="L813" s="59">
        <f t="shared" si="352"/>
        <v>0</v>
      </c>
      <c r="M813" s="59">
        <f t="shared" si="352"/>
        <v>0</v>
      </c>
      <c r="N813" s="59">
        <f t="shared" si="352"/>
        <v>0</v>
      </c>
      <c r="O813" s="59">
        <f t="shared" si="352"/>
        <v>0</v>
      </c>
      <c r="P813" s="59">
        <f t="shared" si="352"/>
        <v>0</v>
      </c>
      <c r="Q813" s="59">
        <f t="shared" si="352"/>
        <v>0</v>
      </c>
      <c r="R813" s="59">
        <f t="shared" si="352"/>
        <v>0</v>
      </c>
      <c r="S813" s="59">
        <f t="shared" si="352"/>
        <v>0</v>
      </c>
      <c r="T813" s="59">
        <f t="shared" si="352"/>
        <v>0</v>
      </c>
      <c r="U813" s="59">
        <f t="shared" si="352"/>
        <v>0</v>
      </c>
      <c r="V813" s="59">
        <f t="shared" si="352"/>
        <v>0</v>
      </c>
      <c r="W813" s="59">
        <f t="shared" si="352"/>
        <v>0</v>
      </c>
      <c r="X813" s="59">
        <f t="shared" si="352"/>
        <v>0</v>
      </c>
    </row>
    <row r="814" spans="2:24" hidden="1">
      <c r="B814" s="58" t="str">
        <f t="shared" si="342"/>
        <v/>
      </c>
      <c r="C814" s="58" t="str">
        <f t="shared" si="342"/>
        <v/>
      </c>
      <c r="D814" s="58" t="str">
        <f t="shared" si="342"/>
        <v/>
      </c>
      <c r="E814" s="58" t="str">
        <f t="shared" si="342"/>
        <v/>
      </c>
      <c r="F814" s="58"/>
      <c r="G814" s="58"/>
      <c r="H814" s="58"/>
      <c r="I814" s="58"/>
      <c r="J814" s="58"/>
      <c r="K814" s="59">
        <f t="shared" ref="K814:X814" si="353">IF(AND($C814="B+R",$E814="prace rozwojowe",LataProjekcji&lt;=Koniec_PR,Modul_badawczo_rozwojowy=tak),ROUND(K446,0),0)</f>
        <v>0</v>
      </c>
      <c r="L814" s="59">
        <f t="shared" si="353"/>
        <v>0</v>
      </c>
      <c r="M814" s="59">
        <f t="shared" si="353"/>
        <v>0</v>
      </c>
      <c r="N814" s="59">
        <f t="shared" si="353"/>
        <v>0</v>
      </c>
      <c r="O814" s="59">
        <f t="shared" si="353"/>
        <v>0</v>
      </c>
      <c r="P814" s="59">
        <f t="shared" si="353"/>
        <v>0</v>
      </c>
      <c r="Q814" s="59">
        <f t="shared" si="353"/>
        <v>0</v>
      </c>
      <c r="R814" s="59">
        <f t="shared" si="353"/>
        <v>0</v>
      </c>
      <c r="S814" s="59">
        <f t="shared" si="353"/>
        <v>0</v>
      </c>
      <c r="T814" s="59">
        <f t="shared" si="353"/>
        <v>0</v>
      </c>
      <c r="U814" s="59">
        <f t="shared" si="353"/>
        <v>0</v>
      </c>
      <c r="V814" s="59">
        <f t="shared" si="353"/>
        <v>0</v>
      </c>
      <c r="W814" s="59">
        <f t="shared" si="353"/>
        <v>0</v>
      </c>
      <c r="X814" s="59">
        <f t="shared" si="353"/>
        <v>0</v>
      </c>
    </row>
    <row r="815" spans="2:24" hidden="1">
      <c r="B815" s="58" t="str">
        <f t="shared" si="342"/>
        <v/>
      </c>
      <c r="C815" s="58" t="str">
        <f t="shared" si="342"/>
        <v/>
      </c>
      <c r="D815" s="58" t="str">
        <f t="shared" si="342"/>
        <v/>
      </c>
      <c r="E815" s="58" t="str">
        <f t="shared" si="342"/>
        <v/>
      </c>
      <c r="F815" s="58"/>
      <c r="G815" s="58"/>
      <c r="H815" s="58"/>
      <c r="I815" s="58"/>
      <c r="J815" s="58"/>
      <c r="K815" s="59">
        <f t="shared" ref="K815:X815" si="354">IF(AND($C815="B+R",$E815="prace rozwojowe",LataProjekcji&lt;=Koniec_PR,Modul_badawczo_rozwojowy=tak),ROUND(K447,0),0)</f>
        <v>0</v>
      </c>
      <c r="L815" s="59">
        <f t="shared" si="354"/>
        <v>0</v>
      </c>
      <c r="M815" s="59">
        <f t="shared" si="354"/>
        <v>0</v>
      </c>
      <c r="N815" s="59">
        <f t="shared" si="354"/>
        <v>0</v>
      </c>
      <c r="O815" s="59">
        <f t="shared" si="354"/>
        <v>0</v>
      </c>
      <c r="P815" s="59">
        <f t="shared" si="354"/>
        <v>0</v>
      </c>
      <c r="Q815" s="59">
        <f t="shared" si="354"/>
        <v>0</v>
      </c>
      <c r="R815" s="59">
        <f t="shared" si="354"/>
        <v>0</v>
      </c>
      <c r="S815" s="59">
        <f t="shared" si="354"/>
        <v>0</v>
      </c>
      <c r="T815" s="59">
        <f t="shared" si="354"/>
        <v>0</v>
      </c>
      <c r="U815" s="59">
        <f t="shared" si="354"/>
        <v>0</v>
      </c>
      <c r="V815" s="59">
        <f t="shared" si="354"/>
        <v>0</v>
      </c>
      <c r="W815" s="59">
        <f t="shared" si="354"/>
        <v>0</v>
      </c>
      <c r="X815" s="59">
        <f t="shared" si="354"/>
        <v>0</v>
      </c>
    </row>
    <row r="816" spans="2:24" hidden="1">
      <c r="B816" s="58" t="str">
        <f t="shared" si="342"/>
        <v/>
      </c>
      <c r="C816" s="58" t="str">
        <f t="shared" si="342"/>
        <v/>
      </c>
      <c r="D816" s="58" t="str">
        <f t="shared" si="342"/>
        <v/>
      </c>
      <c r="E816" s="58" t="str">
        <f t="shared" si="342"/>
        <v/>
      </c>
      <c r="F816" s="58"/>
      <c r="G816" s="58"/>
      <c r="H816" s="58"/>
      <c r="I816" s="58"/>
      <c r="J816" s="58"/>
      <c r="K816" s="59">
        <f t="shared" ref="K816:X816" si="355">IF(AND($C816="B+R",$E816="prace rozwojowe",LataProjekcji&lt;=Koniec_PR,Modul_badawczo_rozwojowy=tak),ROUND(K448,0),0)</f>
        <v>0</v>
      </c>
      <c r="L816" s="59">
        <f t="shared" si="355"/>
        <v>0</v>
      </c>
      <c r="M816" s="59">
        <f t="shared" si="355"/>
        <v>0</v>
      </c>
      <c r="N816" s="59">
        <f t="shared" si="355"/>
        <v>0</v>
      </c>
      <c r="O816" s="59">
        <f t="shared" si="355"/>
        <v>0</v>
      </c>
      <c r="P816" s="59">
        <f t="shared" si="355"/>
        <v>0</v>
      </c>
      <c r="Q816" s="59">
        <f t="shared" si="355"/>
        <v>0</v>
      </c>
      <c r="R816" s="59">
        <f t="shared" si="355"/>
        <v>0</v>
      </c>
      <c r="S816" s="59">
        <f t="shared" si="355"/>
        <v>0</v>
      </c>
      <c r="T816" s="59">
        <f t="shared" si="355"/>
        <v>0</v>
      </c>
      <c r="U816" s="59">
        <f t="shared" si="355"/>
        <v>0</v>
      </c>
      <c r="V816" s="59">
        <f t="shared" si="355"/>
        <v>0</v>
      </c>
      <c r="W816" s="59">
        <f t="shared" si="355"/>
        <v>0</v>
      </c>
      <c r="X816" s="59">
        <f t="shared" si="355"/>
        <v>0</v>
      </c>
    </row>
    <row r="817" spans="2:24" hidden="1">
      <c r="B817" s="58" t="str">
        <f t="shared" si="342"/>
        <v/>
      </c>
      <c r="C817" s="58" t="str">
        <f t="shared" si="342"/>
        <v/>
      </c>
      <c r="D817" s="58" t="str">
        <f t="shared" si="342"/>
        <v/>
      </c>
      <c r="E817" s="58" t="str">
        <f t="shared" si="342"/>
        <v/>
      </c>
      <c r="F817" s="58"/>
      <c r="G817" s="58"/>
      <c r="H817" s="58"/>
      <c r="I817" s="58"/>
      <c r="J817" s="58"/>
      <c r="K817" s="59">
        <f t="shared" ref="K817:X817" si="356">IF(AND($C817="B+R",$E817="prace rozwojowe",LataProjekcji&lt;=Koniec_PR,Modul_badawczo_rozwojowy=tak),ROUND(K449,0),0)</f>
        <v>0</v>
      </c>
      <c r="L817" s="59">
        <f t="shared" si="356"/>
        <v>0</v>
      </c>
      <c r="M817" s="59">
        <f t="shared" si="356"/>
        <v>0</v>
      </c>
      <c r="N817" s="59">
        <f t="shared" si="356"/>
        <v>0</v>
      </c>
      <c r="O817" s="59">
        <f t="shared" si="356"/>
        <v>0</v>
      </c>
      <c r="P817" s="59">
        <f t="shared" si="356"/>
        <v>0</v>
      </c>
      <c r="Q817" s="59">
        <f t="shared" si="356"/>
        <v>0</v>
      </c>
      <c r="R817" s="59">
        <f t="shared" si="356"/>
        <v>0</v>
      </c>
      <c r="S817" s="59">
        <f t="shared" si="356"/>
        <v>0</v>
      </c>
      <c r="T817" s="59">
        <f t="shared" si="356"/>
        <v>0</v>
      </c>
      <c r="U817" s="59">
        <f t="shared" si="356"/>
        <v>0</v>
      </c>
      <c r="V817" s="59">
        <f t="shared" si="356"/>
        <v>0</v>
      </c>
      <c r="W817" s="59">
        <f t="shared" si="356"/>
        <v>0</v>
      </c>
      <c r="X817" s="59">
        <f t="shared" si="356"/>
        <v>0</v>
      </c>
    </row>
    <row r="818" spans="2:24" hidden="1">
      <c r="B818" s="58" t="str">
        <f t="shared" si="342"/>
        <v/>
      </c>
      <c r="C818" s="58" t="str">
        <f t="shared" si="342"/>
        <v/>
      </c>
      <c r="D818" s="58" t="str">
        <f t="shared" si="342"/>
        <v/>
      </c>
      <c r="E818" s="58" t="str">
        <f t="shared" si="342"/>
        <v/>
      </c>
      <c r="F818" s="58"/>
      <c r="G818" s="58"/>
      <c r="H818" s="58"/>
      <c r="I818" s="58"/>
      <c r="J818" s="58"/>
      <c r="K818" s="59">
        <f t="shared" ref="K818:X818" si="357">IF(AND($C818="B+R",$E818="prace rozwojowe",LataProjekcji&lt;=Koniec_PR,Modul_badawczo_rozwojowy=tak),ROUND(K450,0),0)</f>
        <v>0</v>
      </c>
      <c r="L818" s="59">
        <f t="shared" si="357"/>
        <v>0</v>
      </c>
      <c r="M818" s="59">
        <f t="shared" si="357"/>
        <v>0</v>
      </c>
      <c r="N818" s="59">
        <f t="shared" si="357"/>
        <v>0</v>
      </c>
      <c r="O818" s="59">
        <f t="shared" si="357"/>
        <v>0</v>
      </c>
      <c r="P818" s="59">
        <f t="shared" si="357"/>
        <v>0</v>
      </c>
      <c r="Q818" s="59">
        <f t="shared" si="357"/>
        <v>0</v>
      </c>
      <c r="R818" s="59">
        <f t="shared" si="357"/>
        <v>0</v>
      </c>
      <c r="S818" s="59">
        <f t="shared" si="357"/>
        <v>0</v>
      </c>
      <c r="T818" s="59">
        <f t="shared" si="357"/>
        <v>0</v>
      </c>
      <c r="U818" s="59">
        <f t="shared" si="357"/>
        <v>0</v>
      </c>
      <c r="V818" s="59">
        <f t="shared" si="357"/>
        <v>0</v>
      </c>
      <c r="W818" s="59">
        <f t="shared" si="357"/>
        <v>0</v>
      </c>
      <c r="X818" s="59">
        <f t="shared" si="357"/>
        <v>0</v>
      </c>
    </row>
    <row r="819" spans="2:24" hidden="1">
      <c r="B819" s="58" t="str">
        <f t="shared" si="342"/>
        <v/>
      </c>
      <c r="C819" s="58" t="str">
        <f t="shared" si="342"/>
        <v/>
      </c>
      <c r="D819" s="58" t="str">
        <f t="shared" si="342"/>
        <v/>
      </c>
      <c r="E819" s="58" t="str">
        <f t="shared" si="342"/>
        <v/>
      </c>
      <c r="F819" s="58"/>
      <c r="G819" s="58"/>
      <c r="H819" s="58"/>
      <c r="I819" s="58"/>
      <c r="J819" s="58"/>
      <c r="K819" s="59">
        <f t="shared" ref="K819:X819" si="358">IF(AND($C819="B+R",$E819="prace rozwojowe",LataProjekcji&lt;=Koniec_PR,Modul_badawczo_rozwojowy=tak),ROUND(K451,0),0)</f>
        <v>0</v>
      </c>
      <c r="L819" s="59">
        <f t="shared" si="358"/>
        <v>0</v>
      </c>
      <c r="M819" s="59">
        <f t="shared" si="358"/>
        <v>0</v>
      </c>
      <c r="N819" s="59">
        <f t="shared" si="358"/>
        <v>0</v>
      </c>
      <c r="O819" s="59">
        <f t="shared" si="358"/>
        <v>0</v>
      </c>
      <c r="P819" s="59">
        <f t="shared" si="358"/>
        <v>0</v>
      </c>
      <c r="Q819" s="59">
        <f t="shared" si="358"/>
        <v>0</v>
      </c>
      <c r="R819" s="59">
        <f t="shared" si="358"/>
        <v>0</v>
      </c>
      <c r="S819" s="59">
        <f t="shared" si="358"/>
        <v>0</v>
      </c>
      <c r="T819" s="59">
        <f t="shared" si="358"/>
        <v>0</v>
      </c>
      <c r="U819" s="59">
        <f t="shared" si="358"/>
        <v>0</v>
      </c>
      <c r="V819" s="59">
        <f t="shared" si="358"/>
        <v>0</v>
      </c>
      <c r="W819" s="59">
        <f t="shared" si="358"/>
        <v>0</v>
      </c>
      <c r="X819" s="59">
        <f t="shared" si="358"/>
        <v>0</v>
      </c>
    </row>
    <row r="820" spans="2:24" hidden="1">
      <c r="B820" s="58" t="str">
        <f t="shared" si="342"/>
        <v/>
      </c>
      <c r="C820" s="58" t="str">
        <f t="shared" si="342"/>
        <v/>
      </c>
      <c r="D820" s="58" t="str">
        <f t="shared" si="342"/>
        <v/>
      </c>
      <c r="E820" s="58" t="str">
        <f t="shared" si="342"/>
        <v/>
      </c>
      <c r="F820" s="58"/>
      <c r="G820" s="58"/>
      <c r="H820" s="58"/>
      <c r="I820" s="58"/>
      <c r="J820" s="58"/>
      <c r="K820" s="59">
        <f t="shared" ref="K820:X820" si="359">IF(AND($C820="B+R",$E820="prace rozwojowe",LataProjekcji&lt;=Koniec_PR,Modul_badawczo_rozwojowy=tak),ROUND(K452,0),0)</f>
        <v>0</v>
      </c>
      <c r="L820" s="59">
        <f t="shared" si="359"/>
        <v>0</v>
      </c>
      <c r="M820" s="59">
        <f t="shared" si="359"/>
        <v>0</v>
      </c>
      <c r="N820" s="59">
        <f t="shared" si="359"/>
        <v>0</v>
      </c>
      <c r="O820" s="59">
        <f t="shared" si="359"/>
        <v>0</v>
      </c>
      <c r="P820" s="59">
        <f t="shared" si="359"/>
        <v>0</v>
      </c>
      <c r="Q820" s="59">
        <f t="shared" si="359"/>
        <v>0</v>
      </c>
      <c r="R820" s="59">
        <f t="shared" si="359"/>
        <v>0</v>
      </c>
      <c r="S820" s="59">
        <f t="shared" si="359"/>
        <v>0</v>
      </c>
      <c r="T820" s="59">
        <f t="shared" si="359"/>
        <v>0</v>
      </c>
      <c r="U820" s="59">
        <f t="shared" si="359"/>
        <v>0</v>
      </c>
      <c r="V820" s="59">
        <f t="shared" si="359"/>
        <v>0</v>
      </c>
      <c r="W820" s="59">
        <f t="shared" si="359"/>
        <v>0</v>
      </c>
      <c r="X820" s="59">
        <f t="shared" si="359"/>
        <v>0</v>
      </c>
    </row>
    <row r="821" spans="2:24" hidden="1">
      <c r="B821" s="58" t="str">
        <f t="shared" si="342"/>
        <v/>
      </c>
      <c r="C821" s="58" t="str">
        <f t="shared" si="342"/>
        <v/>
      </c>
      <c r="D821" s="58" t="str">
        <f t="shared" si="342"/>
        <v/>
      </c>
      <c r="E821" s="58" t="str">
        <f t="shared" si="342"/>
        <v/>
      </c>
      <c r="F821" s="58"/>
      <c r="G821" s="58"/>
      <c r="H821" s="58"/>
      <c r="I821" s="58"/>
      <c r="J821" s="58"/>
      <c r="K821" s="59">
        <f t="shared" ref="K821:X821" si="360">IF(AND($C821="B+R",$E821="prace rozwojowe",LataProjekcji&lt;=Koniec_PR,Modul_badawczo_rozwojowy=tak),ROUND(K453,0),0)</f>
        <v>0</v>
      </c>
      <c r="L821" s="59">
        <f t="shared" si="360"/>
        <v>0</v>
      </c>
      <c r="M821" s="59">
        <f t="shared" si="360"/>
        <v>0</v>
      </c>
      <c r="N821" s="59">
        <f t="shared" si="360"/>
        <v>0</v>
      </c>
      <c r="O821" s="59">
        <f t="shared" si="360"/>
        <v>0</v>
      </c>
      <c r="P821" s="59">
        <f t="shared" si="360"/>
        <v>0</v>
      </c>
      <c r="Q821" s="59">
        <f t="shared" si="360"/>
        <v>0</v>
      </c>
      <c r="R821" s="59">
        <f t="shared" si="360"/>
        <v>0</v>
      </c>
      <c r="S821" s="59">
        <f t="shared" si="360"/>
        <v>0</v>
      </c>
      <c r="T821" s="59">
        <f t="shared" si="360"/>
        <v>0</v>
      </c>
      <c r="U821" s="59">
        <f t="shared" si="360"/>
        <v>0</v>
      </c>
      <c r="V821" s="59">
        <f t="shared" si="360"/>
        <v>0</v>
      </c>
      <c r="W821" s="59">
        <f t="shared" si="360"/>
        <v>0</v>
      </c>
      <c r="X821" s="59">
        <f t="shared" si="360"/>
        <v>0</v>
      </c>
    </row>
    <row r="822" spans="2:24" hidden="1">
      <c r="B822" s="58" t="str">
        <f t="shared" si="342"/>
        <v/>
      </c>
      <c r="C822" s="58" t="str">
        <f t="shared" si="342"/>
        <v/>
      </c>
      <c r="D822" s="58" t="str">
        <f t="shared" si="342"/>
        <v/>
      </c>
      <c r="E822" s="58" t="str">
        <f t="shared" si="342"/>
        <v/>
      </c>
      <c r="F822" s="58"/>
      <c r="G822" s="58"/>
      <c r="H822" s="58"/>
      <c r="I822" s="58"/>
      <c r="J822" s="58"/>
      <c r="K822" s="59">
        <f t="shared" ref="K822:X822" si="361">IF(AND($C822="B+R",$E822="prace rozwojowe",LataProjekcji&lt;=Koniec_PR,Modul_badawczo_rozwojowy=tak),ROUND(K454,0),0)</f>
        <v>0</v>
      </c>
      <c r="L822" s="59">
        <f t="shared" si="361"/>
        <v>0</v>
      </c>
      <c r="M822" s="59">
        <f t="shared" si="361"/>
        <v>0</v>
      </c>
      <c r="N822" s="59">
        <f t="shared" si="361"/>
        <v>0</v>
      </c>
      <c r="O822" s="59">
        <f t="shared" si="361"/>
        <v>0</v>
      </c>
      <c r="P822" s="59">
        <f t="shared" si="361"/>
        <v>0</v>
      </c>
      <c r="Q822" s="59">
        <f t="shared" si="361"/>
        <v>0</v>
      </c>
      <c r="R822" s="59">
        <f t="shared" si="361"/>
        <v>0</v>
      </c>
      <c r="S822" s="59">
        <f t="shared" si="361"/>
        <v>0</v>
      </c>
      <c r="T822" s="59">
        <f t="shared" si="361"/>
        <v>0</v>
      </c>
      <c r="U822" s="59">
        <f t="shared" si="361"/>
        <v>0</v>
      </c>
      <c r="V822" s="59">
        <f t="shared" si="361"/>
        <v>0</v>
      </c>
      <c r="W822" s="59">
        <f t="shared" si="361"/>
        <v>0</v>
      </c>
      <c r="X822" s="59">
        <f t="shared" si="361"/>
        <v>0</v>
      </c>
    </row>
    <row r="823" spans="2:24" hidden="1">
      <c r="B823" s="58" t="str">
        <f t="shared" si="342"/>
        <v/>
      </c>
      <c r="C823" s="58" t="str">
        <f t="shared" si="342"/>
        <v/>
      </c>
      <c r="D823" s="58" t="str">
        <f t="shared" si="342"/>
        <v/>
      </c>
      <c r="E823" s="58" t="str">
        <f t="shared" si="342"/>
        <v/>
      </c>
      <c r="F823" s="58"/>
      <c r="G823" s="58"/>
      <c r="H823" s="58"/>
      <c r="I823" s="58"/>
      <c r="J823" s="58"/>
      <c r="K823" s="59">
        <f t="shared" ref="K823:X823" si="362">IF(AND($C823="B+R",$E823="prace rozwojowe",LataProjekcji&lt;=Koniec_PR,Modul_badawczo_rozwojowy=tak),ROUND(K455,0),0)</f>
        <v>0</v>
      </c>
      <c r="L823" s="59">
        <f t="shared" si="362"/>
        <v>0</v>
      </c>
      <c r="M823" s="59">
        <f t="shared" si="362"/>
        <v>0</v>
      </c>
      <c r="N823" s="59">
        <f t="shared" si="362"/>
        <v>0</v>
      </c>
      <c r="O823" s="59">
        <f t="shared" si="362"/>
        <v>0</v>
      </c>
      <c r="P823" s="59">
        <f t="shared" si="362"/>
        <v>0</v>
      </c>
      <c r="Q823" s="59">
        <f t="shared" si="362"/>
        <v>0</v>
      </c>
      <c r="R823" s="59">
        <f t="shared" si="362"/>
        <v>0</v>
      </c>
      <c r="S823" s="59">
        <f t="shared" si="362"/>
        <v>0</v>
      </c>
      <c r="T823" s="59">
        <f t="shared" si="362"/>
        <v>0</v>
      </c>
      <c r="U823" s="59">
        <f t="shared" si="362"/>
        <v>0</v>
      </c>
      <c r="V823" s="59">
        <f t="shared" si="362"/>
        <v>0</v>
      </c>
      <c r="W823" s="59">
        <f t="shared" si="362"/>
        <v>0</v>
      </c>
      <c r="X823" s="59">
        <f t="shared" si="362"/>
        <v>0</v>
      </c>
    </row>
    <row r="824" spans="2:24" hidden="1">
      <c r="B824" s="58" t="str">
        <f t="shared" ref="B824:E843" si="363">IF(ISBLANK(B456),"",B456)</f>
        <v/>
      </c>
      <c r="C824" s="58" t="str">
        <f t="shared" si="363"/>
        <v/>
      </c>
      <c r="D824" s="58" t="str">
        <f t="shared" si="363"/>
        <v/>
      </c>
      <c r="E824" s="58" t="str">
        <f t="shared" si="363"/>
        <v/>
      </c>
      <c r="F824" s="58"/>
      <c r="G824" s="58"/>
      <c r="H824" s="58"/>
      <c r="I824" s="58"/>
      <c r="J824" s="58"/>
      <c r="K824" s="59">
        <f t="shared" ref="K824:X824" si="364">IF(AND($C824="B+R",$E824="prace rozwojowe",LataProjekcji&lt;=Koniec_PR,Modul_badawczo_rozwojowy=tak),ROUND(K456,0),0)</f>
        <v>0</v>
      </c>
      <c r="L824" s="59">
        <f t="shared" si="364"/>
        <v>0</v>
      </c>
      <c r="M824" s="59">
        <f t="shared" si="364"/>
        <v>0</v>
      </c>
      <c r="N824" s="59">
        <f t="shared" si="364"/>
        <v>0</v>
      </c>
      <c r="O824" s="59">
        <f t="shared" si="364"/>
        <v>0</v>
      </c>
      <c r="P824" s="59">
        <f t="shared" si="364"/>
        <v>0</v>
      </c>
      <c r="Q824" s="59">
        <f t="shared" si="364"/>
        <v>0</v>
      </c>
      <c r="R824" s="59">
        <f t="shared" si="364"/>
        <v>0</v>
      </c>
      <c r="S824" s="59">
        <f t="shared" si="364"/>
        <v>0</v>
      </c>
      <c r="T824" s="59">
        <f t="shared" si="364"/>
        <v>0</v>
      </c>
      <c r="U824" s="59">
        <f t="shared" si="364"/>
        <v>0</v>
      </c>
      <c r="V824" s="59">
        <f t="shared" si="364"/>
        <v>0</v>
      </c>
      <c r="W824" s="59">
        <f t="shared" si="364"/>
        <v>0</v>
      </c>
      <c r="X824" s="59">
        <f t="shared" si="364"/>
        <v>0</v>
      </c>
    </row>
    <row r="825" spans="2:24" hidden="1">
      <c r="B825" s="58" t="str">
        <f t="shared" si="363"/>
        <v/>
      </c>
      <c r="C825" s="58" t="str">
        <f t="shared" si="363"/>
        <v/>
      </c>
      <c r="D825" s="58" t="str">
        <f t="shared" si="363"/>
        <v/>
      </c>
      <c r="E825" s="58" t="str">
        <f t="shared" si="363"/>
        <v/>
      </c>
      <c r="F825" s="58"/>
      <c r="G825" s="58"/>
      <c r="H825" s="58"/>
      <c r="I825" s="58"/>
      <c r="J825" s="58"/>
      <c r="K825" s="59">
        <f t="shared" ref="K825:X825" si="365">IF(AND($C825="B+R",$E825="prace rozwojowe",LataProjekcji&lt;=Koniec_PR,Modul_badawczo_rozwojowy=tak),ROUND(K457,0),0)</f>
        <v>0</v>
      </c>
      <c r="L825" s="59">
        <f t="shared" si="365"/>
        <v>0</v>
      </c>
      <c r="M825" s="59">
        <f t="shared" si="365"/>
        <v>0</v>
      </c>
      <c r="N825" s="59">
        <f t="shared" si="365"/>
        <v>0</v>
      </c>
      <c r="O825" s="59">
        <f t="shared" si="365"/>
        <v>0</v>
      </c>
      <c r="P825" s="59">
        <f t="shared" si="365"/>
        <v>0</v>
      </c>
      <c r="Q825" s="59">
        <f t="shared" si="365"/>
        <v>0</v>
      </c>
      <c r="R825" s="59">
        <f t="shared" si="365"/>
        <v>0</v>
      </c>
      <c r="S825" s="59">
        <f t="shared" si="365"/>
        <v>0</v>
      </c>
      <c r="T825" s="59">
        <f t="shared" si="365"/>
        <v>0</v>
      </c>
      <c r="U825" s="59">
        <f t="shared" si="365"/>
        <v>0</v>
      </c>
      <c r="V825" s="59">
        <f t="shared" si="365"/>
        <v>0</v>
      </c>
      <c r="W825" s="59">
        <f t="shared" si="365"/>
        <v>0</v>
      </c>
      <c r="X825" s="59">
        <f t="shared" si="365"/>
        <v>0</v>
      </c>
    </row>
    <row r="826" spans="2:24" hidden="1">
      <c r="B826" s="58" t="str">
        <f t="shared" si="363"/>
        <v/>
      </c>
      <c r="C826" s="58" t="str">
        <f t="shared" si="363"/>
        <v/>
      </c>
      <c r="D826" s="58" t="str">
        <f t="shared" si="363"/>
        <v/>
      </c>
      <c r="E826" s="58" t="str">
        <f t="shared" si="363"/>
        <v/>
      </c>
      <c r="F826" s="58"/>
      <c r="G826" s="58"/>
      <c r="H826" s="58"/>
      <c r="I826" s="58"/>
      <c r="J826" s="58"/>
      <c r="K826" s="59">
        <f t="shared" ref="K826:X826" si="366">IF(AND($C826="B+R",$E826="prace rozwojowe",LataProjekcji&lt;=Koniec_PR,Modul_badawczo_rozwojowy=tak),ROUND(K458,0),0)</f>
        <v>0</v>
      </c>
      <c r="L826" s="59">
        <f t="shared" si="366"/>
        <v>0</v>
      </c>
      <c r="M826" s="59">
        <f t="shared" si="366"/>
        <v>0</v>
      </c>
      <c r="N826" s="59">
        <f t="shared" si="366"/>
        <v>0</v>
      </c>
      <c r="O826" s="59">
        <f t="shared" si="366"/>
        <v>0</v>
      </c>
      <c r="P826" s="59">
        <f t="shared" si="366"/>
        <v>0</v>
      </c>
      <c r="Q826" s="59">
        <f t="shared" si="366"/>
        <v>0</v>
      </c>
      <c r="R826" s="59">
        <f t="shared" si="366"/>
        <v>0</v>
      </c>
      <c r="S826" s="59">
        <f t="shared" si="366"/>
        <v>0</v>
      </c>
      <c r="T826" s="59">
        <f t="shared" si="366"/>
        <v>0</v>
      </c>
      <c r="U826" s="59">
        <f t="shared" si="366"/>
        <v>0</v>
      </c>
      <c r="V826" s="59">
        <f t="shared" si="366"/>
        <v>0</v>
      </c>
      <c r="W826" s="59">
        <f t="shared" si="366"/>
        <v>0</v>
      </c>
      <c r="X826" s="59">
        <f t="shared" si="366"/>
        <v>0</v>
      </c>
    </row>
    <row r="827" spans="2:24" hidden="1">
      <c r="B827" s="58" t="str">
        <f t="shared" si="363"/>
        <v/>
      </c>
      <c r="C827" s="58" t="str">
        <f t="shared" si="363"/>
        <v/>
      </c>
      <c r="D827" s="58" t="str">
        <f t="shared" si="363"/>
        <v/>
      </c>
      <c r="E827" s="58" t="str">
        <f t="shared" si="363"/>
        <v/>
      </c>
      <c r="F827" s="58"/>
      <c r="G827" s="58"/>
      <c r="H827" s="58"/>
      <c r="I827" s="58"/>
      <c r="J827" s="58"/>
      <c r="K827" s="59">
        <f t="shared" ref="K827:X827" si="367">IF(AND($C827="B+R",$E827="prace rozwojowe",LataProjekcji&lt;=Koniec_PR,Modul_badawczo_rozwojowy=tak),ROUND(K459,0),0)</f>
        <v>0</v>
      </c>
      <c r="L827" s="59">
        <f t="shared" si="367"/>
        <v>0</v>
      </c>
      <c r="M827" s="59">
        <f t="shared" si="367"/>
        <v>0</v>
      </c>
      <c r="N827" s="59">
        <f t="shared" si="367"/>
        <v>0</v>
      </c>
      <c r="O827" s="59">
        <f t="shared" si="367"/>
        <v>0</v>
      </c>
      <c r="P827" s="59">
        <f t="shared" si="367"/>
        <v>0</v>
      </c>
      <c r="Q827" s="59">
        <f t="shared" si="367"/>
        <v>0</v>
      </c>
      <c r="R827" s="59">
        <f t="shared" si="367"/>
        <v>0</v>
      </c>
      <c r="S827" s="59">
        <f t="shared" si="367"/>
        <v>0</v>
      </c>
      <c r="T827" s="59">
        <f t="shared" si="367"/>
        <v>0</v>
      </c>
      <c r="U827" s="59">
        <f t="shared" si="367"/>
        <v>0</v>
      </c>
      <c r="V827" s="59">
        <f t="shared" si="367"/>
        <v>0</v>
      </c>
      <c r="W827" s="59">
        <f t="shared" si="367"/>
        <v>0</v>
      </c>
      <c r="X827" s="59">
        <f t="shared" si="367"/>
        <v>0</v>
      </c>
    </row>
    <row r="828" spans="2:24" hidden="1">
      <c r="B828" s="58" t="str">
        <f t="shared" si="363"/>
        <v/>
      </c>
      <c r="C828" s="58" t="str">
        <f t="shared" si="363"/>
        <v/>
      </c>
      <c r="D828" s="58" t="str">
        <f t="shared" si="363"/>
        <v/>
      </c>
      <c r="E828" s="58" t="str">
        <f t="shared" si="363"/>
        <v/>
      </c>
      <c r="F828" s="58"/>
      <c r="G828" s="58"/>
      <c r="H828" s="58"/>
      <c r="I828" s="58"/>
      <c r="J828" s="58"/>
      <c r="K828" s="59">
        <f t="shared" ref="K828:X828" si="368">IF(AND($C828="B+R",$E828="prace rozwojowe",LataProjekcji&lt;=Koniec_PR,Modul_badawczo_rozwojowy=tak),ROUND(K460,0),0)</f>
        <v>0</v>
      </c>
      <c r="L828" s="59">
        <f t="shared" si="368"/>
        <v>0</v>
      </c>
      <c r="M828" s="59">
        <f t="shared" si="368"/>
        <v>0</v>
      </c>
      <c r="N828" s="59">
        <f t="shared" si="368"/>
        <v>0</v>
      </c>
      <c r="O828" s="59">
        <f t="shared" si="368"/>
        <v>0</v>
      </c>
      <c r="P828" s="59">
        <f t="shared" si="368"/>
        <v>0</v>
      </c>
      <c r="Q828" s="59">
        <f t="shared" si="368"/>
        <v>0</v>
      </c>
      <c r="R828" s="59">
        <f t="shared" si="368"/>
        <v>0</v>
      </c>
      <c r="S828" s="59">
        <f t="shared" si="368"/>
        <v>0</v>
      </c>
      <c r="T828" s="59">
        <f t="shared" si="368"/>
        <v>0</v>
      </c>
      <c r="U828" s="59">
        <f t="shared" si="368"/>
        <v>0</v>
      </c>
      <c r="V828" s="59">
        <f t="shared" si="368"/>
        <v>0</v>
      </c>
      <c r="W828" s="59">
        <f t="shared" si="368"/>
        <v>0</v>
      </c>
      <c r="X828" s="59">
        <f t="shared" si="368"/>
        <v>0</v>
      </c>
    </row>
    <row r="829" spans="2:24" hidden="1">
      <c r="B829" s="58" t="str">
        <f t="shared" si="363"/>
        <v/>
      </c>
      <c r="C829" s="58" t="str">
        <f t="shared" si="363"/>
        <v/>
      </c>
      <c r="D829" s="58" t="str">
        <f t="shared" si="363"/>
        <v/>
      </c>
      <c r="E829" s="58" t="str">
        <f t="shared" si="363"/>
        <v/>
      </c>
      <c r="F829" s="58"/>
      <c r="G829" s="58"/>
      <c r="H829" s="58"/>
      <c r="I829" s="58"/>
      <c r="J829" s="58"/>
      <c r="K829" s="59">
        <f t="shared" ref="K829:X829" si="369">IF(AND($C829="B+R",$E829="prace rozwojowe",LataProjekcji&lt;=Koniec_PR,Modul_badawczo_rozwojowy=tak),ROUND(K461,0),0)</f>
        <v>0</v>
      </c>
      <c r="L829" s="59">
        <f t="shared" si="369"/>
        <v>0</v>
      </c>
      <c r="M829" s="59">
        <f t="shared" si="369"/>
        <v>0</v>
      </c>
      <c r="N829" s="59">
        <f t="shared" si="369"/>
        <v>0</v>
      </c>
      <c r="O829" s="59">
        <f t="shared" si="369"/>
        <v>0</v>
      </c>
      <c r="P829" s="59">
        <f t="shared" si="369"/>
        <v>0</v>
      </c>
      <c r="Q829" s="59">
        <f t="shared" si="369"/>
        <v>0</v>
      </c>
      <c r="R829" s="59">
        <f t="shared" si="369"/>
        <v>0</v>
      </c>
      <c r="S829" s="59">
        <f t="shared" si="369"/>
        <v>0</v>
      </c>
      <c r="T829" s="59">
        <f t="shared" si="369"/>
        <v>0</v>
      </c>
      <c r="U829" s="59">
        <f t="shared" si="369"/>
        <v>0</v>
      </c>
      <c r="V829" s="59">
        <f t="shared" si="369"/>
        <v>0</v>
      </c>
      <c r="W829" s="59">
        <f t="shared" si="369"/>
        <v>0</v>
      </c>
      <c r="X829" s="59">
        <f t="shared" si="369"/>
        <v>0</v>
      </c>
    </row>
    <row r="830" spans="2:24" hidden="1">
      <c r="B830" s="58" t="str">
        <f t="shared" si="363"/>
        <v/>
      </c>
      <c r="C830" s="58" t="str">
        <f t="shared" si="363"/>
        <v/>
      </c>
      <c r="D830" s="58" t="str">
        <f t="shared" si="363"/>
        <v/>
      </c>
      <c r="E830" s="58" t="str">
        <f t="shared" si="363"/>
        <v/>
      </c>
      <c r="F830" s="58"/>
      <c r="G830" s="58"/>
      <c r="H830" s="58"/>
      <c r="I830" s="58"/>
      <c r="J830" s="58"/>
      <c r="K830" s="59">
        <f t="shared" ref="K830:X830" si="370">IF(AND($C830="B+R",$E830="prace rozwojowe",LataProjekcji&lt;=Koniec_PR,Modul_badawczo_rozwojowy=tak),ROUND(K462,0),0)</f>
        <v>0</v>
      </c>
      <c r="L830" s="59">
        <f t="shared" si="370"/>
        <v>0</v>
      </c>
      <c r="M830" s="59">
        <f t="shared" si="370"/>
        <v>0</v>
      </c>
      <c r="N830" s="59">
        <f t="shared" si="370"/>
        <v>0</v>
      </c>
      <c r="O830" s="59">
        <f t="shared" si="370"/>
        <v>0</v>
      </c>
      <c r="P830" s="59">
        <f t="shared" si="370"/>
        <v>0</v>
      </c>
      <c r="Q830" s="59">
        <f t="shared" si="370"/>
        <v>0</v>
      </c>
      <c r="R830" s="59">
        <f t="shared" si="370"/>
        <v>0</v>
      </c>
      <c r="S830" s="59">
        <f t="shared" si="370"/>
        <v>0</v>
      </c>
      <c r="T830" s="59">
        <f t="shared" si="370"/>
        <v>0</v>
      </c>
      <c r="U830" s="59">
        <f t="shared" si="370"/>
        <v>0</v>
      </c>
      <c r="V830" s="59">
        <f t="shared" si="370"/>
        <v>0</v>
      </c>
      <c r="W830" s="59">
        <f t="shared" si="370"/>
        <v>0</v>
      </c>
      <c r="X830" s="59">
        <f t="shared" si="370"/>
        <v>0</v>
      </c>
    </row>
    <row r="831" spans="2:24" hidden="1">
      <c r="B831" s="58" t="str">
        <f t="shared" si="363"/>
        <v/>
      </c>
      <c r="C831" s="58" t="str">
        <f t="shared" si="363"/>
        <v/>
      </c>
      <c r="D831" s="58" t="str">
        <f t="shared" si="363"/>
        <v/>
      </c>
      <c r="E831" s="58" t="str">
        <f t="shared" si="363"/>
        <v/>
      </c>
      <c r="F831" s="58"/>
      <c r="G831" s="58"/>
      <c r="H831" s="58"/>
      <c r="I831" s="58"/>
      <c r="J831" s="58"/>
      <c r="K831" s="59">
        <f t="shared" ref="K831:X831" si="371">IF(AND($C831="B+R",$E831="prace rozwojowe",LataProjekcji&lt;=Koniec_PR,Modul_badawczo_rozwojowy=tak),ROUND(K463,0),0)</f>
        <v>0</v>
      </c>
      <c r="L831" s="59">
        <f t="shared" si="371"/>
        <v>0</v>
      </c>
      <c r="M831" s="59">
        <f t="shared" si="371"/>
        <v>0</v>
      </c>
      <c r="N831" s="59">
        <f t="shared" si="371"/>
        <v>0</v>
      </c>
      <c r="O831" s="59">
        <f t="shared" si="371"/>
        <v>0</v>
      </c>
      <c r="P831" s="59">
        <f t="shared" si="371"/>
        <v>0</v>
      </c>
      <c r="Q831" s="59">
        <f t="shared" si="371"/>
        <v>0</v>
      </c>
      <c r="R831" s="59">
        <f t="shared" si="371"/>
        <v>0</v>
      </c>
      <c r="S831" s="59">
        <f t="shared" si="371"/>
        <v>0</v>
      </c>
      <c r="T831" s="59">
        <f t="shared" si="371"/>
        <v>0</v>
      </c>
      <c r="U831" s="59">
        <f t="shared" si="371"/>
        <v>0</v>
      </c>
      <c r="V831" s="59">
        <f t="shared" si="371"/>
        <v>0</v>
      </c>
      <c r="W831" s="59">
        <f t="shared" si="371"/>
        <v>0</v>
      </c>
      <c r="X831" s="59">
        <f t="shared" si="371"/>
        <v>0</v>
      </c>
    </row>
    <row r="832" spans="2:24" hidden="1">
      <c r="B832" s="58" t="str">
        <f t="shared" si="363"/>
        <v/>
      </c>
      <c r="C832" s="58" t="str">
        <f t="shared" si="363"/>
        <v/>
      </c>
      <c r="D832" s="58" t="str">
        <f t="shared" si="363"/>
        <v/>
      </c>
      <c r="E832" s="58" t="str">
        <f t="shared" si="363"/>
        <v/>
      </c>
      <c r="F832" s="58"/>
      <c r="G832" s="58"/>
      <c r="H832" s="58"/>
      <c r="I832" s="58"/>
      <c r="J832" s="58"/>
      <c r="K832" s="59">
        <f t="shared" ref="K832:X832" si="372">IF(AND($C832="B+R",$E832="prace rozwojowe",LataProjekcji&lt;=Koniec_PR,Modul_badawczo_rozwojowy=tak),ROUND(K464,0),0)</f>
        <v>0</v>
      </c>
      <c r="L832" s="59">
        <f t="shared" si="372"/>
        <v>0</v>
      </c>
      <c r="M832" s="59">
        <f t="shared" si="372"/>
        <v>0</v>
      </c>
      <c r="N832" s="59">
        <f t="shared" si="372"/>
        <v>0</v>
      </c>
      <c r="O832" s="59">
        <f t="shared" si="372"/>
        <v>0</v>
      </c>
      <c r="P832" s="59">
        <f t="shared" si="372"/>
        <v>0</v>
      </c>
      <c r="Q832" s="59">
        <f t="shared" si="372"/>
        <v>0</v>
      </c>
      <c r="R832" s="59">
        <f t="shared" si="372"/>
        <v>0</v>
      </c>
      <c r="S832" s="59">
        <f t="shared" si="372"/>
        <v>0</v>
      </c>
      <c r="T832" s="59">
        <f t="shared" si="372"/>
        <v>0</v>
      </c>
      <c r="U832" s="59">
        <f t="shared" si="372"/>
        <v>0</v>
      </c>
      <c r="V832" s="59">
        <f t="shared" si="372"/>
        <v>0</v>
      </c>
      <c r="W832" s="59">
        <f t="shared" si="372"/>
        <v>0</v>
      </c>
      <c r="X832" s="59">
        <f t="shared" si="372"/>
        <v>0</v>
      </c>
    </row>
    <row r="833" spans="2:24" hidden="1">
      <c r="B833" s="58" t="str">
        <f t="shared" si="363"/>
        <v/>
      </c>
      <c r="C833" s="58" t="str">
        <f t="shared" si="363"/>
        <v/>
      </c>
      <c r="D833" s="58" t="str">
        <f t="shared" si="363"/>
        <v/>
      </c>
      <c r="E833" s="58" t="str">
        <f t="shared" si="363"/>
        <v/>
      </c>
      <c r="F833" s="58"/>
      <c r="G833" s="58"/>
      <c r="H833" s="58"/>
      <c r="I833" s="58"/>
      <c r="J833" s="58"/>
      <c r="K833" s="59">
        <f t="shared" ref="K833:X833" si="373">IF(AND($C833="B+R",$E833="prace rozwojowe",LataProjekcji&lt;=Koniec_PR,Modul_badawczo_rozwojowy=tak),ROUND(K465,0),0)</f>
        <v>0</v>
      </c>
      <c r="L833" s="59">
        <f t="shared" si="373"/>
        <v>0</v>
      </c>
      <c r="M833" s="59">
        <f t="shared" si="373"/>
        <v>0</v>
      </c>
      <c r="N833" s="59">
        <f t="shared" si="373"/>
        <v>0</v>
      </c>
      <c r="O833" s="59">
        <f t="shared" si="373"/>
        <v>0</v>
      </c>
      <c r="P833" s="59">
        <f t="shared" si="373"/>
        <v>0</v>
      </c>
      <c r="Q833" s="59">
        <f t="shared" si="373"/>
        <v>0</v>
      </c>
      <c r="R833" s="59">
        <f t="shared" si="373"/>
        <v>0</v>
      </c>
      <c r="S833" s="59">
        <f t="shared" si="373"/>
        <v>0</v>
      </c>
      <c r="T833" s="59">
        <f t="shared" si="373"/>
        <v>0</v>
      </c>
      <c r="U833" s="59">
        <f t="shared" si="373"/>
        <v>0</v>
      </c>
      <c r="V833" s="59">
        <f t="shared" si="373"/>
        <v>0</v>
      </c>
      <c r="W833" s="59">
        <f t="shared" si="373"/>
        <v>0</v>
      </c>
      <c r="X833" s="59">
        <f t="shared" si="373"/>
        <v>0</v>
      </c>
    </row>
    <row r="834" spans="2:24" hidden="1">
      <c r="B834" s="58" t="str">
        <f t="shared" si="363"/>
        <v/>
      </c>
      <c r="C834" s="58" t="str">
        <f t="shared" si="363"/>
        <v/>
      </c>
      <c r="D834" s="58" t="str">
        <f t="shared" si="363"/>
        <v/>
      </c>
      <c r="E834" s="58" t="str">
        <f t="shared" si="363"/>
        <v/>
      </c>
      <c r="F834" s="58"/>
      <c r="G834" s="58"/>
      <c r="H834" s="58"/>
      <c r="I834" s="58"/>
      <c r="J834" s="58"/>
      <c r="K834" s="59">
        <f t="shared" ref="K834:X834" si="374">IF(AND($C834="B+R",$E834="prace rozwojowe",LataProjekcji&lt;=Koniec_PR,Modul_badawczo_rozwojowy=tak),ROUND(K466,0),0)</f>
        <v>0</v>
      </c>
      <c r="L834" s="59">
        <f t="shared" si="374"/>
        <v>0</v>
      </c>
      <c r="M834" s="59">
        <f t="shared" si="374"/>
        <v>0</v>
      </c>
      <c r="N834" s="59">
        <f t="shared" si="374"/>
        <v>0</v>
      </c>
      <c r="O834" s="59">
        <f t="shared" si="374"/>
        <v>0</v>
      </c>
      <c r="P834" s="59">
        <f t="shared" si="374"/>
        <v>0</v>
      </c>
      <c r="Q834" s="59">
        <f t="shared" si="374"/>
        <v>0</v>
      </c>
      <c r="R834" s="59">
        <f t="shared" si="374"/>
        <v>0</v>
      </c>
      <c r="S834" s="59">
        <f t="shared" si="374"/>
        <v>0</v>
      </c>
      <c r="T834" s="59">
        <f t="shared" si="374"/>
        <v>0</v>
      </c>
      <c r="U834" s="59">
        <f t="shared" si="374"/>
        <v>0</v>
      </c>
      <c r="V834" s="59">
        <f t="shared" si="374"/>
        <v>0</v>
      </c>
      <c r="W834" s="59">
        <f t="shared" si="374"/>
        <v>0</v>
      </c>
      <c r="X834" s="59">
        <f t="shared" si="374"/>
        <v>0</v>
      </c>
    </row>
    <row r="835" spans="2:24" hidden="1">
      <c r="B835" s="58" t="str">
        <f t="shared" si="363"/>
        <v/>
      </c>
      <c r="C835" s="58" t="str">
        <f t="shared" si="363"/>
        <v/>
      </c>
      <c r="D835" s="58" t="str">
        <f t="shared" si="363"/>
        <v/>
      </c>
      <c r="E835" s="58" t="str">
        <f t="shared" si="363"/>
        <v/>
      </c>
      <c r="F835" s="58"/>
      <c r="G835" s="58"/>
      <c r="H835" s="58"/>
      <c r="I835" s="58"/>
      <c r="J835" s="58"/>
      <c r="K835" s="59">
        <f t="shared" ref="K835:X835" si="375">IF(AND($C835="B+R",$E835="prace rozwojowe",LataProjekcji&lt;=Koniec_PR,Modul_badawczo_rozwojowy=tak),ROUND(K467,0),0)</f>
        <v>0</v>
      </c>
      <c r="L835" s="59">
        <f t="shared" si="375"/>
        <v>0</v>
      </c>
      <c r="M835" s="59">
        <f t="shared" si="375"/>
        <v>0</v>
      </c>
      <c r="N835" s="59">
        <f t="shared" si="375"/>
        <v>0</v>
      </c>
      <c r="O835" s="59">
        <f t="shared" si="375"/>
        <v>0</v>
      </c>
      <c r="P835" s="59">
        <f t="shared" si="375"/>
        <v>0</v>
      </c>
      <c r="Q835" s="59">
        <f t="shared" si="375"/>
        <v>0</v>
      </c>
      <c r="R835" s="59">
        <f t="shared" si="375"/>
        <v>0</v>
      </c>
      <c r="S835" s="59">
        <f t="shared" si="375"/>
        <v>0</v>
      </c>
      <c r="T835" s="59">
        <f t="shared" si="375"/>
        <v>0</v>
      </c>
      <c r="U835" s="59">
        <f t="shared" si="375"/>
        <v>0</v>
      </c>
      <c r="V835" s="59">
        <f t="shared" si="375"/>
        <v>0</v>
      </c>
      <c r="W835" s="59">
        <f t="shared" si="375"/>
        <v>0</v>
      </c>
      <c r="X835" s="59">
        <f t="shared" si="375"/>
        <v>0</v>
      </c>
    </row>
    <row r="836" spans="2:24" hidden="1">
      <c r="B836" s="58" t="str">
        <f t="shared" si="363"/>
        <v/>
      </c>
      <c r="C836" s="58" t="str">
        <f t="shared" si="363"/>
        <v/>
      </c>
      <c r="D836" s="58" t="str">
        <f t="shared" si="363"/>
        <v/>
      </c>
      <c r="E836" s="58" t="str">
        <f t="shared" si="363"/>
        <v/>
      </c>
      <c r="F836" s="58"/>
      <c r="G836" s="58"/>
      <c r="H836" s="58"/>
      <c r="I836" s="58"/>
      <c r="J836" s="58"/>
      <c r="K836" s="59">
        <f t="shared" ref="K836:X836" si="376">IF(AND($C836="B+R",$E836="prace rozwojowe",LataProjekcji&lt;=Koniec_PR,Modul_badawczo_rozwojowy=tak),ROUND(K468,0),0)</f>
        <v>0</v>
      </c>
      <c r="L836" s="59">
        <f t="shared" si="376"/>
        <v>0</v>
      </c>
      <c r="M836" s="59">
        <f t="shared" si="376"/>
        <v>0</v>
      </c>
      <c r="N836" s="59">
        <f t="shared" si="376"/>
        <v>0</v>
      </c>
      <c r="O836" s="59">
        <f t="shared" si="376"/>
        <v>0</v>
      </c>
      <c r="P836" s="59">
        <f t="shared" si="376"/>
        <v>0</v>
      </c>
      <c r="Q836" s="59">
        <f t="shared" si="376"/>
        <v>0</v>
      </c>
      <c r="R836" s="59">
        <f t="shared" si="376"/>
        <v>0</v>
      </c>
      <c r="S836" s="59">
        <f t="shared" si="376"/>
        <v>0</v>
      </c>
      <c r="T836" s="59">
        <f t="shared" si="376"/>
        <v>0</v>
      </c>
      <c r="U836" s="59">
        <f t="shared" si="376"/>
        <v>0</v>
      </c>
      <c r="V836" s="59">
        <f t="shared" si="376"/>
        <v>0</v>
      </c>
      <c r="W836" s="59">
        <f t="shared" si="376"/>
        <v>0</v>
      </c>
      <c r="X836" s="59">
        <f t="shared" si="376"/>
        <v>0</v>
      </c>
    </row>
    <row r="837" spans="2:24" hidden="1">
      <c r="B837" s="58" t="str">
        <f t="shared" si="363"/>
        <v/>
      </c>
      <c r="C837" s="58" t="str">
        <f t="shared" si="363"/>
        <v/>
      </c>
      <c r="D837" s="58" t="str">
        <f t="shared" si="363"/>
        <v/>
      </c>
      <c r="E837" s="58" t="str">
        <f t="shared" si="363"/>
        <v/>
      </c>
      <c r="F837" s="58"/>
      <c r="G837" s="58"/>
      <c r="H837" s="58"/>
      <c r="I837" s="58"/>
      <c r="J837" s="58"/>
      <c r="K837" s="59">
        <f t="shared" ref="K837:X837" si="377">IF(AND($C837="B+R",$E837="prace rozwojowe",LataProjekcji&lt;=Koniec_PR,Modul_badawczo_rozwojowy=tak),ROUND(K469,0),0)</f>
        <v>0</v>
      </c>
      <c r="L837" s="59">
        <f t="shared" si="377"/>
        <v>0</v>
      </c>
      <c r="M837" s="59">
        <f t="shared" si="377"/>
        <v>0</v>
      </c>
      <c r="N837" s="59">
        <f t="shared" si="377"/>
        <v>0</v>
      </c>
      <c r="O837" s="59">
        <f t="shared" si="377"/>
        <v>0</v>
      </c>
      <c r="P837" s="59">
        <f t="shared" si="377"/>
        <v>0</v>
      </c>
      <c r="Q837" s="59">
        <f t="shared" si="377"/>
        <v>0</v>
      </c>
      <c r="R837" s="59">
        <f t="shared" si="377"/>
        <v>0</v>
      </c>
      <c r="S837" s="59">
        <f t="shared" si="377"/>
        <v>0</v>
      </c>
      <c r="T837" s="59">
        <f t="shared" si="377"/>
        <v>0</v>
      </c>
      <c r="U837" s="59">
        <f t="shared" si="377"/>
        <v>0</v>
      </c>
      <c r="V837" s="59">
        <f t="shared" si="377"/>
        <v>0</v>
      </c>
      <c r="W837" s="59">
        <f t="shared" si="377"/>
        <v>0</v>
      </c>
      <c r="X837" s="59">
        <f t="shared" si="377"/>
        <v>0</v>
      </c>
    </row>
    <row r="838" spans="2:24" hidden="1">
      <c r="B838" s="58" t="str">
        <f t="shared" si="363"/>
        <v/>
      </c>
      <c r="C838" s="58" t="str">
        <f t="shared" si="363"/>
        <v/>
      </c>
      <c r="D838" s="58" t="str">
        <f t="shared" si="363"/>
        <v/>
      </c>
      <c r="E838" s="58" t="str">
        <f t="shared" si="363"/>
        <v/>
      </c>
      <c r="F838" s="58"/>
      <c r="G838" s="58"/>
      <c r="H838" s="58"/>
      <c r="I838" s="58"/>
      <c r="J838" s="58"/>
      <c r="K838" s="59">
        <f t="shared" ref="K838:X838" si="378">IF(AND($C838="B+R",$E838="prace rozwojowe",LataProjekcji&lt;=Koniec_PR,Modul_badawczo_rozwojowy=tak),ROUND(K470,0),0)</f>
        <v>0</v>
      </c>
      <c r="L838" s="59">
        <f t="shared" si="378"/>
        <v>0</v>
      </c>
      <c r="M838" s="59">
        <f t="shared" si="378"/>
        <v>0</v>
      </c>
      <c r="N838" s="59">
        <f t="shared" si="378"/>
        <v>0</v>
      </c>
      <c r="O838" s="59">
        <f t="shared" si="378"/>
        <v>0</v>
      </c>
      <c r="P838" s="59">
        <f t="shared" si="378"/>
        <v>0</v>
      </c>
      <c r="Q838" s="59">
        <f t="shared" si="378"/>
        <v>0</v>
      </c>
      <c r="R838" s="59">
        <f t="shared" si="378"/>
        <v>0</v>
      </c>
      <c r="S838" s="59">
        <f t="shared" si="378"/>
        <v>0</v>
      </c>
      <c r="T838" s="59">
        <f t="shared" si="378"/>
        <v>0</v>
      </c>
      <c r="U838" s="59">
        <f t="shared" si="378"/>
        <v>0</v>
      </c>
      <c r="V838" s="59">
        <f t="shared" si="378"/>
        <v>0</v>
      </c>
      <c r="W838" s="59">
        <f t="shared" si="378"/>
        <v>0</v>
      </c>
      <c r="X838" s="59">
        <f t="shared" si="378"/>
        <v>0</v>
      </c>
    </row>
    <row r="839" spans="2:24" hidden="1">
      <c r="B839" s="58" t="str">
        <f t="shared" si="363"/>
        <v/>
      </c>
      <c r="C839" s="58" t="str">
        <f t="shared" si="363"/>
        <v/>
      </c>
      <c r="D839" s="58" t="str">
        <f t="shared" si="363"/>
        <v/>
      </c>
      <c r="E839" s="58" t="str">
        <f t="shared" si="363"/>
        <v/>
      </c>
      <c r="F839" s="58"/>
      <c r="G839" s="58"/>
      <c r="H839" s="58"/>
      <c r="I839" s="58"/>
      <c r="J839" s="58"/>
      <c r="K839" s="59">
        <f t="shared" ref="K839:X839" si="379">IF(AND($C839="B+R",$E839="prace rozwojowe",LataProjekcji&lt;=Koniec_PR,Modul_badawczo_rozwojowy=tak),ROUND(K471,0),0)</f>
        <v>0</v>
      </c>
      <c r="L839" s="59">
        <f t="shared" si="379"/>
        <v>0</v>
      </c>
      <c r="M839" s="59">
        <f t="shared" si="379"/>
        <v>0</v>
      </c>
      <c r="N839" s="59">
        <f t="shared" si="379"/>
        <v>0</v>
      </c>
      <c r="O839" s="59">
        <f t="shared" si="379"/>
        <v>0</v>
      </c>
      <c r="P839" s="59">
        <f t="shared" si="379"/>
        <v>0</v>
      </c>
      <c r="Q839" s="59">
        <f t="shared" si="379"/>
        <v>0</v>
      </c>
      <c r="R839" s="59">
        <f t="shared" si="379"/>
        <v>0</v>
      </c>
      <c r="S839" s="59">
        <f t="shared" si="379"/>
        <v>0</v>
      </c>
      <c r="T839" s="59">
        <f t="shared" si="379"/>
        <v>0</v>
      </c>
      <c r="U839" s="59">
        <f t="shared" si="379"/>
        <v>0</v>
      </c>
      <c r="V839" s="59">
        <f t="shared" si="379"/>
        <v>0</v>
      </c>
      <c r="W839" s="59">
        <f t="shared" si="379"/>
        <v>0</v>
      </c>
      <c r="X839" s="59">
        <f t="shared" si="379"/>
        <v>0</v>
      </c>
    </row>
    <row r="840" spans="2:24" hidden="1">
      <c r="B840" s="58" t="str">
        <f t="shared" si="363"/>
        <v/>
      </c>
      <c r="C840" s="58" t="str">
        <f t="shared" si="363"/>
        <v/>
      </c>
      <c r="D840" s="58" t="str">
        <f t="shared" si="363"/>
        <v/>
      </c>
      <c r="E840" s="58" t="str">
        <f t="shared" si="363"/>
        <v/>
      </c>
      <c r="F840" s="58"/>
      <c r="G840" s="58"/>
      <c r="H840" s="58"/>
      <c r="I840" s="58"/>
      <c r="J840" s="58"/>
      <c r="K840" s="59">
        <f t="shared" ref="K840:X840" si="380">IF(AND($C840="B+R",$E840="prace rozwojowe",LataProjekcji&lt;=Koniec_PR,Modul_badawczo_rozwojowy=tak),ROUND(K472,0),0)</f>
        <v>0</v>
      </c>
      <c r="L840" s="59">
        <f t="shared" si="380"/>
        <v>0</v>
      </c>
      <c r="M840" s="59">
        <f t="shared" si="380"/>
        <v>0</v>
      </c>
      <c r="N840" s="59">
        <f t="shared" si="380"/>
        <v>0</v>
      </c>
      <c r="O840" s="59">
        <f t="shared" si="380"/>
        <v>0</v>
      </c>
      <c r="P840" s="59">
        <f t="shared" si="380"/>
        <v>0</v>
      </c>
      <c r="Q840" s="59">
        <f t="shared" si="380"/>
        <v>0</v>
      </c>
      <c r="R840" s="59">
        <f t="shared" si="380"/>
        <v>0</v>
      </c>
      <c r="S840" s="59">
        <f t="shared" si="380"/>
        <v>0</v>
      </c>
      <c r="T840" s="59">
        <f t="shared" si="380"/>
        <v>0</v>
      </c>
      <c r="U840" s="59">
        <f t="shared" si="380"/>
        <v>0</v>
      </c>
      <c r="V840" s="59">
        <f t="shared" si="380"/>
        <v>0</v>
      </c>
      <c r="W840" s="59">
        <f t="shared" si="380"/>
        <v>0</v>
      </c>
      <c r="X840" s="59">
        <f t="shared" si="380"/>
        <v>0</v>
      </c>
    </row>
    <row r="841" spans="2:24" hidden="1">
      <c r="B841" s="58" t="str">
        <f t="shared" si="363"/>
        <v/>
      </c>
      <c r="C841" s="58" t="str">
        <f t="shared" si="363"/>
        <v/>
      </c>
      <c r="D841" s="58" t="str">
        <f t="shared" si="363"/>
        <v/>
      </c>
      <c r="E841" s="58" t="str">
        <f t="shared" si="363"/>
        <v/>
      </c>
      <c r="F841" s="58"/>
      <c r="G841" s="58"/>
      <c r="H841" s="58"/>
      <c r="I841" s="58"/>
      <c r="J841" s="58"/>
      <c r="K841" s="59">
        <f t="shared" ref="K841:X841" si="381">IF(AND($C841="B+R",$E841="prace rozwojowe",LataProjekcji&lt;=Koniec_PR,Modul_badawczo_rozwojowy=tak),ROUND(K473,0),0)</f>
        <v>0</v>
      </c>
      <c r="L841" s="59">
        <f t="shared" si="381"/>
        <v>0</v>
      </c>
      <c r="M841" s="59">
        <f t="shared" si="381"/>
        <v>0</v>
      </c>
      <c r="N841" s="59">
        <f t="shared" si="381"/>
        <v>0</v>
      </c>
      <c r="O841" s="59">
        <f t="shared" si="381"/>
        <v>0</v>
      </c>
      <c r="P841" s="59">
        <f t="shared" si="381"/>
        <v>0</v>
      </c>
      <c r="Q841" s="59">
        <f t="shared" si="381"/>
        <v>0</v>
      </c>
      <c r="R841" s="59">
        <f t="shared" si="381"/>
        <v>0</v>
      </c>
      <c r="S841" s="59">
        <f t="shared" si="381"/>
        <v>0</v>
      </c>
      <c r="T841" s="59">
        <f t="shared" si="381"/>
        <v>0</v>
      </c>
      <c r="U841" s="59">
        <f t="shared" si="381"/>
        <v>0</v>
      </c>
      <c r="V841" s="59">
        <f t="shared" si="381"/>
        <v>0</v>
      </c>
      <c r="W841" s="59">
        <f t="shared" si="381"/>
        <v>0</v>
      </c>
      <c r="X841" s="59">
        <f t="shared" si="381"/>
        <v>0</v>
      </c>
    </row>
    <row r="842" spans="2:24" hidden="1">
      <c r="B842" s="58" t="str">
        <f t="shared" si="363"/>
        <v/>
      </c>
      <c r="C842" s="58" t="str">
        <f t="shared" si="363"/>
        <v/>
      </c>
      <c r="D842" s="58" t="str">
        <f t="shared" si="363"/>
        <v/>
      </c>
      <c r="E842" s="58" t="str">
        <f t="shared" si="363"/>
        <v/>
      </c>
      <c r="F842" s="58"/>
      <c r="G842" s="58"/>
      <c r="H842" s="58"/>
      <c r="I842" s="58"/>
      <c r="J842" s="58"/>
      <c r="K842" s="59">
        <f t="shared" ref="K842:X842" si="382">IF(AND($C842="B+R",$E842="prace rozwojowe",LataProjekcji&lt;=Koniec_PR,Modul_badawczo_rozwojowy=tak),ROUND(K474,0),0)</f>
        <v>0</v>
      </c>
      <c r="L842" s="59">
        <f t="shared" si="382"/>
        <v>0</v>
      </c>
      <c r="M842" s="59">
        <f t="shared" si="382"/>
        <v>0</v>
      </c>
      <c r="N842" s="59">
        <f t="shared" si="382"/>
        <v>0</v>
      </c>
      <c r="O842" s="59">
        <f t="shared" si="382"/>
        <v>0</v>
      </c>
      <c r="P842" s="59">
        <f t="shared" si="382"/>
        <v>0</v>
      </c>
      <c r="Q842" s="59">
        <f t="shared" si="382"/>
        <v>0</v>
      </c>
      <c r="R842" s="59">
        <f t="shared" si="382"/>
        <v>0</v>
      </c>
      <c r="S842" s="59">
        <f t="shared" si="382"/>
        <v>0</v>
      </c>
      <c r="T842" s="59">
        <f t="shared" si="382"/>
        <v>0</v>
      </c>
      <c r="U842" s="59">
        <f t="shared" si="382"/>
        <v>0</v>
      </c>
      <c r="V842" s="59">
        <f t="shared" si="382"/>
        <v>0</v>
      </c>
      <c r="W842" s="59">
        <f t="shared" si="382"/>
        <v>0</v>
      </c>
      <c r="X842" s="59">
        <f t="shared" si="382"/>
        <v>0</v>
      </c>
    </row>
    <row r="843" spans="2:24" hidden="1">
      <c r="B843" s="58" t="str">
        <f t="shared" si="363"/>
        <v/>
      </c>
      <c r="C843" s="58" t="str">
        <f t="shared" si="363"/>
        <v/>
      </c>
      <c r="D843" s="58" t="str">
        <f t="shared" si="363"/>
        <v/>
      </c>
      <c r="E843" s="58" t="str">
        <f t="shared" si="363"/>
        <v/>
      </c>
      <c r="F843" s="58"/>
      <c r="G843" s="58"/>
      <c r="H843" s="58"/>
      <c r="I843" s="58"/>
      <c r="J843" s="58"/>
      <c r="K843" s="59">
        <f t="shared" ref="K843:X843" si="383">IF(AND($C843="B+R",$E843="prace rozwojowe",LataProjekcji&lt;=Koniec_PR,Modul_badawczo_rozwojowy=tak),ROUND(K475,0),0)</f>
        <v>0</v>
      </c>
      <c r="L843" s="59">
        <f t="shared" si="383"/>
        <v>0</v>
      </c>
      <c r="M843" s="59">
        <f t="shared" si="383"/>
        <v>0</v>
      </c>
      <c r="N843" s="59">
        <f t="shared" si="383"/>
        <v>0</v>
      </c>
      <c r="O843" s="59">
        <f t="shared" si="383"/>
        <v>0</v>
      </c>
      <c r="P843" s="59">
        <f t="shared" si="383"/>
        <v>0</v>
      </c>
      <c r="Q843" s="59">
        <f t="shared" si="383"/>
        <v>0</v>
      </c>
      <c r="R843" s="59">
        <f t="shared" si="383"/>
        <v>0</v>
      </c>
      <c r="S843" s="59">
        <f t="shared" si="383"/>
        <v>0</v>
      </c>
      <c r="T843" s="59">
        <f t="shared" si="383"/>
        <v>0</v>
      </c>
      <c r="U843" s="59">
        <f t="shared" si="383"/>
        <v>0</v>
      </c>
      <c r="V843" s="59">
        <f t="shared" si="383"/>
        <v>0</v>
      </c>
      <c r="W843" s="59">
        <f t="shared" si="383"/>
        <v>0</v>
      </c>
      <c r="X843" s="59">
        <f t="shared" si="383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4">ROUND(SUM(L804:L843),0)</f>
        <v>0</v>
      </c>
      <c r="M844" s="60">
        <f t="shared" si="384"/>
        <v>0</v>
      </c>
      <c r="N844" s="60">
        <f t="shared" si="384"/>
        <v>0</v>
      </c>
      <c r="O844" s="60">
        <f t="shared" si="384"/>
        <v>0</v>
      </c>
      <c r="P844" s="60">
        <f t="shared" si="384"/>
        <v>0</v>
      </c>
      <c r="Q844" s="60">
        <f t="shared" si="384"/>
        <v>0</v>
      </c>
      <c r="R844" s="60">
        <f t="shared" si="384"/>
        <v>0</v>
      </c>
      <c r="S844" s="60">
        <f t="shared" si="384"/>
        <v>0</v>
      </c>
      <c r="T844" s="60">
        <f t="shared" si="384"/>
        <v>0</v>
      </c>
      <c r="U844" s="60">
        <f t="shared" si="384"/>
        <v>0</v>
      </c>
      <c r="V844" s="60">
        <f t="shared" si="384"/>
        <v>0</v>
      </c>
      <c r="W844" s="60">
        <f t="shared" si="384"/>
        <v>0</v>
      </c>
      <c r="X844" s="60">
        <f t="shared" si="384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5">IF(ISBLANK(B521),"",B521)</f>
        <v/>
      </c>
      <c r="C848" s="58" t="str">
        <f t="shared" si="385"/>
        <v/>
      </c>
      <c r="D848" s="58" t="str">
        <f t="shared" si="385"/>
        <v/>
      </c>
      <c r="E848" s="58" t="str">
        <f t="shared" si="385"/>
        <v/>
      </c>
      <c r="F848" s="58"/>
      <c r="G848" s="58"/>
      <c r="H848" s="58"/>
      <c r="I848" s="58"/>
      <c r="J848" s="59" t="s">
        <v>728</v>
      </c>
      <c r="K848" s="59">
        <f t="shared" ref="K848:X848" si="386">IF(AND($C848="B+R",$E848="prace rozwojowe",LataProjekcji&lt;=Koniec_PR,Modul_badawczo_rozwojowy=tak),ROUND(K521,0),0)</f>
        <v>0</v>
      </c>
      <c r="L848" s="59">
        <f t="shared" si="386"/>
        <v>0</v>
      </c>
      <c r="M848" s="59">
        <f t="shared" si="386"/>
        <v>0</v>
      </c>
      <c r="N848" s="59">
        <f t="shared" si="386"/>
        <v>0</v>
      </c>
      <c r="O848" s="59">
        <f t="shared" si="386"/>
        <v>0</v>
      </c>
      <c r="P848" s="59">
        <f t="shared" si="386"/>
        <v>0</v>
      </c>
      <c r="Q848" s="59">
        <f t="shared" si="386"/>
        <v>0</v>
      </c>
      <c r="R848" s="59">
        <f t="shared" si="386"/>
        <v>0</v>
      </c>
      <c r="S848" s="59">
        <f t="shared" si="386"/>
        <v>0</v>
      </c>
      <c r="T848" s="59">
        <f t="shared" si="386"/>
        <v>0</v>
      </c>
      <c r="U848" s="59">
        <f t="shared" si="386"/>
        <v>0</v>
      </c>
      <c r="V848" s="59">
        <f t="shared" si="386"/>
        <v>0</v>
      </c>
      <c r="W848" s="59">
        <f t="shared" si="386"/>
        <v>0</v>
      </c>
      <c r="X848" s="59">
        <f t="shared" si="386"/>
        <v>0</v>
      </c>
    </row>
    <row r="849" spans="2:24" hidden="1">
      <c r="B849" s="58" t="str">
        <f t="shared" si="385"/>
        <v/>
      </c>
      <c r="C849" s="58" t="str">
        <f t="shared" si="385"/>
        <v/>
      </c>
      <c r="D849" s="58" t="str">
        <f t="shared" si="385"/>
        <v/>
      </c>
      <c r="E849" s="58" t="str">
        <f t="shared" si="385"/>
        <v/>
      </c>
      <c r="F849" s="58"/>
      <c r="G849" s="58"/>
      <c r="H849" s="58"/>
      <c r="I849" s="58"/>
      <c r="J849" s="58"/>
      <c r="K849" s="59">
        <f t="shared" ref="K849:X849" si="387">IF(AND($C849="B+R",$E849="prace rozwojowe",LataProjekcji&lt;=Koniec_PR,Modul_badawczo_rozwojowy=tak),ROUND(K522,0),0)</f>
        <v>0</v>
      </c>
      <c r="L849" s="59">
        <f t="shared" si="387"/>
        <v>0</v>
      </c>
      <c r="M849" s="59">
        <f t="shared" si="387"/>
        <v>0</v>
      </c>
      <c r="N849" s="59">
        <f t="shared" si="387"/>
        <v>0</v>
      </c>
      <c r="O849" s="59">
        <f t="shared" si="387"/>
        <v>0</v>
      </c>
      <c r="P849" s="59">
        <f t="shared" si="387"/>
        <v>0</v>
      </c>
      <c r="Q849" s="59">
        <f t="shared" si="387"/>
        <v>0</v>
      </c>
      <c r="R849" s="59">
        <f t="shared" si="387"/>
        <v>0</v>
      </c>
      <c r="S849" s="59">
        <f t="shared" si="387"/>
        <v>0</v>
      </c>
      <c r="T849" s="59">
        <f t="shared" si="387"/>
        <v>0</v>
      </c>
      <c r="U849" s="59">
        <f t="shared" si="387"/>
        <v>0</v>
      </c>
      <c r="V849" s="59">
        <f t="shared" si="387"/>
        <v>0</v>
      </c>
      <c r="W849" s="59">
        <f t="shared" si="387"/>
        <v>0</v>
      </c>
      <c r="X849" s="59">
        <f t="shared" si="387"/>
        <v>0</v>
      </c>
    </row>
    <row r="850" spans="2:24" hidden="1">
      <c r="B850" s="58" t="str">
        <f t="shared" si="385"/>
        <v/>
      </c>
      <c r="C850" s="58" t="str">
        <f t="shared" si="385"/>
        <v/>
      </c>
      <c r="D850" s="58" t="str">
        <f t="shared" si="385"/>
        <v/>
      </c>
      <c r="E850" s="58" t="str">
        <f t="shared" si="385"/>
        <v/>
      </c>
      <c r="F850" s="58"/>
      <c r="G850" s="58"/>
      <c r="H850" s="58"/>
      <c r="I850" s="58"/>
      <c r="J850" s="58"/>
      <c r="K850" s="59">
        <f t="shared" ref="K850:X850" si="388">IF(AND($C850="B+R",$E850="prace rozwojowe",LataProjekcji&lt;=Koniec_PR,Modul_badawczo_rozwojowy=tak),ROUND(K523,0),0)</f>
        <v>0</v>
      </c>
      <c r="L850" s="59">
        <f t="shared" si="388"/>
        <v>0</v>
      </c>
      <c r="M850" s="59">
        <f t="shared" si="388"/>
        <v>0</v>
      </c>
      <c r="N850" s="59">
        <f t="shared" si="388"/>
        <v>0</v>
      </c>
      <c r="O850" s="59">
        <f t="shared" si="388"/>
        <v>0</v>
      </c>
      <c r="P850" s="59">
        <f t="shared" si="388"/>
        <v>0</v>
      </c>
      <c r="Q850" s="59">
        <f t="shared" si="388"/>
        <v>0</v>
      </c>
      <c r="R850" s="59">
        <f t="shared" si="388"/>
        <v>0</v>
      </c>
      <c r="S850" s="59">
        <f t="shared" si="388"/>
        <v>0</v>
      </c>
      <c r="T850" s="59">
        <f t="shared" si="388"/>
        <v>0</v>
      </c>
      <c r="U850" s="59">
        <f t="shared" si="388"/>
        <v>0</v>
      </c>
      <c r="V850" s="59">
        <f t="shared" si="388"/>
        <v>0</v>
      </c>
      <c r="W850" s="59">
        <f t="shared" si="388"/>
        <v>0</v>
      </c>
      <c r="X850" s="59">
        <f t="shared" si="388"/>
        <v>0</v>
      </c>
    </row>
    <row r="851" spans="2:24" hidden="1">
      <c r="B851" s="58" t="str">
        <f t="shared" si="385"/>
        <v/>
      </c>
      <c r="C851" s="58" t="str">
        <f t="shared" si="385"/>
        <v/>
      </c>
      <c r="D851" s="58" t="str">
        <f t="shared" si="385"/>
        <v/>
      </c>
      <c r="E851" s="58" t="str">
        <f t="shared" si="385"/>
        <v/>
      </c>
      <c r="F851" s="58"/>
      <c r="G851" s="58"/>
      <c r="H851" s="58"/>
      <c r="I851" s="58"/>
      <c r="J851" s="58"/>
      <c r="K851" s="59">
        <f t="shared" ref="K851:X851" si="389">IF(AND($C851="B+R",$E851="prace rozwojowe",LataProjekcji&lt;=Koniec_PR,Modul_badawczo_rozwojowy=tak),ROUND(K524,0),0)</f>
        <v>0</v>
      </c>
      <c r="L851" s="59">
        <f t="shared" si="389"/>
        <v>0</v>
      </c>
      <c r="M851" s="59">
        <f t="shared" si="389"/>
        <v>0</v>
      </c>
      <c r="N851" s="59">
        <f t="shared" si="389"/>
        <v>0</v>
      </c>
      <c r="O851" s="59">
        <f t="shared" si="389"/>
        <v>0</v>
      </c>
      <c r="P851" s="59">
        <f t="shared" si="389"/>
        <v>0</v>
      </c>
      <c r="Q851" s="59">
        <f t="shared" si="389"/>
        <v>0</v>
      </c>
      <c r="R851" s="59">
        <f t="shared" si="389"/>
        <v>0</v>
      </c>
      <c r="S851" s="59">
        <f t="shared" si="389"/>
        <v>0</v>
      </c>
      <c r="T851" s="59">
        <f t="shared" si="389"/>
        <v>0</v>
      </c>
      <c r="U851" s="59">
        <f t="shared" si="389"/>
        <v>0</v>
      </c>
      <c r="V851" s="59">
        <f t="shared" si="389"/>
        <v>0</v>
      </c>
      <c r="W851" s="59">
        <f t="shared" si="389"/>
        <v>0</v>
      </c>
      <c r="X851" s="59">
        <f t="shared" si="389"/>
        <v>0</v>
      </c>
    </row>
    <row r="852" spans="2:24" hidden="1">
      <c r="B852" s="58" t="str">
        <f t="shared" si="385"/>
        <v/>
      </c>
      <c r="C852" s="58" t="str">
        <f t="shared" si="385"/>
        <v/>
      </c>
      <c r="D852" s="58" t="str">
        <f t="shared" si="385"/>
        <v/>
      </c>
      <c r="E852" s="58" t="str">
        <f t="shared" si="385"/>
        <v/>
      </c>
      <c r="F852" s="58"/>
      <c r="G852" s="58"/>
      <c r="H852" s="58"/>
      <c r="I852" s="58"/>
      <c r="J852" s="58"/>
      <c r="K852" s="59">
        <f t="shared" ref="K852:X852" si="390">IF(AND($C852="B+R",$E852="prace rozwojowe",LataProjekcji&lt;=Koniec_PR,Modul_badawczo_rozwojowy=tak),ROUND(K525,0),0)</f>
        <v>0</v>
      </c>
      <c r="L852" s="59">
        <f t="shared" si="390"/>
        <v>0</v>
      </c>
      <c r="M852" s="59">
        <f t="shared" si="390"/>
        <v>0</v>
      </c>
      <c r="N852" s="59">
        <f t="shared" si="390"/>
        <v>0</v>
      </c>
      <c r="O852" s="59">
        <f t="shared" si="390"/>
        <v>0</v>
      </c>
      <c r="P852" s="59">
        <f t="shared" si="390"/>
        <v>0</v>
      </c>
      <c r="Q852" s="59">
        <f t="shared" si="390"/>
        <v>0</v>
      </c>
      <c r="R852" s="59">
        <f t="shared" si="390"/>
        <v>0</v>
      </c>
      <c r="S852" s="59">
        <f t="shared" si="390"/>
        <v>0</v>
      </c>
      <c r="T852" s="59">
        <f t="shared" si="390"/>
        <v>0</v>
      </c>
      <c r="U852" s="59">
        <f t="shared" si="390"/>
        <v>0</v>
      </c>
      <c r="V852" s="59">
        <f t="shared" si="390"/>
        <v>0</v>
      </c>
      <c r="W852" s="59">
        <f t="shared" si="390"/>
        <v>0</v>
      </c>
      <c r="X852" s="59">
        <f t="shared" si="390"/>
        <v>0</v>
      </c>
    </row>
    <row r="853" spans="2:24" hidden="1">
      <c r="B853" s="58" t="str">
        <f t="shared" si="385"/>
        <v/>
      </c>
      <c r="C853" s="58" t="str">
        <f t="shared" si="385"/>
        <v/>
      </c>
      <c r="D853" s="58" t="str">
        <f t="shared" si="385"/>
        <v/>
      </c>
      <c r="E853" s="58" t="str">
        <f t="shared" si="385"/>
        <v/>
      </c>
      <c r="F853" s="58"/>
      <c r="G853" s="58"/>
      <c r="H853" s="58"/>
      <c r="I853" s="58"/>
      <c r="J853" s="58"/>
      <c r="K853" s="59">
        <f t="shared" ref="K853:X853" si="391">IF(AND($C853="B+R",$E853="prace rozwojowe",LataProjekcji&lt;=Koniec_PR,Modul_badawczo_rozwojowy=tak),ROUND(K526,0),0)</f>
        <v>0</v>
      </c>
      <c r="L853" s="59">
        <f t="shared" si="391"/>
        <v>0</v>
      </c>
      <c r="M853" s="59">
        <f t="shared" si="391"/>
        <v>0</v>
      </c>
      <c r="N853" s="59">
        <f t="shared" si="391"/>
        <v>0</v>
      </c>
      <c r="O853" s="59">
        <f t="shared" si="391"/>
        <v>0</v>
      </c>
      <c r="P853" s="59">
        <f t="shared" si="391"/>
        <v>0</v>
      </c>
      <c r="Q853" s="59">
        <f t="shared" si="391"/>
        <v>0</v>
      </c>
      <c r="R853" s="59">
        <f t="shared" si="391"/>
        <v>0</v>
      </c>
      <c r="S853" s="59">
        <f t="shared" si="391"/>
        <v>0</v>
      </c>
      <c r="T853" s="59">
        <f t="shared" si="391"/>
        <v>0</v>
      </c>
      <c r="U853" s="59">
        <f t="shared" si="391"/>
        <v>0</v>
      </c>
      <c r="V853" s="59">
        <f t="shared" si="391"/>
        <v>0</v>
      </c>
      <c r="W853" s="59">
        <f t="shared" si="391"/>
        <v>0</v>
      </c>
      <c r="X853" s="59">
        <f t="shared" si="391"/>
        <v>0</v>
      </c>
    </row>
    <row r="854" spans="2:24" hidden="1">
      <c r="B854" s="58" t="str">
        <f t="shared" si="385"/>
        <v/>
      </c>
      <c r="C854" s="58" t="str">
        <f t="shared" si="385"/>
        <v/>
      </c>
      <c r="D854" s="58" t="str">
        <f t="shared" si="385"/>
        <v/>
      </c>
      <c r="E854" s="58" t="str">
        <f t="shared" si="385"/>
        <v/>
      </c>
      <c r="F854" s="58"/>
      <c r="G854" s="58"/>
      <c r="H854" s="58"/>
      <c r="I854" s="58"/>
      <c r="J854" s="58"/>
      <c r="K854" s="59">
        <f t="shared" ref="K854:X854" si="392">IF(AND($C854="B+R",$E854="prace rozwojowe",LataProjekcji&lt;=Koniec_PR,Modul_badawczo_rozwojowy=tak),ROUND(K527,0),0)</f>
        <v>0</v>
      </c>
      <c r="L854" s="59">
        <f t="shared" si="392"/>
        <v>0</v>
      </c>
      <c r="M854" s="59">
        <f t="shared" si="392"/>
        <v>0</v>
      </c>
      <c r="N854" s="59">
        <f t="shared" si="392"/>
        <v>0</v>
      </c>
      <c r="O854" s="59">
        <f t="shared" si="392"/>
        <v>0</v>
      </c>
      <c r="P854" s="59">
        <f t="shared" si="392"/>
        <v>0</v>
      </c>
      <c r="Q854" s="59">
        <f t="shared" si="392"/>
        <v>0</v>
      </c>
      <c r="R854" s="59">
        <f t="shared" si="392"/>
        <v>0</v>
      </c>
      <c r="S854" s="59">
        <f t="shared" si="392"/>
        <v>0</v>
      </c>
      <c r="T854" s="59">
        <f t="shared" si="392"/>
        <v>0</v>
      </c>
      <c r="U854" s="59">
        <f t="shared" si="392"/>
        <v>0</v>
      </c>
      <c r="V854" s="59">
        <f t="shared" si="392"/>
        <v>0</v>
      </c>
      <c r="W854" s="59">
        <f t="shared" si="392"/>
        <v>0</v>
      </c>
      <c r="X854" s="59">
        <f t="shared" si="392"/>
        <v>0</v>
      </c>
    </row>
    <row r="855" spans="2:24" hidden="1">
      <c r="B855" s="58" t="str">
        <f t="shared" si="385"/>
        <v/>
      </c>
      <c r="C855" s="58" t="str">
        <f t="shared" si="385"/>
        <v/>
      </c>
      <c r="D855" s="58" t="str">
        <f t="shared" si="385"/>
        <v/>
      </c>
      <c r="E855" s="58" t="str">
        <f t="shared" si="385"/>
        <v/>
      </c>
      <c r="F855" s="58"/>
      <c r="G855" s="58"/>
      <c r="H855" s="58"/>
      <c r="I855" s="58"/>
      <c r="J855" s="58"/>
      <c r="K855" s="59">
        <f t="shared" ref="K855:X855" si="393">IF(AND($C855="B+R",$E855="prace rozwojowe",LataProjekcji&lt;=Koniec_PR,Modul_badawczo_rozwojowy=tak),ROUND(K528,0),0)</f>
        <v>0</v>
      </c>
      <c r="L855" s="59">
        <f t="shared" si="393"/>
        <v>0</v>
      </c>
      <c r="M855" s="59">
        <f t="shared" si="393"/>
        <v>0</v>
      </c>
      <c r="N855" s="59">
        <f t="shared" si="393"/>
        <v>0</v>
      </c>
      <c r="O855" s="59">
        <f t="shared" si="393"/>
        <v>0</v>
      </c>
      <c r="P855" s="59">
        <f t="shared" si="393"/>
        <v>0</v>
      </c>
      <c r="Q855" s="59">
        <f t="shared" si="393"/>
        <v>0</v>
      </c>
      <c r="R855" s="59">
        <f t="shared" si="393"/>
        <v>0</v>
      </c>
      <c r="S855" s="59">
        <f t="shared" si="393"/>
        <v>0</v>
      </c>
      <c r="T855" s="59">
        <f t="shared" si="393"/>
        <v>0</v>
      </c>
      <c r="U855" s="59">
        <f t="shared" si="393"/>
        <v>0</v>
      </c>
      <c r="V855" s="59">
        <f t="shared" si="393"/>
        <v>0</v>
      </c>
      <c r="W855" s="59">
        <f t="shared" si="393"/>
        <v>0</v>
      </c>
      <c r="X855" s="59">
        <f t="shared" si="393"/>
        <v>0</v>
      </c>
    </row>
    <row r="856" spans="2:24" hidden="1">
      <c r="B856" s="58" t="str">
        <f t="shared" si="385"/>
        <v/>
      </c>
      <c r="C856" s="58" t="str">
        <f t="shared" si="385"/>
        <v/>
      </c>
      <c r="D856" s="58" t="str">
        <f t="shared" si="385"/>
        <v/>
      </c>
      <c r="E856" s="58" t="str">
        <f t="shared" si="385"/>
        <v/>
      </c>
      <c r="F856" s="58"/>
      <c r="G856" s="58"/>
      <c r="H856" s="58"/>
      <c r="I856" s="58"/>
      <c r="J856" s="58"/>
      <c r="K856" s="59">
        <f t="shared" ref="K856:X856" si="394">IF(AND($C856="B+R",$E856="prace rozwojowe",LataProjekcji&lt;=Koniec_PR,Modul_badawczo_rozwojowy=tak),ROUND(K529,0),0)</f>
        <v>0</v>
      </c>
      <c r="L856" s="59">
        <f t="shared" si="394"/>
        <v>0</v>
      </c>
      <c r="M856" s="59">
        <f t="shared" si="394"/>
        <v>0</v>
      </c>
      <c r="N856" s="59">
        <f t="shared" si="394"/>
        <v>0</v>
      </c>
      <c r="O856" s="59">
        <f t="shared" si="394"/>
        <v>0</v>
      </c>
      <c r="P856" s="59">
        <f t="shared" si="394"/>
        <v>0</v>
      </c>
      <c r="Q856" s="59">
        <f t="shared" si="394"/>
        <v>0</v>
      </c>
      <c r="R856" s="59">
        <f t="shared" si="394"/>
        <v>0</v>
      </c>
      <c r="S856" s="59">
        <f t="shared" si="394"/>
        <v>0</v>
      </c>
      <c r="T856" s="59">
        <f t="shared" si="394"/>
        <v>0</v>
      </c>
      <c r="U856" s="59">
        <f t="shared" si="394"/>
        <v>0</v>
      </c>
      <c r="V856" s="59">
        <f t="shared" si="394"/>
        <v>0</v>
      </c>
      <c r="W856" s="59">
        <f t="shared" si="394"/>
        <v>0</v>
      </c>
      <c r="X856" s="59">
        <f t="shared" si="394"/>
        <v>0</v>
      </c>
    </row>
    <row r="857" spans="2:24" hidden="1">
      <c r="B857" s="58" t="str">
        <f t="shared" si="385"/>
        <v/>
      </c>
      <c r="C857" s="58" t="str">
        <f t="shared" si="385"/>
        <v/>
      </c>
      <c r="D857" s="58" t="str">
        <f t="shared" si="385"/>
        <v/>
      </c>
      <c r="E857" s="58" t="str">
        <f t="shared" si="385"/>
        <v/>
      </c>
      <c r="F857" s="58"/>
      <c r="G857" s="58"/>
      <c r="H857" s="58"/>
      <c r="I857" s="58"/>
      <c r="J857" s="58"/>
      <c r="K857" s="59">
        <f t="shared" ref="K857:X857" si="395">IF(AND($C857="B+R",$E857="prace rozwojowe",LataProjekcji&lt;=Koniec_PR,Modul_badawczo_rozwojowy=tak),ROUND(K530,0),0)</f>
        <v>0</v>
      </c>
      <c r="L857" s="59">
        <f t="shared" si="395"/>
        <v>0</v>
      </c>
      <c r="M857" s="59">
        <f t="shared" si="395"/>
        <v>0</v>
      </c>
      <c r="N857" s="59">
        <f t="shared" si="395"/>
        <v>0</v>
      </c>
      <c r="O857" s="59">
        <f t="shared" si="395"/>
        <v>0</v>
      </c>
      <c r="P857" s="59">
        <f t="shared" si="395"/>
        <v>0</v>
      </c>
      <c r="Q857" s="59">
        <f t="shared" si="395"/>
        <v>0</v>
      </c>
      <c r="R857" s="59">
        <f t="shared" si="395"/>
        <v>0</v>
      </c>
      <c r="S857" s="59">
        <f t="shared" si="395"/>
        <v>0</v>
      </c>
      <c r="T857" s="59">
        <f t="shared" si="395"/>
        <v>0</v>
      </c>
      <c r="U857" s="59">
        <f t="shared" si="395"/>
        <v>0</v>
      </c>
      <c r="V857" s="59">
        <f t="shared" si="395"/>
        <v>0</v>
      </c>
      <c r="W857" s="59">
        <f t="shared" si="395"/>
        <v>0</v>
      </c>
      <c r="X857" s="59">
        <f t="shared" si="395"/>
        <v>0</v>
      </c>
    </row>
    <row r="858" spans="2:24" hidden="1">
      <c r="B858" s="58" t="str">
        <f t="shared" si="385"/>
        <v/>
      </c>
      <c r="C858" s="58" t="str">
        <f t="shared" si="385"/>
        <v/>
      </c>
      <c r="D858" s="58" t="str">
        <f t="shared" si="385"/>
        <v/>
      </c>
      <c r="E858" s="58" t="str">
        <f t="shared" si="385"/>
        <v/>
      </c>
      <c r="F858" s="58"/>
      <c r="G858" s="58"/>
      <c r="H858" s="58"/>
      <c r="I858" s="58"/>
      <c r="J858" s="58"/>
      <c r="K858" s="59">
        <f t="shared" ref="K858:X858" si="396">IF(AND($C858="B+R",$E858="prace rozwojowe",LataProjekcji&lt;=Koniec_PR,Modul_badawczo_rozwojowy=tak),ROUND(K531,0),0)</f>
        <v>0</v>
      </c>
      <c r="L858" s="59">
        <f t="shared" si="396"/>
        <v>0</v>
      </c>
      <c r="M858" s="59">
        <f t="shared" si="396"/>
        <v>0</v>
      </c>
      <c r="N858" s="59">
        <f t="shared" si="396"/>
        <v>0</v>
      </c>
      <c r="O858" s="59">
        <f t="shared" si="396"/>
        <v>0</v>
      </c>
      <c r="P858" s="59">
        <f t="shared" si="396"/>
        <v>0</v>
      </c>
      <c r="Q858" s="59">
        <f t="shared" si="396"/>
        <v>0</v>
      </c>
      <c r="R858" s="59">
        <f t="shared" si="396"/>
        <v>0</v>
      </c>
      <c r="S858" s="59">
        <f t="shared" si="396"/>
        <v>0</v>
      </c>
      <c r="T858" s="59">
        <f t="shared" si="396"/>
        <v>0</v>
      </c>
      <c r="U858" s="59">
        <f t="shared" si="396"/>
        <v>0</v>
      </c>
      <c r="V858" s="59">
        <f t="shared" si="396"/>
        <v>0</v>
      </c>
      <c r="W858" s="59">
        <f t="shared" si="396"/>
        <v>0</v>
      </c>
      <c r="X858" s="59">
        <f t="shared" si="396"/>
        <v>0</v>
      </c>
    </row>
    <row r="859" spans="2:24" hidden="1">
      <c r="B859" s="58" t="str">
        <f t="shared" si="385"/>
        <v/>
      </c>
      <c r="C859" s="58" t="str">
        <f t="shared" si="385"/>
        <v/>
      </c>
      <c r="D859" s="58" t="str">
        <f t="shared" si="385"/>
        <v/>
      </c>
      <c r="E859" s="58" t="str">
        <f t="shared" si="385"/>
        <v/>
      </c>
      <c r="F859" s="58"/>
      <c r="G859" s="58"/>
      <c r="H859" s="58"/>
      <c r="I859" s="58"/>
      <c r="J859" s="58"/>
      <c r="K859" s="59">
        <f t="shared" ref="K859:X859" si="397">IF(AND($C859="B+R",$E859="prace rozwojowe",LataProjekcji&lt;=Koniec_PR,Modul_badawczo_rozwojowy=tak),ROUND(K532,0),0)</f>
        <v>0</v>
      </c>
      <c r="L859" s="59">
        <f t="shared" si="397"/>
        <v>0</v>
      </c>
      <c r="M859" s="59">
        <f t="shared" si="397"/>
        <v>0</v>
      </c>
      <c r="N859" s="59">
        <f t="shared" si="397"/>
        <v>0</v>
      </c>
      <c r="O859" s="59">
        <f t="shared" si="397"/>
        <v>0</v>
      </c>
      <c r="P859" s="59">
        <f t="shared" si="397"/>
        <v>0</v>
      </c>
      <c r="Q859" s="59">
        <f t="shared" si="397"/>
        <v>0</v>
      </c>
      <c r="R859" s="59">
        <f t="shared" si="397"/>
        <v>0</v>
      </c>
      <c r="S859" s="59">
        <f t="shared" si="397"/>
        <v>0</v>
      </c>
      <c r="T859" s="59">
        <f t="shared" si="397"/>
        <v>0</v>
      </c>
      <c r="U859" s="59">
        <f t="shared" si="397"/>
        <v>0</v>
      </c>
      <c r="V859" s="59">
        <f t="shared" si="397"/>
        <v>0</v>
      </c>
      <c r="W859" s="59">
        <f t="shared" si="397"/>
        <v>0</v>
      </c>
      <c r="X859" s="59">
        <f t="shared" si="397"/>
        <v>0</v>
      </c>
    </row>
    <row r="860" spans="2:24" hidden="1">
      <c r="B860" s="58" t="str">
        <f t="shared" si="385"/>
        <v/>
      </c>
      <c r="C860" s="58" t="str">
        <f t="shared" si="385"/>
        <v/>
      </c>
      <c r="D860" s="58" t="str">
        <f t="shared" si="385"/>
        <v/>
      </c>
      <c r="E860" s="58" t="str">
        <f t="shared" si="385"/>
        <v/>
      </c>
      <c r="F860" s="58"/>
      <c r="G860" s="58"/>
      <c r="H860" s="58"/>
      <c r="I860" s="58"/>
      <c r="J860" s="58"/>
      <c r="K860" s="59">
        <f t="shared" ref="K860:X860" si="398">IF(AND($C860="B+R",$E860="prace rozwojowe",LataProjekcji&lt;=Koniec_PR,Modul_badawczo_rozwojowy=tak),ROUND(K533,0),0)</f>
        <v>0</v>
      </c>
      <c r="L860" s="59">
        <f t="shared" si="398"/>
        <v>0</v>
      </c>
      <c r="M860" s="59">
        <f t="shared" si="398"/>
        <v>0</v>
      </c>
      <c r="N860" s="59">
        <f t="shared" si="398"/>
        <v>0</v>
      </c>
      <c r="O860" s="59">
        <f t="shared" si="398"/>
        <v>0</v>
      </c>
      <c r="P860" s="59">
        <f t="shared" si="398"/>
        <v>0</v>
      </c>
      <c r="Q860" s="59">
        <f t="shared" si="398"/>
        <v>0</v>
      </c>
      <c r="R860" s="59">
        <f t="shared" si="398"/>
        <v>0</v>
      </c>
      <c r="S860" s="59">
        <f t="shared" si="398"/>
        <v>0</v>
      </c>
      <c r="T860" s="59">
        <f t="shared" si="398"/>
        <v>0</v>
      </c>
      <c r="U860" s="59">
        <f t="shared" si="398"/>
        <v>0</v>
      </c>
      <c r="V860" s="59">
        <f t="shared" si="398"/>
        <v>0</v>
      </c>
      <c r="W860" s="59">
        <f t="shared" si="398"/>
        <v>0</v>
      </c>
      <c r="X860" s="59">
        <f t="shared" si="398"/>
        <v>0</v>
      </c>
    </row>
    <row r="861" spans="2:24" hidden="1">
      <c r="B861" s="58" t="str">
        <f t="shared" si="385"/>
        <v/>
      </c>
      <c r="C861" s="58" t="str">
        <f t="shared" si="385"/>
        <v/>
      </c>
      <c r="D861" s="58" t="str">
        <f t="shared" si="385"/>
        <v/>
      </c>
      <c r="E861" s="58" t="str">
        <f t="shared" si="385"/>
        <v/>
      </c>
      <c r="F861" s="58"/>
      <c r="G861" s="58"/>
      <c r="H861" s="58"/>
      <c r="I861" s="58"/>
      <c r="J861" s="58"/>
      <c r="K861" s="59">
        <f t="shared" ref="K861:X861" si="399">IF(AND($C861="B+R",$E861="prace rozwojowe",LataProjekcji&lt;=Koniec_PR,Modul_badawczo_rozwojowy=tak),ROUND(K534,0),0)</f>
        <v>0</v>
      </c>
      <c r="L861" s="59">
        <f t="shared" si="399"/>
        <v>0</v>
      </c>
      <c r="M861" s="59">
        <f t="shared" si="399"/>
        <v>0</v>
      </c>
      <c r="N861" s="59">
        <f t="shared" si="399"/>
        <v>0</v>
      </c>
      <c r="O861" s="59">
        <f t="shared" si="399"/>
        <v>0</v>
      </c>
      <c r="P861" s="59">
        <f t="shared" si="399"/>
        <v>0</v>
      </c>
      <c r="Q861" s="59">
        <f t="shared" si="399"/>
        <v>0</v>
      </c>
      <c r="R861" s="59">
        <f t="shared" si="399"/>
        <v>0</v>
      </c>
      <c r="S861" s="59">
        <f t="shared" si="399"/>
        <v>0</v>
      </c>
      <c r="T861" s="59">
        <f t="shared" si="399"/>
        <v>0</v>
      </c>
      <c r="U861" s="59">
        <f t="shared" si="399"/>
        <v>0</v>
      </c>
      <c r="V861" s="59">
        <f t="shared" si="399"/>
        <v>0</v>
      </c>
      <c r="W861" s="59">
        <f t="shared" si="399"/>
        <v>0</v>
      </c>
      <c r="X861" s="59">
        <f t="shared" si="399"/>
        <v>0</v>
      </c>
    </row>
    <row r="862" spans="2:24" hidden="1">
      <c r="B862" s="58" t="str">
        <f t="shared" si="385"/>
        <v/>
      </c>
      <c r="C862" s="58" t="str">
        <f t="shared" si="385"/>
        <v/>
      </c>
      <c r="D862" s="58" t="str">
        <f t="shared" si="385"/>
        <v/>
      </c>
      <c r="E862" s="58" t="str">
        <f t="shared" si="385"/>
        <v/>
      </c>
      <c r="F862" s="58"/>
      <c r="G862" s="58"/>
      <c r="H862" s="58"/>
      <c r="I862" s="58"/>
      <c r="J862" s="58"/>
      <c r="K862" s="59">
        <f t="shared" ref="K862:X862" si="400">IF(AND($C862="B+R",$E862="prace rozwojowe",LataProjekcji&lt;=Koniec_PR,Modul_badawczo_rozwojowy=tak),ROUND(K535,0),0)</f>
        <v>0</v>
      </c>
      <c r="L862" s="59">
        <f t="shared" si="400"/>
        <v>0</v>
      </c>
      <c r="M862" s="59">
        <f t="shared" si="400"/>
        <v>0</v>
      </c>
      <c r="N862" s="59">
        <f t="shared" si="400"/>
        <v>0</v>
      </c>
      <c r="O862" s="59">
        <f t="shared" si="400"/>
        <v>0</v>
      </c>
      <c r="P862" s="59">
        <f t="shared" si="400"/>
        <v>0</v>
      </c>
      <c r="Q862" s="59">
        <f t="shared" si="400"/>
        <v>0</v>
      </c>
      <c r="R862" s="59">
        <f t="shared" si="400"/>
        <v>0</v>
      </c>
      <c r="S862" s="59">
        <f t="shared" si="400"/>
        <v>0</v>
      </c>
      <c r="T862" s="59">
        <f t="shared" si="400"/>
        <v>0</v>
      </c>
      <c r="U862" s="59">
        <f t="shared" si="400"/>
        <v>0</v>
      </c>
      <c r="V862" s="59">
        <f t="shared" si="400"/>
        <v>0</v>
      </c>
      <c r="W862" s="59">
        <f t="shared" si="400"/>
        <v>0</v>
      </c>
      <c r="X862" s="59">
        <f t="shared" si="400"/>
        <v>0</v>
      </c>
    </row>
    <row r="863" spans="2:24" hidden="1">
      <c r="B863" s="58" t="str">
        <f t="shared" si="385"/>
        <v/>
      </c>
      <c r="C863" s="58" t="str">
        <f t="shared" si="385"/>
        <v/>
      </c>
      <c r="D863" s="58" t="str">
        <f t="shared" si="385"/>
        <v/>
      </c>
      <c r="E863" s="58" t="str">
        <f t="shared" si="385"/>
        <v/>
      </c>
      <c r="F863" s="58"/>
      <c r="G863" s="58"/>
      <c r="H863" s="58"/>
      <c r="I863" s="58"/>
      <c r="J863" s="58"/>
      <c r="K863" s="59">
        <f t="shared" ref="K863:X863" si="401">IF(AND($C863="B+R",$E863="prace rozwojowe",LataProjekcji&lt;=Koniec_PR,Modul_badawczo_rozwojowy=tak),ROUND(K536,0),0)</f>
        <v>0</v>
      </c>
      <c r="L863" s="59">
        <f t="shared" si="401"/>
        <v>0</v>
      </c>
      <c r="M863" s="59">
        <f t="shared" si="401"/>
        <v>0</v>
      </c>
      <c r="N863" s="59">
        <f t="shared" si="401"/>
        <v>0</v>
      </c>
      <c r="O863" s="59">
        <f t="shared" si="401"/>
        <v>0</v>
      </c>
      <c r="P863" s="59">
        <f t="shared" si="401"/>
        <v>0</v>
      </c>
      <c r="Q863" s="59">
        <f t="shared" si="401"/>
        <v>0</v>
      </c>
      <c r="R863" s="59">
        <f t="shared" si="401"/>
        <v>0</v>
      </c>
      <c r="S863" s="59">
        <f t="shared" si="401"/>
        <v>0</v>
      </c>
      <c r="T863" s="59">
        <f t="shared" si="401"/>
        <v>0</v>
      </c>
      <c r="U863" s="59">
        <f t="shared" si="401"/>
        <v>0</v>
      </c>
      <c r="V863" s="59">
        <f t="shared" si="401"/>
        <v>0</v>
      </c>
      <c r="W863" s="59">
        <f t="shared" si="401"/>
        <v>0</v>
      </c>
      <c r="X863" s="59">
        <f t="shared" si="401"/>
        <v>0</v>
      </c>
    </row>
    <row r="864" spans="2:24" hidden="1">
      <c r="B864" s="58" t="str">
        <f t="shared" si="385"/>
        <v/>
      </c>
      <c r="C864" s="58" t="str">
        <f t="shared" si="385"/>
        <v/>
      </c>
      <c r="D864" s="58" t="str">
        <f t="shared" si="385"/>
        <v/>
      </c>
      <c r="E864" s="58" t="str">
        <f t="shared" si="385"/>
        <v/>
      </c>
      <c r="F864" s="58"/>
      <c r="G864" s="58"/>
      <c r="H864" s="58"/>
      <c r="I864" s="58"/>
      <c r="J864" s="58"/>
      <c r="K864" s="59">
        <f t="shared" ref="K864:X864" si="402">IF(AND($C864="B+R",$E864="prace rozwojowe",LataProjekcji&lt;=Koniec_PR,Modul_badawczo_rozwojowy=tak),ROUND(K537,0),0)</f>
        <v>0</v>
      </c>
      <c r="L864" s="59">
        <f t="shared" si="402"/>
        <v>0</v>
      </c>
      <c r="M864" s="59">
        <f t="shared" si="402"/>
        <v>0</v>
      </c>
      <c r="N864" s="59">
        <f t="shared" si="402"/>
        <v>0</v>
      </c>
      <c r="O864" s="59">
        <f t="shared" si="402"/>
        <v>0</v>
      </c>
      <c r="P864" s="59">
        <f t="shared" si="402"/>
        <v>0</v>
      </c>
      <c r="Q864" s="59">
        <f t="shared" si="402"/>
        <v>0</v>
      </c>
      <c r="R864" s="59">
        <f t="shared" si="402"/>
        <v>0</v>
      </c>
      <c r="S864" s="59">
        <f t="shared" si="402"/>
        <v>0</v>
      </c>
      <c r="T864" s="59">
        <f t="shared" si="402"/>
        <v>0</v>
      </c>
      <c r="U864" s="59">
        <f t="shared" si="402"/>
        <v>0</v>
      </c>
      <c r="V864" s="59">
        <f t="shared" si="402"/>
        <v>0</v>
      </c>
      <c r="W864" s="59">
        <f t="shared" si="402"/>
        <v>0</v>
      </c>
      <c r="X864" s="59">
        <f t="shared" si="402"/>
        <v>0</v>
      </c>
    </row>
    <row r="865" spans="2:24" hidden="1">
      <c r="B865" s="58" t="str">
        <f t="shared" si="385"/>
        <v/>
      </c>
      <c r="C865" s="58" t="str">
        <f t="shared" si="385"/>
        <v/>
      </c>
      <c r="D865" s="58" t="str">
        <f t="shared" si="385"/>
        <v/>
      </c>
      <c r="E865" s="58" t="str">
        <f t="shared" si="385"/>
        <v/>
      </c>
      <c r="F865" s="58"/>
      <c r="G865" s="58"/>
      <c r="H865" s="58"/>
      <c r="I865" s="58"/>
      <c r="J865" s="58"/>
      <c r="K865" s="59">
        <f t="shared" ref="K865:X865" si="403">IF(AND($C865="B+R",$E865="prace rozwojowe",LataProjekcji&lt;=Koniec_PR,Modul_badawczo_rozwojowy=tak),ROUND(K538,0),0)</f>
        <v>0</v>
      </c>
      <c r="L865" s="59">
        <f t="shared" si="403"/>
        <v>0</v>
      </c>
      <c r="M865" s="59">
        <f t="shared" si="403"/>
        <v>0</v>
      </c>
      <c r="N865" s="59">
        <f t="shared" si="403"/>
        <v>0</v>
      </c>
      <c r="O865" s="59">
        <f t="shared" si="403"/>
        <v>0</v>
      </c>
      <c r="P865" s="59">
        <f t="shared" si="403"/>
        <v>0</v>
      </c>
      <c r="Q865" s="59">
        <f t="shared" si="403"/>
        <v>0</v>
      </c>
      <c r="R865" s="59">
        <f t="shared" si="403"/>
        <v>0</v>
      </c>
      <c r="S865" s="59">
        <f t="shared" si="403"/>
        <v>0</v>
      </c>
      <c r="T865" s="59">
        <f t="shared" si="403"/>
        <v>0</v>
      </c>
      <c r="U865" s="59">
        <f t="shared" si="403"/>
        <v>0</v>
      </c>
      <c r="V865" s="59">
        <f t="shared" si="403"/>
        <v>0</v>
      </c>
      <c r="W865" s="59">
        <f t="shared" si="403"/>
        <v>0</v>
      </c>
      <c r="X865" s="59">
        <f t="shared" si="403"/>
        <v>0</v>
      </c>
    </row>
    <row r="866" spans="2:24" hidden="1">
      <c r="B866" s="58" t="str">
        <f t="shared" si="385"/>
        <v/>
      </c>
      <c r="C866" s="58" t="str">
        <f t="shared" si="385"/>
        <v/>
      </c>
      <c r="D866" s="58" t="str">
        <f t="shared" si="385"/>
        <v/>
      </c>
      <c r="E866" s="58" t="str">
        <f t="shared" si="385"/>
        <v/>
      </c>
      <c r="F866" s="58"/>
      <c r="G866" s="58"/>
      <c r="H866" s="58"/>
      <c r="I866" s="58"/>
      <c r="J866" s="58"/>
      <c r="K866" s="59">
        <f t="shared" ref="K866:X866" si="404">IF(AND($C866="B+R",$E866="prace rozwojowe",LataProjekcji&lt;=Koniec_PR,Modul_badawczo_rozwojowy=tak),ROUND(K539,0),0)</f>
        <v>0</v>
      </c>
      <c r="L866" s="59">
        <f t="shared" si="404"/>
        <v>0</v>
      </c>
      <c r="M866" s="59">
        <f t="shared" si="404"/>
        <v>0</v>
      </c>
      <c r="N866" s="59">
        <f t="shared" si="404"/>
        <v>0</v>
      </c>
      <c r="O866" s="59">
        <f t="shared" si="404"/>
        <v>0</v>
      </c>
      <c r="P866" s="59">
        <f t="shared" si="404"/>
        <v>0</v>
      </c>
      <c r="Q866" s="59">
        <f t="shared" si="404"/>
        <v>0</v>
      </c>
      <c r="R866" s="59">
        <f t="shared" si="404"/>
        <v>0</v>
      </c>
      <c r="S866" s="59">
        <f t="shared" si="404"/>
        <v>0</v>
      </c>
      <c r="T866" s="59">
        <f t="shared" si="404"/>
        <v>0</v>
      </c>
      <c r="U866" s="59">
        <f t="shared" si="404"/>
        <v>0</v>
      </c>
      <c r="V866" s="59">
        <f t="shared" si="404"/>
        <v>0</v>
      </c>
      <c r="W866" s="59">
        <f t="shared" si="404"/>
        <v>0</v>
      </c>
      <c r="X866" s="59">
        <f t="shared" si="404"/>
        <v>0</v>
      </c>
    </row>
    <row r="867" spans="2:24" hidden="1">
      <c r="B867" s="58" t="str">
        <f t="shared" si="385"/>
        <v/>
      </c>
      <c r="C867" s="58" t="str">
        <f t="shared" si="385"/>
        <v/>
      </c>
      <c r="D867" s="58" t="str">
        <f t="shared" si="385"/>
        <v/>
      </c>
      <c r="E867" s="58" t="str">
        <f t="shared" si="385"/>
        <v/>
      </c>
      <c r="F867" s="58"/>
      <c r="G867" s="58"/>
      <c r="H867" s="58"/>
      <c r="I867" s="58"/>
      <c r="J867" s="58"/>
      <c r="K867" s="59">
        <f t="shared" ref="K867:X867" si="405">IF(AND($C867="B+R",$E867="prace rozwojowe",LataProjekcji&lt;=Koniec_PR,Modul_badawczo_rozwojowy=tak),ROUND(K540,0),0)</f>
        <v>0</v>
      </c>
      <c r="L867" s="59">
        <f t="shared" si="405"/>
        <v>0</v>
      </c>
      <c r="M867" s="59">
        <f t="shared" si="405"/>
        <v>0</v>
      </c>
      <c r="N867" s="59">
        <f t="shared" si="405"/>
        <v>0</v>
      </c>
      <c r="O867" s="59">
        <f t="shared" si="405"/>
        <v>0</v>
      </c>
      <c r="P867" s="59">
        <f t="shared" si="405"/>
        <v>0</v>
      </c>
      <c r="Q867" s="59">
        <f t="shared" si="405"/>
        <v>0</v>
      </c>
      <c r="R867" s="59">
        <f t="shared" si="405"/>
        <v>0</v>
      </c>
      <c r="S867" s="59">
        <f t="shared" si="405"/>
        <v>0</v>
      </c>
      <c r="T867" s="59">
        <f t="shared" si="405"/>
        <v>0</v>
      </c>
      <c r="U867" s="59">
        <f t="shared" si="405"/>
        <v>0</v>
      </c>
      <c r="V867" s="59">
        <f t="shared" si="405"/>
        <v>0</v>
      </c>
      <c r="W867" s="59">
        <f t="shared" si="405"/>
        <v>0</v>
      </c>
      <c r="X867" s="59">
        <f t="shared" si="405"/>
        <v>0</v>
      </c>
    </row>
    <row r="868" spans="2:24" hidden="1">
      <c r="B868" s="58" t="str">
        <f t="shared" si="385"/>
        <v/>
      </c>
      <c r="C868" s="58" t="str">
        <f t="shared" si="385"/>
        <v/>
      </c>
      <c r="D868" s="58" t="str">
        <f t="shared" si="385"/>
        <v/>
      </c>
      <c r="E868" s="58" t="str">
        <f t="shared" si="385"/>
        <v/>
      </c>
      <c r="F868" s="58"/>
      <c r="G868" s="58"/>
      <c r="H868" s="58"/>
      <c r="I868" s="58"/>
      <c r="J868" s="58"/>
      <c r="K868" s="59">
        <f t="shared" ref="K868:X868" si="406">IF(AND($C868="B+R",$E868="prace rozwojowe",LataProjekcji&lt;=Koniec_PR,Modul_badawczo_rozwojowy=tak),ROUND(K541,0),0)</f>
        <v>0</v>
      </c>
      <c r="L868" s="59">
        <f t="shared" si="406"/>
        <v>0</v>
      </c>
      <c r="M868" s="59">
        <f t="shared" si="406"/>
        <v>0</v>
      </c>
      <c r="N868" s="59">
        <f t="shared" si="406"/>
        <v>0</v>
      </c>
      <c r="O868" s="59">
        <f t="shared" si="406"/>
        <v>0</v>
      </c>
      <c r="P868" s="59">
        <f t="shared" si="406"/>
        <v>0</v>
      </c>
      <c r="Q868" s="59">
        <f t="shared" si="406"/>
        <v>0</v>
      </c>
      <c r="R868" s="59">
        <f t="shared" si="406"/>
        <v>0</v>
      </c>
      <c r="S868" s="59">
        <f t="shared" si="406"/>
        <v>0</v>
      </c>
      <c r="T868" s="59">
        <f t="shared" si="406"/>
        <v>0</v>
      </c>
      <c r="U868" s="59">
        <f t="shared" si="406"/>
        <v>0</v>
      </c>
      <c r="V868" s="59">
        <f t="shared" si="406"/>
        <v>0</v>
      </c>
      <c r="W868" s="59">
        <f t="shared" si="406"/>
        <v>0</v>
      </c>
      <c r="X868" s="59">
        <f t="shared" si="406"/>
        <v>0</v>
      </c>
    </row>
    <row r="869" spans="2:24" hidden="1">
      <c r="B869" s="58" t="str">
        <f t="shared" si="385"/>
        <v/>
      </c>
      <c r="C869" s="58" t="str">
        <f t="shared" si="385"/>
        <v/>
      </c>
      <c r="D869" s="58" t="str">
        <f t="shared" si="385"/>
        <v/>
      </c>
      <c r="E869" s="58" t="str">
        <f t="shared" si="385"/>
        <v/>
      </c>
      <c r="F869" s="58"/>
      <c r="G869" s="58"/>
      <c r="H869" s="58"/>
      <c r="I869" s="58"/>
      <c r="J869" s="58"/>
      <c r="K869" s="59">
        <f t="shared" ref="K869:X869" si="407">IF(AND($C869="B+R",$E869="prace rozwojowe",LataProjekcji&lt;=Koniec_PR,Modul_badawczo_rozwojowy=tak),ROUND(K542,0),0)</f>
        <v>0</v>
      </c>
      <c r="L869" s="59">
        <f t="shared" si="407"/>
        <v>0</v>
      </c>
      <c r="M869" s="59">
        <f t="shared" si="407"/>
        <v>0</v>
      </c>
      <c r="N869" s="59">
        <f t="shared" si="407"/>
        <v>0</v>
      </c>
      <c r="O869" s="59">
        <f t="shared" si="407"/>
        <v>0</v>
      </c>
      <c r="P869" s="59">
        <f t="shared" si="407"/>
        <v>0</v>
      </c>
      <c r="Q869" s="59">
        <f t="shared" si="407"/>
        <v>0</v>
      </c>
      <c r="R869" s="59">
        <f t="shared" si="407"/>
        <v>0</v>
      </c>
      <c r="S869" s="59">
        <f t="shared" si="407"/>
        <v>0</v>
      </c>
      <c r="T869" s="59">
        <f t="shared" si="407"/>
        <v>0</v>
      </c>
      <c r="U869" s="59">
        <f t="shared" si="407"/>
        <v>0</v>
      </c>
      <c r="V869" s="59">
        <f t="shared" si="407"/>
        <v>0</v>
      </c>
      <c r="W869" s="59">
        <f t="shared" si="407"/>
        <v>0</v>
      </c>
      <c r="X869" s="59">
        <f t="shared" si="407"/>
        <v>0</v>
      </c>
    </row>
    <row r="870" spans="2:24" hidden="1">
      <c r="B870" s="58" t="str">
        <f t="shared" si="385"/>
        <v/>
      </c>
      <c r="C870" s="58" t="str">
        <f t="shared" si="385"/>
        <v/>
      </c>
      <c r="D870" s="58" t="str">
        <f t="shared" si="385"/>
        <v/>
      </c>
      <c r="E870" s="58" t="str">
        <f t="shared" si="385"/>
        <v/>
      </c>
      <c r="F870" s="58"/>
      <c r="G870" s="58"/>
      <c r="H870" s="58"/>
      <c r="I870" s="58"/>
      <c r="J870" s="58"/>
      <c r="K870" s="59">
        <f t="shared" ref="K870:X870" si="408">IF(AND($C870="B+R",$E870="prace rozwojowe",LataProjekcji&lt;=Koniec_PR,Modul_badawczo_rozwojowy=tak),ROUND(K543,0),0)</f>
        <v>0</v>
      </c>
      <c r="L870" s="59">
        <f t="shared" si="408"/>
        <v>0</v>
      </c>
      <c r="M870" s="59">
        <f t="shared" si="408"/>
        <v>0</v>
      </c>
      <c r="N870" s="59">
        <f t="shared" si="408"/>
        <v>0</v>
      </c>
      <c r="O870" s="59">
        <f t="shared" si="408"/>
        <v>0</v>
      </c>
      <c r="P870" s="59">
        <f t="shared" si="408"/>
        <v>0</v>
      </c>
      <c r="Q870" s="59">
        <f t="shared" si="408"/>
        <v>0</v>
      </c>
      <c r="R870" s="59">
        <f t="shared" si="408"/>
        <v>0</v>
      </c>
      <c r="S870" s="59">
        <f t="shared" si="408"/>
        <v>0</v>
      </c>
      <c r="T870" s="59">
        <f t="shared" si="408"/>
        <v>0</v>
      </c>
      <c r="U870" s="59">
        <f t="shared" si="408"/>
        <v>0</v>
      </c>
      <c r="V870" s="59">
        <f t="shared" si="408"/>
        <v>0</v>
      </c>
      <c r="W870" s="59">
        <f t="shared" si="408"/>
        <v>0</v>
      </c>
      <c r="X870" s="59">
        <f t="shared" si="408"/>
        <v>0</v>
      </c>
    </row>
    <row r="871" spans="2:24" hidden="1">
      <c r="B871" s="58" t="str">
        <f t="shared" si="385"/>
        <v/>
      </c>
      <c r="C871" s="58" t="str">
        <f t="shared" si="385"/>
        <v/>
      </c>
      <c r="D871" s="58" t="str">
        <f t="shared" si="385"/>
        <v/>
      </c>
      <c r="E871" s="58" t="str">
        <f t="shared" si="385"/>
        <v/>
      </c>
      <c r="F871" s="58"/>
      <c r="G871" s="58"/>
      <c r="H871" s="58"/>
      <c r="I871" s="58"/>
      <c r="J871" s="58"/>
      <c r="K871" s="59">
        <f t="shared" ref="K871:X871" si="409">IF(AND($C871="B+R",$E871="prace rozwojowe",LataProjekcji&lt;=Koniec_PR,Modul_badawczo_rozwojowy=tak),ROUND(K544,0),0)</f>
        <v>0</v>
      </c>
      <c r="L871" s="59">
        <f t="shared" si="409"/>
        <v>0</v>
      </c>
      <c r="M871" s="59">
        <f t="shared" si="409"/>
        <v>0</v>
      </c>
      <c r="N871" s="59">
        <f t="shared" si="409"/>
        <v>0</v>
      </c>
      <c r="O871" s="59">
        <f t="shared" si="409"/>
        <v>0</v>
      </c>
      <c r="P871" s="59">
        <f t="shared" si="409"/>
        <v>0</v>
      </c>
      <c r="Q871" s="59">
        <f t="shared" si="409"/>
        <v>0</v>
      </c>
      <c r="R871" s="59">
        <f t="shared" si="409"/>
        <v>0</v>
      </c>
      <c r="S871" s="59">
        <f t="shared" si="409"/>
        <v>0</v>
      </c>
      <c r="T871" s="59">
        <f t="shared" si="409"/>
        <v>0</v>
      </c>
      <c r="U871" s="59">
        <f t="shared" si="409"/>
        <v>0</v>
      </c>
      <c r="V871" s="59">
        <f t="shared" si="409"/>
        <v>0</v>
      </c>
      <c r="W871" s="59">
        <f t="shared" si="409"/>
        <v>0</v>
      </c>
      <c r="X871" s="59">
        <f t="shared" si="409"/>
        <v>0</v>
      </c>
    </row>
    <row r="872" spans="2:24" hidden="1">
      <c r="B872" s="58" t="str">
        <f t="shared" si="385"/>
        <v/>
      </c>
      <c r="C872" s="58" t="str">
        <f t="shared" si="385"/>
        <v/>
      </c>
      <c r="D872" s="58" t="str">
        <f t="shared" si="385"/>
        <v/>
      </c>
      <c r="E872" s="58" t="str">
        <f t="shared" si="385"/>
        <v/>
      </c>
      <c r="F872" s="58"/>
      <c r="G872" s="58"/>
      <c r="H872" s="58"/>
      <c r="I872" s="58"/>
      <c r="J872" s="58"/>
      <c r="K872" s="59">
        <f t="shared" ref="K872:X872" si="410">IF(AND($C872="B+R",$E872="prace rozwojowe",LataProjekcji&lt;=Koniec_PR,Modul_badawczo_rozwojowy=tak),ROUND(K545,0),0)</f>
        <v>0</v>
      </c>
      <c r="L872" s="59">
        <f t="shared" si="410"/>
        <v>0</v>
      </c>
      <c r="M872" s="59">
        <f t="shared" si="410"/>
        <v>0</v>
      </c>
      <c r="N872" s="59">
        <f t="shared" si="410"/>
        <v>0</v>
      </c>
      <c r="O872" s="59">
        <f t="shared" si="410"/>
        <v>0</v>
      </c>
      <c r="P872" s="59">
        <f t="shared" si="410"/>
        <v>0</v>
      </c>
      <c r="Q872" s="59">
        <f t="shared" si="410"/>
        <v>0</v>
      </c>
      <c r="R872" s="59">
        <f t="shared" si="410"/>
        <v>0</v>
      </c>
      <c r="S872" s="59">
        <f t="shared" si="410"/>
        <v>0</v>
      </c>
      <c r="T872" s="59">
        <f t="shared" si="410"/>
        <v>0</v>
      </c>
      <c r="U872" s="59">
        <f t="shared" si="410"/>
        <v>0</v>
      </c>
      <c r="V872" s="59">
        <f t="shared" si="410"/>
        <v>0</v>
      </c>
      <c r="W872" s="59">
        <f t="shared" si="410"/>
        <v>0</v>
      </c>
      <c r="X872" s="59">
        <f t="shared" si="410"/>
        <v>0</v>
      </c>
    </row>
    <row r="873" spans="2:24" hidden="1">
      <c r="B873" s="58" t="str">
        <f t="shared" si="385"/>
        <v/>
      </c>
      <c r="C873" s="58" t="str">
        <f t="shared" si="385"/>
        <v/>
      </c>
      <c r="D873" s="58" t="str">
        <f t="shared" si="385"/>
        <v/>
      </c>
      <c r="E873" s="58" t="str">
        <f t="shared" si="385"/>
        <v/>
      </c>
      <c r="F873" s="58"/>
      <c r="G873" s="58"/>
      <c r="H873" s="58"/>
      <c r="I873" s="58"/>
      <c r="J873" s="58"/>
      <c r="K873" s="59">
        <f t="shared" ref="K873:X873" si="411">IF(AND($C873="B+R",$E873="prace rozwojowe",LataProjekcji&lt;=Koniec_PR,Modul_badawczo_rozwojowy=tak),ROUND(K546,0),0)</f>
        <v>0</v>
      </c>
      <c r="L873" s="59">
        <f t="shared" si="411"/>
        <v>0</v>
      </c>
      <c r="M873" s="59">
        <f t="shared" si="411"/>
        <v>0</v>
      </c>
      <c r="N873" s="59">
        <f t="shared" si="411"/>
        <v>0</v>
      </c>
      <c r="O873" s="59">
        <f t="shared" si="411"/>
        <v>0</v>
      </c>
      <c r="P873" s="59">
        <f t="shared" si="411"/>
        <v>0</v>
      </c>
      <c r="Q873" s="59">
        <f t="shared" si="411"/>
        <v>0</v>
      </c>
      <c r="R873" s="59">
        <f t="shared" si="411"/>
        <v>0</v>
      </c>
      <c r="S873" s="59">
        <f t="shared" si="411"/>
        <v>0</v>
      </c>
      <c r="T873" s="59">
        <f t="shared" si="411"/>
        <v>0</v>
      </c>
      <c r="U873" s="59">
        <f t="shared" si="411"/>
        <v>0</v>
      </c>
      <c r="V873" s="59">
        <f t="shared" si="411"/>
        <v>0</v>
      </c>
      <c r="W873" s="59">
        <f t="shared" si="411"/>
        <v>0</v>
      </c>
      <c r="X873" s="59">
        <f t="shared" si="411"/>
        <v>0</v>
      </c>
    </row>
    <row r="874" spans="2:24" hidden="1">
      <c r="B874" s="58" t="str">
        <f t="shared" si="385"/>
        <v/>
      </c>
      <c r="C874" s="58" t="str">
        <f t="shared" si="385"/>
        <v/>
      </c>
      <c r="D874" s="58" t="str">
        <f t="shared" si="385"/>
        <v/>
      </c>
      <c r="E874" s="58" t="str">
        <f t="shared" si="385"/>
        <v/>
      </c>
      <c r="F874" s="58"/>
      <c r="G874" s="58"/>
      <c r="H874" s="58"/>
      <c r="I874" s="58"/>
      <c r="J874" s="58"/>
      <c r="K874" s="59">
        <f t="shared" ref="K874:X874" si="412">IF(AND($C874="B+R",$E874="prace rozwojowe",LataProjekcji&lt;=Koniec_PR,Modul_badawczo_rozwojowy=tak),ROUND(K547,0),0)</f>
        <v>0</v>
      </c>
      <c r="L874" s="59">
        <f t="shared" si="412"/>
        <v>0</v>
      </c>
      <c r="M874" s="59">
        <f t="shared" si="412"/>
        <v>0</v>
      </c>
      <c r="N874" s="59">
        <f t="shared" si="412"/>
        <v>0</v>
      </c>
      <c r="O874" s="59">
        <f t="shared" si="412"/>
        <v>0</v>
      </c>
      <c r="P874" s="59">
        <f t="shared" si="412"/>
        <v>0</v>
      </c>
      <c r="Q874" s="59">
        <f t="shared" si="412"/>
        <v>0</v>
      </c>
      <c r="R874" s="59">
        <f t="shared" si="412"/>
        <v>0</v>
      </c>
      <c r="S874" s="59">
        <f t="shared" si="412"/>
        <v>0</v>
      </c>
      <c r="T874" s="59">
        <f t="shared" si="412"/>
        <v>0</v>
      </c>
      <c r="U874" s="59">
        <f t="shared" si="412"/>
        <v>0</v>
      </c>
      <c r="V874" s="59">
        <f t="shared" si="412"/>
        <v>0</v>
      </c>
      <c r="W874" s="59">
        <f t="shared" si="412"/>
        <v>0</v>
      </c>
      <c r="X874" s="59">
        <f t="shared" si="412"/>
        <v>0</v>
      </c>
    </row>
    <row r="875" spans="2:24" hidden="1">
      <c r="B875" s="58" t="str">
        <f t="shared" si="385"/>
        <v/>
      </c>
      <c r="C875" s="58" t="str">
        <f t="shared" si="385"/>
        <v/>
      </c>
      <c r="D875" s="58" t="str">
        <f t="shared" si="385"/>
        <v/>
      </c>
      <c r="E875" s="58" t="str">
        <f t="shared" si="385"/>
        <v/>
      </c>
      <c r="F875" s="58"/>
      <c r="G875" s="58"/>
      <c r="H875" s="58"/>
      <c r="I875" s="58"/>
      <c r="J875" s="58"/>
      <c r="K875" s="59">
        <f t="shared" ref="K875:X875" si="413">IF(AND($C875="B+R",$E875="prace rozwojowe",LataProjekcji&lt;=Koniec_PR,Modul_badawczo_rozwojowy=tak),ROUND(K548,0),0)</f>
        <v>0</v>
      </c>
      <c r="L875" s="59">
        <f t="shared" si="413"/>
        <v>0</v>
      </c>
      <c r="M875" s="59">
        <f t="shared" si="413"/>
        <v>0</v>
      </c>
      <c r="N875" s="59">
        <f t="shared" si="413"/>
        <v>0</v>
      </c>
      <c r="O875" s="59">
        <f t="shared" si="413"/>
        <v>0</v>
      </c>
      <c r="P875" s="59">
        <f t="shared" si="413"/>
        <v>0</v>
      </c>
      <c r="Q875" s="59">
        <f t="shared" si="413"/>
        <v>0</v>
      </c>
      <c r="R875" s="59">
        <f t="shared" si="413"/>
        <v>0</v>
      </c>
      <c r="S875" s="59">
        <f t="shared" si="413"/>
        <v>0</v>
      </c>
      <c r="T875" s="59">
        <f t="shared" si="413"/>
        <v>0</v>
      </c>
      <c r="U875" s="59">
        <f t="shared" si="413"/>
        <v>0</v>
      </c>
      <c r="V875" s="59">
        <f t="shared" si="413"/>
        <v>0</v>
      </c>
      <c r="W875" s="59">
        <f t="shared" si="413"/>
        <v>0</v>
      </c>
      <c r="X875" s="59">
        <f t="shared" si="413"/>
        <v>0</v>
      </c>
    </row>
    <row r="876" spans="2:24" hidden="1">
      <c r="B876" s="58" t="str">
        <f t="shared" si="385"/>
        <v/>
      </c>
      <c r="C876" s="58" t="str">
        <f t="shared" si="385"/>
        <v/>
      </c>
      <c r="D876" s="58" t="str">
        <f t="shared" si="385"/>
        <v/>
      </c>
      <c r="E876" s="58" t="str">
        <f t="shared" si="385"/>
        <v/>
      </c>
      <c r="F876" s="58"/>
      <c r="G876" s="58"/>
      <c r="H876" s="58"/>
      <c r="I876" s="58"/>
      <c r="J876" s="58"/>
      <c r="K876" s="59">
        <f t="shared" ref="K876:X876" si="414">IF(AND($C876="B+R",$E876="prace rozwojowe",LataProjekcji&lt;=Koniec_PR,Modul_badawczo_rozwojowy=tak),ROUND(K549,0),0)</f>
        <v>0</v>
      </c>
      <c r="L876" s="59">
        <f t="shared" si="414"/>
        <v>0</v>
      </c>
      <c r="M876" s="59">
        <f t="shared" si="414"/>
        <v>0</v>
      </c>
      <c r="N876" s="59">
        <f t="shared" si="414"/>
        <v>0</v>
      </c>
      <c r="O876" s="59">
        <f t="shared" si="414"/>
        <v>0</v>
      </c>
      <c r="P876" s="59">
        <f t="shared" si="414"/>
        <v>0</v>
      </c>
      <c r="Q876" s="59">
        <f t="shared" si="414"/>
        <v>0</v>
      </c>
      <c r="R876" s="59">
        <f t="shared" si="414"/>
        <v>0</v>
      </c>
      <c r="S876" s="59">
        <f t="shared" si="414"/>
        <v>0</v>
      </c>
      <c r="T876" s="59">
        <f t="shared" si="414"/>
        <v>0</v>
      </c>
      <c r="U876" s="59">
        <f t="shared" si="414"/>
        <v>0</v>
      </c>
      <c r="V876" s="59">
        <f t="shared" si="414"/>
        <v>0</v>
      </c>
      <c r="W876" s="59">
        <f t="shared" si="414"/>
        <v>0</v>
      </c>
      <c r="X876" s="59">
        <f t="shared" si="414"/>
        <v>0</v>
      </c>
    </row>
    <row r="877" spans="2:24" hidden="1">
      <c r="B877" s="58" t="str">
        <f t="shared" si="385"/>
        <v/>
      </c>
      <c r="C877" s="58" t="str">
        <f t="shared" si="385"/>
        <v/>
      </c>
      <c r="D877" s="58" t="str">
        <f t="shared" si="385"/>
        <v/>
      </c>
      <c r="E877" s="58" t="str">
        <f t="shared" si="385"/>
        <v/>
      </c>
      <c r="F877" s="58"/>
      <c r="G877" s="58"/>
      <c r="H877" s="58"/>
      <c r="I877" s="58"/>
      <c r="J877" s="58"/>
      <c r="K877" s="59">
        <f t="shared" ref="K877:X877" si="415">IF(AND($C877="B+R",$E877="prace rozwojowe",LataProjekcji&lt;=Koniec_PR,Modul_badawczo_rozwojowy=tak),ROUND(K550,0),0)</f>
        <v>0</v>
      </c>
      <c r="L877" s="59">
        <f t="shared" si="415"/>
        <v>0</v>
      </c>
      <c r="M877" s="59">
        <f t="shared" si="415"/>
        <v>0</v>
      </c>
      <c r="N877" s="59">
        <f t="shared" si="415"/>
        <v>0</v>
      </c>
      <c r="O877" s="59">
        <f t="shared" si="415"/>
        <v>0</v>
      </c>
      <c r="P877" s="59">
        <f t="shared" si="415"/>
        <v>0</v>
      </c>
      <c r="Q877" s="59">
        <f t="shared" si="415"/>
        <v>0</v>
      </c>
      <c r="R877" s="59">
        <f t="shared" si="415"/>
        <v>0</v>
      </c>
      <c r="S877" s="59">
        <f t="shared" si="415"/>
        <v>0</v>
      </c>
      <c r="T877" s="59">
        <f t="shared" si="415"/>
        <v>0</v>
      </c>
      <c r="U877" s="59">
        <f t="shared" si="415"/>
        <v>0</v>
      </c>
      <c r="V877" s="59">
        <f t="shared" si="415"/>
        <v>0</v>
      </c>
      <c r="W877" s="59">
        <f t="shared" si="415"/>
        <v>0</v>
      </c>
      <c r="X877" s="59">
        <f t="shared" si="415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6">ROUND(SUM(L848:L877),0)</f>
        <v>0</v>
      </c>
      <c r="M878" s="60">
        <f t="shared" si="416"/>
        <v>0</v>
      </c>
      <c r="N878" s="60">
        <f t="shared" si="416"/>
        <v>0</v>
      </c>
      <c r="O878" s="60">
        <f t="shared" si="416"/>
        <v>0</v>
      </c>
      <c r="P878" s="60">
        <f t="shared" si="416"/>
        <v>0</v>
      </c>
      <c r="Q878" s="60">
        <f t="shared" si="416"/>
        <v>0</v>
      </c>
      <c r="R878" s="60">
        <f t="shared" si="416"/>
        <v>0</v>
      </c>
      <c r="S878" s="60">
        <f t="shared" si="416"/>
        <v>0</v>
      </c>
      <c r="T878" s="60">
        <f t="shared" si="416"/>
        <v>0</v>
      </c>
      <c r="U878" s="60">
        <f t="shared" si="416"/>
        <v>0</v>
      </c>
      <c r="V878" s="60">
        <f t="shared" si="416"/>
        <v>0</v>
      </c>
      <c r="W878" s="60">
        <f t="shared" si="416"/>
        <v>0</v>
      </c>
      <c r="X878" s="60">
        <f t="shared" si="416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7">ROUND(SUM(L882:L886),0)</f>
        <v>0</v>
      </c>
      <c r="M887" s="60">
        <f t="shared" si="417"/>
        <v>0</v>
      </c>
      <c r="N887" s="60">
        <f t="shared" si="417"/>
        <v>0</v>
      </c>
      <c r="O887" s="60">
        <f t="shared" si="417"/>
        <v>0</v>
      </c>
      <c r="P887" s="60">
        <f t="shared" si="417"/>
        <v>0</v>
      </c>
      <c r="Q887" s="60">
        <f t="shared" si="417"/>
        <v>0</v>
      </c>
      <c r="R887" s="60">
        <f t="shared" si="417"/>
        <v>0</v>
      </c>
      <c r="S887" s="60">
        <f t="shared" si="417"/>
        <v>0</v>
      </c>
      <c r="T887" s="60">
        <f t="shared" si="417"/>
        <v>0</v>
      </c>
      <c r="U887" s="60">
        <f t="shared" si="417"/>
        <v>0</v>
      </c>
      <c r="V887" s="60">
        <f t="shared" si="417"/>
        <v>0</v>
      </c>
      <c r="W887" s="60">
        <f t="shared" si="417"/>
        <v>0</v>
      </c>
      <c r="X887" s="60">
        <f t="shared" si="417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8">IF(ISBLANK(B586),"",B586)</f>
        <v/>
      </c>
      <c r="C891" s="58" t="str">
        <f t="shared" si="418"/>
        <v/>
      </c>
      <c r="D891" s="58" t="str">
        <f t="shared" si="418"/>
        <v/>
      </c>
      <c r="E891" s="58" t="str">
        <f t="shared" si="418"/>
        <v/>
      </c>
      <c r="F891" s="58"/>
      <c r="G891" s="58"/>
      <c r="H891" s="58"/>
      <c r="I891" s="58"/>
      <c r="J891" s="58" t="s">
        <v>729</v>
      </c>
      <c r="K891" s="59">
        <f t="shared" ref="K891:X891" si="419">IF(AND($C891="B+R",$E891="prace rozwojowe",LataProjekcji&lt;=Koniec_PR,Modul_badawczo_rozwojowy=tak),ROUND(K586,0),0)</f>
        <v>0</v>
      </c>
      <c r="L891" s="59">
        <f t="shared" si="419"/>
        <v>0</v>
      </c>
      <c r="M891" s="59">
        <f t="shared" si="419"/>
        <v>0</v>
      </c>
      <c r="N891" s="59">
        <f t="shared" si="419"/>
        <v>0</v>
      </c>
      <c r="O891" s="59">
        <f t="shared" si="419"/>
        <v>0</v>
      </c>
      <c r="P891" s="59">
        <f t="shared" si="419"/>
        <v>0</v>
      </c>
      <c r="Q891" s="59">
        <f t="shared" si="419"/>
        <v>0</v>
      </c>
      <c r="R891" s="59">
        <f t="shared" si="419"/>
        <v>0</v>
      </c>
      <c r="S891" s="59">
        <f t="shared" si="419"/>
        <v>0</v>
      </c>
      <c r="T891" s="59">
        <f t="shared" si="419"/>
        <v>0</v>
      </c>
      <c r="U891" s="59">
        <f t="shared" si="419"/>
        <v>0</v>
      </c>
      <c r="V891" s="59">
        <f t="shared" si="419"/>
        <v>0</v>
      </c>
      <c r="W891" s="59">
        <f t="shared" si="419"/>
        <v>0</v>
      </c>
      <c r="X891" s="59">
        <f t="shared" si="419"/>
        <v>0</v>
      </c>
    </row>
    <row r="892" spans="2:24" hidden="1">
      <c r="B892" s="58" t="str">
        <f t="shared" si="418"/>
        <v/>
      </c>
      <c r="C892" s="58" t="str">
        <f t="shared" si="418"/>
        <v/>
      </c>
      <c r="D892" s="58" t="str">
        <f t="shared" si="418"/>
        <v/>
      </c>
      <c r="E892" s="58" t="str">
        <f t="shared" si="418"/>
        <v/>
      </c>
      <c r="F892" s="58"/>
      <c r="G892" s="58"/>
      <c r="H892" s="58"/>
      <c r="I892" s="58"/>
      <c r="J892" s="58"/>
      <c r="K892" s="59">
        <f t="shared" ref="K892:X892" si="420">IF(AND($C892="B+R",$E892="prace rozwojowe",LataProjekcji&lt;=Koniec_PR,Modul_badawczo_rozwojowy=tak),ROUND(K587,0),0)</f>
        <v>0</v>
      </c>
      <c r="L892" s="59">
        <f t="shared" si="420"/>
        <v>0</v>
      </c>
      <c r="M892" s="59">
        <f t="shared" si="420"/>
        <v>0</v>
      </c>
      <c r="N892" s="59">
        <f t="shared" si="420"/>
        <v>0</v>
      </c>
      <c r="O892" s="59">
        <f t="shared" si="420"/>
        <v>0</v>
      </c>
      <c r="P892" s="59">
        <f t="shared" si="420"/>
        <v>0</v>
      </c>
      <c r="Q892" s="59">
        <f t="shared" si="420"/>
        <v>0</v>
      </c>
      <c r="R892" s="59">
        <f t="shared" si="420"/>
        <v>0</v>
      </c>
      <c r="S892" s="59">
        <f t="shared" si="420"/>
        <v>0</v>
      </c>
      <c r="T892" s="59">
        <f t="shared" si="420"/>
        <v>0</v>
      </c>
      <c r="U892" s="59">
        <f t="shared" si="420"/>
        <v>0</v>
      </c>
      <c r="V892" s="59">
        <f t="shared" si="420"/>
        <v>0</v>
      </c>
      <c r="W892" s="59">
        <f t="shared" si="420"/>
        <v>0</v>
      </c>
      <c r="X892" s="59">
        <f t="shared" si="420"/>
        <v>0</v>
      </c>
    </row>
    <row r="893" spans="2:24" hidden="1">
      <c r="B893" s="58" t="str">
        <f t="shared" si="418"/>
        <v/>
      </c>
      <c r="C893" s="58" t="str">
        <f t="shared" si="418"/>
        <v/>
      </c>
      <c r="D893" s="58" t="str">
        <f t="shared" si="418"/>
        <v/>
      </c>
      <c r="E893" s="58" t="str">
        <f t="shared" si="418"/>
        <v/>
      </c>
      <c r="F893" s="58"/>
      <c r="G893" s="58"/>
      <c r="H893" s="58"/>
      <c r="I893" s="58"/>
      <c r="J893" s="58"/>
      <c r="K893" s="59">
        <f t="shared" ref="K893:X893" si="421">IF(AND($C893="B+R",$E893="prace rozwojowe",LataProjekcji&lt;=Koniec_PR,Modul_badawczo_rozwojowy=tak),ROUND(K588,0),0)</f>
        <v>0</v>
      </c>
      <c r="L893" s="59">
        <f t="shared" si="421"/>
        <v>0</v>
      </c>
      <c r="M893" s="59">
        <f t="shared" si="421"/>
        <v>0</v>
      </c>
      <c r="N893" s="59">
        <f t="shared" si="421"/>
        <v>0</v>
      </c>
      <c r="O893" s="59">
        <f t="shared" si="421"/>
        <v>0</v>
      </c>
      <c r="P893" s="59">
        <f t="shared" si="421"/>
        <v>0</v>
      </c>
      <c r="Q893" s="59">
        <f t="shared" si="421"/>
        <v>0</v>
      </c>
      <c r="R893" s="59">
        <f t="shared" si="421"/>
        <v>0</v>
      </c>
      <c r="S893" s="59">
        <f t="shared" si="421"/>
        <v>0</v>
      </c>
      <c r="T893" s="59">
        <f t="shared" si="421"/>
        <v>0</v>
      </c>
      <c r="U893" s="59">
        <f t="shared" si="421"/>
        <v>0</v>
      </c>
      <c r="V893" s="59">
        <f t="shared" si="421"/>
        <v>0</v>
      </c>
      <c r="W893" s="59">
        <f t="shared" si="421"/>
        <v>0</v>
      </c>
      <c r="X893" s="59">
        <f t="shared" si="421"/>
        <v>0</v>
      </c>
    </row>
    <row r="894" spans="2:24" hidden="1">
      <c r="B894" s="58" t="str">
        <f t="shared" si="418"/>
        <v/>
      </c>
      <c r="C894" s="58" t="str">
        <f t="shared" si="418"/>
        <v/>
      </c>
      <c r="D894" s="58" t="str">
        <f t="shared" si="418"/>
        <v/>
      </c>
      <c r="E894" s="58" t="str">
        <f t="shared" si="418"/>
        <v/>
      </c>
      <c r="F894" s="58"/>
      <c r="G894" s="58"/>
      <c r="H894" s="58"/>
      <c r="I894" s="58"/>
      <c r="J894" s="58"/>
      <c r="K894" s="59">
        <f t="shared" ref="K894:X894" si="422">IF(AND($C894="B+R",$E894="prace rozwojowe",LataProjekcji&lt;=Koniec_PR,Modul_badawczo_rozwojowy=tak),ROUND(K589,0),0)</f>
        <v>0</v>
      </c>
      <c r="L894" s="59">
        <f t="shared" si="422"/>
        <v>0</v>
      </c>
      <c r="M894" s="59">
        <f t="shared" si="422"/>
        <v>0</v>
      </c>
      <c r="N894" s="59">
        <f t="shared" si="422"/>
        <v>0</v>
      </c>
      <c r="O894" s="59">
        <f t="shared" si="422"/>
        <v>0</v>
      </c>
      <c r="P894" s="59">
        <f t="shared" si="422"/>
        <v>0</v>
      </c>
      <c r="Q894" s="59">
        <f t="shared" si="422"/>
        <v>0</v>
      </c>
      <c r="R894" s="59">
        <f t="shared" si="422"/>
        <v>0</v>
      </c>
      <c r="S894" s="59">
        <f t="shared" si="422"/>
        <v>0</v>
      </c>
      <c r="T894" s="59">
        <f t="shared" si="422"/>
        <v>0</v>
      </c>
      <c r="U894" s="59">
        <f t="shared" si="422"/>
        <v>0</v>
      </c>
      <c r="V894" s="59">
        <f t="shared" si="422"/>
        <v>0</v>
      </c>
      <c r="W894" s="59">
        <f t="shared" si="422"/>
        <v>0</v>
      </c>
      <c r="X894" s="59">
        <f t="shared" si="422"/>
        <v>0</v>
      </c>
    </row>
    <row r="895" spans="2:24" hidden="1">
      <c r="B895" s="58" t="str">
        <f t="shared" si="418"/>
        <v/>
      </c>
      <c r="C895" s="58" t="str">
        <f t="shared" si="418"/>
        <v/>
      </c>
      <c r="D895" s="58" t="str">
        <f t="shared" si="418"/>
        <v/>
      </c>
      <c r="E895" s="58" t="str">
        <f t="shared" si="418"/>
        <v/>
      </c>
      <c r="F895" s="58"/>
      <c r="G895" s="58"/>
      <c r="H895" s="58"/>
      <c r="I895" s="58"/>
      <c r="J895" s="58"/>
      <c r="K895" s="59">
        <f t="shared" ref="K895:X895" si="423">IF(AND($C895="B+R",$E895="prace rozwojowe",LataProjekcji&lt;=Koniec_PR,Modul_badawczo_rozwojowy=tak),ROUND(K590,0),0)</f>
        <v>0</v>
      </c>
      <c r="L895" s="59">
        <f t="shared" si="423"/>
        <v>0</v>
      </c>
      <c r="M895" s="59">
        <f t="shared" si="423"/>
        <v>0</v>
      </c>
      <c r="N895" s="59">
        <f t="shared" si="423"/>
        <v>0</v>
      </c>
      <c r="O895" s="59">
        <f t="shared" si="423"/>
        <v>0</v>
      </c>
      <c r="P895" s="59">
        <f t="shared" si="423"/>
        <v>0</v>
      </c>
      <c r="Q895" s="59">
        <f t="shared" si="423"/>
        <v>0</v>
      </c>
      <c r="R895" s="59">
        <f t="shared" si="423"/>
        <v>0</v>
      </c>
      <c r="S895" s="59">
        <f t="shared" si="423"/>
        <v>0</v>
      </c>
      <c r="T895" s="59">
        <f t="shared" si="423"/>
        <v>0</v>
      </c>
      <c r="U895" s="59">
        <f t="shared" si="423"/>
        <v>0</v>
      </c>
      <c r="V895" s="59">
        <f t="shared" si="423"/>
        <v>0</v>
      </c>
      <c r="W895" s="59">
        <f t="shared" si="423"/>
        <v>0</v>
      </c>
      <c r="X895" s="59">
        <f t="shared" si="423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4">ROUND(SUM(L891:L895),0)</f>
        <v>0</v>
      </c>
      <c r="M896" s="60">
        <f t="shared" si="424"/>
        <v>0</v>
      </c>
      <c r="N896" s="60">
        <f t="shared" si="424"/>
        <v>0</v>
      </c>
      <c r="O896" s="60">
        <f t="shared" si="424"/>
        <v>0</v>
      </c>
      <c r="P896" s="60">
        <f t="shared" si="424"/>
        <v>0</v>
      </c>
      <c r="Q896" s="60">
        <f t="shared" si="424"/>
        <v>0</v>
      </c>
      <c r="R896" s="60">
        <f t="shared" si="424"/>
        <v>0</v>
      </c>
      <c r="S896" s="60">
        <f t="shared" si="424"/>
        <v>0</v>
      </c>
      <c r="T896" s="60">
        <f t="shared" si="424"/>
        <v>0</v>
      </c>
      <c r="U896" s="60">
        <f t="shared" si="424"/>
        <v>0</v>
      </c>
      <c r="V896" s="60">
        <f t="shared" si="424"/>
        <v>0</v>
      </c>
      <c r="W896" s="60">
        <f t="shared" si="424"/>
        <v>0</v>
      </c>
      <c r="X896" s="60">
        <f t="shared" si="424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5">IF(ISBLANK(B595),"",B595)</f>
        <v>Koszty z tytułu oprocentowania kredytów i pożyczek</v>
      </c>
      <c r="C900" s="58" t="str">
        <f t="shared" si="425"/>
        <v/>
      </c>
      <c r="D900" s="58" t="str">
        <f t="shared" si="425"/>
        <v/>
      </c>
      <c r="E900" s="58" t="str">
        <f t="shared" si="425"/>
        <v/>
      </c>
      <c r="F900" s="58"/>
      <c r="G900" s="58"/>
      <c r="H900" s="58"/>
      <c r="I900" s="58"/>
      <c r="J900" s="58" t="s">
        <v>730</v>
      </c>
      <c r="K900" s="59">
        <f t="shared" ref="K900:X900" si="426">IF(AND($C900="B+R",$E900="prace rozwojowe",LataProjekcji&lt;=Koniec_PR,Modul_badawczo_rozwojowy=tak),ROUND(K595,0),0)</f>
        <v>0</v>
      </c>
      <c r="L900" s="59">
        <f t="shared" si="426"/>
        <v>0</v>
      </c>
      <c r="M900" s="59">
        <f t="shared" si="426"/>
        <v>0</v>
      </c>
      <c r="N900" s="59">
        <f t="shared" si="426"/>
        <v>0</v>
      </c>
      <c r="O900" s="59">
        <f t="shared" si="426"/>
        <v>0</v>
      </c>
      <c r="P900" s="59">
        <f t="shared" si="426"/>
        <v>0</v>
      </c>
      <c r="Q900" s="59">
        <f t="shared" si="426"/>
        <v>0</v>
      </c>
      <c r="R900" s="59">
        <f t="shared" si="426"/>
        <v>0</v>
      </c>
      <c r="S900" s="59">
        <f t="shared" si="426"/>
        <v>0</v>
      </c>
      <c r="T900" s="59">
        <f t="shared" si="426"/>
        <v>0</v>
      </c>
      <c r="U900" s="59">
        <f t="shared" si="426"/>
        <v>0</v>
      </c>
      <c r="V900" s="59">
        <f t="shared" si="426"/>
        <v>0</v>
      </c>
      <c r="W900" s="59">
        <f t="shared" si="426"/>
        <v>0</v>
      </c>
      <c r="X900" s="59">
        <f t="shared" si="426"/>
        <v>0</v>
      </c>
    </row>
    <row r="901" spans="2:24" hidden="1">
      <c r="B901" s="58" t="str">
        <f t="shared" si="425"/>
        <v/>
      </c>
      <c r="C901" s="58" t="str">
        <f t="shared" si="425"/>
        <v/>
      </c>
      <c r="D901" s="58" t="str">
        <f t="shared" si="425"/>
        <v/>
      </c>
      <c r="E901" s="58" t="str">
        <f t="shared" si="425"/>
        <v/>
      </c>
      <c r="F901" s="58"/>
      <c r="G901" s="58"/>
      <c r="H901" s="58"/>
      <c r="I901" s="58"/>
      <c r="J901" s="58"/>
      <c r="K901" s="59">
        <f t="shared" ref="K901:X901" si="427">IF(AND($C901="B+R",$E901="prace rozwojowe",LataProjekcji&lt;=Koniec_PR,Modul_badawczo_rozwojowy=tak),ROUND(K596,0),0)</f>
        <v>0</v>
      </c>
      <c r="L901" s="59">
        <f t="shared" si="427"/>
        <v>0</v>
      </c>
      <c r="M901" s="59">
        <f t="shared" si="427"/>
        <v>0</v>
      </c>
      <c r="N901" s="59">
        <f t="shared" si="427"/>
        <v>0</v>
      </c>
      <c r="O901" s="59">
        <f t="shared" si="427"/>
        <v>0</v>
      </c>
      <c r="P901" s="59">
        <f t="shared" si="427"/>
        <v>0</v>
      </c>
      <c r="Q901" s="59">
        <f t="shared" si="427"/>
        <v>0</v>
      </c>
      <c r="R901" s="59">
        <f t="shared" si="427"/>
        <v>0</v>
      </c>
      <c r="S901" s="59">
        <f t="shared" si="427"/>
        <v>0</v>
      </c>
      <c r="T901" s="59">
        <f t="shared" si="427"/>
        <v>0</v>
      </c>
      <c r="U901" s="59">
        <f t="shared" si="427"/>
        <v>0</v>
      </c>
      <c r="V901" s="59">
        <f t="shared" si="427"/>
        <v>0</v>
      </c>
      <c r="W901" s="59">
        <f t="shared" si="427"/>
        <v>0</v>
      </c>
      <c r="X901" s="59">
        <f t="shared" si="427"/>
        <v>0</v>
      </c>
    </row>
    <row r="902" spans="2:24" hidden="1">
      <c r="B902" s="58" t="str">
        <f t="shared" si="425"/>
        <v/>
      </c>
      <c r="C902" s="58" t="str">
        <f t="shared" si="425"/>
        <v/>
      </c>
      <c r="D902" s="58" t="str">
        <f t="shared" si="425"/>
        <v/>
      </c>
      <c r="E902" s="58" t="str">
        <f t="shared" si="425"/>
        <v/>
      </c>
      <c r="F902" s="58"/>
      <c r="G902" s="58"/>
      <c r="H902" s="58"/>
      <c r="I902" s="58"/>
      <c r="J902" s="58"/>
      <c r="K902" s="59">
        <f t="shared" ref="K902:X902" si="428">IF(AND($C902="B+R",$E902="prace rozwojowe",LataProjekcji&lt;=Koniec_PR,Modul_badawczo_rozwojowy=tak),ROUND(K597,0),0)</f>
        <v>0</v>
      </c>
      <c r="L902" s="59">
        <f t="shared" si="428"/>
        <v>0</v>
      </c>
      <c r="M902" s="59">
        <f t="shared" si="428"/>
        <v>0</v>
      </c>
      <c r="N902" s="59">
        <f t="shared" si="428"/>
        <v>0</v>
      </c>
      <c r="O902" s="59">
        <f t="shared" si="428"/>
        <v>0</v>
      </c>
      <c r="P902" s="59">
        <f t="shared" si="428"/>
        <v>0</v>
      </c>
      <c r="Q902" s="59">
        <f t="shared" si="428"/>
        <v>0</v>
      </c>
      <c r="R902" s="59">
        <f t="shared" si="428"/>
        <v>0</v>
      </c>
      <c r="S902" s="59">
        <f t="shared" si="428"/>
        <v>0</v>
      </c>
      <c r="T902" s="59">
        <f t="shared" si="428"/>
        <v>0</v>
      </c>
      <c r="U902" s="59">
        <f t="shared" si="428"/>
        <v>0</v>
      </c>
      <c r="V902" s="59">
        <f t="shared" si="428"/>
        <v>0</v>
      </c>
      <c r="W902" s="59">
        <f t="shared" si="428"/>
        <v>0</v>
      </c>
      <c r="X902" s="59">
        <f t="shared" si="428"/>
        <v>0</v>
      </c>
    </row>
    <row r="903" spans="2:24" hidden="1">
      <c r="B903" s="58" t="str">
        <f t="shared" si="425"/>
        <v/>
      </c>
      <c r="C903" s="58" t="str">
        <f t="shared" si="425"/>
        <v/>
      </c>
      <c r="D903" s="58" t="str">
        <f t="shared" si="425"/>
        <v/>
      </c>
      <c r="E903" s="58" t="str">
        <f t="shared" si="425"/>
        <v/>
      </c>
      <c r="F903" s="58"/>
      <c r="G903" s="58"/>
      <c r="H903" s="58"/>
      <c r="I903" s="58"/>
      <c r="J903" s="58"/>
      <c r="K903" s="59">
        <f t="shared" ref="K903:X903" si="429">IF(AND($C903="B+R",$E903="prace rozwojowe",LataProjekcji&lt;=Koniec_PR,Modul_badawczo_rozwojowy=tak),ROUND(K598,0),0)</f>
        <v>0</v>
      </c>
      <c r="L903" s="59">
        <f t="shared" si="429"/>
        <v>0</v>
      </c>
      <c r="M903" s="59">
        <f t="shared" si="429"/>
        <v>0</v>
      </c>
      <c r="N903" s="59">
        <f t="shared" si="429"/>
        <v>0</v>
      </c>
      <c r="O903" s="59">
        <f t="shared" si="429"/>
        <v>0</v>
      </c>
      <c r="P903" s="59">
        <f t="shared" si="429"/>
        <v>0</v>
      </c>
      <c r="Q903" s="59">
        <f t="shared" si="429"/>
        <v>0</v>
      </c>
      <c r="R903" s="59">
        <f t="shared" si="429"/>
        <v>0</v>
      </c>
      <c r="S903" s="59">
        <f t="shared" si="429"/>
        <v>0</v>
      </c>
      <c r="T903" s="59">
        <f t="shared" si="429"/>
        <v>0</v>
      </c>
      <c r="U903" s="59">
        <f t="shared" si="429"/>
        <v>0</v>
      </c>
      <c r="V903" s="59">
        <f t="shared" si="429"/>
        <v>0</v>
      </c>
      <c r="W903" s="59">
        <f t="shared" si="429"/>
        <v>0</v>
      </c>
      <c r="X903" s="59">
        <f t="shared" si="429"/>
        <v>0</v>
      </c>
    </row>
    <row r="904" spans="2:24" hidden="1">
      <c r="B904" s="58" t="str">
        <f t="shared" si="425"/>
        <v/>
      </c>
      <c r="C904" s="58" t="str">
        <f t="shared" si="425"/>
        <v/>
      </c>
      <c r="D904" s="58" t="str">
        <f t="shared" si="425"/>
        <v/>
      </c>
      <c r="E904" s="58" t="str">
        <f t="shared" si="425"/>
        <v/>
      </c>
      <c r="F904" s="58"/>
      <c r="G904" s="58"/>
      <c r="H904" s="58"/>
      <c r="I904" s="58"/>
      <c r="J904" s="58"/>
      <c r="K904" s="59">
        <f t="shared" ref="K904:X904" si="430">IF(AND($C904="B+R",$E904="prace rozwojowe",LataProjekcji&lt;=Koniec_PR,Modul_badawczo_rozwojowy=tak),ROUND(K599,0),0)</f>
        <v>0</v>
      </c>
      <c r="L904" s="59">
        <f t="shared" si="430"/>
        <v>0</v>
      </c>
      <c r="M904" s="59">
        <f t="shared" si="430"/>
        <v>0</v>
      </c>
      <c r="N904" s="59">
        <f t="shared" si="430"/>
        <v>0</v>
      </c>
      <c r="O904" s="59">
        <f t="shared" si="430"/>
        <v>0</v>
      </c>
      <c r="P904" s="59">
        <f t="shared" si="430"/>
        <v>0</v>
      </c>
      <c r="Q904" s="59">
        <f t="shared" si="430"/>
        <v>0</v>
      </c>
      <c r="R904" s="59">
        <f t="shared" si="430"/>
        <v>0</v>
      </c>
      <c r="S904" s="59">
        <f t="shared" si="430"/>
        <v>0</v>
      </c>
      <c r="T904" s="59">
        <f t="shared" si="430"/>
        <v>0</v>
      </c>
      <c r="U904" s="59">
        <f t="shared" si="430"/>
        <v>0</v>
      </c>
      <c r="V904" s="59">
        <f t="shared" si="430"/>
        <v>0</v>
      </c>
      <c r="W904" s="59">
        <f t="shared" si="430"/>
        <v>0</v>
      </c>
      <c r="X904" s="59">
        <f t="shared" si="430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31">ROUND(SUM(L900:L904),0)</f>
        <v>0</v>
      </c>
      <c r="M905" s="60">
        <f t="shared" si="431"/>
        <v>0</v>
      </c>
      <c r="N905" s="60">
        <f t="shared" si="431"/>
        <v>0</v>
      </c>
      <c r="O905" s="60">
        <f t="shared" si="431"/>
        <v>0</v>
      </c>
      <c r="P905" s="60">
        <f t="shared" si="431"/>
        <v>0</v>
      </c>
      <c r="Q905" s="60">
        <f t="shared" si="431"/>
        <v>0</v>
      </c>
      <c r="R905" s="60">
        <f t="shared" si="431"/>
        <v>0</v>
      </c>
      <c r="S905" s="60">
        <f t="shared" si="431"/>
        <v>0</v>
      </c>
      <c r="T905" s="60">
        <f t="shared" si="431"/>
        <v>0</v>
      </c>
      <c r="U905" s="60">
        <f t="shared" si="431"/>
        <v>0</v>
      </c>
      <c r="V905" s="60">
        <f t="shared" si="431"/>
        <v>0</v>
      </c>
      <c r="W905" s="60">
        <f t="shared" si="431"/>
        <v>0</v>
      </c>
      <c r="X905" s="60">
        <f t="shared" si="431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32">IF(AND(Modul_badawczo_rozwojowy=nie,LataProjekcji&lt;=Koniec_Projekt),ROUND(K721,0),IF(AND(Modul_badawczo_rozwojowy=tak,LataProjekcji&lt;=Koniec_PR),ROUND(K721,0),0))</f>
        <v>0</v>
      </c>
      <c r="L909" s="22">
        <f t="shared" si="432"/>
        <v>0</v>
      </c>
      <c r="M909" s="22">
        <f t="shared" si="432"/>
        <v>0</v>
      </c>
      <c r="N909" s="22">
        <f t="shared" si="432"/>
        <v>0</v>
      </c>
      <c r="O909" s="22">
        <f t="shared" si="432"/>
        <v>0</v>
      </c>
      <c r="P909" s="22">
        <f t="shared" si="432"/>
        <v>0</v>
      </c>
      <c r="Q909" s="22">
        <f t="shared" si="432"/>
        <v>0</v>
      </c>
      <c r="R909" s="22">
        <f t="shared" si="432"/>
        <v>0</v>
      </c>
      <c r="S909" s="22">
        <f t="shared" si="432"/>
        <v>0</v>
      </c>
      <c r="T909" s="22">
        <f t="shared" si="432"/>
        <v>0</v>
      </c>
      <c r="U909" s="22">
        <f t="shared" si="432"/>
        <v>0</v>
      </c>
      <c r="V909" s="22">
        <f t="shared" si="432"/>
        <v>0</v>
      </c>
      <c r="W909" s="22">
        <f t="shared" si="432"/>
        <v>0</v>
      </c>
      <c r="X909" s="22">
        <f t="shared" si="432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33">IF(AND(Modul_badawczo_rozwojowy=nie,LataProjekcji&lt;=Koniec_Projekt),ROUND(K745,0),IF(AND(Modul_badawczo_rozwojowy=tak,LataProjekcji&lt;=Koniec_PR),ROUND(K745,0),0))</f>
        <v>0</v>
      </c>
      <c r="L910" s="22">
        <f t="shared" si="433"/>
        <v>0</v>
      </c>
      <c r="M910" s="22">
        <f t="shared" si="433"/>
        <v>0</v>
      </c>
      <c r="N910" s="22">
        <f t="shared" si="433"/>
        <v>0</v>
      </c>
      <c r="O910" s="22">
        <f t="shared" si="433"/>
        <v>0</v>
      </c>
      <c r="P910" s="22">
        <f t="shared" si="433"/>
        <v>0</v>
      </c>
      <c r="Q910" s="22">
        <f t="shared" si="433"/>
        <v>0</v>
      </c>
      <c r="R910" s="22">
        <f t="shared" si="433"/>
        <v>0</v>
      </c>
      <c r="S910" s="22">
        <f t="shared" si="433"/>
        <v>0</v>
      </c>
      <c r="T910" s="22">
        <f t="shared" si="433"/>
        <v>0</v>
      </c>
      <c r="U910" s="22">
        <f t="shared" si="433"/>
        <v>0</v>
      </c>
      <c r="V910" s="22">
        <f t="shared" si="433"/>
        <v>0</v>
      </c>
      <c r="W910" s="22">
        <f t="shared" si="433"/>
        <v>0</v>
      </c>
      <c r="X910" s="22">
        <f t="shared" si="433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4">IF(AND(Modul_badawczo_rozwojowy=nie,LataProjekcji&lt;=Koniec_Projekt),ROUND(K754,0),IF(AND(Modul_badawczo_rozwojowy=tak,LataProjekcji&lt;=Koniec_PR),ROUND(K754,0),0))</f>
        <v>0</v>
      </c>
      <c r="L911" s="22">
        <f t="shared" si="434"/>
        <v>0</v>
      </c>
      <c r="M911" s="22">
        <f t="shared" si="434"/>
        <v>0</v>
      </c>
      <c r="N911" s="22">
        <f t="shared" si="434"/>
        <v>0</v>
      </c>
      <c r="O911" s="22">
        <f t="shared" si="434"/>
        <v>0</v>
      </c>
      <c r="P911" s="22">
        <f t="shared" si="434"/>
        <v>0</v>
      </c>
      <c r="Q911" s="22">
        <f t="shared" si="434"/>
        <v>0</v>
      </c>
      <c r="R911" s="22">
        <f t="shared" si="434"/>
        <v>0</v>
      </c>
      <c r="S911" s="22">
        <f t="shared" si="434"/>
        <v>0</v>
      </c>
      <c r="T911" s="22">
        <f t="shared" si="434"/>
        <v>0</v>
      </c>
      <c r="U911" s="22">
        <f t="shared" si="434"/>
        <v>0</v>
      </c>
      <c r="V911" s="22">
        <f t="shared" si="434"/>
        <v>0</v>
      </c>
      <c r="W911" s="22">
        <f t="shared" si="434"/>
        <v>0</v>
      </c>
      <c r="X911" s="22">
        <f t="shared" si="434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5">IF(AND(Modul_badawczo_rozwojowy=nie,LataProjekcji&lt;=Koniec_Projekt),ROUND(K799,0),IF(AND(Modul_badawczo_rozwojowy=tak,LataProjekcji&lt;=Koniec_PR),ROUND(K799,0),0))</f>
        <v>0</v>
      </c>
      <c r="L912" s="22">
        <f t="shared" si="435"/>
        <v>0</v>
      </c>
      <c r="M912" s="22">
        <f t="shared" si="435"/>
        <v>0</v>
      </c>
      <c r="N912" s="22">
        <f t="shared" si="435"/>
        <v>0</v>
      </c>
      <c r="O912" s="22">
        <f t="shared" si="435"/>
        <v>0</v>
      </c>
      <c r="P912" s="22">
        <f t="shared" si="435"/>
        <v>0</v>
      </c>
      <c r="Q912" s="22">
        <f t="shared" si="435"/>
        <v>0</v>
      </c>
      <c r="R912" s="22">
        <f t="shared" si="435"/>
        <v>0</v>
      </c>
      <c r="S912" s="22">
        <f t="shared" si="435"/>
        <v>0</v>
      </c>
      <c r="T912" s="22">
        <f t="shared" si="435"/>
        <v>0</v>
      </c>
      <c r="U912" s="22">
        <f t="shared" si="435"/>
        <v>0</v>
      </c>
      <c r="V912" s="22">
        <f t="shared" si="435"/>
        <v>0</v>
      </c>
      <c r="W912" s="22">
        <f t="shared" si="435"/>
        <v>0</v>
      </c>
      <c r="X912" s="22">
        <f t="shared" si="435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6">IF(AND(Modul_badawczo_rozwojowy=nie,LataProjekcji&lt;=Koniec_Projekt),ROUND(K844,0),IF(AND(Modul_badawczo_rozwojowy=tak,LataProjekcji&lt;=Koniec_PR),ROUND(K844,0),0))</f>
        <v>0</v>
      </c>
      <c r="L913" s="22">
        <f t="shared" si="436"/>
        <v>0</v>
      </c>
      <c r="M913" s="22">
        <f t="shared" si="436"/>
        <v>0</v>
      </c>
      <c r="N913" s="22">
        <f t="shared" si="436"/>
        <v>0</v>
      </c>
      <c r="O913" s="22">
        <f t="shared" si="436"/>
        <v>0</v>
      </c>
      <c r="P913" s="22">
        <f t="shared" si="436"/>
        <v>0</v>
      </c>
      <c r="Q913" s="22">
        <f t="shared" si="436"/>
        <v>0</v>
      </c>
      <c r="R913" s="22">
        <f t="shared" si="436"/>
        <v>0</v>
      </c>
      <c r="S913" s="22">
        <f t="shared" si="436"/>
        <v>0</v>
      </c>
      <c r="T913" s="22">
        <f t="shared" si="436"/>
        <v>0</v>
      </c>
      <c r="U913" s="22">
        <f t="shared" si="436"/>
        <v>0</v>
      </c>
      <c r="V913" s="22">
        <f t="shared" si="436"/>
        <v>0</v>
      </c>
      <c r="W913" s="22">
        <f t="shared" si="436"/>
        <v>0</v>
      </c>
      <c r="X913" s="22">
        <f t="shared" si="436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7">IF(AND(Modul_badawczo_rozwojowy=nie,LataProjekcji&lt;=Koniec_Projekt),ROUND(K878,0),IF(AND(Modul_badawczo_rozwojowy=tak,LataProjekcji&lt;=Koniec_PR),ROUND(K878,0),0))</f>
        <v>0</v>
      </c>
      <c r="L914" s="22">
        <f t="shared" si="437"/>
        <v>0</v>
      </c>
      <c r="M914" s="22">
        <f t="shared" si="437"/>
        <v>0</v>
      </c>
      <c r="N914" s="22">
        <f t="shared" si="437"/>
        <v>0</v>
      </c>
      <c r="O914" s="22">
        <f t="shared" si="437"/>
        <v>0</v>
      </c>
      <c r="P914" s="22">
        <f t="shared" si="437"/>
        <v>0</v>
      </c>
      <c r="Q914" s="22">
        <f t="shared" si="437"/>
        <v>0</v>
      </c>
      <c r="R914" s="22">
        <f t="shared" si="437"/>
        <v>0</v>
      </c>
      <c r="S914" s="22">
        <f t="shared" si="437"/>
        <v>0</v>
      </c>
      <c r="T914" s="22">
        <f t="shared" si="437"/>
        <v>0</v>
      </c>
      <c r="U914" s="22">
        <f t="shared" si="437"/>
        <v>0</v>
      </c>
      <c r="V914" s="22">
        <f t="shared" si="437"/>
        <v>0</v>
      </c>
      <c r="W914" s="22">
        <f t="shared" si="437"/>
        <v>0</v>
      </c>
      <c r="X914" s="22">
        <f t="shared" si="437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8">IF(AND(Modul_badawczo_rozwojowy=nie,LataProjekcji&lt;=Koniec_Projekt),ROUND(K887,0),IF(AND(Modul_badawczo_rozwojowy=tak,LataProjekcji&lt;=Koniec_PR),ROUND(K887,0),0))</f>
        <v>0</v>
      </c>
      <c r="L915" s="22">
        <f t="shared" si="438"/>
        <v>0</v>
      </c>
      <c r="M915" s="22">
        <f t="shared" si="438"/>
        <v>0</v>
      </c>
      <c r="N915" s="22">
        <f t="shared" si="438"/>
        <v>0</v>
      </c>
      <c r="O915" s="22">
        <f t="shared" si="438"/>
        <v>0</v>
      </c>
      <c r="P915" s="22">
        <f t="shared" si="438"/>
        <v>0</v>
      </c>
      <c r="Q915" s="22">
        <f t="shared" si="438"/>
        <v>0</v>
      </c>
      <c r="R915" s="22">
        <f t="shared" si="438"/>
        <v>0</v>
      </c>
      <c r="S915" s="22">
        <f t="shared" si="438"/>
        <v>0</v>
      </c>
      <c r="T915" s="22">
        <f t="shared" si="438"/>
        <v>0</v>
      </c>
      <c r="U915" s="22">
        <f t="shared" si="438"/>
        <v>0</v>
      </c>
      <c r="V915" s="22">
        <f t="shared" si="438"/>
        <v>0</v>
      </c>
      <c r="W915" s="22">
        <f t="shared" si="438"/>
        <v>0</v>
      </c>
      <c r="X915" s="22">
        <f t="shared" si="438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9">IF(AND(Modul_badawczo_rozwojowy=nie,LataProjekcji&lt;=Koniec_Projekt),ROUND(K896,0),IF(AND(Modul_badawczo_rozwojowy=tak,LataProjekcji&lt;=Koniec_PR),ROUND(K896,0),0))</f>
        <v>0</v>
      </c>
      <c r="L916" s="22">
        <f t="shared" si="439"/>
        <v>0</v>
      </c>
      <c r="M916" s="22">
        <f t="shared" si="439"/>
        <v>0</v>
      </c>
      <c r="N916" s="22">
        <f t="shared" si="439"/>
        <v>0</v>
      </c>
      <c r="O916" s="22">
        <f t="shared" si="439"/>
        <v>0</v>
      </c>
      <c r="P916" s="22">
        <f t="shared" si="439"/>
        <v>0</v>
      </c>
      <c r="Q916" s="22">
        <f t="shared" si="439"/>
        <v>0</v>
      </c>
      <c r="R916" s="22">
        <f t="shared" si="439"/>
        <v>0</v>
      </c>
      <c r="S916" s="22">
        <f t="shared" si="439"/>
        <v>0</v>
      </c>
      <c r="T916" s="22">
        <f t="shared" si="439"/>
        <v>0</v>
      </c>
      <c r="U916" s="22">
        <f t="shared" si="439"/>
        <v>0</v>
      </c>
      <c r="V916" s="22">
        <f t="shared" si="439"/>
        <v>0</v>
      </c>
      <c r="W916" s="22">
        <f t="shared" si="439"/>
        <v>0</v>
      </c>
      <c r="X916" s="22">
        <f t="shared" si="439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40">IF(AND(Modul_badawczo_rozwojowy=nie,LataProjekcji&lt;=Koniec_Projekt),ROUND(K905,0),IF(AND(Modul_badawczo_rozwojowy=tak,LataProjekcji&lt;=Koniec_PR),ROUND(K905,0),0))</f>
        <v>0</v>
      </c>
      <c r="L917" s="22">
        <f t="shared" si="440"/>
        <v>0</v>
      </c>
      <c r="M917" s="22">
        <f t="shared" si="440"/>
        <v>0</v>
      </c>
      <c r="N917" s="22">
        <f t="shared" si="440"/>
        <v>0</v>
      </c>
      <c r="O917" s="22">
        <f t="shared" si="440"/>
        <v>0</v>
      </c>
      <c r="P917" s="22">
        <f t="shared" si="440"/>
        <v>0</v>
      </c>
      <c r="Q917" s="22">
        <f t="shared" si="440"/>
        <v>0</v>
      </c>
      <c r="R917" s="22">
        <f t="shared" si="440"/>
        <v>0</v>
      </c>
      <c r="S917" s="22">
        <f t="shared" si="440"/>
        <v>0</v>
      </c>
      <c r="T917" s="22">
        <f t="shared" si="440"/>
        <v>0</v>
      </c>
      <c r="U917" s="22">
        <f t="shared" si="440"/>
        <v>0</v>
      </c>
      <c r="V917" s="22">
        <f t="shared" si="440"/>
        <v>0</v>
      </c>
      <c r="W917" s="22">
        <f t="shared" si="440"/>
        <v>0</v>
      </c>
      <c r="X917" s="22">
        <f t="shared" si="440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41">ROUND(SUM(L909:L917),0)</f>
        <v>0</v>
      </c>
      <c r="M918" s="65">
        <f t="shared" si="441"/>
        <v>0</v>
      </c>
      <c r="N918" s="65">
        <f t="shared" si="441"/>
        <v>0</v>
      </c>
      <c r="O918" s="65">
        <f t="shared" si="441"/>
        <v>0</v>
      </c>
      <c r="P918" s="65">
        <f t="shared" si="441"/>
        <v>0</v>
      </c>
      <c r="Q918" s="65">
        <f t="shared" si="441"/>
        <v>0</v>
      </c>
      <c r="R918" s="65">
        <f t="shared" si="441"/>
        <v>0</v>
      </c>
      <c r="S918" s="65">
        <f t="shared" si="441"/>
        <v>0</v>
      </c>
      <c r="T918" s="65">
        <f t="shared" si="441"/>
        <v>0</v>
      </c>
      <c r="U918" s="65">
        <f t="shared" si="441"/>
        <v>0</v>
      </c>
      <c r="V918" s="65">
        <f t="shared" si="441"/>
        <v>0</v>
      </c>
      <c r="W918" s="65">
        <f t="shared" si="441"/>
        <v>0</v>
      </c>
      <c r="X918" s="65">
        <f t="shared" si="441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42">LataProjekcji</f>
        <v>Uzupełnij dane</v>
      </c>
      <c r="L921" s="63" t="str">
        <f t="shared" si="442"/>
        <v/>
      </c>
      <c r="M921" s="63" t="str">
        <f t="shared" si="442"/>
        <v/>
      </c>
      <c r="N921" s="63" t="str">
        <f t="shared" si="442"/>
        <v/>
      </c>
      <c r="O921" s="63" t="str">
        <f t="shared" si="442"/>
        <v/>
      </c>
      <c r="P921" s="63" t="str">
        <f t="shared" si="442"/>
        <v/>
      </c>
      <c r="Q921" s="63" t="str">
        <f t="shared" si="442"/>
        <v/>
      </c>
      <c r="R921" s="63" t="str">
        <f t="shared" si="442"/>
        <v/>
      </c>
      <c r="S921" s="63" t="str">
        <f t="shared" si="442"/>
        <v/>
      </c>
      <c r="T921" s="63" t="str">
        <f t="shared" si="442"/>
        <v/>
      </c>
      <c r="U921" s="63" t="str">
        <f t="shared" si="442"/>
        <v/>
      </c>
      <c r="V921" s="63" t="str">
        <f t="shared" si="442"/>
        <v/>
      </c>
      <c r="W921" s="63" t="str">
        <f t="shared" si="442"/>
        <v/>
      </c>
      <c r="X921" s="63" t="str">
        <f t="shared" si="442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43">ROUND(L923+M918,0)</f>
        <v>0</v>
      </c>
      <c r="N923" s="65">
        <f t="shared" si="443"/>
        <v>0</v>
      </c>
      <c r="O923" s="65">
        <f t="shared" si="443"/>
        <v>0</v>
      </c>
      <c r="P923" s="65">
        <f t="shared" si="443"/>
        <v>0</v>
      </c>
      <c r="Q923" s="65">
        <f t="shared" si="443"/>
        <v>0</v>
      </c>
      <c r="R923" s="65">
        <f t="shared" si="443"/>
        <v>0</v>
      </c>
      <c r="S923" s="65">
        <f t="shared" si="443"/>
        <v>0</v>
      </c>
      <c r="T923" s="65">
        <f t="shared" si="443"/>
        <v>0</v>
      </c>
      <c r="U923" s="65">
        <f t="shared" si="443"/>
        <v>0</v>
      </c>
      <c r="V923" s="65">
        <f t="shared" si="443"/>
        <v>0</v>
      </c>
      <c r="W923" s="65">
        <f t="shared" si="443"/>
        <v>0</v>
      </c>
      <c r="X923" s="65">
        <f t="shared" si="443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609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4">IF(AND(LataProjekcji&lt;=Koniec_PR,Modul_badawczo_rozwojowy=tak),K918,0)</f>
        <v>0</v>
      </c>
      <c r="L928" s="68">
        <f t="shared" si="444"/>
        <v>0</v>
      </c>
      <c r="M928" s="68">
        <f t="shared" si="444"/>
        <v>0</v>
      </c>
      <c r="N928" s="68">
        <f t="shared" si="444"/>
        <v>0</v>
      </c>
      <c r="O928" s="68">
        <f t="shared" si="444"/>
        <v>0</v>
      </c>
      <c r="P928" s="68">
        <f t="shared" si="444"/>
        <v>0</v>
      </c>
      <c r="Q928" s="68">
        <f t="shared" si="444"/>
        <v>0</v>
      </c>
      <c r="R928" s="68">
        <f t="shared" si="444"/>
        <v>0</v>
      </c>
      <c r="S928" s="68">
        <f t="shared" si="444"/>
        <v>0</v>
      </c>
      <c r="T928" s="68">
        <f t="shared" si="444"/>
        <v>0</v>
      </c>
      <c r="U928" s="68">
        <f t="shared" si="444"/>
        <v>0</v>
      </c>
      <c r="V928" s="68">
        <f t="shared" si="444"/>
        <v>0</v>
      </c>
      <c r="W928" s="68">
        <f t="shared" si="444"/>
        <v>0</v>
      </c>
      <c r="X928" s="68">
        <f t="shared" si="444"/>
        <v>0</v>
      </c>
    </row>
    <row r="929" spans="1:24" hidden="1">
      <c r="A929" s="609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5">IF(AND(LataProjekcji&lt;(Koniec_PR-1),Modul_badawczo_rozwojowy=tak),(K928+J929),0)</f>
        <v>0</v>
      </c>
      <c r="L929" s="70">
        <f t="shared" si="445"/>
        <v>0</v>
      </c>
      <c r="M929" s="70">
        <f t="shared" si="445"/>
        <v>0</v>
      </c>
      <c r="N929" s="70">
        <f t="shared" si="445"/>
        <v>0</v>
      </c>
      <c r="O929" s="70">
        <f t="shared" si="445"/>
        <v>0</v>
      </c>
      <c r="P929" s="70">
        <f t="shared" si="445"/>
        <v>0</v>
      </c>
      <c r="Q929" s="70">
        <f t="shared" si="445"/>
        <v>0</v>
      </c>
      <c r="R929" s="70">
        <f t="shared" si="445"/>
        <v>0</v>
      </c>
      <c r="S929" s="70">
        <f t="shared" si="445"/>
        <v>0</v>
      </c>
      <c r="T929" s="70">
        <f t="shared" si="445"/>
        <v>0</v>
      </c>
      <c r="U929" s="70">
        <f t="shared" si="445"/>
        <v>0</v>
      </c>
      <c r="V929" s="70">
        <f t="shared" si="445"/>
        <v>0</v>
      </c>
      <c r="W929" s="70">
        <f t="shared" si="445"/>
        <v>0</v>
      </c>
      <c r="X929" s="70">
        <f t="shared" si="445"/>
        <v>0</v>
      </c>
    </row>
    <row r="930" spans="1:24" hidden="1">
      <c r="A930" s="609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6">IF(AND(Modul_badawczo_rozwojowy=tak,K921=(Koniec_PR-1)),K923,0)</f>
        <v>0</v>
      </c>
      <c r="L930" s="445">
        <f t="shared" si="446"/>
        <v>0</v>
      </c>
      <c r="M930" s="445">
        <f t="shared" si="446"/>
        <v>0</v>
      </c>
      <c r="N930" s="445">
        <f t="shared" si="446"/>
        <v>0</v>
      </c>
      <c r="O930" s="445">
        <f t="shared" si="446"/>
        <v>0</v>
      </c>
      <c r="P930" s="445">
        <f t="shared" si="446"/>
        <v>0</v>
      </c>
      <c r="Q930" s="445">
        <f t="shared" si="446"/>
        <v>0</v>
      </c>
      <c r="R930" s="445">
        <f t="shared" si="446"/>
        <v>0</v>
      </c>
      <c r="S930" s="445">
        <f t="shared" si="446"/>
        <v>0</v>
      </c>
      <c r="T930" s="445">
        <f t="shared" si="446"/>
        <v>0</v>
      </c>
      <c r="U930" s="445">
        <f t="shared" si="446"/>
        <v>0</v>
      </c>
      <c r="V930" s="445">
        <f t="shared" si="446"/>
        <v>0</v>
      </c>
      <c r="W930" s="445">
        <f t="shared" si="446"/>
        <v>0</v>
      </c>
      <c r="X930" s="445">
        <f t="shared" si="446"/>
        <v>0</v>
      </c>
    </row>
    <row r="931" spans="1:24" hidden="1">
      <c r="A931" s="609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7">IF(AND(Modul_badawczo_rozwojowy=tak,K921=Koniec_PR),K923,0)</f>
        <v>0</v>
      </c>
      <c r="L931" s="70">
        <f t="shared" si="447"/>
        <v>0</v>
      </c>
      <c r="M931" s="70">
        <f t="shared" si="447"/>
        <v>0</v>
      </c>
      <c r="N931" s="70">
        <f t="shared" si="447"/>
        <v>0</v>
      </c>
      <c r="O931" s="70">
        <f t="shared" si="447"/>
        <v>0</v>
      </c>
      <c r="P931" s="70">
        <f t="shared" si="447"/>
        <v>0</v>
      </c>
      <c r="Q931" s="70">
        <f t="shared" si="447"/>
        <v>0</v>
      </c>
      <c r="R931" s="70">
        <f t="shared" si="447"/>
        <v>0</v>
      </c>
      <c r="S931" s="70">
        <f t="shared" si="447"/>
        <v>0</v>
      </c>
      <c r="T931" s="70">
        <f t="shared" si="447"/>
        <v>0</v>
      </c>
      <c r="U931" s="70">
        <f t="shared" si="447"/>
        <v>0</v>
      </c>
      <c r="V931" s="70">
        <f t="shared" si="447"/>
        <v>0</v>
      </c>
      <c r="W931" s="70">
        <f t="shared" si="447"/>
        <v>0</v>
      </c>
      <c r="X931" s="70">
        <f t="shared" si="447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8">LataProjekcji</f>
        <v>Uzupełnij dane</v>
      </c>
      <c r="L940" s="129" t="str">
        <f t="shared" si="448"/>
        <v/>
      </c>
      <c r="M940" s="129" t="str">
        <f t="shared" si="448"/>
        <v/>
      </c>
      <c r="N940" s="129" t="str">
        <f t="shared" si="448"/>
        <v/>
      </c>
      <c r="O940" s="129" t="str">
        <f t="shared" si="448"/>
        <v/>
      </c>
      <c r="P940" s="129" t="str">
        <f t="shared" si="448"/>
        <v/>
      </c>
      <c r="Q940" s="129" t="str">
        <f t="shared" si="448"/>
        <v/>
      </c>
      <c r="R940" s="129" t="str">
        <f t="shared" si="448"/>
        <v/>
      </c>
      <c r="S940" s="129" t="str">
        <f t="shared" si="448"/>
        <v/>
      </c>
      <c r="T940" s="129" t="str">
        <f t="shared" si="448"/>
        <v/>
      </c>
      <c r="U940" s="129" t="str">
        <f t="shared" si="448"/>
        <v/>
      </c>
      <c r="V940" s="129" t="str">
        <f t="shared" si="448"/>
        <v/>
      </c>
      <c r="W940" s="129" t="str">
        <f t="shared" si="448"/>
        <v/>
      </c>
      <c r="X940" s="129" t="str">
        <f t="shared" si="448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609"/>
      <c r="B943" s="132">
        <f t="shared" ref="B943:E962" si="449">B117</f>
        <v>0</v>
      </c>
      <c r="C943" s="132">
        <f t="shared" si="449"/>
        <v>0</v>
      </c>
      <c r="D943" s="132">
        <f t="shared" si="449"/>
        <v>0</v>
      </c>
      <c r="E943" s="132">
        <f t="shared" si="449"/>
        <v>0</v>
      </c>
      <c r="F943" s="132"/>
      <c r="G943" s="132"/>
      <c r="H943" s="132"/>
      <c r="I943" s="132"/>
      <c r="J943" s="132"/>
      <c r="K943" s="134">
        <f t="shared" ref="K943:X943" si="450">IF(AND($C943="B+R",$D943="nie",$E943="prace rozwojowe",LataProjekcji&lt;=Koniec_PR,Modul_badawczo_rozwojowy=tak),ROUND(K117,0),0)</f>
        <v>0</v>
      </c>
      <c r="L943" s="134">
        <f t="shared" si="450"/>
        <v>0</v>
      </c>
      <c r="M943" s="134">
        <f t="shared" si="450"/>
        <v>0</v>
      </c>
      <c r="N943" s="134">
        <f t="shared" si="450"/>
        <v>0</v>
      </c>
      <c r="O943" s="134">
        <f t="shared" si="450"/>
        <v>0</v>
      </c>
      <c r="P943" s="134">
        <f t="shared" si="450"/>
        <v>0</v>
      </c>
      <c r="Q943" s="134">
        <f t="shared" si="450"/>
        <v>0</v>
      </c>
      <c r="R943" s="134">
        <f t="shared" si="450"/>
        <v>0</v>
      </c>
      <c r="S943" s="134">
        <f t="shared" si="450"/>
        <v>0</v>
      </c>
      <c r="T943" s="134">
        <f t="shared" si="450"/>
        <v>0</v>
      </c>
      <c r="U943" s="134">
        <f t="shared" si="450"/>
        <v>0</v>
      </c>
      <c r="V943" s="134">
        <f t="shared" si="450"/>
        <v>0</v>
      </c>
      <c r="W943" s="134">
        <f t="shared" si="450"/>
        <v>0</v>
      </c>
      <c r="X943" s="134">
        <f t="shared" si="450"/>
        <v>0</v>
      </c>
    </row>
    <row r="944" spans="1:24" hidden="1">
      <c r="A944" s="609"/>
      <c r="B944" s="132">
        <f t="shared" si="449"/>
        <v>0</v>
      </c>
      <c r="C944" s="132">
        <f t="shared" si="449"/>
        <v>0</v>
      </c>
      <c r="D944" s="132">
        <f t="shared" si="449"/>
        <v>0</v>
      </c>
      <c r="E944" s="132">
        <f t="shared" si="449"/>
        <v>0</v>
      </c>
      <c r="F944" s="132"/>
      <c r="G944" s="132"/>
      <c r="H944" s="132"/>
      <c r="I944" s="132"/>
      <c r="J944" s="132"/>
      <c r="K944" s="134">
        <f t="shared" ref="K944:X944" si="451">IF(AND($C944="B+R",$D944="nie",$E944="prace rozwojowe",LataProjekcji&lt;=Koniec_PR,Modul_badawczo_rozwojowy=tak),ROUND(K118,0),0)</f>
        <v>0</v>
      </c>
      <c r="L944" s="134">
        <f t="shared" si="451"/>
        <v>0</v>
      </c>
      <c r="M944" s="134">
        <f t="shared" si="451"/>
        <v>0</v>
      </c>
      <c r="N944" s="134">
        <f t="shared" si="451"/>
        <v>0</v>
      </c>
      <c r="O944" s="134">
        <f t="shared" si="451"/>
        <v>0</v>
      </c>
      <c r="P944" s="134">
        <f t="shared" si="451"/>
        <v>0</v>
      </c>
      <c r="Q944" s="134">
        <f t="shared" si="451"/>
        <v>0</v>
      </c>
      <c r="R944" s="134">
        <f t="shared" si="451"/>
        <v>0</v>
      </c>
      <c r="S944" s="134">
        <f t="shared" si="451"/>
        <v>0</v>
      </c>
      <c r="T944" s="134">
        <f t="shared" si="451"/>
        <v>0</v>
      </c>
      <c r="U944" s="134">
        <f t="shared" si="451"/>
        <v>0</v>
      </c>
      <c r="V944" s="134">
        <f t="shared" si="451"/>
        <v>0</v>
      </c>
      <c r="W944" s="134">
        <f t="shared" si="451"/>
        <v>0</v>
      </c>
      <c r="X944" s="134">
        <f t="shared" si="451"/>
        <v>0</v>
      </c>
    </row>
    <row r="945" spans="1:24" hidden="1">
      <c r="A945" s="609"/>
      <c r="B945" s="132">
        <f t="shared" si="449"/>
        <v>0</v>
      </c>
      <c r="C945" s="132">
        <f t="shared" si="449"/>
        <v>0</v>
      </c>
      <c r="D945" s="132">
        <f t="shared" si="449"/>
        <v>0</v>
      </c>
      <c r="E945" s="132">
        <f t="shared" si="449"/>
        <v>0</v>
      </c>
      <c r="F945" s="132"/>
      <c r="G945" s="132"/>
      <c r="H945" s="132"/>
      <c r="I945" s="132"/>
      <c r="J945" s="132"/>
      <c r="K945" s="134">
        <f t="shared" ref="K945:X945" si="452">IF(AND($C945="B+R",$D945="nie",$E945="prace rozwojowe",LataProjekcji&lt;=Koniec_PR,Modul_badawczo_rozwojowy=tak),ROUND(K119,0),0)</f>
        <v>0</v>
      </c>
      <c r="L945" s="134">
        <f t="shared" si="452"/>
        <v>0</v>
      </c>
      <c r="M945" s="134">
        <f t="shared" si="452"/>
        <v>0</v>
      </c>
      <c r="N945" s="134">
        <f t="shared" si="452"/>
        <v>0</v>
      </c>
      <c r="O945" s="134">
        <f t="shared" si="452"/>
        <v>0</v>
      </c>
      <c r="P945" s="134">
        <f t="shared" si="452"/>
        <v>0</v>
      </c>
      <c r="Q945" s="134">
        <f t="shared" si="452"/>
        <v>0</v>
      </c>
      <c r="R945" s="134">
        <f t="shared" si="452"/>
        <v>0</v>
      </c>
      <c r="S945" s="134">
        <f t="shared" si="452"/>
        <v>0</v>
      </c>
      <c r="T945" s="134">
        <f t="shared" si="452"/>
        <v>0</v>
      </c>
      <c r="U945" s="134">
        <f t="shared" si="452"/>
        <v>0</v>
      </c>
      <c r="V945" s="134">
        <f t="shared" si="452"/>
        <v>0</v>
      </c>
      <c r="W945" s="134">
        <f t="shared" si="452"/>
        <v>0</v>
      </c>
      <c r="X945" s="134">
        <f t="shared" si="452"/>
        <v>0</v>
      </c>
    </row>
    <row r="946" spans="1:24" hidden="1">
      <c r="A946" s="609"/>
      <c r="B946" s="132">
        <f t="shared" si="449"/>
        <v>0</v>
      </c>
      <c r="C946" s="132">
        <f t="shared" si="449"/>
        <v>0</v>
      </c>
      <c r="D946" s="132">
        <f t="shared" si="449"/>
        <v>0</v>
      </c>
      <c r="E946" s="132">
        <f t="shared" si="449"/>
        <v>0</v>
      </c>
      <c r="F946" s="132"/>
      <c r="G946" s="132"/>
      <c r="H946" s="132"/>
      <c r="I946" s="132"/>
      <c r="J946" s="132"/>
      <c r="K946" s="134">
        <f t="shared" ref="K946:X946" si="453">IF(AND($C946="B+R",$D946="nie",$E946="prace rozwojowe",LataProjekcji&lt;=Koniec_PR,Modul_badawczo_rozwojowy=tak),ROUND(K120,0),0)</f>
        <v>0</v>
      </c>
      <c r="L946" s="134">
        <f t="shared" si="453"/>
        <v>0</v>
      </c>
      <c r="M946" s="134">
        <f t="shared" si="453"/>
        <v>0</v>
      </c>
      <c r="N946" s="134">
        <f t="shared" si="453"/>
        <v>0</v>
      </c>
      <c r="O946" s="134">
        <f t="shared" si="453"/>
        <v>0</v>
      </c>
      <c r="P946" s="134">
        <f t="shared" si="453"/>
        <v>0</v>
      </c>
      <c r="Q946" s="134">
        <f t="shared" si="453"/>
        <v>0</v>
      </c>
      <c r="R946" s="134">
        <f t="shared" si="453"/>
        <v>0</v>
      </c>
      <c r="S946" s="134">
        <f t="shared" si="453"/>
        <v>0</v>
      </c>
      <c r="T946" s="134">
        <f t="shared" si="453"/>
        <v>0</v>
      </c>
      <c r="U946" s="134">
        <f t="shared" si="453"/>
        <v>0</v>
      </c>
      <c r="V946" s="134">
        <f t="shared" si="453"/>
        <v>0</v>
      </c>
      <c r="W946" s="134">
        <f t="shared" si="453"/>
        <v>0</v>
      </c>
      <c r="X946" s="134">
        <f t="shared" si="453"/>
        <v>0</v>
      </c>
    </row>
    <row r="947" spans="1:24" hidden="1">
      <c r="A947" s="609"/>
      <c r="B947" s="132">
        <f t="shared" si="449"/>
        <v>0</v>
      </c>
      <c r="C947" s="132">
        <f t="shared" si="449"/>
        <v>0</v>
      </c>
      <c r="D947" s="132">
        <f t="shared" si="449"/>
        <v>0</v>
      </c>
      <c r="E947" s="132">
        <f t="shared" si="449"/>
        <v>0</v>
      </c>
      <c r="F947" s="132"/>
      <c r="G947" s="132"/>
      <c r="H947" s="132"/>
      <c r="I947" s="132"/>
      <c r="J947" s="132"/>
      <c r="K947" s="134">
        <f t="shared" ref="K947:X947" si="454">IF(AND($C947="B+R",$D947="nie",$E947="prace rozwojowe",LataProjekcji&lt;=Koniec_PR,Modul_badawczo_rozwojowy=tak),ROUND(K121,0),0)</f>
        <v>0</v>
      </c>
      <c r="L947" s="134">
        <f t="shared" si="454"/>
        <v>0</v>
      </c>
      <c r="M947" s="134">
        <f t="shared" si="454"/>
        <v>0</v>
      </c>
      <c r="N947" s="134">
        <f t="shared" si="454"/>
        <v>0</v>
      </c>
      <c r="O947" s="134">
        <f t="shared" si="454"/>
        <v>0</v>
      </c>
      <c r="P947" s="134">
        <f t="shared" si="454"/>
        <v>0</v>
      </c>
      <c r="Q947" s="134">
        <f t="shared" si="454"/>
        <v>0</v>
      </c>
      <c r="R947" s="134">
        <f t="shared" si="454"/>
        <v>0</v>
      </c>
      <c r="S947" s="134">
        <f t="shared" si="454"/>
        <v>0</v>
      </c>
      <c r="T947" s="134">
        <f t="shared" si="454"/>
        <v>0</v>
      </c>
      <c r="U947" s="134">
        <f t="shared" si="454"/>
        <v>0</v>
      </c>
      <c r="V947" s="134">
        <f t="shared" si="454"/>
        <v>0</v>
      </c>
      <c r="W947" s="134">
        <f t="shared" si="454"/>
        <v>0</v>
      </c>
      <c r="X947" s="134">
        <f t="shared" si="454"/>
        <v>0</v>
      </c>
    </row>
    <row r="948" spans="1:24" hidden="1">
      <c r="A948" s="609"/>
      <c r="B948" s="132">
        <f t="shared" si="449"/>
        <v>0</v>
      </c>
      <c r="C948" s="132">
        <f t="shared" si="449"/>
        <v>0</v>
      </c>
      <c r="D948" s="132">
        <f t="shared" si="449"/>
        <v>0</v>
      </c>
      <c r="E948" s="132">
        <f t="shared" si="449"/>
        <v>0</v>
      </c>
      <c r="F948" s="132"/>
      <c r="G948" s="132"/>
      <c r="H948" s="132"/>
      <c r="I948" s="132"/>
      <c r="J948" s="132"/>
      <c r="K948" s="134">
        <f t="shared" ref="K948:X948" si="455">IF(AND($C948="B+R",$D948="nie",$E948="prace rozwojowe",LataProjekcji&lt;=Koniec_PR,Modul_badawczo_rozwojowy=tak),ROUND(K122,0),0)</f>
        <v>0</v>
      </c>
      <c r="L948" s="134">
        <f t="shared" si="455"/>
        <v>0</v>
      </c>
      <c r="M948" s="134">
        <f t="shared" si="455"/>
        <v>0</v>
      </c>
      <c r="N948" s="134">
        <f t="shared" si="455"/>
        <v>0</v>
      </c>
      <c r="O948" s="134">
        <f t="shared" si="455"/>
        <v>0</v>
      </c>
      <c r="P948" s="134">
        <f t="shared" si="455"/>
        <v>0</v>
      </c>
      <c r="Q948" s="134">
        <f t="shared" si="455"/>
        <v>0</v>
      </c>
      <c r="R948" s="134">
        <f t="shared" si="455"/>
        <v>0</v>
      </c>
      <c r="S948" s="134">
        <f t="shared" si="455"/>
        <v>0</v>
      </c>
      <c r="T948" s="134">
        <f t="shared" si="455"/>
        <v>0</v>
      </c>
      <c r="U948" s="134">
        <f t="shared" si="455"/>
        <v>0</v>
      </c>
      <c r="V948" s="134">
        <f t="shared" si="455"/>
        <v>0</v>
      </c>
      <c r="W948" s="134">
        <f t="shared" si="455"/>
        <v>0</v>
      </c>
      <c r="X948" s="134">
        <f t="shared" si="455"/>
        <v>0</v>
      </c>
    </row>
    <row r="949" spans="1:24" hidden="1">
      <c r="A949" s="609"/>
      <c r="B949" s="132">
        <f t="shared" si="449"/>
        <v>0</v>
      </c>
      <c r="C949" s="132">
        <f t="shared" si="449"/>
        <v>0</v>
      </c>
      <c r="D949" s="132">
        <f t="shared" si="449"/>
        <v>0</v>
      </c>
      <c r="E949" s="132">
        <f t="shared" si="449"/>
        <v>0</v>
      </c>
      <c r="F949" s="132"/>
      <c r="G949" s="132"/>
      <c r="H949" s="132"/>
      <c r="I949" s="132"/>
      <c r="J949" s="132"/>
      <c r="K949" s="134">
        <f t="shared" ref="K949:X949" si="456">IF(AND($C949="B+R",$D949="nie",$E949="prace rozwojowe",LataProjekcji&lt;=Koniec_PR,Modul_badawczo_rozwojowy=tak),ROUND(K123,0),0)</f>
        <v>0</v>
      </c>
      <c r="L949" s="134">
        <f t="shared" si="456"/>
        <v>0</v>
      </c>
      <c r="M949" s="134">
        <f t="shared" si="456"/>
        <v>0</v>
      </c>
      <c r="N949" s="134">
        <f t="shared" si="456"/>
        <v>0</v>
      </c>
      <c r="O949" s="134">
        <f t="shared" si="456"/>
        <v>0</v>
      </c>
      <c r="P949" s="134">
        <f t="shared" si="456"/>
        <v>0</v>
      </c>
      <c r="Q949" s="134">
        <f t="shared" si="456"/>
        <v>0</v>
      </c>
      <c r="R949" s="134">
        <f t="shared" si="456"/>
        <v>0</v>
      </c>
      <c r="S949" s="134">
        <f t="shared" si="456"/>
        <v>0</v>
      </c>
      <c r="T949" s="134">
        <f t="shared" si="456"/>
        <v>0</v>
      </c>
      <c r="U949" s="134">
        <f t="shared" si="456"/>
        <v>0</v>
      </c>
      <c r="V949" s="134">
        <f t="shared" si="456"/>
        <v>0</v>
      </c>
      <c r="W949" s="134">
        <f t="shared" si="456"/>
        <v>0</v>
      </c>
      <c r="X949" s="134">
        <f t="shared" si="456"/>
        <v>0</v>
      </c>
    </row>
    <row r="950" spans="1:24" hidden="1">
      <c r="A950" s="609"/>
      <c r="B950" s="132">
        <f t="shared" si="449"/>
        <v>0</v>
      </c>
      <c r="C950" s="132">
        <f t="shared" si="449"/>
        <v>0</v>
      </c>
      <c r="D950" s="132">
        <f t="shared" si="449"/>
        <v>0</v>
      </c>
      <c r="E950" s="132">
        <f t="shared" si="449"/>
        <v>0</v>
      </c>
      <c r="F950" s="132"/>
      <c r="G950" s="132"/>
      <c r="H950" s="132"/>
      <c r="I950" s="132"/>
      <c r="J950" s="132"/>
      <c r="K950" s="134">
        <f t="shared" ref="K950:X950" si="457">IF(AND($C950="B+R",$D950="nie",$E950="prace rozwojowe",LataProjekcji&lt;=Koniec_PR,Modul_badawczo_rozwojowy=tak),ROUND(K124,0),0)</f>
        <v>0</v>
      </c>
      <c r="L950" s="134">
        <f t="shared" si="457"/>
        <v>0</v>
      </c>
      <c r="M950" s="134">
        <f t="shared" si="457"/>
        <v>0</v>
      </c>
      <c r="N950" s="134">
        <f t="shared" si="457"/>
        <v>0</v>
      </c>
      <c r="O950" s="134">
        <f t="shared" si="457"/>
        <v>0</v>
      </c>
      <c r="P950" s="134">
        <f t="shared" si="457"/>
        <v>0</v>
      </c>
      <c r="Q950" s="134">
        <f t="shared" si="457"/>
        <v>0</v>
      </c>
      <c r="R950" s="134">
        <f t="shared" si="457"/>
        <v>0</v>
      </c>
      <c r="S950" s="134">
        <f t="shared" si="457"/>
        <v>0</v>
      </c>
      <c r="T950" s="134">
        <f t="shared" si="457"/>
        <v>0</v>
      </c>
      <c r="U950" s="134">
        <f t="shared" si="457"/>
        <v>0</v>
      </c>
      <c r="V950" s="134">
        <f t="shared" si="457"/>
        <v>0</v>
      </c>
      <c r="W950" s="134">
        <f t="shared" si="457"/>
        <v>0</v>
      </c>
      <c r="X950" s="134">
        <f t="shared" si="457"/>
        <v>0</v>
      </c>
    </row>
    <row r="951" spans="1:24" hidden="1">
      <c r="A951" s="609"/>
      <c r="B951" s="132">
        <f t="shared" si="449"/>
        <v>0</v>
      </c>
      <c r="C951" s="132">
        <f t="shared" si="449"/>
        <v>0</v>
      </c>
      <c r="D951" s="132">
        <f t="shared" si="449"/>
        <v>0</v>
      </c>
      <c r="E951" s="132">
        <f t="shared" si="449"/>
        <v>0</v>
      </c>
      <c r="F951" s="132"/>
      <c r="G951" s="132"/>
      <c r="H951" s="132"/>
      <c r="I951" s="132"/>
      <c r="J951" s="132"/>
      <c r="K951" s="134">
        <f t="shared" ref="K951:X951" si="458">IF(AND($C951="B+R",$D951="nie",$E951="prace rozwojowe",LataProjekcji&lt;=Koniec_PR,Modul_badawczo_rozwojowy=tak),ROUND(K125,0),0)</f>
        <v>0</v>
      </c>
      <c r="L951" s="134">
        <f t="shared" si="458"/>
        <v>0</v>
      </c>
      <c r="M951" s="134">
        <f t="shared" si="458"/>
        <v>0</v>
      </c>
      <c r="N951" s="134">
        <f t="shared" si="458"/>
        <v>0</v>
      </c>
      <c r="O951" s="134">
        <f t="shared" si="458"/>
        <v>0</v>
      </c>
      <c r="P951" s="134">
        <f t="shared" si="458"/>
        <v>0</v>
      </c>
      <c r="Q951" s="134">
        <f t="shared" si="458"/>
        <v>0</v>
      </c>
      <c r="R951" s="134">
        <f t="shared" si="458"/>
        <v>0</v>
      </c>
      <c r="S951" s="134">
        <f t="shared" si="458"/>
        <v>0</v>
      </c>
      <c r="T951" s="134">
        <f t="shared" si="458"/>
        <v>0</v>
      </c>
      <c r="U951" s="134">
        <f t="shared" si="458"/>
        <v>0</v>
      </c>
      <c r="V951" s="134">
        <f t="shared" si="458"/>
        <v>0</v>
      </c>
      <c r="W951" s="134">
        <f t="shared" si="458"/>
        <v>0</v>
      </c>
      <c r="X951" s="134">
        <f t="shared" si="458"/>
        <v>0</v>
      </c>
    </row>
    <row r="952" spans="1:24" hidden="1">
      <c r="A952" s="609"/>
      <c r="B952" s="132">
        <f t="shared" si="449"/>
        <v>0</v>
      </c>
      <c r="C952" s="132">
        <f t="shared" si="449"/>
        <v>0</v>
      </c>
      <c r="D952" s="132">
        <f t="shared" si="449"/>
        <v>0</v>
      </c>
      <c r="E952" s="132">
        <f t="shared" si="449"/>
        <v>0</v>
      </c>
      <c r="F952" s="132"/>
      <c r="G952" s="132"/>
      <c r="H952" s="132"/>
      <c r="I952" s="132"/>
      <c r="J952" s="132"/>
      <c r="K952" s="134">
        <f t="shared" ref="K952:X952" si="459">IF(AND($C952="B+R",$D952="nie",$E952="prace rozwojowe",LataProjekcji&lt;=Koniec_PR,Modul_badawczo_rozwojowy=tak),ROUND(K126,0),0)</f>
        <v>0</v>
      </c>
      <c r="L952" s="134">
        <f t="shared" si="459"/>
        <v>0</v>
      </c>
      <c r="M952" s="134">
        <f t="shared" si="459"/>
        <v>0</v>
      </c>
      <c r="N952" s="134">
        <f t="shared" si="459"/>
        <v>0</v>
      </c>
      <c r="O952" s="134">
        <f t="shared" si="459"/>
        <v>0</v>
      </c>
      <c r="P952" s="134">
        <f t="shared" si="459"/>
        <v>0</v>
      </c>
      <c r="Q952" s="134">
        <f t="shared" si="459"/>
        <v>0</v>
      </c>
      <c r="R952" s="134">
        <f t="shared" si="459"/>
        <v>0</v>
      </c>
      <c r="S952" s="134">
        <f t="shared" si="459"/>
        <v>0</v>
      </c>
      <c r="T952" s="134">
        <f t="shared" si="459"/>
        <v>0</v>
      </c>
      <c r="U952" s="134">
        <f t="shared" si="459"/>
        <v>0</v>
      </c>
      <c r="V952" s="134">
        <f t="shared" si="459"/>
        <v>0</v>
      </c>
      <c r="W952" s="134">
        <f t="shared" si="459"/>
        <v>0</v>
      </c>
      <c r="X952" s="134">
        <f t="shared" si="459"/>
        <v>0</v>
      </c>
    </row>
    <row r="953" spans="1:24" hidden="1">
      <c r="A953" s="609"/>
      <c r="B953" s="132">
        <f t="shared" si="449"/>
        <v>0</v>
      </c>
      <c r="C953" s="132">
        <f t="shared" si="449"/>
        <v>0</v>
      </c>
      <c r="D953" s="132">
        <f t="shared" si="449"/>
        <v>0</v>
      </c>
      <c r="E953" s="132">
        <f t="shared" si="449"/>
        <v>0</v>
      </c>
      <c r="F953" s="132"/>
      <c r="G953" s="132"/>
      <c r="H953" s="132"/>
      <c r="I953" s="132"/>
      <c r="J953" s="132"/>
      <c r="K953" s="134">
        <f t="shared" ref="K953:X953" si="460">IF(AND($C953="B+R",$D953="nie",$E953="prace rozwojowe",LataProjekcji&lt;=Koniec_PR,Modul_badawczo_rozwojowy=tak),ROUND(K127,0),0)</f>
        <v>0</v>
      </c>
      <c r="L953" s="134">
        <f t="shared" si="460"/>
        <v>0</v>
      </c>
      <c r="M953" s="134">
        <f t="shared" si="460"/>
        <v>0</v>
      </c>
      <c r="N953" s="134">
        <f t="shared" si="460"/>
        <v>0</v>
      </c>
      <c r="O953" s="134">
        <f t="shared" si="460"/>
        <v>0</v>
      </c>
      <c r="P953" s="134">
        <f t="shared" si="460"/>
        <v>0</v>
      </c>
      <c r="Q953" s="134">
        <f t="shared" si="460"/>
        <v>0</v>
      </c>
      <c r="R953" s="134">
        <f t="shared" si="460"/>
        <v>0</v>
      </c>
      <c r="S953" s="134">
        <f t="shared" si="460"/>
        <v>0</v>
      </c>
      <c r="T953" s="134">
        <f t="shared" si="460"/>
        <v>0</v>
      </c>
      <c r="U953" s="134">
        <f t="shared" si="460"/>
        <v>0</v>
      </c>
      <c r="V953" s="134">
        <f t="shared" si="460"/>
        <v>0</v>
      </c>
      <c r="W953" s="134">
        <f t="shared" si="460"/>
        <v>0</v>
      </c>
      <c r="X953" s="134">
        <f t="shared" si="460"/>
        <v>0</v>
      </c>
    </row>
    <row r="954" spans="1:24" hidden="1">
      <c r="A954" s="609"/>
      <c r="B954" s="132">
        <f t="shared" si="449"/>
        <v>0</v>
      </c>
      <c r="C954" s="132">
        <f t="shared" si="449"/>
        <v>0</v>
      </c>
      <c r="D954" s="132">
        <f t="shared" si="449"/>
        <v>0</v>
      </c>
      <c r="E954" s="132">
        <f t="shared" si="449"/>
        <v>0</v>
      </c>
      <c r="F954" s="132"/>
      <c r="G954" s="132"/>
      <c r="H954" s="132"/>
      <c r="I954" s="132"/>
      <c r="J954" s="132"/>
      <c r="K954" s="134">
        <f t="shared" ref="K954:X954" si="461">IF(AND($C954="B+R",$D954="nie",$E954="prace rozwojowe",LataProjekcji&lt;=Koniec_PR,Modul_badawczo_rozwojowy=tak),ROUND(K128,0),0)</f>
        <v>0</v>
      </c>
      <c r="L954" s="134">
        <f t="shared" si="461"/>
        <v>0</v>
      </c>
      <c r="M954" s="134">
        <f t="shared" si="461"/>
        <v>0</v>
      </c>
      <c r="N954" s="134">
        <f t="shared" si="461"/>
        <v>0</v>
      </c>
      <c r="O954" s="134">
        <f t="shared" si="461"/>
        <v>0</v>
      </c>
      <c r="P954" s="134">
        <f t="shared" si="461"/>
        <v>0</v>
      </c>
      <c r="Q954" s="134">
        <f t="shared" si="461"/>
        <v>0</v>
      </c>
      <c r="R954" s="134">
        <f t="shared" si="461"/>
        <v>0</v>
      </c>
      <c r="S954" s="134">
        <f t="shared" si="461"/>
        <v>0</v>
      </c>
      <c r="T954" s="134">
        <f t="shared" si="461"/>
        <v>0</v>
      </c>
      <c r="U954" s="134">
        <f t="shared" si="461"/>
        <v>0</v>
      </c>
      <c r="V954" s="134">
        <f t="shared" si="461"/>
        <v>0</v>
      </c>
      <c r="W954" s="134">
        <f t="shared" si="461"/>
        <v>0</v>
      </c>
      <c r="X954" s="134">
        <f t="shared" si="461"/>
        <v>0</v>
      </c>
    </row>
    <row r="955" spans="1:24" hidden="1">
      <c r="A955" s="609"/>
      <c r="B955" s="132">
        <f t="shared" si="449"/>
        <v>0</v>
      </c>
      <c r="C955" s="132">
        <f t="shared" si="449"/>
        <v>0</v>
      </c>
      <c r="D955" s="132">
        <f t="shared" si="449"/>
        <v>0</v>
      </c>
      <c r="E955" s="132">
        <f t="shared" si="449"/>
        <v>0</v>
      </c>
      <c r="F955" s="132"/>
      <c r="G955" s="132"/>
      <c r="H955" s="132"/>
      <c r="I955" s="132"/>
      <c r="J955" s="132"/>
      <c r="K955" s="134">
        <f t="shared" ref="K955:X955" si="462">IF(AND($C955="B+R",$D955="nie",$E955="prace rozwojowe",LataProjekcji&lt;=Koniec_PR,Modul_badawczo_rozwojowy=tak),ROUND(K129,0),0)</f>
        <v>0</v>
      </c>
      <c r="L955" s="134">
        <f t="shared" si="462"/>
        <v>0</v>
      </c>
      <c r="M955" s="134">
        <f t="shared" si="462"/>
        <v>0</v>
      </c>
      <c r="N955" s="134">
        <f t="shared" si="462"/>
        <v>0</v>
      </c>
      <c r="O955" s="134">
        <f t="shared" si="462"/>
        <v>0</v>
      </c>
      <c r="P955" s="134">
        <f t="shared" si="462"/>
        <v>0</v>
      </c>
      <c r="Q955" s="134">
        <f t="shared" si="462"/>
        <v>0</v>
      </c>
      <c r="R955" s="134">
        <f t="shared" si="462"/>
        <v>0</v>
      </c>
      <c r="S955" s="134">
        <f t="shared" si="462"/>
        <v>0</v>
      </c>
      <c r="T955" s="134">
        <f t="shared" si="462"/>
        <v>0</v>
      </c>
      <c r="U955" s="134">
        <f t="shared" si="462"/>
        <v>0</v>
      </c>
      <c r="V955" s="134">
        <f t="shared" si="462"/>
        <v>0</v>
      </c>
      <c r="W955" s="134">
        <f t="shared" si="462"/>
        <v>0</v>
      </c>
      <c r="X955" s="134">
        <f t="shared" si="462"/>
        <v>0</v>
      </c>
    </row>
    <row r="956" spans="1:24" hidden="1">
      <c r="A956" s="609"/>
      <c r="B956" s="132">
        <f t="shared" si="449"/>
        <v>0</v>
      </c>
      <c r="C956" s="132">
        <f t="shared" si="449"/>
        <v>0</v>
      </c>
      <c r="D956" s="132">
        <f t="shared" si="449"/>
        <v>0</v>
      </c>
      <c r="E956" s="132">
        <f t="shared" si="449"/>
        <v>0</v>
      </c>
      <c r="F956" s="132"/>
      <c r="G956" s="132"/>
      <c r="H956" s="132"/>
      <c r="I956" s="132"/>
      <c r="J956" s="132"/>
      <c r="K956" s="134">
        <f t="shared" ref="K956:X956" si="463">IF(AND($C956="B+R",$D956="nie",$E956="prace rozwojowe",LataProjekcji&lt;=Koniec_PR,Modul_badawczo_rozwojowy=tak),ROUND(K130,0),0)</f>
        <v>0</v>
      </c>
      <c r="L956" s="134">
        <f t="shared" si="463"/>
        <v>0</v>
      </c>
      <c r="M956" s="134">
        <f t="shared" si="463"/>
        <v>0</v>
      </c>
      <c r="N956" s="134">
        <f t="shared" si="463"/>
        <v>0</v>
      </c>
      <c r="O956" s="134">
        <f t="shared" si="463"/>
        <v>0</v>
      </c>
      <c r="P956" s="134">
        <f t="shared" si="463"/>
        <v>0</v>
      </c>
      <c r="Q956" s="134">
        <f t="shared" si="463"/>
        <v>0</v>
      </c>
      <c r="R956" s="134">
        <f t="shared" si="463"/>
        <v>0</v>
      </c>
      <c r="S956" s="134">
        <f t="shared" si="463"/>
        <v>0</v>
      </c>
      <c r="T956" s="134">
        <f t="shared" si="463"/>
        <v>0</v>
      </c>
      <c r="U956" s="134">
        <f t="shared" si="463"/>
        <v>0</v>
      </c>
      <c r="V956" s="134">
        <f t="shared" si="463"/>
        <v>0</v>
      </c>
      <c r="W956" s="134">
        <f t="shared" si="463"/>
        <v>0</v>
      </c>
      <c r="X956" s="134">
        <f t="shared" si="463"/>
        <v>0</v>
      </c>
    </row>
    <row r="957" spans="1:24" hidden="1">
      <c r="A957" s="609"/>
      <c r="B957" s="132">
        <f t="shared" si="449"/>
        <v>0</v>
      </c>
      <c r="C957" s="132">
        <f t="shared" si="449"/>
        <v>0</v>
      </c>
      <c r="D957" s="132">
        <f t="shared" si="449"/>
        <v>0</v>
      </c>
      <c r="E957" s="132">
        <f t="shared" si="449"/>
        <v>0</v>
      </c>
      <c r="F957" s="132"/>
      <c r="G957" s="132"/>
      <c r="H957" s="132"/>
      <c r="I957" s="132"/>
      <c r="J957" s="132"/>
      <c r="K957" s="134">
        <f t="shared" ref="K957:X957" si="464">IF(AND($C957="B+R",$D957="nie",$E957="prace rozwojowe",LataProjekcji&lt;=Koniec_PR,Modul_badawczo_rozwojowy=tak),ROUND(K131,0),0)</f>
        <v>0</v>
      </c>
      <c r="L957" s="134">
        <f t="shared" si="464"/>
        <v>0</v>
      </c>
      <c r="M957" s="134">
        <f t="shared" si="464"/>
        <v>0</v>
      </c>
      <c r="N957" s="134">
        <f t="shared" si="464"/>
        <v>0</v>
      </c>
      <c r="O957" s="134">
        <f t="shared" si="464"/>
        <v>0</v>
      </c>
      <c r="P957" s="134">
        <f t="shared" si="464"/>
        <v>0</v>
      </c>
      <c r="Q957" s="134">
        <f t="shared" si="464"/>
        <v>0</v>
      </c>
      <c r="R957" s="134">
        <f t="shared" si="464"/>
        <v>0</v>
      </c>
      <c r="S957" s="134">
        <f t="shared" si="464"/>
        <v>0</v>
      </c>
      <c r="T957" s="134">
        <f t="shared" si="464"/>
        <v>0</v>
      </c>
      <c r="U957" s="134">
        <f t="shared" si="464"/>
        <v>0</v>
      </c>
      <c r="V957" s="134">
        <f t="shared" si="464"/>
        <v>0</v>
      </c>
      <c r="W957" s="134">
        <f t="shared" si="464"/>
        <v>0</v>
      </c>
      <c r="X957" s="134">
        <f t="shared" si="464"/>
        <v>0</v>
      </c>
    </row>
    <row r="958" spans="1:24" hidden="1">
      <c r="A958" s="609"/>
      <c r="B958" s="132">
        <f t="shared" si="449"/>
        <v>0</v>
      </c>
      <c r="C958" s="132">
        <f t="shared" si="449"/>
        <v>0</v>
      </c>
      <c r="D958" s="132">
        <f t="shared" si="449"/>
        <v>0</v>
      </c>
      <c r="E958" s="132">
        <f t="shared" si="449"/>
        <v>0</v>
      </c>
      <c r="F958" s="132"/>
      <c r="G958" s="132"/>
      <c r="H958" s="132"/>
      <c r="I958" s="132"/>
      <c r="J958" s="132"/>
      <c r="K958" s="134">
        <f t="shared" ref="K958:X958" si="465">IF(AND($C958="B+R",$D958="nie",$E958="prace rozwojowe",LataProjekcji&lt;=Koniec_PR,Modul_badawczo_rozwojowy=tak),ROUND(K132,0),0)</f>
        <v>0</v>
      </c>
      <c r="L958" s="134">
        <f t="shared" si="465"/>
        <v>0</v>
      </c>
      <c r="M958" s="134">
        <f t="shared" si="465"/>
        <v>0</v>
      </c>
      <c r="N958" s="134">
        <f t="shared" si="465"/>
        <v>0</v>
      </c>
      <c r="O958" s="134">
        <f t="shared" si="465"/>
        <v>0</v>
      </c>
      <c r="P958" s="134">
        <f t="shared" si="465"/>
        <v>0</v>
      </c>
      <c r="Q958" s="134">
        <f t="shared" si="465"/>
        <v>0</v>
      </c>
      <c r="R958" s="134">
        <f t="shared" si="465"/>
        <v>0</v>
      </c>
      <c r="S958" s="134">
        <f t="shared" si="465"/>
        <v>0</v>
      </c>
      <c r="T958" s="134">
        <f t="shared" si="465"/>
        <v>0</v>
      </c>
      <c r="U958" s="134">
        <f t="shared" si="465"/>
        <v>0</v>
      </c>
      <c r="V958" s="134">
        <f t="shared" si="465"/>
        <v>0</v>
      </c>
      <c r="W958" s="134">
        <f t="shared" si="465"/>
        <v>0</v>
      </c>
      <c r="X958" s="134">
        <f t="shared" si="465"/>
        <v>0</v>
      </c>
    </row>
    <row r="959" spans="1:24" hidden="1">
      <c r="A959" s="609"/>
      <c r="B959" s="132">
        <f t="shared" si="449"/>
        <v>0</v>
      </c>
      <c r="C959" s="132">
        <f t="shared" si="449"/>
        <v>0</v>
      </c>
      <c r="D959" s="132">
        <f t="shared" si="449"/>
        <v>0</v>
      </c>
      <c r="E959" s="132">
        <f t="shared" si="449"/>
        <v>0</v>
      </c>
      <c r="F959" s="132"/>
      <c r="G959" s="132"/>
      <c r="H959" s="132"/>
      <c r="I959" s="132"/>
      <c r="J959" s="132"/>
      <c r="K959" s="134">
        <f t="shared" ref="K959:X959" si="466">IF(AND($C959="B+R",$D959="nie",$E959="prace rozwojowe",LataProjekcji&lt;=Koniec_PR,Modul_badawczo_rozwojowy=tak),ROUND(K133,0),0)</f>
        <v>0</v>
      </c>
      <c r="L959" s="134">
        <f t="shared" si="466"/>
        <v>0</v>
      </c>
      <c r="M959" s="134">
        <f t="shared" si="466"/>
        <v>0</v>
      </c>
      <c r="N959" s="134">
        <f t="shared" si="466"/>
        <v>0</v>
      </c>
      <c r="O959" s="134">
        <f t="shared" si="466"/>
        <v>0</v>
      </c>
      <c r="P959" s="134">
        <f t="shared" si="466"/>
        <v>0</v>
      </c>
      <c r="Q959" s="134">
        <f t="shared" si="466"/>
        <v>0</v>
      </c>
      <c r="R959" s="134">
        <f t="shared" si="466"/>
        <v>0</v>
      </c>
      <c r="S959" s="134">
        <f t="shared" si="466"/>
        <v>0</v>
      </c>
      <c r="T959" s="134">
        <f t="shared" si="466"/>
        <v>0</v>
      </c>
      <c r="U959" s="134">
        <f t="shared" si="466"/>
        <v>0</v>
      </c>
      <c r="V959" s="134">
        <f t="shared" si="466"/>
        <v>0</v>
      </c>
      <c r="W959" s="134">
        <f t="shared" si="466"/>
        <v>0</v>
      </c>
      <c r="X959" s="134">
        <f t="shared" si="466"/>
        <v>0</v>
      </c>
    </row>
    <row r="960" spans="1:24" hidden="1">
      <c r="A960" s="609"/>
      <c r="B960" s="132">
        <f t="shared" si="449"/>
        <v>0</v>
      </c>
      <c r="C960" s="132">
        <f t="shared" si="449"/>
        <v>0</v>
      </c>
      <c r="D960" s="132">
        <f t="shared" si="449"/>
        <v>0</v>
      </c>
      <c r="E960" s="132">
        <f t="shared" si="449"/>
        <v>0</v>
      </c>
      <c r="F960" s="132"/>
      <c r="G960" s="132"/>
      <c r="H960" s="132"/>
      <c r="I960" s="132"/>
      <c r="J960" s="132"/>
      <c r="K960" s="134">
        <f t="shared" ref="K960:X960" si="467">IF(AND($C960="B+R",$D960="nie",$E960="prace rozwojowe",LataProjekcji&lt;=Koniec_PR,Modul_badawczo_rozwojowy=tak),ROUND(K134,0),0)</f>
        <v>0</v>
      </c>
      <c r="L960" s="134">
        <f t="shared" si="467"/>
        <v>0</v>
      </c>
      <c r="M960" s="134">
        <f t="shared" si="467"/>
        <v>0</v>
      </c>
      <c r="N960" s="134">
        <f t="shared" si="467"/>
        <v>0</v>
      </c>
      <c r="O960" s="134">
        <f t="shared" si="467"/>
        <v>0</v>
      </c>
      <c r="P960" s="134">
        <f t="shared" si="467"/>
        <v>0</v>
      </c>
      <c r="Q960" s="134">
        <f t="shared" si="467"/>
        <v>0</v>
      </c>
      <c r="R960" s="134">
        <f t="shared" si="467"/>
        <v>0</v>
      </c>
      <c r="S960" s="134">
        <f t="shared" si="467"/>
        <v>0</v>
      </c>
      <c r="T960" s="134">
        <f t="shared" si="467"/>
        <v>0</v>
      </c>
      <c r="U960" s="134">
        <f t="shared" si="467"/>
        <v>0</v>
      </c>
      <c r="V960" s="134">
        <f t="shared" si="467"/>
        <v>0</v>
      </c>
      <c r="W960" s="134">
        <f t="shared" si="467"/>
        <v>0</v>
      </c>
      <c r="X960" s="134">
        <f t="shared" si="467"/>
        <v>0</v>
      </c>
    </row>
    <row r="961" spans="1:24" hidden="1">
      <c r="A961" s="609"/>
      <c r="B961" s="132">
        <f t="shared" si="449"/>
        <v>0</v>
      </c>
      <c r="C961" s="132">
        <f t="shared" si="449"/>
        <v>0</v>
      </c>
      <c r="D961" s="132">
        <f t="shared" si="449"/>
        <v>0</v>
      </c>
      <c r="E961" s="132">
        <f t="shared" si="449"/>
        <v>0</v>
      </c>
      <c r="F961" s="132"/>
      <c r="G961" s="132"/>
      <c r="H961" s="132"/>
      <c r="I961" s="132"/>
      <c r="J961" s="132"/>
      <c r="K961" s="134">
        <f t="shared" ref="K961:X961" si="468">IF(AND($C961="B+R",$D961="nie",$E961="prace rozwojowe",LataProjekcji&lt;=Koniec_PR,Modul_badawczo_rozwojowy=tak),ROUND(K135,0),0)</f>
        <v>0</v>
      </c>
      <c r="L961" s="134">
        <f t="shared" si="468"/>
        <v>0</v>
      </c>
      <c r="M961" s="134">
        <f t="shared" si="468"/>
        <v>0</v>
      </c>
      <c r="N961" s="134">
        <f t="shared" si="468"/>
        <v>0</v>
      </c>
      <c r="O961" s="134">
        <f t="shared" si="468"/>
        <v>0</v>
      </c>
      <c r="P961" s="134">
        <f t="shared" si="468"/>
        <v>0</v>
      </c>
      <c r="Q961" s="134">
        <f t="shared" si="468"/>
        <v>0</v>
      </c>
      <c r="R961" s="134">
        <f t="shared" si="468"/>
        <v>0</v>
      </c>
      <c r="S961" s="134">
        <f t="shared" si="468"/>
        <v>0</v>
      </c>
      <c r="T961" s="134">
        <f t="shared" si="468"/>
        <v>0</v>
      </c>
      <c r="U961" s="134">
        <f t="shared" si="468"/>
        <v>0</v>
      </c>
      <c r="V961" s="134">
        <f t="shared" si="468"/>
        <v>0</v>
      </c>
      <c r="W961" s="134">
        <f t="shared" si="468"/>
        <v>0</v>
      </c>
      <c r="X961" s="134">
        <f t="shared" si="468"/>
        <v>0</v>
      </c>
    </row>
    <row r="962" spans="1:24" hidden="1">
      <c r="A962" s="609"/>
      <c r="B962" s="132">
        <f t="shared" si="449"/>
        <v>0</v>
      </c>
      <c r="C962" s="132">
        <f t="shared" si="449"/>
        <v>0</v>
      </c>
      <c r="D962" s="132">
        <f t="shared" si="449"/>
        <v>0</v>
      </c>
      <c r="E962" s="132">
        <f t="shared" si="449"/>
        <v>0</v>
      </c>
      <c r="F962" s="132"/>
      <c r="G962" s="132"/>
      <c r="H962" s="132"/>
      <c r="I962" s="132"/>
      <c r="J962" s="132"/>
      <c r="K962" s="134">
        <f t="shared" ref="K962:X962" si="469">IF(AND($C962="B+R",$D962="nie",$E962="prace rozwojowe",LataProjekcji&lt;=Koniec_PR,Modul_badawczo_rozwojowy=tak),ROUND(K136,0),0)</f>
        <v>0</v>
      </c>
      <c r="L962" s="134">
        <f t="shared" si="469"/>
        <v>0</v>
      </c>
      <c r="M962" s="134">
        <f t="shared" si="469"/>
        <v>0</v>
      </c>
      <c r="N962" s="134">
        <f t="shared" si="469"/>
        <v>0</v>
      </c>
      <c r="O962" s="134">
        <f t="shared" si="469"/>
        <v>0</v>
      </c>
      <c r="P962" s="134">
        <f t="shared" si="469"/>
        <v>0</v>
      </c>
      <c r="Q962" s="134">
        <f t="shared" si="469"/>
        <v>0</v>
      </c>
      <c r="R962" s="134">
        <f t="shared" si="469"/>
        <v>0</v>
      </c>
      <c r="S962" s="134">
        <f t="shared" si="469"/>
        <v>0</v>
      </c>
      <c r="T962" s="134">
        <f t="shared" si="469"/>
        <v>0</v>
      </c>
      <c r="U962" s="134">
        <f t="shared" si="469"/>
        <v>0</v>
      </c>
      <c r="V962" s="134">
        <f t="shared" si="469"/>
        <v>0</v>
      </c>
      <c r="W962" s="134">
        <f t="shared" si="469"/>
        <v>0</v>
      </c>
      <c r="X962" s="134">
        <f t="shared" si="469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70">ROUND(SUM(K943:K962),0)</f>
        <v>0</v>
      </c>
      <c r="L963" s="135">
        <f t="shared" si="470"/>
        <v>0</v>
      </c>
      <c r="M963" s="135">
        <f t="shared" si="470"/>
        <v>0</v>
      </c>
      <c r="N963" s="135">
        <f t="shared" si="470"/>
        <v>0</v>
      </c>
      <c r="O963" s="135">
        <f t="shared" si="470"/>
        <v>0</v>
      </c>
      <c r="P963" s="135">
        <f t="shared" si="470"/>
        <v>0</v>
      </c>
      <c r="Q963" s="135">
        <f t="shared" si="470"/>
        <v>0</v>
      </c>
      <c r="R963" s="135">
        <f t="shared" si="470"/>
        <v>0</v>
      </c>
      <c r="S963" s="135">
        <f t="shared" si="470"/>
        <v>0</v>
      </c>
      <c r="T963" s="135">
        <f t="shared" si="470"/>
        <v>0</v>
      </c>
      <c r="U963" s="135">
        <f t="shared" si="470"/>
        <v>0</v>
      </c>
      <c r="V963" s="135">
        <f t="shared" si="470"/>
        <v>0</v>
      </c>
      <c r="W963" s="135">
        <f t="shared" si="470"/>
        <v>0</v>
      </c>
      <c r="X963" s="135">
        <f t="shared" si="470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71">B162</f>
        <v>0</v>
      </c>
      <c r="C967" s="132">
        <f t="shared" si="471"/>
        <v>0</v>
      </c>
      <c r="D967" s="132">
        <f t="shared" si="471"/>
        <v>0</v>
      </c>
      <c r="E967" s="132">
        <f t="shared" si="471"/>
        <v>0</v>
      </c>
      <c r="F967" s="132"/>
      <c r="G967" s="132"/>
      <c r="H967" s="132"/>
      <c r="I967" s="132"/>
      <c r="J967" s="132"/>
      <c r="K967" s="134">
        <f t="shared" ref="K967:X967" si="472">IF(AND($C967="B+R",$D967="nie",$E967="prace rozwojowe",LataProjekcji&lt;=Koniec_PR,Modul_badawczo_rozwojowy=tak),ROUND(K162,0),0)</f>
        <v>0</v>
      </c>
      <c r="L967" s="134">
        <f t="shared" si="472"/>
        <v>0</v>
      </c>
      <c r="M967" s="134">
        <f t="shared" si="472"/>
        <v>0</v>
      </c>
      <c r="N967" s="134">
        <f t="shared" si="472"/>
        <v>0</v>
      </c>
      <c r="O967" s="134">
        <f t="shared" si="472"/>
        <v>0</v>
      </c>
      <c r="P967" s="134">
        <f t="shared" si="472"/>
        <v>0</v>
      </c>
      <c r="Q967" s="134">
        <f t="shared" si="472"/>
        <v>0</v>
      </c>
      <c r="R967" s="134">
        <f t="shared" si="472"/>
        <v>0</v>
      </c>
      <c r="S967" s="134">
        <f t="shared" si="472"/>
        <v>0</v>
      </c>
      <c r="T967" s="134">
        <f t="shared" si="472"/>
        <v>0</v>
      </c>
      <c r="U967" s="134">
        <f t="shared" si="472"/>
        <v>0</v>
      </c>
      <c r="V967" s="134">
        <f t="shared" si="472"/>
        <v>0</v>
      </c>
      <c r="W967" s="134">
        <f t="shared" si="472"/>
        <v>0</v>
      </c>
      <c r="X967" s="134">
        <f t="shared" si="472"/>
        <v>0</v>
      </c>
    </row>
    <row r="968" spans="1:24" hidden="1">
      <c r="B968" s="132">
        <f t="shared" si="471"/>
        <v>0</v>
      </c>
      <c r="C968" s="132">
        <f t="shared" si="471"/>
        <v>0</v>
      </c>
      <c r="D968" s="132">
        <f t="shared" si="471"/>
        <v>0</v>
      </c>
      <c r="E968" s="132">
        <f t="shared" si="471"/>
        <v>0</v>
      </c>
      <c r="F968" s="132"/>
      <c r="G968" s="132"/>
      <c r="H968" s="132"/>
      <c r="I968" s="132"/>
      <c r="J968" s="132"/>
      <c r="K968" s="134">
        <f t="shared" ref="K968:X968" si="473">IF(AND($C968="B+R",$D968="nie",$E968="prace rozwojowe",LataProjekcji&lt;=Koniec_PR,Modul_badawczo_rozwojowy=tak),ROUND(K163,0),0)</f>
        <v>0</v>
      </c>
      <c r="L968" s="134">
        <f t="shared" si="473"/>
        <v>0</v>
      </c>
      <c r="M968" s="134">
        <f t="shared" si="473"/>
        <v>0</v>
      </c>
      <c r="N968" s="134">
        <f t="shared" si="473"/>
        <v>0</v>
      </c>
      <c r="O968" s="134">
        <f t="shared" si="473"/>
        <v>0</v>
      </c>
      <c r="P968" s="134">
        <f t="shared" si="473"/>
        <v>0</v>
      </c>
      <c r="Q968" s="134">
        <f t="shared" si="473"/>
        <v>0</v>
      </c>
      <c r="R968" s="134">
        <f t="shared" si="473"/>
        <v>0</v>
      </c>
      <c r="S968" s="134">
        <f t="shared" si="473"/>
        <v>0</v>
      </c>
      <c r="T968" s="134">
        <f t="shared" si="473"/>
        <v>0</v>
      </c>
      <c r="U968" s="134">
        <f t="shared" si="473"/>
        <v>0</v>
      </c>
      <c r="V968" s="134">
        <f t="shared" si="473"/>
        <v>0</v>
      </c>
      <c r="W968" s="134">
        <f t="shared" si="473"/>
        <v>0</v>
      </c>
      <c r="X968" s="134">
        <f t="shared" si="473"/>
        <v>0</v>
      </c>
    </row>
    <row r="969" spans="1:24" hidden="1">
      <c r="B969" s="132">
        <f t="shared" si="471"/>
        <v>0</v>
      </c>
      <c r="C969" s="132">
        <f t="shared" si="471"/>
        <v>0</v>
      </c>
      <c r="D969" s="132">
        <f t="shared" si="471"/>
        <v>0</v>
      </c>
      <c r="E969" s="132">
        <f t="shared" si="471"/>
        <v>0</v>
      </c>
      <c r="F969" s="132"/>
      <c r="G969" s="132"/>
      <c r="H969" s="132"/>
      <c r="I969" s="132"/>
      <c r="J969" s="132"/>
      <c r="K969" s="134">
        <f t="shared" ref="K969:X969" si="474">IF(AND($C969="B+R",$D969="nie",$E969="prace rozwojowe",LataProjekcji&lt;=Koniec_PR,Modul_badawczo_rozwojowy=tak),ROUND(K164,0),0)</f>
        <v>0</v>
      </c>
      <c r="L969" s="134">
        <f t="shared" si="474"/>
        <v>0</v>
      </c>
      <c r="M969" s="134">
        <f t="shared" si="474"/>
        <v>0</v>
      </c>
      <c r="N969" s="134">
        <f t="shared" si="474"/>
        <v>0</v>
      </c>
      <c r="O969" s="134">
        <f t="shared" si="474"/>
        <v>0</v>
      </c>
      <c r="P969" s="134">
        <f t="shared" si="474"/>
        <v>0</v>
      </c>
      <c r="Q969" s="134">
        <f t="shared" si="474"/>
        <v>0</v>
      </c>
      <c r="R969" s="134">
        <f t="shared" si="474"/>
        <v>0</v>
      </c>
      <c r="S969" s="134">
        <f t="shared" si="474"/>
        <v>0</v>
      </c>
      <c r="T969" s="134">
        <f t="shared" si="474"/>
        <v>0</v>
      </c>
      <c r="U969" s="134">
        <f t="shared" si="474"/>
        <v>0</v>
      </c>
      <c r="V969" s="134">
        <f t="shared" si="474"/>
        <v>0</v>
      </c>
      <c r="W969" s="134">
        <f t="shared" si="474"/>
        <v>0</v>
      </c>
      <c r="X969" s="134">
        <f t="shared" si="474"/>
        <v>0</v>
      </c>
    </row>
    <row r="970" spans="1:24" hidden="1">
      <c r="B970" s="132">
        <f t="shared" si="471"/>
        <v>0</v>
      </c>
      <c r="C970" s="132">
        <f t="shared" si="471"/>
        <v>0</v>
      </c>
      <c r="D970" s="132">
        <f t="shared" si="471"/>
        <v>0</v>
      </c>
      <c r="E970" s="132">
        <f t="shared" si="471"/>
        <v>0</v>
      </c>
      <c r="F970" s="132"/>
      <c r="G970" s="132"/>
      <c r="H970" s="132"/>
      <c r="I970" s="132"/>
      <c r="J970" s="132"/>
      <c r="K970" s="134">
        <f t="shared" ref="K970:X970" si="475">IF(AND($C970="B+R",$D970="nie",$E970="prace rozwojowe",LataProjekcji&lt;=Koniec_PR,Modul_badawczo_rozwojowy=tak),ROUND(K165,0),0)</f>
        <v>0</v>
      </c>
      <c r="L970" s="134">
        <f t="shared" si="475"/>
        <v>0</v>
      </c>
      <c r="M970" s="134">
        <f t="shared" si="475"/>
        <v>0</v>
      </c>
      <c r="N970" s="134">
        <f t="shared" si="475"/>
        <v>0</v>
      </c>
      <c r="O970" s="134">
        <f t="shared" si="475"/>
        <v>0</v>
      </c>
      <c r="P970" s="134">
        <f t="shared" si="475"/>
        <v>0</v>
      </c>
      <c r="Q970" s="134">
        <f t="shared" si="475"/>
        <v>0</v>
      </c>
      <c r="R970" s="134">
        <f t="shared" si="475"/>
        <v>0</v>
      </c>
      <c r="S970" s="134">
        <f t="shared" si="475"/>
        <v>0</v>
      </c>
      <c r="T970" s="134">
        <f t="shared" si="475"/>
        <v>0</v>
      </c>
      <c r="U970" s="134">
        <f t="shared" si="475"/>
        <v>0</v>
      </c>
      <c r="V970" s="134">
        <f t="shared" si="475"/>
        <v>0</v>
      </c>
      <c r="W970" s="134">
        <f t="shared" si="475"/>
        <v>0</v>
      </c>
      <c r="X970" s="134">
        <f t="shared" si="475"/>
        <v>0</v>
      </c>
    </row>
    <row r="971" spans="1:24" hidden="1">
      <c r="B971" s="132">
        <f t="shared" si="471"/>
        <v>0</v>
      </c>
      <c r="C971" s="132">
        <f t="shared" si="471"/>
        <v>0</v>
      </c>
      <c r="D971" s="132">
        <f t="shared" si="471"/>
        <v>0</v>
      </c>
      <c r="E971" s="132">
        <f t="shared" si="471"/>
        <v>0</v>
      </c>
      <c r="F971" s="132"/>
      <c r="G971" s="132"/>
      <c r="H971" s="132"/>
      <c r="I971" s="132"/>
      <c r="J971" s="132"/>
      <c r="K971" s="134">
        <f t="shared" ref="K971:X971" si="476">IF(AND($C971="B+R",$D971="nie",$E971="prace rozwojowe",LataProjekcji&lt;=Koniec_PR,Modul_badawczo_rozwojowy=tak),ROUND(K166,0),0)</f>
        <v>0</v>
      </c>
      <c r="L971" s="134">
        <f t="shared" si="476"/>
        <v>0</v>
      </c>
      <c r="M971" s="134">
        <f t="shared" si="476"/>
        <v>0</v>
      </c>
      <c r="N971" s="134">
        <f t="shared" si="476"/>
        <v>0</v>
      </c>
      <c r="O971" s="134">
        <f t="shared" si="476"/>
        <v>0</v>
      </c>
      <c r="P971" s="134">
        <f t="shared" si="476"/>
        <v>0</v>
      </c>
      <c r="Q971" s="134">
        <f t="shared" si="476"/>
        <v>0</v>
      </c>
      <c r="R971" s="134">
        <f t="shared" si="476"/>
        <v>0</v>
      </c>
      <c r="S971" s="134">
        <f t="shared" si="476"/>
        <v>0</v>
      </c>
      <c r="T971" s="134">
        <f t="shared" si="476"/>
        <v>0</v>
      </c>
      <c r="U971" s="134">
        <f t="shared" si="476"/>
        <v>0</v>
      </c>
      <c r="V971" s="134">
        <f t="shared" si="476"/>
        <v>0</v>
      </c>
      <c r="W971" s="134">
        <f t="shared" si="476"/>
        <v>0</v>
      </c>
      <c r="X971" s="134">
        <f t="shared" si="476"/>
        <v>0</v>
      </c>
    </row>
    <row r="972" spans="1:24" hidden="1">
      <c r="B972" s="132">
        <f t="shared" si="471"/>
        <v>0</v>
      </c>
      <c r="C972" s="132">
        <f t="shared" si="471"/>
        <v>0</v>
      </c>
      <c r="D972" s="132">
        <f t="shared" si="471"/>
        <v>0</v>
      </c>
      <c r="E972" s="132">
        <f t="shared" si="471"/>
        <v>0</v>
      </c>
      <c r="F972" s="132"/>
      <c r="G972" s="132"/>
      <c r="H972" s="132"/>
      <c r="I972" s="132"/>
      <c r="J972" s="132"/>
      <c r="K972" s="134">
        <f t="shared" ref="K972:X972" si="477">IF(AND($C972="B+R",$D972="nie",$E972="prace rozwojowe",LataProjekcji&lt;=Koniec_PR,Modul_badawczo_rozwojowy=tak),ROUND(K167,0),0)</f>
        <v>0</v>
      </c>
      <c r="L972" s="134">
        <f t="shared" si="477"/>
        <v>0</v>
      </c>
      <c r="M972" s="134">
        <f t="shared" si="477"/>
        <v>0</v>
      </c>
      <c r="N972" s="134">
        <f t="shared" si="477"/>
        <v>0</v>
      </c>
      <c r="O972" s="134">
        <f t="shared" si="477"/>
        <v>0</v>
      </c>
      <c r="P972" s="134">
        <f t="shared" si="477"/>
        <v>0</v>
      </c>
      <c r="Q972" s="134">
        <f t="shared" si="477"/>
        <v>0</v>
      </c>
      <c r="R972" s="134">
        <f t="shared" si="477"/>
        <v>0</v>
      </c>
      <c r="S972" s="134">
        <f t="shared" si="477"/>
        <v>0</v>
      </c>
      <c r="T972" s="134">
        <f t="shared" si="477"/>
        <v>0</v>
      </c>
      <c r="U972" s="134">
        <f t="shared" si="477"/>
        <v>0</v>
      </c>
      <c r="V972" s="134">
        <f t="shared" si="477"/>
        <v>0</v>
      </c>
      <c r="W972" s="134">
        <f t="shared" si="477"/>
        <v>0</v>
      </c>
      <c r="X972" s="134">
        <f t="shared" si="477"/>
        <v>0</v>
      </c>
    </row>
    <row r="973" spans="1:24" hidden="1">
      <c r="B973" s="132">
        <f t="shared" si="471"/>
        <v>0</v>
      </c>
      <c r="C973" s="132">
        <f t="shared" si="471"/>
        <v>0</v>
      </c>
      <c r="D973" s="132">
        <f t="shared" si="471"/>
        <v>0</v>
      </c>
      <c r="E973" s="132">
        <f t="shared" si="471"/>
        <v>0</v>
      </c>
      <c r="F973" s="132"/>
      <c r="G973" s="132"/>
      <c r="H973" s="132"/>
      <c r="I973" s="132"/>
      <c r="J973" s="132"/>
      <c r="K973" s="134">
        <f t="shared" ref="K973:X973" si="478">IF(AND($C973="B+R",$D973="nie",$E973="prace rozwojowe",LataProjekcji&lt;=Koniec_PR,Modul_badawczo_rozwojowy=tak),ROUND(K168,0),0)</f>
        <v>0</v>
      </c>
      <c r="L973" s="134">
        <f t="shared" si="478"/>
        <v>0</v>
      </c>
      <c r="M973" s="134">
        <f t="shared" si="478"/>
        <v>0</v>
      </c>
      <c r="N973" s="134">
        <f t="shared" si="478"/>
        <v>0</v>
      </c>
      <c r="O973" s="134">
        <f t="shared" si="478"/>
        <v>0</v>
      </c>
      <c r="P973" s="134">
        <f t="shared" si="478"/>
        <v>0</v>
      </c>
      <c r="Q973" s="134">
        <f t="shared" si="478"/>
        <v>0</v>
      </c>
      <c r="R973" s="134">
        <f t="shared" si="478"/>
        <v>0</v>
      </c>
      <c r="S973" s="134">
        <f t="shared" si="478"/>
        <v>0</v>
      </c>
      <c r="T973" s="134">
        <f t="shared" si="478"/>
        <v>0</v>
      </c>
      <c r="U973" s="134">
        <f t="shared" si="478"/>
        <v>0</v>
      </c>
      <c r="V973" s="134">
        <f t="shared" si="478"/>
        <v>0</v>
      </c>
      <c r="W973" s="134">
        <f t="shared" si="478"/>
        <v>0</v>
      </c>
      <c r="X973" s="134">
        <f t="shared" si="478"/>
        <v>0</v>
      </c>
    </row>
    <row r="974" spans="1:24" hidden="1">
      <c r="B974" s="132">
        <f t="shared" si="471"/>
        <v>0</v>
      </c>
      <c r="C974" s="132">
        <f t="shared" si="471"/>
        <v>0</v>
      </c>
      <c r="D974" s="132">
        <f t="shared" si="471"/>
        <v>0</v>
      </c>
      <c r="E974" s="132">
        <f t="shared" si="471"/>
        <v>0</v>
      </c>
      <c r="F974" s="132"/>
      <c r="G974" s="132"/>
      <c r="H974" s="132"/>
      <c r="I974" s="132"/>
      <c r="J974" s="132"/>
      <c r="K974" s="134">
        <f t="shared" ref="K974:X974" si="479">IF(AND($C974="B+R",$D974="nie",$E974="prace rozwojowe",LataProjekcji&lt;=Koniec_PR,Modul_badawczo_rozwojowy=tak),ROUND(K169,0),0)</f>
        <v>0</v>
      </c>
      <c r="L974" s="134">
        <f t="shared" si="479"/>
        <v>0</v>
      </c>
      <c r="M974" s="134">
        <f t="shared" si="479"/>
        <v>0</v>
      </c>
      <c r="N974" s="134">
        <f t="shared" si="479"/>
        <v>0</v>
      </c>
      <c r="O974" s="134">
        <f t="shared" si="479"/>
        <v>0</v>
      </c>
      <c r="P974" s="134">
        <f t="shared" si="479"/>
        <v>0</v>
      </c>
      <c r="Q974" s="134">
        <f t="shared" si="479"/>
        <v>0</v>
      </c>
      <c r="R974" s="134">
        <f t="shared" si="479"/>
        <v>0</v>
      </c>
      <c r="S974" s="134">
        <f t="shared" si="479"/>
        <v>0</v>
      </c>
      <c r="T974" s="134">
        <f t="shared" si="479"/>
        <v>0</v>
      </c>
      <c r="U974" s="134">
        <f t="shared" si="479"/>
        <v>0</v>
      </c>
      <c r="V974" s="134">
        <f t="shared" si="479"/>
        <v>0</v>
      </c>
      <c r="W974" s="134">
        <f t="shared" si="479"/>
        <v>0</v>
      </c>
      <c r="X974" s="134">
        <f t="shared" si="479"/>
        <v>0</v>
      </c>
    </row>
    <row r="975" spans="1:24" hidden="1">
      <c r="B975" s="132">
        <f t="shared" si="471"/>
        <v>0</v>
      </c>
      <c r="C975" s="132">
        <f t="shared" si="471"/>
        <v>0</v>
      </c>
      <c r="D975" s="132">
        <f t="shared" si="471"/>
        <v>0</v>
      </c>
      <c r="E975" s="132">
        <f t="shared" si="471"/>
        <v>0</v>
      </c>
      <c r="F975" s="132"/>
      <c r="G975" s="132"/>
      <c r="H975" s="132"/>
      <c r="I975" s="132"/>
      <c r="J975" s="132"/>
      <c r="K975" s="134">
        <f t="shared" ref="K975:X975" si="480">IF(AND($C975="B+R",$D975="nie",$E975="prace rozwojowe",LataProjekcji&lt;=Koniec_PR,Modul_badawczo_rozwojowy=tak),ROUND(K170,0),0)</f>
        <v>0</v>
      </c>
      <c r="L975" s="134">
        <f t="shared" si="480"/>
        <v>0</v>
      </c>
      <c r="M975" s="134">
        <f t="shared" si="480"/>
        <v>0</v>
      </c>
      <c r="N975" s="134">
        <f t="shared" si="480"/>
        <v>0</v>
      </c>
      <c r="O975" s="134">
        <f t="shared" si="480"/>
        <v>0</v>
      </c>
      <c r="P975" s="134">
        <f t="shared" si="480"/>
        <v>0</v>
      </c>
      <c r="Q975" s="134">
        <f t="shared" si="480"/>
        <v>0</v>
      </c>
      <c r="R975" s="134">
        <f t="shared" si="480"/>
        <v>0</v>
      </c>
      <c r="S975" s="134">
        <f t="shared" si="480"/>
        <v>0</v>
      </c>
      <c r="T975" s="134">
        <f t="shared" si="480"/>
        <v>0</v>
      </c>
      <c r="U975" s="134">
        <f t="shared" si="480"/>
        <v>0</v>
      </c>
      <c r="V975" s="134">
        <f t="shared" si="480"/>
        <v>0</v>
      </c>
      <c r="W975" s="134">
        <f t="shared" si="480"/>
        <v>0</v>
      </c>
      <c r="X975" s="134">
        <f t="shared" si="480"/>
        <v>0</v>
      </c>
    </row>
    <row r="976" spans="1:24" hidden="1">
      <c r="B976" s="132">
        <f t="shared" si="471"/>
        <v>0</v>
      </c>
      <c r="C976" s="132">
        <f t="shared" si="471"/>
        <v>0</v>
      </c>
      <c r="D976" s="132">
        <f t="shared" si="471"/>
        <v>0</v>
      </c>
      <c r="E976" s="132">
        <f t="shared" si="471"/>
        <v>0</v>
      </c>
      <c r="F976" s="132"/>
      <c r="G976" s="132"/>
      <c r="H976" s="132"/>
      <c r="I976" s="132"/>
      <c r="J976" s="132"/>
      <c r="K976" s="134">
        <f t="shared" ref="K976:X976" si="481">IF(AND($C976="B+R",$D976="nie",$E976="prace rozwojowe",LataProjekcji&lt;=Koniec_PR,Modul_badawczo_rozwojowy=tak),ROUND(K171,0),0)</f>
        <v>0</v>
      </c>
      <c r="L976" s="134">
        <f t="shared" si="481"/>
        <v>0</v>
      </c>
      <c r="M976" s="134">
        <f t="shared" si="481"/>
        <v>0</v>
      </c>
      <c r="N976" s="134">
        <f t="shared" si="481"/>
        <v>0</v>
      </c>
      <c r="O976" s="134">
        <f t="shared" si="481"/>
        <v>0</v>
      </c>
      <c r="P976" s="134">
        <f t="shared" si="481"/>
        <v>0</v>
      </c>
      <c r="Q976" s="134">
        <f t="shared" si="481"/>
        <v>0</v>
      </c>
      <c r="R976" s="134">
        <f t="shared" si="481"/>
        <v>0</v>
      </c>
      <c r="S976" s="134">
        <f t="shared" si="481"/>
        <v>0</v>
      </c>
      <c r="T976" s="134">
        <f t="shared" si="481"/>
        <v>0</v>
      </c>
      <c r="U976" s="134">
        <f t="shared" si="481"/>
        <v>0</v>
      </c>
      <c r="V976" s="134">
        <f t="shared" si="481"/>
        <v>0</v>
      </c>
      <c r="W976" s="134">
        <f t="shared" si="481"/>
        <v>0</v>
      </c>
      <c r="X976" s="134">
        <f t="shared" si="481"/>
        <v>0</v>
      </c>
    </row>
    <row r="977" spans="2:24" hidden="1">
      <c r="B977" s="132">
        <f t="shared" si="471"/>
        <v>0</v>
      </c>
      <c r="C977" s="132">
        <f t="shared" si="471"/>
        <v>0</v>
      </c>
      <c r="D977" s="132">
        <f t="shared" si="471"/>
        <v>0</v>
      </c>
      <c r="E977" s="132">
        <f t="shared" si="471"/>
        <v>0</v>
      </c>
      <c r="F977" s="132"/>
      <c r="G977" s="132"/>
      <c r="H977" s="132"/>
      <c r="I977" s="132"/>
      <c r="J977" s="132"/>
      <c r="K977" s="134">
        <f t="shared" ref="K977:X977" si="482">IF(AND($C977="B+R",$D977="nie",$E977="prace rozwojowe",LataProjekcji&lt;=Koniec_PR,Modul_badawczo_rozwojowy=tak),ROUND(K172,0),0)</f>
        <v>0</v>
      </c>
      <c r="L977" s="134">
        <f t="shared" si="482"/>
        <v>0</v>
      </c>
      <c r="M977" s="134">
        <f t="shared" si="482"/>
        <v>0</v>
      </c>
      <c r="N977" s="134">
        <f t="shared" si="482"/>
        <v>0</v>
      </c>
      <c r="O977" s="134">
        <f t="shared" si="482"/>
        <v>0</v>
      </c>
      <c r="P977" s="134">
        <f t="shared" si="482"/>
        <v>0</v>
      </c>
      <c r="Q977" s="134">
        <f t="shared" si="482"/>
        <v>0</v>
      </c>
      <c r="R977" s="134">
        <f t="shared" si="482"/>
        <v>0</v>
      </c>
      <c r="S977" s="134">
        <f t="shared" si="482"/>
        <v>0</v>
      </c>
      <c r="T977" s="134">
        <f t="shared" si="482"/>
        <v>0</v>
      </c>
      <c r="U977" s="134">
        <f t="shared" si="482"/>
        <v>0</v>
      </c>
      <c r="V977" s="134">
        <f t="shared" si="482"/>
        <v>0</v>
      </c>
      <c r="W977" s="134">
        <f t="shared" si="482"/>
        <v>0</v>
      </c>
      <c r="X977" s="134">
        <f t="shared" si="482"/>
        <v>0</v>
      </c>
    </row>
    <row r="978" spans="2:24" hidden="1">
      <c r="B978" s="132">
        <f t="shared" si="471"/>
        <v>0</v>
      </c>
      <c r="C978" s="132">
        <f t="shared" si="471"/>
        <v>0</v>
      </c>
      <c r="D978" s="132">
        <f t="shared" si="471"/>
        <v>0</v>
      </c>
      <c r="E978" s="132">
        <f t="shared" si="471"/>
        <v>0</v>
      </c>
      <c r="F978" s="132"/>
      <c r="G978" s="132"/>
      <c r="H978" s="132"/>
      <c r="I978" s="132"/>
      <c r="J978" s="132"/>
      <c r="K978" s="134">
        <f t="shared" ref="K978:X978" si="483">IF(AND($C978="B+R",$D978="nie",$E978="prace rozwojowe",LataProjekcji&lt;=Koniec_PR,Modul_badawczo_rozwojowy=tak),ROUND(K173,0),0)</f>
        <v>0</v>
      </c>
      <c r="L978" s="134">
        <f t="shared" si="483"/>
        <v>0</v>
      </c>
      <c r="M978" s="134">
        <f t="shared" si="483"/>
        <v>0</v>
      </c>
      <c r="N978" s="134">
        <f t="shared" si="483"/>
        <v>0</v>
      </c>
      <c r="O978" s="134">
        <f t="shared" si="483"/>
        <v>0</v>
      </c>
      <c r="P978" s="134">
        <f t="shared" si="483"/>
        <v>0</v>
      </c>
      <c r="Q978" s="134">
        <f t="shared" si="483"/>
        <v>0</v>
      </c>
      <c r="R978" s="134">
        <f t="shared" si="483"/>
        <v>0</v>
      </c>
      <c r="S978" s="134">
        <f t="shared" si="483"/>
        <v>0</v>
      </c>
      <c r="T978" s="134">
        <f t="shared" si="483"/>
        <v>0</v>
      </c>
      <c r="U978" s="134">
        <f t="shared" si="483"/>
        <v>0</v>
      </c>
      <c r="V978" s="134">
        <f t="shared" si="483"/>
        <v>0</v>
      </c>
      <c r="W978" s="134">
        <f t="shared" si="483"/>
        <v>0</v>
      </c>
      <c r="X978" s="134">
        <f t="shared" si="483"/>
        <v>0</v>
      </c>
    </row>
    <row r="979" spans="2:24" hidden="1">
      <c r="B979" s="132">
        <f t="shared" si="471"/>
        <v>0</v>
      </c>
      <c r="C979" s="132">
        <f t="shared" si="471"/>
        <v>0</v>
      </c>
      <c r="D979" s="132">
        <f t="shared" si="471"/>
        <v>0</v>
      </c>
      <c r="E979" s="132">
        <f t="shared" si="471"/>
        <v>0</v>
      </c>
      <c r="F979" s="132"/>
      <c r="G979" s="132"/>
      <c r="H979" s="132"/>
      <c r="I979" s="132"/>
      <c r="J979" s="132"/>
      <c r="K979" s="134">
        <f t="shared" ref="K979:X979" si="484">IF(AND($C979="B+R",$D979="nie",$E979="prace rozwojowe",LataProjekcji&lt;=Koniec_PR,Modul_badawczo_rozwojowy=tak),ROUND(K174,0),0)</f>
        <v>0</v>
      </c>
      <c r="L979" s="134">
        <f t="shared" si="484"/>
        <v>0</v>
      </c>
      <c r="M979" s="134">
        <f t="shared" si="484"/>
        <v>0</v>
      </c>
      <c r="N979" s="134">
        <f t="shared" si="484"/>
        <v>0</v>
      </c>
      <c r="O979" s="134">
        <f t="shared" si="484"/>
        <v>0</v>
      </c>
      <c r="P979" s="134">
        <f t="shared" si="484"/>
        <v>0</v>
      </c>
      <c r="Q979" s="134">
        <f t="shared" si="484"/>
        <v>0</v>
      </c>
      <c r="R979" s="134">
        <f t="shared" si="484"/>
        <v>0</v>
      </c>
      <c r="S979" s="134">
        <f t="shared" si="484"/>
        <v>0</v>
      </c>
      <c r="T979" s="134">
        <f t="shared" si="484"/>
        <v>0</v>
      </c>
      <c r="U979" s="134">
        <f t="shared" si="484"/>
        <v>0</v>
      </c>
      <c r="V979" s="134">
        <f t="shared" si="484"/>
        <v>0</v>
      </c>
      <c r="W979" s="134">
        <f t="shared" si="484"/>
        <v>0</v>
      </c>
      <c r="X979" s="134">
        <f t="shared" si="484"/>
        <v>0</v>
      </c>
    </row>
    <row r="980" spans="2:24" hidden="1">
      <c r="B980" s="132">
        <f t="shared" si="471"/>
        <v>0</v>
      </c>
      <c r="C980" s="132">
        <f t="shared" si="471"/>
        <v>0</v>
      </c>
      <c r="D980" s="132">
        <f t="shared" si="471"/>
        <v>0</v>
      </c>
      <c r="E980" s="132">
        <f t="shared" si="471"/>
        <v>0</v>
      </c>
      <c r="F980" s="132"/>
      <c r="G980" s="132"/>
      <c r="H980" s="132"/>
      <c r="I980" s="132"/>
      <c r="J980" s="132"/>
      <c r="K980" s="134">
        <f t="shared" ref="K980:X980" si="485">IF(AND($C980="B+R",$D980="nie",$E980="prace rozwojowe",LataProjekcji&lt;=Koniec_PR,Modul_badawczo_rozwojowy=tak),ROUND(K175,0),0)</f>
        <v>0</v>
      </c>
      <c r="L980" s="134">
        <f t="shared" si="485"/>
        <v>0</v>
      </c>
      <c r="M980" s="134">
        <f t="shared" si="485"/>
        <v>0</v>
      </c>
      <c r="N980" s="134">
        <f t="shared" si="485"/>
        <v>0</v>
      </c>
      <c r="O980" s="134">
        <f t="shared" si="485"/>
        <v>0</v>
      </c>
      <c r="P980" s="134">
        <f t="shared" si="485"/>
        <v>0</v>
      </c>
      <c r="Q980" s="134">
        <f t="shared" si="485"/>
        <v>0</v>
      </c>
      <c r="R980" s="134">
        <f t="shared" si="485"/>
        <v>0</v>
      </c>
      <c r="S980" s="134">
        <f t="shared" si="485"/>
        <v>0</v>
      </c>
      <c r="T980" s="134">
        <f t="shared" si="485"/>
        <v>0</v>
      </c>
      <c r="U980" s="134">
        <f t="shared" si="485"/>
        <v>0</v>
      </c>
      <c r="V980" s="134">
        <f t="shared" si="485"/>
        <v>0</v>
      </c>
      <c r="W980" s="134">
        <f t="shared" si="485"/>
        <v>0</v>
      </c>
      <c r="X980" s="134">
        <f t="shared" si="485"/>
        <v>0</v>
      </c>
    </row>
    <row r="981" spans="2:24" hidden="1">
      <c r="B981" s="132">
        <f t="shared" si="471"/>
        <v>0</v>
      </c>
      <c r="C981" s="132">
        <f t="shared" si="471"/>
        <v>0</v>
      </c>
      <c r="D981" s="132">
        <f t="shared" si="471"/>
        <v>0</v>
      </c>
      <c r="E981" s="132">
        <f t="shared" si="471"/>
        <v>0</v>
      </c>
      <c r="F981" s="132"/>
      <c r="G981" s="132"/>
      <c r="H981" s="132"/>
      <c r="I981" s="132"/>
      <c r="J981" s="132"/>
      <c r="K981" s="134">
        <f t="shared" ref="K981:X981" si="486">IF(AND($C981="B+R",$D981="nie",$E981="prace rozwojowe",LataProjekcji&lt;=Koniec_PR,Modul_badawczo_rozwojowy=tak),ROUND(K176,0),0)</f>
        <v>0</v>
      </c>
      <c r="L981" s="134">
        <f t="shared" si="486"/>
        <v>0</v>
      </c>
      <c r="M981" s="134">
        <f t="shared" si="486"/>
        <v>0</v>
      </c>
      <c r="N981" s="134">
        <f t="shared" si="486"/>
        <v>0</v>
      </c>
      <c r="O981" s="134">
        <f t="shared" si="486"/>
        <v>0</v>
      </c>
      <c r="P981" s="134">
        <f t="shared" si="486"/>
        <v>0</v>
      </c>
      <c r="Q981" s="134">
        <f t="shared" si="486"/>
        <v>0</v>
      </c>
      <c r="R981" s="134">
        <f t="shared" si="486"/>
        <v>0</v>
      </c>
      <c r="S981" s="134">
        <f t="shared" si="486"/>
        <v>0</v>
      </c>
      <c r="T981" s="134">
        <f t="shared" si="486"/>
        <v>0</v>
      </c>
      <c r="U981" s="134">
        <f t="shared" si="486"/>
        <v>0</v>
      </c>
      <c r="V981" s="134">
        <f t="shared" si="486"/>
        <v>0</v>
      </c>
      <c r="W981" s="134">
        <f t="shared" si="486"/>
        <v>0</v>
      </c>
      <c r="X981" s="134">
        <f t="shared" si="486"/>
        <v>0</v>
      </c>
    </row>
    <row r="982" spans="2:24" hidden="1">
      <c r="B982" s="132">
        <f t="shared" si="471"/>
        <v>0</v>
      </c>
      <c r="C982" s="132">
        <f t="shared" si="471"/>
        <v>0</v>
      </c>
      <c r="D982" s="132">
        <f t="shared" si="471"/>
        <v>0</v>
      </c>
      <c r="E982" s="132">
        <f t="shared" si="471"/>
        <v>0</v>
      </c>
      <c r="F982" s="132"/>
      <c r="G982" s="132"/>
      <c r="H982" s="132"/>
      <c r="I982" s="132"/>
      <c r="J982" s="132"/>
      <c r="K982" s="134">
        <f t="shared" ref="K982:X982" si="487">IF(AND($C982="B+R",$D982="nie",$E982="prace rozwojowe",LataProjekcji&lt;=Koniec_PR,Modul_badawczo_rozwojowy=tak),ROUND(K177,0),0)</f>
        <v>0</v>
      </c>
      <c r="L982" s="134">
        <f t="shared" si="487"/>
        <v>0</v>
      </c>
      <c r="M982" s="134">
        <f t="shared" si="487"/>
        <v>0</v>
      </c>
      <c r="N982" s="134">
        <f t="shared" si="487"/>
        <v>0</v>
      </c>
      <c r="O982" s="134">
        <f t="shared" si="487"/>
        <v>0</v>
      </c>
      <c r="P982" s="134">
        <f t="shared" si="487"/>
        <v>0</v>
      </c>
      <c r="Q982" s="134">
        <f t="shared" si="487"/>
        <v>0</v>
      </c>
      <c r="R982" s="134">
        <f t="shared" si="487"/>
        <v>0</v>
      </c>
      <c r="S982" s="134">
        <f t="shared" si="487"/>
        <v>0</v>
      </c>
      <c r="T982" s="134">
        <f t="shared" si="487"/>
        <v>0</v>
      </c>
      <c r="U982" s="134">
        <f t="shared" si="487"/>
        <v>0</v>
      </c>
      <c r="V982" s="134">
        <f t="shared" si="487"/>
        <v>0</v>
      </c>
      <c r="W982" s="134">
        <f t="shared" si="487"/>
        <v>0</v>
      </c>
      <c r="X982" s="134">
        <f t="shared" si="487"/>
        <v>0</v>
      </c>
    </row>
    <row r="983" spans="2:24" hidden="1">
      <c r="B983" s="132">
        <f t="shared" si="471"/>
        <v>0</v>
      </c>
      <c r="C983" s="132">
        <f t="shared" si="471"/>
        <v>0</v>
      </c>
      <c r="D983" s="132">
        <f t="shared" si="471"/>
        <v>0</v>
      </c>
      <c r="E983" s="132">
        <f t="shared" si="471"/>
        <v>0</v>
      </c>
      <c r="F983" s="132"/>
      <c r="G983" s="132"/>
      <c r="H983" s="132"/>
      <c r="I983" s="132"/>
      <c r="J983" s="132"/>
      <c r="K983" s="134">
        <f t="shared" ref="K983:X983" si="488">IF(AND($C983="B+R",$D983="nie",$E983="prace rozwojowe",LataProjekcji&lt;=Koniec_PR,Modul_badawczo_rozwojowy=tak),ROUND(K178,0),0)</f>
        <v>0</v>
      </c>
      <c r="L983" s="134">
        <f t="shared" si="488"/>
        <v>0</v>
      </c>
      <c r="M983" s="134">
        <f t="shared" si="488"/>
        <v>0</v>
      </c>
      <c r="N983" s="134">
        <f t="shared" si="488"/>
        <v>0</v>
      </c>
      <c r="O983" s="134">
        <f t="shared" si="488"/>
        <v>0</v>
      </c>
      <c r="P983" s="134">
        <f t="shared" si="488"/>
        <v>0</v>
      </c>
      <c r="Q983" s="134">
        <f t="shared" si="488"/>
        <v>0</v>
      </c>
      <c r="R983" s="134">
        <f t="shared" si="488"/>
        <v>0</v>
      </c>
      <c r="S983" s="134">
        <f t="shared" si="488"/>
        <v>0</v>
      </c>
      <c r="T983" s="134">
        <f t="shared" si="488"/>
        <v>0</v>
      </c>
      <c r="U983" s="134">
        <f t="shared" si="488"/>
        <v>0</v>
      </c>
      <c r="V983" s="134">
        <f t="shared" si="488"/>
        <v>0</v>
      </c>
      <c r="W983" s="134">
        <f t="shared" si="488"/>
        <v>0</v>
      </c>
      <c r="X983" s="134">
        <f t="shared" si="488"/>
        <v>0</v>
      </c>
    </row>
    <row r="984" spans="2:24" hidden="1">
      <c r="B984" s="132">
        <f t="shared" si="471"/>
        <v>0</v>
      </c>
      <c r="C984" s="132">
        <f t="shared" si="471"/>
        <v>0</v>
      </c>
      <c r="D984" s="132">
        <f t="shared" si="471"/>
        <v>0</v>
      </c>
      <c r="E984" s="132">
        <f t="shared" si="471"/>
        <v>0</v>
      </c>
      <c r="F984" s="132"/>
      <c r="G984" s="132"/>
      <c r="H984" s="132"/>
      <c r="I984" s="132"/>
      <c r="J984" s="132"/>
      <c r="K984" s="134">
        <f t="shared" ref="K984:X984" si="489">IF(AND($C984="B+R",$D984="nie",$E984="prace rozwojowe",LataProjekcji&lt;=Koniec_PR,Modul_badawczo_rozwojowy=tak),ROUND(K179,0),0)</f>
        <v>0</v>
      </c>
      <c r="L984" s="134">
        <f t="shared" si="489"/>
        <v>0</v>
      </c>
      <c r="M984" s="134">
        <f t="shared" si="489"/>
        <v>0</v>
      </c>
      <c r="N984" s="134">
        <f t="shared" si="489"/>
        <v>0</v>
      </c>
      <c r="O984" s="134">
        <f t="shared" si="489"/>
        <v>0</v>
      </c>
      <c r="P984" s="134">
        <f t="shared" si="489"/>
        <v>0</v>
      </c>
      <c r="Q984" s="134">
        <f t="shared" si="489"/>
        <v>0</v>
      </c>
      <c r="R984" s="134">
        <f t="shared" si="489"/>
        <v>0</v>
      </c>
      <c r="S984" s="134">
        <f t="shared" si="489"/>
        <v>0</v>
      </c>
      <c r="T984" s="134">
        <f t="shared" si="489"/>
        <v>0</v>
      </c>
      <c r="U984" s="134">
        <f t="shared" si="489"/>
        <v>0</v>
      </c>
      <c r="V984" s="134">
        <f t="shared" si="489"/>
        <v>0</v>
      </c>
      <c r="W984" s="134">
        <f t="shared" si="489"/>
        <v>0</v>
      </c>
      <c r="X984" s="134">
        <f t="shared" si="489"/>
        <v>0</v>
      </c>
    </row>
    <row r="985" spans="2:24" hidden="1">
      <c r="B985" s="132">
        <f t="shared" si="471"/>
        <v>0</v>
      </c>
      <c r="C985" s="132">
        <f t="shared" si="471"/>
        <v>0</v>
      </c>
      <c r="D985" s="132">
        <f t="shared" si="471"/>
        <v>0</v>
      </c>
      <c r="E985" s="132">
        <f t="shared" si="471"/>
        <v>0</v>
      </c>
      <c r="F985" s="132"/>
      <c r="G985" s="132"/>
      <c r="H985" s="132"/>
      <c r="I985" s="132"/>
      <c r="J985" s="132"/>
      <c r="K985" s="134">
        <f t="shared" ref="K985:X985" si="490">IF(AND($C985="B+R",$D985="nie",$E985="prace rozwojowe",LataProjekcji&lt;=Koniec_PR,Modul_badawczo_rozwojowy=tak),ROUND(K180,0),0)</f>
        <v>0</v>
      </c>
      <c r="L985" s="134">
        <f t="shared" si="490"/>
        <v>0</v>
      </c>
      <c r="M985" s="134">
        <f t="shared" si="490"/>
        <v>0</v>
      </c>
      <c r="N985" s="134">
        <f t="shared" si="490"/>
        <v>0</v>
      </c>
      <c r="O985" s="134">
        <f t="shared" si="490"/>
        <v>0</v>
      </c>
      <c r="P985" s="134">
        <f t="shared" si="490"/>
        <v>0</v>
      </c>
      <c r="Q985" s="134">
        <f t="shared" si="490"/>
        <v>0</v>
      </c>
      <c r="R985" s="134">
        <f t="shared" si="490"/>
        <v>0</v>
      </c>
      <c r="S985" s="134">
        <f t="shared" si="490"/>
        <v>0</v>
      </c>
      <c r="T985" s="134">
        <f t="shared" si="490"/>
        <v>0</v>
      </c>
      <c r="U985" s="134">
        <f t="shared" si="490"/>
        <v>0</v>
      </c>
      <c r="V985" s="134">
        <f t="shared" si="490"/>
        <v>0</v>
      </c>
      <c r="W985" s="134">
        <f t="shared" si="490"/>
        <v>0</v>
      </c>
      <c r="X985" s="134">
        <f t="shared" si="490"/>
        <v>0</v>
      </c>
    </row>
    <row r="986" spans="2:24" hidden="1">
      <c r="B986" s="132">
        <f t="shared" si="471"/>
        <v>0</v>
      </c>
      <c r="C986" s="132">
        <f t="shared" si="471"/>
        <v>0</v>
      </c>
      <c r="D986" s="132">
        <f t="shared" si="471"/>
        <v>0</v>
      </c>
      <c r="E986" s="132">
        <f t="shared" si="471"/>
        <v>0</v>
      </c>
      <c r="F986" s="132"/>
      <c r="G986" s="132"/>
      <c r="H986" s="132"/>
      <c r="I986" s="132"/>
      <c r="J986" s="132"/>
      <c r="K986" s="134">
        <f t="shared" ref="K986:X986" si="491">IF(AND($C986="B+R",$D986="nie",$E986="prace rozwojowe",LataProjekcji&lt;=Koniec_PR,Modul_badawczo_rozwojowy=tak),ROUND(K181,0),0)</f>
        <v>0</v>
      </c>
      <c r="L986" s="134">
        <f t="shared" si="491"/>
        <v>0</v>
      </c>
      <c r="M986" s="134">
        <f t="shared" si="491"/>
        <v>0</v>
      </c>
      <c r="N986" s="134">
        <f t="shared" si="491"/>
        <v>0</v>
      </c>
      <c r="O986" s="134">
        <f t="shared" si="491"/>
        <v>0</v>
      </c>
      <c r="P986" s="134">
        <f t="shared" si="491"/>
        <v>0</v>
      </c>
      <c r="Q986" s="134">
        <f t="shared" si="491"/>
        <v>0</v>
      </c>
      <c r="R986" s="134">
        <f t="shared" si="491"/>
        <v>0</v>
      </c>
      <c r="S986" s="134">
        <f t="shared" si="491"/>
        <v>0</v>
      </c>
      <c r="T986" s="134">
        <f t="shared" si="491"/>
        <v>0</v>
      </c>
      <c r="U986" s="134">
        <f t="shared" si="491"/>
        <v>0</v>
      </c>
      <c r="V986" s="134">
        <f t="shared" si="491"/>
        <v>0</v>
      </c>
      <c r="W986" s="134">
        <f t="shared" si="491"/>
        <v>0</v>
      </c>
      <c r="X986" s="134">
        <f t="shared" si="491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92">ROUND(SUM(K967:K986),0)</f>
        <v>0</v>
      </c>
      <c r="L987" s="135">
        <f t="shared" si="492"/>
        <v>0</v>
      </c>
      <c r="M987" s="135">
        <f t="shared" si="492"/>
        <v>0</v>
      </c>
      <c r="N987" s="135">
        <f t="shared" si="492"/>
        <v>0</v>
      </c>
      <c r="O987" s="135">
        <f t="shared" si="492"/>
        <v>0</v>
      </c>
      <c r="P987" s="135">
        <f t="shared" si="492"/>
        <v>0</v>
      </c>
      <c r="Q987" s="135">
        <f t="shared" si="492"/>
        <v>0</v>
      </c>
      <c r="R987" s="135">
        <f t="shared" si="492"/>
        <v>0</v>
      </c>
      <c r="S987" s="135">
        <f t="shared" si="492"/>
        <v>0</v>
      </c>
      <c r="T987" s="135">
        <f t="shared" si="492"/>
        <v>0</v>
      </c>
      <c r="U987" s="135">
        <f t="shared" si="492"/>
        <v>0</v>
      </c>
      <c r="V987" s="135">
        <f t="shared" si="492"/>
        <v>0</v>
      </c>
      <c r="W987" s="135">
        <f t="shared" si="492"/>
        <v>0</v>
      </c>
      <c r="X987" s="135">
        <f t="shared" si="492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93">B749</f>
        <v/>
      </c>
      <c r="C991" s="132" t="str">
        <f t="shared" si="493"/>
        <v/>
      </c>
      <c r="D991" s="132" t="str">
        <f t="shared" si="493"/>
        <v/>
      </c>
      <c r="E991" s="132" t="str">
        <f t="shared" si="493"/>
        <v/>
      </c>
      <c r="F991" s="132"/>
      <c r="G991" s="132"/>
      <c r="H991" s="132"/>
      <c r="I991" s="132"/>
      <c r="J991" s="132"/>
      <c r="K991" s="134">
        <f t="shared" ref="K991:X991" si="494">IF(AND($C991="B+R",$D991="nie",$E991="prace rozwojowe",LataProjekcji&lt;=Koniec_PR,Modul_badawczo_rozwojowy=tak),ROUND(K207,0),0)</f>
        <v>0</v>
      </c>
      <c r="L991" s="134">
        <f t="shared" si="494"/>
        <v>0</v>
      </c>
      <c r="M991" s="134">
        <f t="shared" si="494"/>
        <v>0</v>
      </c>
      <c r="N991" s="134">
        <f t="shared" si="494"/>
        <v>0</v>
      </c>
      <c r="O991" s="134">
        <f t="shared" si="494"/>
        <v>0</v>
      </c>
      <c r="P991" s="134">
        <f t="shared" si="494"/>
        <v>0</v>
      </c>
      <c r="Q991" s="134">
        <f t="shared" si="494"/>
        <v>0</v>
      </c>
      <c r="R991" s="134">
        <f t="shared" si="494"/>
        <v>0</v>
      </c>
      <c r="S991" s="134">
        <f t="shared" si="494"/>
        <v>0</v>
      </c>
      <c r="T991" s="134">
        <f t="shared" si="494"/>
        <v>0</v>
      </c>
      <c r="U991" s="134">
        <f t="shared" si="494"/>
        <v>0</v>
      </c>
      <c r="V991" s="134">
        <f t="shared" si="494"/>
        <v>0</v>
      </c>
      <c r="W991" s="134">
        <f t="shared" si="494"/>
        <v>0</v>
      </c>
      <c r="X991" s="134">
        <f t="shared" si="494"/>
        <v>0</v>
      </c>
    </row>
    <row r="992" spans="2:24" hidden="1">
      <c r="B992" s="132" t="str">
        <f t="shared" si="493"/>
        <v/>
      </c>
      <c r="C992" s="132" t="str">
        <f t="shared" si="493"/>
        <v/>
      </c>
      <c r="D992" s="132" t="str">
        <f t="shared" si="493"/>
        <v/>
      </c>
      <c r="E992" s="132" t="str">
        <f t="shared" si="493"/>
        <v/>
      </c>
      <c r="F992" s="132"/>
      <c r="G992" s="132"/>
      <c r="H992" s="132"/>
      <c r="I992" s="132"/>
      <c r="J992" s="132"/>
      <c r="K992" s="134">
        <f t="shared" ref="K992:X992" si="495">IF(AND($C992="B+R",$D992="nie",$E992="prace rozwojowe",LataProjekcji&lt;=Koniec_PR,Modul_badawczo_rozwojowy=tak),ROUND(K208,0),0)</f>
        <v>0</v>
      </c>
      <c r="L992" s="134">
        <f t="shared" si="495"/>
        <v>0</v>
      </c>
      <c r="M992" s="134">
        <f t="shared" si="495"/>
        <v>0</v>
      </c>
      <c r="N992" s="134">
        <f t="shared" si="495"/>
        <v>0</v>
      </c>
      <c r="O992" s="134">
        <f t="shared" si="495"/>
        <v>0</v>
      </c>
      <c r="P992" s="134">
        <f t="shared" si="495"/>
        <v>0</v>
      </c>
      <c r="Q992" s="134">
        <f t="shared" si="495"/>
        <v>0</v>
      </c>
      <c r="R992" s="134">
        <f t="shared" si="495"/>
        <v>0</v>
      </c>
      <c r="S992" s="134">
        <f t="shared" si="495"/>
        <v>0</v>
      </c>
      <c r="T992" s="134">
        <f t="shared" si="495"/>
        <v>0</v>
      </c>
      <c r="U992" s="134">
        <f t="shared" si="495"/>
        <v>0</v>
      </c>
      <c r="V992" s="134">
        <f t="shared" si="495"/>
        <v>0</v>
      </c>
      <c r="W992" s="134">
        <f t="shared" si="495"/>
        <v>0</v>
      </c>
      <c r="X992" s="134">
        <f t="shared" si="495"/>
        <v>0</v>
      </c>
    </row>
    <row r="993" spans="2:24" hidden="1">
      <c r="B993" s="132" t="str">
        <f t="shared" si="493"/>
        <v/>
      </c>
      <c r="C993" s="132" t="str">
        <f t="shared" si="493"/>
        <v/>
      </c>
      <c r="D993" s="132" t="str">
        <f t="shared" si="493"/>
        <v/>
      </c>
      <c r="E993" s="132" t="str">
        <f t="shared" si="493"/>
        <v/>
      </c>
      <c r="F993" s="132"/>
      <c r="G993" s="132"/>
      <c r="H993" s="132"/>
      <c r="I993" s="132"/>
      <c r="J993" s="132"/>
      <c r="K993" s="134">
        <f t="shared" ref="K993:X993" si="496">IF(AND($C993="B+R",$D993="nie",$E993="prace rozwojowe",LataProjekcji&lt;=Koniec_PR,Modul_badawczo_rozwojowy=tak),ROUND(K209,0),0)</f>
        <v>0</v>
      </c>
      <c r="L993" s="134">
        <f t="shared" si="496"/>
        <v>0</v>
      </c>
      <c r="M993" s="134">
        <f t="shared" si="496"/>
        <v>0</v>
      </c>
      <c r="N993" s="134">
        <f t="shared" si="496"/>
        <v>0</v>
      </c>
      <c r="O993" s="134">
        <f t="shared" si="496"/>
        <v>0</v>
      </c>
      <c r="P993" s="134">
        <f t="shared" si="496"/>
        <v>0</v>
      </c>
      <c r="Q993" s="134">
        <f t="shared" si="496"/>
        <v>0</v>
      </c>
      <c r="R993" s="134">
        <f t="shared" si="496"/>
        <v>0</v>
      </c>
      <c r="S993" s="134">
        <f t="shared" si="496"/>
        <v>0</v>
      </c>
      <c r="T993" s="134">
        <f t="shared" si="496"/>
        <v>0</v>
      </c>
      <c r="U993" s="134">
        <f t="shared" si="496"/>
        <v>0</v>
      </c>
      <c r="V993" s="134">
        <f t="shared" si="496"/>
        <v>0</v>
      </c>
      <c r="W993" s="134">
        <f t="shared" si="496"/>
        <v>0</v>
      </c>
      <c r="X993" s="134">
        <f t="shared" si="496"/>
        <v>0</v>
      </c>
    </row>
    <row r="994" spans="2:24" hidden="1">
      <c r="B994" s="132" t="str">
        <f t="shared" si="493"/>
        <v/>
      </c>
      <c r="C994" s="132" t="str">
        <f t="shared" si="493"/>
        <v/>
      </c>
      <c r="D994" s="132" t="str">
        <f t="shared" si="493"/>
        <v/>
      </c>
      <c r="E994" s="132" t="str">
        <f t="shared" si="493"/>
        <v/>
      </c>
      <c r="F994" s="132"/>
      <c r="G994" s="132"/>
      <c r="H994" s="132"/>
      <c r="I994" s="132"/>
      <c r="J994" s="132"/>
      <c r="K994" s="134">
        <f t="shared" ref="K994:X994" si="497">IF(AND($C994="B+R",$D994="nie",$E994="prace rozwojowe",LataProjekcji&lt;=Koniec_PR,Modul_badawczo_rozwojowy=tak),ROUND(K210,0),0)</f>
        <v>0</v>
      </c>
      <c r="L994" s="134">
        <f t="shared" si="497"/>
        <v>0</v>
      </c>
      <c r="M994" s="134">
        <f t="shared" si="497"/>
        <v>0</v>
      </c>
      <c r="N994" s="134">
        <f t="shared" si="497"/>
        <v>0</v>
      </c>
      <c r="O994" s="134">
        <f t="shared" si="497"/>
        <v>0</v>
      </c>
      <c r="P994" s="134">
        <f t="shared" si="497"/>
        <v>0</v>
      </c>
      <c r="Q994" s="134">
        <f t="shared" si="497"/>
        <v>0</v>
      </c>
      <c r="R994" s="134">
        <f t="shared" si="497"/>
        <v>0</v>
      </c>
      <c r="S994" s="134">
        <f t="shared" si="497"/>
        <v>0</v>
      </c>
      <c r="T994" s="134">
        <f t="shared" si="497"/>
        <v>0</v>
      </c>
      <c r="U994" s="134">
        <f t="shared" si="497"/>
        <v>0</v>
      </c>
      <c r="V994" s="134">
        <f t="shared" si="497"/>
        <v>0</v>
      </c>
      <c r="W994" s="134">
        <f t="shared" si="497"/>
        <v>0</v>
      </c>
      <c r="X994" s="134">
        <f t="shared" si="497"/>
        <v>0</v>
      </c>
    </row>
    <row r="995" spans="2:24" hidden="1">
      <c r="B995" s="132" t="str">
        <f t="shared" si="493"/>
        <v/>
      </c>
      <c r="C995" s="132" t="str">
        <f t="shared" si="493"/>
        <v/>
      </c>
      <c r="D995" s="132" t="str">
        <f t="shared" si="493"/>
        <v/>
      </c>
      <c r="E995" s="132" t="str">
        <f t="shared" si="493"/>
        <v/>
      </c>
      <c r="F995" s="132"/>
      <c r="G995" s="132"/>
      <c r="H995" s="132"/>
      <c r="I995" s="132"/>
      <c r="J995" s="132"/>
      <c r="K995" s="134">
        <f t="shared" ref="K995:X995" si="498">IF(AND($C995="B+R",$D995="nie",$E995="prace rozwojowe",LataProjekcji&lt;=Koniec_PR,Modul_badawczo_rozwojowy=tak),ROUND(K211,0),0)</f>
        <v>0</v>
      </c>
      <c r="L995" s="134">
        <f t="shared" si="498"/>
        <v>0</v>
      </c>
      <c r="M995" s="134">
        <f t="shared" si="498"/>
        <v>0</v>
      </c>
      <c r="N995" s="134">
        <f t="shared" si="498"/>
        <v>0</v>
      </c>
      <c r="O995" s="134">
        <f t="shared" si="498"/>
        <v>0</v>
      </c>
      <c r="P995" s="134">
        <f t="shared" si="498"/>
        <v>0</v>
      </c>
      <c r="Q995" s="134">
        <f t="shared" si="498"/>
        <v>0</v>
      </c>
      <c r="R995" s="134">
        <f t="shared" si="498"/>
        <v>0</v>
      </c>
      <c r="S995" s="134">
        <f t="shared" si="498"/>
        <v>0</v>
      </c>
      <c r="T995" s="134">
        <f t="shared" si="498"/>
        <v>0</v>
      </c>
      <c r="U995" s="134">
        <f t="shared" si="498"/>
        <v>0</v>
      </c>
      <c r="V995" s="134">
        <f t="shared" si="498"/>
        <v>0</v>
      </c>
      <c r="W995" s="134">
        <f t="shared" si="498"/>
        <v>0</v>
      </c>
      <c r="X995" s="134">
        <f t="shared" si="498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9">ROUND(SUM(L991:L995),0)</f>
        <v>0</v>
      </c>
      <c r="M996" s="135">
        <f t="shared" si="499"/>
        <v>0</v>
      </c>
      <c r="N996" s="135">
        <f t="shared" si="499"/>
        <v>0</v>
      </c>
      <c r="O996" s="135">
        <f t="shared" si="499"/>
        <v>0</v>
      </c>
      <c r="P996" s="135">
        <f t="shared" si="499"/>
        <v>0</v>
      </c>
      <c r="Q996" s="135">
        <f t="shared" si="499"/>
        <v>0</v>
      </c>
      <c r="R996" s="135">
        <f t="shared" si="499"/>
        <v>0</v>
      </c>
      <c r="S996" s="135">
        <f t="shared" si="499"/>
        <v>0</v>
      </c>
      <c r="T996" s="135">
        <f t="shared" si="499"/>
        <v>0</v>
      </c>
      <c r="U996" s="135">
        <f t="shared" si="499"/>
        <v>0</v>
      </c>
      <c r="V996" s="135">
        <f t="shared" si="499"/>
        <v>0</v>
      </c>
      <c r="W996" s="135">
        <f t="shared" si="499"/>
        <v>0</v>
      </c>
      <c r="X996" s="135">
        <f t="shared" si="499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500">B349</f>
        <v/>
      </c>
      <c r="C1001" s="132" t="str">
        <f t="shared" si="500"/>
        <v/>
      </c>
      <c r="D1001" s="132" t="str">
        <f t="shared" si="500"/>
        <v/>
      </c>
      <c r="E1001" s="132" t="str">
        <f t="shared" si="500"/>
        <v/>
      </c>
      <c r="F1001" s="132"/>
      <c r="G1001" s="132"/>
      <c r="H1001" s="132"/>
      <c r="I1001" s="132"/>
      <c r="J1001" s="132"/>
      <c r="K1001" s="134">
        <f t="shared" ref="K1001:X1001" si="501">IF(AND($C1001="B+R",$D1001="nie",$E1001="prace rozwojowe",LataProjekcji&lt;=Koniec_PR,Modul_badawczo_rozwojowy=tak),ROUND(K391,0),0)</f>
        <v>0</v>
      </c>
      <c r="L1001" s="134">
        <f t="shared" si="501"/>
        <v>0</v>
      </c>
      <c r="M1001" s="134">
        <f t="shared" si="501"/>
        <v>0</v>
      </c>
      <c r="N1001" s="134">
        <f t="shared" si="501"/>
        <v>0</v>
      </c>
      <c r="O1001" s="134">
        <f t="shared" si="501"/>
        <v>0</v>
      </c>
      <c r="P1001" s="134">
        <f t="shared" si="501"/>
        <v>0</v>
      </c>
      <c r="Q1001" s="134">
        <f t="shared" si="501"/>
        <v>0</v>
      </c>
      <c r="R1001" s="134">
        <f t="shared" si="501"/>
        <v>0</v>
      </c>
      <c r="S1001" s="134">
        <f t="shared" si="501"/>
        <v>0</v>
      </c>
      <c r="T1001" s="134">
        <f t="shared" si="501"/>
        <v>0</v>
      </c>
      <c r="U1001" s="134">
        <f t="shared" si="501"/>
        <v>0</v>
      </c>
      <c r="V1001" s="134">
        <f t="shared" si="501"/>
        <v>0</v>
      </c>
      <c r="W1001" s="134">
        <f t="shared" si="501"/>
        <v>0</v>
      </c>
      <c r="X1001" s="134">
        <f t="shared" si="501"/>
        <v>0</v>
      </c>
    </row>
    <row r="1002" spans="2:24" hidden="1">
      <c r="B1002" s="132" t="str">
        <f t="shared" si="500"/>
        <v/>
      </c>
      <c r="C1002" s="132" t="str">
        <f t="shared" si="500"/>
        <v/>
      </c>
      <c r="D1002" s="132" t="str">
        <f t="shared" si="500"/>
        <v/>
      </c>
      <c r="E1002" s="132" t="str">
        <f t="shared" si="500"/>
        <v/>
      </c>
      <c r="F1002" s="132"/>
      <c r="G1002" s="132"/>
      <c r="H1002" s="132"/>
      <c r="I1002" s="132"/>
      <c r="J1002" s="132"/>
      <c r="K1002" s="134">
        <f t="shared" ref="K1002:X1002" si="502">IF(AND($C1002="B+R",$D1002="nie",$E1002="prace rozwojowe",LataProjekcji&lt;=Koniec_PR,Modul_badawczo_rozwojowy=tak),ROUND(K392,0),0)</f>
        <v>0</v>
      </c>
      <c r="L1002" s="134">
        <f t="shared" si="502"/>
        <v>0</v>
      </c>
      <c r="M1002" s="134">
        <f t="shared" si="502"/>
        <v>0</v>
      </c>
      <c r="N1002" s="134">
        <f t="shared" si="502"/>
        <v>0</v>
      </c>
      <c r="O1002" s="134">
        <f t="shared" si="502"/>
        <v>0</v>
      </c>
      <c r="P1002" s="134">
        <f t="shared" si="502"/>
        <v>0</v>
      </c>
      <c r="Q1002" s="134">
        <f t="shared" si="502"/>
        <v>0</v>
      </c>
      <c r="R1002" s="134">
        <f t="shared" si="502"/>
        <v>0</v>
      </c>
      <c r="S1002" s="134">
        <f t="shared" si="502"/>
        <v>0</v>
      </c>
      <c r="T1002" s="134">
        <f t="shared" si="502"/>
        <v>0</v>
      </c>
      <c r="U1002" s="134">
        <f t="shared" si="502"/>
        <v>0</v>
      </c>
      <c r="V1002" s="134">
        <f t="shared" si="502"/>
        <v>0</v>
      </c>
      <c r="W1002" s="134">
        <f t="shared" si="502"/>
        <v>0</v>
      </c>
      <c r="X1002" s="134">
        <f t="shared" si="502"/>
        <v>0</v>
      </c>
    </row>
    <row r="1003" spans="2:24" hidden="1">
      <c r="B1003" s="132" t="str">
        <f t="shared" si="500"/>
        <v/>
      </c>
      <c r="C1003" s="132" t="str">
        <f t="shared" si="500"/>
        <v/>
      </c>
      <c r="D1003" s="132" t="str">
        <f t="shared" si="500"/>
        <v/>
      </c>
      <c r="E1003" s="132" t="str">
        <f t="shared" si="500"/>
        <v/>
      </c>
      <c r="F1003" s="132"/>
      <c r="G1003" s="132"/>
      <c r="H1003" s="132"/>
      <c r="I1003" s="132"/>
      <c r="J1003" s="132"/>
      <c r="K1003" s="134">
        <f t="shared" ref="K1003:X1003" si="503">IF(AND($C1003="B+R",$D1003="nie",$E1003="prace rozwojowe",LataProjekcji&lt;=Koniec_PR,Modul_badawczo_rozwojowy=tak),ROUND(K393,0),0)</f>
        <v>0</v>
      </c>
      <c r="L1003" s="134">
        <f t="shared" si="503"/>
        <v>0</v>
      </c>
      <c r="M1003" s="134">
        <f t="shared" si="503"/>
        <v>0</v>
      </c>
      <c r="N1003" s="134">
        <f t="shared" si="503"/>
        <v>0</v>
      </c>
      <c r="O1003" s="134">
        <f t="shared" si="503"/>
        <v>0</v>
      </c>
      <c r="P1003" s="134">
        <f t="shared" si="503"/>
        <v>0</v>
      </c>
      <c r="Q1003" s="134">
        <f t="shared" si="503"/>
        <v>0</v>
      </c>
      <c r="R1003" s="134">
        <f t="shared" si="503"/>
        <v>0</v>
      </c>
      <c r="S1003" s="134">
        <f t="shared" si="503"/>
        <v>0</v>
      </c>
      <c r="T1003" s="134">
        <f t="shared" si="503"/>
        <v>0</v>
      </c>
      <c r="U1003" s="134">
        <f t="shared" si="503"/>
        <v>0</v>
      </c>
      <c r="V1003" s="134">
        <f t="shared" si="503"/>
        <v>0</v>
      </c>
      <c r="W1003" s="134">
        <f t="shared" si="503"/>
        <v>0</v>
      </c>
      <c r="X1003" s="134">
        <f t="shared" si="503"/>
        <v>0</v>
      </c>
    </row>
    <row r="1004" spans="2:24" hidden="1">
      <c r="B1004" s="132" t="str">
        <f t="shared" si="500"/>
        <v/>
      </c>
      <c r="C1004" s="132" t="str">
        <f t="shared" si="500"/>
        <v/>
      </c>
      <c r="D1004" s="132" t="str">
        <f t="shared" si="500"/>
        <v/>
      </c>
      <c r="E1004" s="132" t="str">
        <f t="shared" si="500"/>
        <v/>
      </c>
      <c r="F1004" s="132"/>
      <c r="G1004" s="132"/>
      <c r="H1004" s="132"/>
      <c r="I1004" s="132"/>
      <c r="J1004" s="132"/>
      <c r="K1004" s="134">
        <f t="shared" ref="K1004:X1004" si="504">IF(AND($C1004="B+R",$D1004="nie",$E1004="prace rozwojowe",LataProjekcji&lt;=Koniec_PR,Modul_badawczo_rozwojowy=tak),ROUND(K394,0),0)</f>
        <v>0</v>
      </c>
      <c r="L1004" s="134">
        <f t="shared" si="504"/>
        <v>0</v>
      </c>
      <c r="M1004" s="134">
        <f t="shared" si="504"/>
        <v>0</v>
      </c>
      <c r="N1004" s="134">
        <f t="shared" si="504"/>
        <v>0</v>
      </c>
      <c r="O1004" s="134">
        <f t="shared" si="504"/>
        <v>0</v>
      </c>
      <c r="P1004" s="134">
        <f t="shared" si="504"/>
        <v>0</v>
      </c>
      <c r="Q1004" s="134">
        <f t="shared" si="504"/>
        <v>0</v>
      </c>
      <c r="R1004" s="134">
        <f t="shared" si="504"/>
        <v>0</v>
      </c>
      <c r="S1004" s="134">
        <f t="shared" si="504"/>
        <v>0</v>
      </c>
      <c r="T1004" s="134">
        <f t="shared" si="504"/>
        <v>0</v>
      </c>
      <c r="U1004" s="134">
        <f t="shared" si="504"/>
        <v>0</v>
      </c>
      <c r="V1004" s="134">
        <f t="shared" si="504"/>
        <v>0</v>
      </c>
      <c r="W1004" s="134">
        <f t="shared" si="504"/>
        <v>0</v>
      </c>
      <c r="X1004" s="134">
        <f t="shared" si="504"/>
        <v>0</v>
      </c>
    </row>
    <row r="1005" spans="2:24" hidden="1">
      <c r="B1005" s="132" t="str">
        <f t="shared" si="500"/>
        <v/>
      </c>
      <c r="C1005" s="132" t="str">
        <f t="shared" si="500"/>
        <v/>
      </c>
      <c r="D1005" s="132" t="str">
        <f t="shared" si="500"/>
        <v/>
      </c>
      <c r="E1005" s="132" t="str">
        <f t="shared" si="500"/>
        <v/>
      </c>
      <c r="F1005" s="132"/>
      <c r="G1005" s="132"/>
      <c r="H1005" s="132"/>
      <c r="I1005" s="132"/>
      <c r="J1005" s="132"/>
      <c r="K1005" s="134">
        <f t="shared" ref="K1005:X1005" si="505">IF(AND($C1005="B+R",$D1005="nie",$E1005="prace rozwojowe",LataProjekcji&lt;=Koniec_PR,Modul_badawczo_rozwojowy=tak),ROUND(K395,0),0)</f>
        <v>0</v>
      </c>
      <c r="L1005" s="134">
        <f t="shared" si="505"/>
        <v>0</v>
      </c>
      <c r="M1005" s="134">
        <f t="shared" si="505"/>
        <v>0</v>
      </c>
      <c r="N1005" s="134">
        <f t="shared" si="505"/>
        <v>0</v>
      </c>
      <c r="O1005" s="134">
        <f t="shared" si="505"/>
        <v>0</v>
      </c>
      <c r="P1005" s="134">
        <f t="shared" si="505"/>
        <v>0</v>
      </c>
      <c r="Q1005" s="134">
        <f t="shared" si="505"/>
        <v>0</v>
      </c>
      <c r="R1005" s="134">
        <f t="shared" si="505"/>
        <v>0</v>
      </c>
      <c r="S1005" s="134">
        <f t="shared" si="505"/>
        <v>0</v>
      </c>
      <c r="T1005" s="134">
        <f t="shared" si="505"/>
        <v>0</v>
      </c>
      <c r="U1005" s="134">
        <f t="shared" si="505"/>
        <v>0</v>
      </c>
      <c r="V1005" s="134">
        <f t="shared" si="505"/>
        <v>0</v>
      </c>
      <c r="W1005" s="134">
        <f t="shared" si="505"/>
        <v>0</v>
      </c>
      <c r="X1005" s="134">
        <f t="shared" si="505"/>
        <v>0</v>
      </c>
    </row>
    <row r="1006" spans="2:24" hidden="1">
      <c r="B1006" s="132" t="str">
        <f t="shared" si="500"/>
        <v/>
      </c>
      <c r="C1006" s="132" t="str">
        <f t="shared" si="500"/>
        <v/>
      </c>
      <c r="D1006" s="132" t="str">
        <f t="shared" si="500"/>
        <v/>
      </c>
      <c r="E1006" s="132" t="str">
        <f t="shared" si="500"/>
        <v/>
      </c>
      <c r="F1006" s="132"/>
      <c r="G1006" s="132"/>
      <c r="H1006" s="132"/>
      <c r="I1006" s="132"/>
      <c r="J1006" s="132"/>
      <c r="K1006" s="134">
        <f t="shared" ref="K1006:X1006" si="506">IF(AND($C1006="B+R",$D1006="nie",$E1006="prace rozwojowe",LataProjekcji&lt;=Koniec_PR,Modul_badawczo_rozwojowy=tak),ROUND(K396,0),0)</f>
        <v>0</v>
      </c>
      <c r="L1006" s="134">
        <f t="shared" si="506"/>
        <v>0</v>
      </c>
      <c r="M1006" s="134">
        <f t="shared" si="506"/>
        <v>0</v>
      </c>
      <c r="N1006" s="134">
        <f t="shared" si="506"/>
        <v>0</v>
      </c>
      <c r="O1006" s="134">
        <f t="shared" si="506"/>
        <v>0</v>
      </c>
      <c r="P1006" s="134">
        <f t="shared" si="506"/>
        <v>0</v>
      </c>
      <c r="Q1006" s="134">
        <f t="shared" si="506"/>
        <v>0</v>
      </c>
      <c r="R1006" s="134">
        <f t="shared" si="506"/>
        <v>0</v>
      </c>
      <c r="S1006" s="134">
        <f t="shared" si="506"/>
        <v>0</v>
      </c>
      <c r="T1006" s="134">
        <f t="shared" si="506"/>
        <v>0</v>
      </c>
      <c r="U1006" s="134">
        <f t="shared" si="506"/>
        <v>0</v>
      </c>
      <c r="V1006" s="134">
        <f t="shared" si="506"/>
        <v>0</v>
      </c>
      <c r="W1006" s="134">
        <f t="shared" si="506"/>
        <v>0</v>
      </c>
      <c r="X1006" s="134">
        <f t="shared" si="506"/>
        <v>0</v>
      </c>
    </row>
    <row r="1007" spans="2:24" hidden="1">
      <c r="B1007" s="132" t="str">
        <f t="shared" si="500"/>
        <v/>
      </c>
      <c r="C1007" s="132" t="str">
        <f t="shared" si="500"/>
        <v/>
      </c>
      <c r="D1007" s="132" t="str">
        <f t="shared" si="500"/>
        <v/>
      </c>
      <c r="E1007" s="132" t="str">
        <f t="shared" si="500"/>
        <v/>
      </c>
      <c r="F1007" s="132"/>
      <c r="G1007" s="132"/>
      <c r="H1007" s="132"/>
      <c r="I1007" s="132"/>
      <c r="J1007" s="132"/>
      <c r="K1007" s="134">
        <f t="shared" ref="K1007:X1007" si="507">IF(AND($C1007="B+R",$D1007="nie",$E1007="prace rozwojowe",LataProjekcji&lt;=Koniec_PR,Modul_badawczo_rozwojowy=tak),ROUND(K397,0),0)</f>
        <v>0</v>
      </c>
      <c r="L1007" s="134">
        <f t="shared" si="507"/>
        <v>0</v>
      </c>
      <c r="M1007" s="134">
        <f t="shared" si="507"/>
        <v>0</v>
      </c>
      <c r="N1007" s="134">
        <f t="shared" si="507"/>
        <v>0</v>
      </c>
      <c r="O1007" s="134">
        <f t="shared" si="507"/>
        <v>0</v>
      </c>
      <c r="P1007" s="134">
        <f t="shared" si="507"/>
        <v>0</v>
      </c>
      <c r="Q1007" s="134">
        <f t="shared" si="507"/>
        <v>0</v>
      </c>
      <c r="R1007" s="134">
        <f t="shared" si="507"/>
        <v>0</v>
      </c>
      <c r="S1007" s="134">
        <f t="shared" si="507"/>
        <v>0</v>
      </c>
      <c r="T1007" s="134">
        <f t="shared" si="507"/>
        <v>0</v>
      </c>
      <c r="U1007" s="134">
        <f t="shared" si="507"/>
        <v>0</v>
      </c>
      <c r="V1007" s="134">
        <f t="shared" si="507"/>
        <v>0</v>
      </c>
      <c r="W1007" s="134">
        <f t="shared" si="507"/>
        <v>0</v>
      </c>
      <c r="X1007" s="134">
        <f t="shared" si="507"/>
        <v>0</v>
      </c>
    </row>
    <row r="1008" spans="2:24" hidden="1">
      <c r="B1008" s="132" t="str">
        <f t="shared" si="500"/>
        <v/>
      </c>
      <c r="C1008" s="132" t="str">
        <f t="shared" si="500"/>
        <v/>
      </c>
      <c r="D1008" s="132" t="str">
        <f t="shared" si="500"/>
        <v/>
      </c>
      <c r="E1008" s="132" t="str">
        <f t="shared" si="500"/>
        <v/>
      </c>
      <c r="F1008" s="132"/>
      <c r="G1008" s="132"/>
      <c r="H1008" s="132"/>
      <c r="I1008" s="132"/>
      <c r="J1008" s="132"/>
      <c r="K1008" s="134">
        <f t="shared" ref="K1008:X1008" si="508">IF(AND($C1008="B+R",$D1008="nie",$E1008="prace rozwojowe",LataProjekcji&lt;=Koniec_PR,Modul_badawczo_rozwojowy=tak),ROUND(K398,0),0)</f>
        <v>0</v>
      </c>
      <c r="L1008" s="134">
        <f t="shared" si="508"/>
        <v>0</v>
      </c>
      <c r="M1008" s="134">
        <f t="shared" si="508"/>
        <v>0</v>
      </c>
      <c r="N1008" s="134">
        <f t="shared" si="508"/>
        <v>0</v>
      </c>
      <c r="O1008" s="134">
        <f t="shared" si="508"/>
        <v>0</v>
      </c>
      <c r="P1008" s="134">
        <f t="shared" si="508"/>
        <v>0</v>
      </c>
      <c r="Q1008" s="134">
        <f t="shared" si="508"/>
        <v>0</v>
      </c>
      <c r="R1008" s="134">
        <f t="shared" si="508"/>
        <v>0</v>
      </c>
      <c r="S1008" s="134">
        <f t="shared" si="508"/>
        <v>0</v>
      </c>
      <c r="T1008" s="134">
        <f t="shared" si="508"/>
        <v>0</v>
      </c>
      <c r="U1008" s="134">
        <f t="shared" si="508"/>
        <v>0</v>
      </c>
      <c r="V1008" s="134">
        <f t="shared" si="508"/>
        <v>0</v>
      </c>
      <c r="W1008" s="134">
        <f t="shared" si="508"/>
        <v>0</v>
      </c>
      <c r="X1008" s="134">
        <f t="shared" si="508"/>
        <v>0</v>
      </c>
    </row>
    <row r="1009" spans="2:24" hidden="1">
      <c r="B1009" s="132" t="str">
        <f t="shared" si="500"/>
        <v/>
      </c>
      <c r="C1009" s="132" t="str">
        <f t="shared" si="500"/>
        <v/>
      </c>
      <c r="D1009" s="132" t="str">
        <f t="shared" si="500"/>
        <v/>
      </c>
      <c r="E1009" s="132" t="str">
        <f t="shared" si="500"/>
        <v/>
      </c>
      <c r="F1009" s="132"/>
      <c r="G1009" s="132"/>
      <c r="H1009" s="132"/>
      <c r="I1009" s="132"/>
      <c r="J1009" s="132"/>
      <c r="K1009" s="134">
        <f t="shared" ref="K1009:X1009" si="509">IF(AND($C1009="B+R",$D1009="nie",$E1009="prace rozwojowe",LataProjekcji&lt;=Koniec_PR,Modul_badawczo_rozwojowy=tak),ROUND(K399,0),0)</f>
        <v>0</v>
      </c>
      <c r="L1009" s="134">
        <f t="shared" si="509"/>
        <v>0</v>
      </c>
      <c r="M1009" s="134">
        <f t="shared" si="509"/>
        <v>0</v>
      </c>
      <c r="N1009" s="134">
        <f t="shared" si="509"/>
        <v>0</v>
      </c>
      <c r="O1009" s="134">
        <f t="shared" si="509"/>
        <v>0</v>
      </c>
      <c r="P1009" s="134">
        <f t="shared" si="509"/>
        <v>0</v>
      </c>
      <c r="Q1009" s="134">
        <f t="shared" si="509"/>
        <v>0</v>
      </c>
      <c r="R1009" s="134">
        <f t="shared" si="509"/>
        <v>0</v>
      </c>
      <c r="S1009" s="134">
        <f t="shared" si="509"/>
        <v>0</v>
      </c>
      <c r="T1009" s="134">
        <f t="shared" si="509"/>
        <v>0</v>
      </c>
      <c r="U1009" s="134">
        <f t="shared" si="509"/>
        <v>0</v>
      </c>
      <c r="V1009" s="134">
        <f t="shared" si="509"/>
        <v>0</v>
      </c>
      <c r="W1009" s="134">
        <f t="shared" si="509"/>
        <v>0</v>
      </c>
      <c r="X1009" s="134">
        <f t="shared" si="509"/>
        <v>0</v>
      </c>
    </row>
    <row r="1010" spans="2:24" hidden="1">
      <c r="B1010" s="132" t="str">
        <f t="shared" si="500"/>
        <v/>
      </c>
      <c r="C1010" s="132" t="str">
        <f t="shared" si="500"/>
        <v/>
      </c>
      <c r="D1010" s="132" t="str">
        <f t="shared" si="500"/>
        <v/>
      </c>
      <c r="E1010" s="132" t="str">
        <f t="shared" si="500"/>
        <v/>
      </c>
      <c r="F1010" s="132"/>
      <c r="G1010" s="132"/>
      <c r="H1010" s="132"/>
      <c r="I1010" s="132"/>
      <c r="J1010" s="132"/>
      <c r="K1010" s="134">
        <f t="shared" ref="K1010:X1010" si="510">IF(AND($C1010="B+R",$D1010="nie",$E1010="prace rozwojowe",LataProjekcji&lt;=Koniec_PR,Modul_badawczo_rozwojowy=tak),ROUND(K400,0),0)</f>
        <v>0</v>
      </c>
      <c r="L1010" s="134">
        <f t="shared" si="510"/>
        <v>0</v>
      </c>
      <c r="M1010" s="134">
        <f t="shared" si="510"/>
        <v>0</v>
      </c>
      <c r="N1010" s="134">
        <f t="shared" si="510"/>
        <v>0</v>
      </c>
      <c r="O1010" s="134">
        <f t="shared" si="510"/>
        <v>0</v>
      </c>
      <c r="P1010" s="134">
        <f t="shared" si="510"/>
        <v>0</v>
      </c>
      <c r="Q1010" s="134">
        <f t="shared" si="510"/>
        <v>0</v>
      </c>
      <c r="R1010" s="134">
        <f t="shared" si="510"/>
        <v>0</v>
      </c>
      <c r="S1010" s="134">
        <f t="shared" si="510"/>
        <v>0</v>
      </c>
      <c r="T1010" s="134">
        <f t="shared" si="510"/>
        <v>0</v>
      </c>
      <c r="U1010" s="134">
        <f t="shared" si="510"/>
        <v>0</v>
      </c>
      <c r="V1010" s="134">
        <f t="shared" si="510"/>
        <v>0</v>
      </c>
      <c r="W1010" s="134">
        <f t="shared" si="510"/>
        <v>0</v>
      </c>
      <c r="X1010" s="134">
        <f t="shared" si="510"/>
        <v>0</v>
      </c>
    </row>
    <row r="1011" spans="2:24" hidden="1">
      <c r="B1011" s="132" t="str">
        <f t="shared" si="500"/>
        <v/>
      </c>
      <c r="C1011" s="132" t="str">
        <f t="shared" si="500"/>
        <v/>
      </c>
      <c r="D1011" s="132" t="str">
        <f t="shared" si="500"/>
        <v/>
      </c>
      <c r="E1011" s="132" t="str">
        <f t="shared" si="500"/>
        <v/>
      </c>
      <c r="F1011" s="132"/>
      <c r="G1011" s="132"/>
      <c r="H1011" s="132"/>
      <c r="I1011" s="132"/>
      <c r="J1011" s="132"/>
      <c r="K1011" s="134">
        <f t="shared" ref="K1011:X1011" si="511">IF(AND($C1011="B+R",$D1011="nie",$E1011="prace rozwojowe",LataProjekcji&lt;=Koniec_PR,Modul_badawczo_rozwojowy=tak),ROUND(K401,0),0)</f>
        <v>0</v>
      </c>
      <c r="L1011" s="134">
        <f t="shared" si="511"/>
        <v>0</v>
      </c>
      <c r="M1011" s="134">
        <f t="shared" si="511"/>
        <v>0</v>
      </c>
      <c r="N1011" s="134">
        <f t="shared" si="511"/>
        <v>0</v>
      </c>
      <c r="O1011" s="134">
        <f t="shared" si="511"/>
        <v>0</v>
      </c>
      <c r="P1011" s="134">
        <f t="shared" si="511"/>
        <v>0</v>
      </c>
      <c r="Q1011" s="134">
        <f t="shared" si="511"/>
        <v>0</v>
      </c>
      <c r="R1011" s="134">
        <f t="shared" si="511"/>
        <v>0</v>
      </c>
      <c r="S1011" s="134">
        <f t="shared" si="511"/>
        <v>0</v>
      </c>
      <c r="T1011" s="134">
        <f t="shared" si="511"/>
        <v>0</v>
      </c>
      <c r="U1011" s="134">
        <f t="shared" si="511"/>
        <v>0</v>
      </c>
      <c r="V1011" s="134">
        <f t="shared" si="511"/>
        <v>0</v>
      </c>
      <c r="W1011" s="134">
        <f t="shared" si="511"/>
        <v>0</v>
      </c>
      <c r="X1011" s="134">
        <f t="shared" si="511"/>
        <v>0</v>
      </c>
    </row>
    <row r="1012" spans="2:24" hidden="1">
      <c r="B1012" s="132" t="str">
        <f t="shared" si="500"/>
        <v/>
      </c>
      <c r="C1012" s="132" t="str">
        <f t="shared" si="500"/>
        <v/>
      </c>
      <c r="D1012" s="132" t="str">
        <f t="shared" si="500"/>
        <v/>
      </c>
      <c r="E1012" s="132" t="str">
        <f t="shared" si="500"/>
        <v/>
      </c>
      <c r="F1012" s="132"/>
      <c r="G1012" s="132"/>
      <c r="H1012" s="132"/>
      <c r="I1012" s="132"/>
      <c r="J1012" s="132"/>
      <c r="K1012" s="134">
        <f t="shared" ref="K1012:X1012" si="512">IF(AND($C1012="B+R",$D1012="nie",$E1012="prace rozwojowe",LataProjekcji&lt;=Koniec_PR,Modul_badawczo_rozwojowy=tak),ROUND(K402,0),0)</f>
        <v>0</v>
      </c>
      <c r="L1012" s="134">
        <f t="shared" si="512"/>
        <v>0</v>
      </c>
      <c r="M1012" s="134">
        <f t="shared" si="512"/>
        <v>0</v>
      </c>
      <c r="N1012" s="134">
        <f t="shared" si="512"/>
        <v>0</v>
      </c>
      <c r="O1012" s="134">
        <f t="shared" si="512"/>
        <v>0</v>
      </c>
      <c r="P1012" s="134">
        <f t="shared" si="512"/>
        <v>0</v>
      </c>
      <c r="Q1012" s="134">
        <f t="shared" si="512"/>
        <v>0</v>
      </c>
      <c r="R1012" s="134">
        <f t="shared" si="512"/>
        <v>0</v>
      </c>
      <c r="S1012" s="134">
        <f t="shared" si="512"/>
        <v>0</v>
      </c>
      <c r="T1012" s="134">
        <f t="shared" si="512"/>
        <v>0</v>
      </c>
      <c r="U1012" s="134">
        <f t="shared" si="512"/>
        <v>0</v>
      </c>
      <c r="V1012" s="134">
        <f t="shared" si="512"/>
        <v>0</v>
      </c>
      <c r="W1012" s="134">
        <f t="shared" si="512"/>
        <v>0</v>
      </c>
      <c r="X1012" s="134">
        <f t="shared" si="512"/>
        <v>0</v>
      </c>
    </row>
    <row r="1013" spans="2:24" hidden="1">
      <c r="B1013" s="132" t="str">
        <f t="shared" si="500"/>
        <v/>
      </c>
      <c r="C1013" s="132" t="str">
        <f t="shared" si="500"/>
        <v/>
      </c>
      <c r="D1013" s="132" t="str">
        <f t="shared" si="500"/>
        <v/>
      </c>
      <c r="E1013" s="132" t="str">
        <f t="shared" si="500"/>
        <v/>
      </c>
      <c r="F1013" s="132"/>
      <c r="G1013" s="132"/>
      <c r="H1013" s="132"/>
      <c r="I1013" s="132"/>
      <c r="J1013" s="132"/>
      <c r="K1013" s="134">
        <f t="shared" ref="K1013:X1013" si="513">IF(AND($C1013="B+R",$D1013="nie",$E1013="prace rozwojowe",LataProjekcji&lt;=Koniec_PR,Modul_badawczo_rozwojowy=tak),ROUND(K403,0),0)</f>
        <v>0</v>
      </c>
      <c r="L1013" s="134">
        <f t="shared" si="513"/>
        <v>0</v>
      </c>
      <c r="M1013" s="134">
        <f t="shared" si="513"/>
        <v>0</v>
      </c>
      <c r="N1013" s="134">
        <f t="shared" si="513"/>
        <v>0</v>
      </c>
      <c r="O1013" s="134">
        <f t="shared" si="513"/>
        <v>0</v>
      </c>
      <c r="P1013" s="134">
        <f t="shared" si="513"/>
        <v>0</v>
      </c>
      <c r="Q1013" s="134">
        <f t="shared" si="513"/>
        <v>0</v>
      </c>
      <c r="R1013" s="134">
        <f t="shared" si="513"/>
        <v>0</v>
      </c>
      <c r="S1013" s="134">
        <f t="shared" si="513"/>
        <v>0</v>
      </c>
      <c r="T1013" s="134">
        <f t="shared" si="513"/>
        <v>0</v>
      </c>
      <c r="U1013" s="134">
        <f t="shared" si="513"/>
        <v>0</v>
      </c>
      <c r="V1013" s="134">
        <f t="shared" si="513"/>
        <v>0</v>
      </c>
      <c r="W1013" s="134">
        <f t="shared" si="513"/>
        <v>0</v>
      </c>
      <c r="X1013" s="134">
        <f t="shared" si="513"/>
        <v>0</v>
      </c>
    </row>
    <row r="1014" spans="2:24" hidden="1">
      <c r="B1014" s="132" t="str">
        <f t="shared" si="500"/>
        <v/>
      </c>
      <c r="C1014" s="132" t="str">
        <f t="shared" si="500"/>
        <v/>
      </c>
      <c r="D1014" s="132" t="str">
        <f t="shared" si="500"/>
        <v/>
      </c>
      <c r="E1014" s="132" t="str">
        <f t="shared" si="500"/>
        <v/>
      </c>
      <c r="F1014" s="132"/>
      <c r="G1014" s="132"/>
      <c r="H1014" s="132"/>
      <c r="I1014" s="132"/>
      <c r="J1014" s="132"/>
      <c r="K1014" s="134">
        <f t="shared" ref="K1014:X1014" si="514">IF(AND($C1014="B+R",$D1014="nie",$E1014="prace rozwojowe",LataProjekcji&lt;=Koniec_PR,Modul_badawczo_rozwojowy=tak),ROUND(K404,0),0)</f>
        <v>0</v>
      </c>
      <c r="L1014" s="134">
        <f t="shared" si="514"/>
        <v>0</v>
      </c>
      <c r="M1014" s="134">
        <f t="shared" si="514"/>
        <v>0</v>
      </c>
      <c r="N1014" s="134">
        <f t="shared" si="514"/>
        <v>0</v>
      </c>
      <c r="O1014" s="134">
        <f t="shared" si="514"/>
        <v>0</v>
      </c>
      <c r="P1014" s="134">
        <f t="shared" si="514"/>
        <v>0</v>
      </c>
      <c r="Q1014" s="134">
        <f t="shared" si="514"/>
        <v>0</v>
      </c>
      <c r="R1014" s="134">
        <f t="shared" si="514"/>
        <v>0</v>
      </c>
      <c r="S1014" s="134">
        <f t="shared" si="514"/>
        <v>0</v>
      </c>
      <c r="T1014" s="134">
        <f t="shared" si="514"/>
        <v>0</v>
      </c>
      <c r="U1014" s="134">
        <f t="shared" si="514"/>
        <v>0</v>
      </c>
      <c r="V1014" s="134">
        <f t="shared" si="514"/>
        <v>0</v>
      </c>
      <c r="W1014" s="134">
        <f t="shared" si="514"/>
        <v>0</v>
      </c>
      <c r="X1014" s="134">
        <f t="shared" si="514"/>
        <v>0</v>
      </c>
    </row>
    <row r="1015" spans="2:24" hidden="1">
      <c r="B1015" s="132" t="str">
        <f t="shared" si="500"/>
        <v/>
      </c>
      <c r="C1015" s="132" t="str">
        <f t="shared" si="500"/>
        <v/>
      </c>
      <c r="D1015" s="132" t="str">
        <f t="shared" si="500"/>
        <v/>
      </c>
      <c r="E1015" s="132" t="str">
        <f t="shared" si="500"/>
        <v/>
      </c>
      <c r="F1015" s="132"/>
      <c r="G1015" s="132"/>
      <c r="H1015" s="132"/>
      <c r="I1015" s="132"/>
      <c r="J1015" s="132"/>
      <c r="K1015" s="134">
        <f t="shared" ref="K1015:X1015" si="515">IF(AND($C1015="B+R",$D1015="nie",$E1015="prace rozwojowe",LataProjekcji&lt;=Koniec_PR,Modul_badawczo_rozwojowy=tak),ROUND(K405,0),0)</f>
        <v>0</v>
      </c>
      <c r="L1015" s="134">
        <f t="shared" si="515"/>
        <v>0</v>
      </c>
      <c r="M1015" s="134">
        <f t="shared" si="515"/>
        <v>0</v>
      </c>
      <c r="N1015" s="134">
        <f t="shared" si="515"/>
        <v>0</v>
      </c>
      <c r="O1015" s="134">
        <f t="shared" si="515"/>
        <v>0</v>
      </c>
      <c r="P1015" s="134">
        <f t="shared" si="515"/>
        <v>0</v>
      </c>
      <c r="Q1015" s="134">
        <f t="shared" si="515"/>
        <v>0</v>
      </c>
      <c r="R1015" s="134">
        <f t="shared" si="515"/>
        <v>0</v>
      </c>
      <c r="S1015" s="134">
        <f t="shared" si="515"/>
        <v>0</v>
      </c>
      <c r="T1015" s="134">
        <f t="shared" si="515"/>
        <v>0</v>
      </c>
      <c r="U1015" s="134">
        <f t="shared" si="515"/>
        <v>0</v>
      </c>
      <c r="V1015" s="134">
        <f t="shared" si="515"/>
        <v>0</v>
      </c>
      <c r="W1015" s="134">
        <f t="shared" si="515"/>
        <v>0</v>
      </c>
      <c r="X1015" s="134">
        <f t="shared" si="515"/>
        <v>0</v>
      </c>
    </row>
    <row r="1016" spans="2:24" hidden="1">
      <c r="B1016" s="132" t="str">
        <f t="shared" si="500"/>
        <v/>
      </c>
      <c r="C1016" s="132" t="str">
        <f t="shared" si="500"/>
        <v/>
      </c>
      <c r="D1016" s="132" t="str">
        <f t="shared" si="500"/>
        <v/>
      </c>
      <c r="E1016" s="132" t="str">
        <f t="shared" si="500"/>
        <v/>
      </c>
      <c r="F1016" s="132"/>
      <c r="G1016" s="132"/>
      <c r="H1016" s="132"/>
      <c r="I1016" s="132"/>
      <c r="J1016" s="132"/>
      <c r="K1016" s="134">
        <f t="shared" ref="K1016:X1016" si="516">IF(AND($C1016="B+R",$D1016="nie",$E1016="prace rozwojowe",LataProjekcji&lt;=Koniec_PR,Modul_badawczo_rozwojowy=tak),ROUND(K406,0),0)</f>
        <v>0</v>
      </c>
      <c r="L1016" s="134">
        <f t="shared" si="516"/>
        <v>0</v>
      </c>
      <c r="M1016" s="134">
        <f t="shared" si="516"/>
        <v>0</v>
      </c>
      <c r="N1016" s="134">
        <f t="shared" si="516"/>
        <v>0</v>
      </c>
      <c r="O1016" s="134">
        <f t="shared" si="516"/>
        <v>0</v>
      </c>
      <c r="P1016" s="134">
        <f t="shared" si="516"/>
        <v>0</v>
      </c>
      <c r="Q1016" s="134">
        <f t="shared" si="516"/>
        <v>0</v>
      </c>
      <c r="R1016" s="134">
        <f t="shared" si="516"/>
        <v>0</v>
      </c>
      <c r="S1016" s="134">
        <f t="shared" si="516"/>
        <v>0</v>
      </c>
      <c r="T1016" s="134">
        <f t="shared" si="516"/>
        <v>0</v>
      </c>
      <c r="U1016" s="134">
        <f t="shared" si="516"/>
        <v>0</v>
      </c>
      <c r="V1016" s="134">
        <f t="shared" si="516"/>
        <v>0</v>
      </c>
      <c r="W1016" s="134">
        <f t="shared" si="516"/>
        <v>0</v>
      </c>
      <c r="X1016" s="134">
        <f t="shared" si="516"/>
        <v>0</v>
      </c>
    </row>
    <row r="1017" spans="2:24" hidden="1">
      <c r="B1017" s="132" t="str">
        <f t="shared" si="500"/>
        <v/>
      </c>
      <c r="C1017" s="132" t="str">
        <f t="shared" si="500"/>
        <v/>
      </c>
      <c r="D1017" s="132" t="str">
        <f t="shared" si="500"/>
        <v/>
      </c>
      <c r="E1017" s="132" t="str">
        <f t="shared" si="500"/>
        <v/>
      </c>
      <c r="F1017" s="132"/>
      <c r="G1017" s="132"/>
      <c r="H1017" s="132"/>
      <c r="I1017" s="132"/>
      <c r="J1017" s="132"/>
      <c r="K1017" s="134">
        <f t="shared" ref="K1017:X1017" si="517">IF(AND($C1017="B+R",$D1017="nie",$E1017="prace rozwojowe",LataProjekcji&lt;=Koniec_PR,Modul_badawczo_rozwojowy=tak),ROUND(K407,0),0)</f>
        <v>0</v>
      </c>
      <c r="L1017" s="134">
        <f t="shared" si="517"/>
        <v>0</v>
      </c>
      <c r="M1017" s="134">
        <f t="shared" si="517"/>
        <v>0</v>
      </c>
      <c r="N1017" s="134">
        <f t="shared" si="517"/>
        <v>0</v>
      </c>
      <c r="O1017" s="134">
        <f t="shared" si="517"/>
        <v>0</v>
      </c>
      <c r="P1017" s="134">
        <f t="shared" si="517"/>
        <v>0</v>
      </c>
      <c r="Q1017" s="134">
        <f t="shared" si="517"/>
        <v>0</v>
      </c>
      <c r="R1017" s="134">
        <f t="shared" si="517"/>
        <v>0</v>
      </c>
      <c r="S1017" s="134">
        <f t="shared" si="517"/>
        <v>0</v>
      </c>
      <c r="T1017" s="134">
        <f t="shared" si="517"/>
        <v>0</v>
      </c>
      <c r="U1017" s="134">
        <f t="shared" si="517"/>
        <v>0</v>
      </c>
      <c r="V1017" s="134">
        <f t="shared" si="517"/>
        <v>0</v>
      </c>
      <c r="W1017" s="134">
        <f t="shared" si="517"/>
        <v>0</v>
      </c>
      <c r="X1017" s="134">
        <f t="shared" si="517"/>
        <v>0</v>
      </c>
    </row>
    <row r="1018" spans="2:24" hidden="1">
      <c r="B1018" s="132" t="str">
        <f t="shared" si="500"/>
        <v/>
      </c>
      <c r="C1018" s="132" t="str">
        <f t="shared" si="500"/>
        <v/>
      </c>
      <c r="D1018" s="132" t="str">
        <f t="shared" si="500"/>
        <v/>
      </c>
      <c r="E1018" s="132" t="str">
        <f t="shared" si="500"/>
        <v/>
      </c>
      <c r="F1018" s="132"/>
      <c r="G1018" s="132"/>
      <c r="H1018" s="132"/>
      <c r="I1018" s="132"/>
      <c r="J1018" s="132"/>
      <c r="K1018" s="134">
        <f t="shared" ref="K1018:X1018" si="518">IF(AND($C1018="B+R",$D1018="nie",$E1018="prace rozwojowe",LataProjekcji&lt;=Koniec_PR,Modul_badawczo_rozwojowy=tak),ROUND(K408,0),0)</f>
        <v>0</v>
      </c>
      <c r="L1018" s="134">
        <f t="shared" si="518"/>
        <v>0</v>
      </c>
      <c r="M1018" s="134">
        <f t="shared" si="518"/>
        <v>0</v>
      </c>
      <c r="N1018" s="134">
        <f t="shared" si="518"/>
        <v>0</v>
      </c>
      <c r="O1018" s="134">
        <f t="shared" si="518"/>
        <v>0</v>
      </c>
      <c r="P1018" s="134">
        <f t="shared" si="518"/>
        <v>0</v>
      </c>
      <c r="Q1018" s="134">
        <f t="shared" si="518"/>
        <v>0</v>
      </c>
      <c r="R1018" s="134">
        <f t="shared" si="518"/>
        <v>0</v>
      </c>
      <c r="S1018" s="134">
        <f t="shared" si="518"/>
        <v>0</v>
      </c>
      <c r="T1018" s="134">
        <f t="shared" si="518"/>
        <v>0</v>
      </c>
      <c r="U1018" s="134">
        <f t="shared" si="518"/>
        <v>0</v>
      </c>
      <c r="V1018" s="134">
        <f t="shared" si="518"/>
        <v>0</v>
      </c>
      <c r="W1018" s="134">
        <f t="shared" si="518"/>
        <v>0</v>
      </c>
      <c r="X1018" s="134">
        <f t="shared" si="518"/>
        <v>0</v>
      </c>
    </row>
    <row r="1019" spans="2:24" hidden="1">
      <c r="B1019" s="132" t="str">
        <f t="shared" si="500"/>
        <v/>
      </c>
      <c r="C1019" s="132" t="str">
        <f t="shared" si="500"/>
        <v/>
      </c>
      <c r="D1019" s="132" t="str">
        <f t="shared" si="500"/>
        <v/>
      </c>
      <c r="E1019" s="132" t="str">
        <f t="shared" si="500"/>
        <v/>
      </c>
      <c r="F1019" s="132"/>
      <c r="G1019" s="132"/>
      <c r="H1019" s="132"/>
      <c r="I1019" s="132"/>
      <c r="J1019" s="132"/>
      <c r="K1019" s="134">
        <f t="shared" ref="K1019:X1019" si="519">IF(AND($C1019="B+R",$D1019="nie",$E1019="prace rozwojowe",LataProjekcji&lt;=Koniec_PR,Modul_badawczo_rozwojowy=tak),ROUND(K409,0),0)</f>
        <v>0</v>
      </c>
      <c r="L1019" s="134">
        <f t="shared" si="519"/>
        <v>0</v>
      </c>
      <c r="M1019" s="134">
        <f t="shared" si="519"/>
        <v>0</v>
      </c>
      <c r="N1019" s="134">
        <f t="shared" si="519"/>
        <v>0</v>
      </c>
      <c r="O1019" s="134">
        <f t="shared" si="519"/>
        <v>0</v>
      </c>
      <c r="P1019" s="134">
        <f t="shared" si="519"/>
        <v>0</v>
      </c>
      <c r="Q1019" s="134">
        <f t="shared" si="519"/>
        <v>0</v>
      </c>
      <c r="R1019" s="134">
        <f t="shared" si="519"/>
        <v>0</v>
      </c>
      <c r="S1019" s="134">
        <f t="shared" si="519"/>
        <v>0</v>
      </c>
      <c r="T1019" s="134">
        <f t="shared" si="519"/>
        <v>0</v>
      </c>
      <c r="U1019" s="134">
        <f t="shared" si="519"/>
        <v>0</v>
      </c>
      <c r="V1019" s="134">
        <f t="shared" si="519"/>
        <v>0</v>
      </c>
      <c r="W1019" s="134">
        <f t="shared" si="519"/>
        <v>0</v>
      </c>
      <c r="X1019" s="134">
        <f t="shared" si="519"/>
        <v>0</v>
      </c>
    </row>
    <row r="1020" spans="2:24" hidden="1">
      <c r="B1020" s="132" t="str">
        <f t="shared" si="500"/>
        <v/>
      </c>
      <c r="C1020" s="132" t="str">
        <f t="shared" si="500"/>
        <v/>
      </c>
      <c r="D1020" s="132" t="str">
        <f t="shared" si="500"/>
        <v/>
      </c>
      <c r="E1020" s="132" t="str">
        <f t="shared" si="500"/>
        <v/>
      </c>
      <c r="F1020" s="132"/>
      <c r="G1020" s="132"/>
      <c r="H1020" s="132"/>
      <c r="I1020" s="132"/>
      <c r="J1020" s="132"/>
      <c r="K1020" s="134">
        <f t="shared" ref="K1020:X1020" si="520">IF(AND($C1020="B+R",$D1020="nie",$E1020="prace rozwojowe",LataProjekcji&lt;=Koniec_PR,Modul_badawczo_rozwojowy=tak),ROUND(K410,0),0)</f>
        <v>0</v>
      </c>
      <c r="L1020" s="134">
        <f t="shared" si="520"/>
        <v>0</v>
      </c>
      <c r="M1020" s="134">
        <f t="shared" si="520"/>
        <v>0</v>
      </c>
      <c r="N1020" s="134">
        <f t="shared" si="520"/>
        <v>0</v>
      </c>
      <c r="O1020" s="134">
        <f t="shared" si="520"/>
        <v>0</v>
      </c>
      <c r="P1020" s="134">
        <f t="shared" si="520"/>
        <v>0</v>
      </c>
      <c r="Q1020" s="134">
        <f t="shared" si="520"/>
        <v>0</v>
      </c>
      <c r="R1020" s="134">
        <f t="shared" si="520"/>
        <v>0</v>
      </c>
      <c r="S1020" s="134">
        <f t="shared" si="520"/>
        <v>0</v>
      </c>
      <c r="T1020" s="134">
        <f t="shared" si="520"/>
        <v>0</v>
      </c>
      <c r="U1020" s="134">
        <f t="shared" si="520"/>
        <v>0</v>
      </c>
      <c r="V1020" s="134">
        <f t="shared" si="520"/>
        <v>0</v>
      </c>
      <c r="W1020" s="134">
        <f t="shared" si="520"/>
        <v>0</v>
      </c>
      <c r="X1020" s="134">
        <f t="shared" si="520"/>
        <v>0</v>
      </c>
    </row>
    <row r="1021" spans="2:24" hidden="1">
      <c r="B1021" s="132" t="str">
        <f t="shared" ref="B1021:E1040" si="521">B369</f>
        <v/>
      </c>
      <c r="C1021" s="132" t="str">
        <f t="shared" si="521"/>
        <v/>
      </c>
      <c r="D1021" s="132" t="str">
        <f t="shared" si="521"/>
        <v/>
      </c>
      <c r="E1021" s="132" t="str">
        <f t="shared" si="521"/>
        <v/>
      </c>
      <c r="F1021" s="132"/>
      <c r="G1021" s="132"/>
      <c r="H1021" s="132"/>
      <c r="I1021" s="132"/>
      <c r="J1021" s="132"/>
      <c r="K1021" s="134">
        <f t="shared" ref="K1021:X1021" si="522">IF(AND($C1021="B+R",$D1021="nie",$E1021="prace rozwojowe",LataProjekcji&lt;=Koniec_PR,Modul_badawczo_rozwojowy=tak),ROUND(K411,0),0)</f>
        <v>0</v>
      </c>
      <c r="L1021" s="134">
        <f t="shared" si="522"/>
        <v>0</v>
      </c>
      <c r="M1021" s="134">
        <f t="shared" si="522"/>
        <v>0</v>
      </c>
      <c r="N1021" s="134">
        <f t="shared" si="522"/>
        <v>0</v>
      </c>
      <c r="O1021" s="134">
        <f t="shared" si="522"/>
        <v>0</v>
      </c>
      <c r="P1021" s="134">
        <f t="shared" si="522"/>
        <v>0</v>
      </c>
      <c r="Q1021" s="134">
        <f t="shared" si="522"/>
        <v>0</v>
      </c>
      <c r="R1021" s="134">
        <f t="shared" si="522"/>
        <v>0</v>
      </c>
      <c r="S1021" s="134">
        <f t="shared" si="522"/>
        <v>0</v>
      </c>
      <c r="T1021" s="134">
        <f t="shared" si="522"/>
        <v>0</v>
      </c>
      <c r="U1021" s="134">
        <f t="shared" si="522"/>
        <v>0</v>
      </c>
      <c r="V1021" s="134">
        <f t="shared" si="522"/>
        <v>0</v>
      </c>
      <c r="W1021" s="134">
        <f t="shared" si="522"/>
        <v>0</v>
      </c>
      <c r="X1021" s="134">
        <f t="shared" si="522"/>
        <v>0</v>
      </c>
    </row>
    <row r="1022" spans="2:24" hidden="1">
      <c r="B1022" s="132" t="str">
        <f t="shared" si="521"/>
        <v/>
      </c>
      <c r="C1022" s="132" t="str">
        <f t="shared" si="521"/>
        <v/>
      </c>
      <c r="D1022" s="132" t="str">
        <f t="shared" si="521"/>
        <v/>
      </c>
      <c r="E1022" s="132" t="str">
        <f t="shared" si="521"/>
        <v/>
      </c>
      <c r="F1022" s="132"/>
      <c r="G1022" s="132"/>
      <c r="H1022" s="132"/>
      <c r="I1022" s="132"/>
      <c r="J1022" s="132"/>
      <c r="K1022" s="134">
        <f t="shared" ref="K1022:X1022" si="523">IF(AND($C1022="B+R",$D1022="nie",$E1022="prace rozwojowe",LataProjekcji&lt;=Koniec_PR,Modul_badawczo_rozwojowy=tak),ROUND(K412,0),0)</f>
        <v>0</v>
      </c>
      <c r="L1022" s="134">
        <f t="shared" si="523"/>
        <v>0</v>
      </c>
      <c r="M1022" s="134">
        <f t="shared" si="523"/>
        <v>0</v>
      </c>
      <c r="N1022" s="134">
        <f t="shared" si="523"/>
        <v>0</v>
      </c>
      <c r="O1022" s="134">
        <f t="shared" si="523"/>
        <v>0</v>
      </c>
      <c r="P1022" s="134">
        <f t="shared" si="523"/>
        <v>0</v>
      </c>
      <c r="Q1022" s="134">
        <f t="shared" si="523"/>
        <v>0</v>
      </c>
      <c r="R1022" s="134">
        <f t="shared" si="523"/>
        <v>0</v>
      </c>
      <c r="S1022" s="134">
        <f t="shared" si="523"/>
        <v>0</v>
      </c>
      <c r="T1022" s="134">
        <f t="shared" si="523"/>
        <v>0</v>
      </c>
      <c r="U1022" s="134">
        <f t="shared" si="523"/>
        <v>0</v>
      </c>
      <c r="V1022" s="134">
        <f t="shared" si="523"/>
        <v>0</v>
      </c>
      <c r="W1022" s="134">
        <f t="shared" si="523"/>
        <v>0</v>
      </c>
      <c r="X1022" s="134">
        <f t="shared" si="523"/>
        <v>0</v>
      </c>
    </row>
    <row r="1023" spans="2:24" hidden="1">
      <c r="B1023" s="132" t="str">
        <f t="shared" si="521"/>
        <v/>
      </c>
      <c r="C1023" s="132" t="str">
        <f t="shared" si="521"/>
        <v/>
      </c>
      <c r="D1023" s="132" t="str">
        <f t="shared" si="521"/>
        <v/>
      </c>
      <c r="E1023" s="132" t="str">
        <f t="shared" si="521"/>
        <v/>
      </c>
      <c r="F1023" s="132"/>
      <c r="G1023" s="132"/>
      <c r="H1023" s="132"/>
      <c r="I1023" s="132"/>
      <c r="J1023" s="132"/>
      <c r="K1023" s="134">
        <f t="shared" ref="K1023:X1023" si="524">IF(AND($C1023="B+R",$D1023="nie",$E1023="prace rozwojowe",LataProjekcji&lt;=Koniec_PR,Modul_badawczo_rozwojowy=tak),ROUND(K413,0),0)</f>
        <v>0</v>
      </c>
      <c r="L1023" s="134">
        <f t="shared" si="524"/>
        <v>0</v>
      </c>
      <c r="M1023" s="134">
        <f t="shared" si="524"/>
        <v>0</v>
      </c>
      <c r="N1023" s="134">
        <f t="shared" si="524"/>
        <v>0</v>
      </c>
      <c r="O1023" s="134">
        <f t="shared" si="524"/>
        <v>0</v>
      </c>
      <c r="P1023" s="134">
        <f t="shared" si="524"/>
        <v>0</v>
      </c>
      <c r="Q1023" s="134">
        <f t="shared" si="524"/>
        <v>0</v>
      </c>
      <c r="R1023" s="134">
        <f t="shared" si="524"/>
        <v>0</v>
      </c>
      <c r="S1023" s="134">
        <f t="shared" si="524"/>
        <v>0</v>
      </c>
      <c r="T1023" s="134">
        <f t="shared" si="524"/>
        <v>0</v>
      </c>
      <c r="U1023" s="134">
        <f t="shared" si="524"/>
        <v>0</v>
      </c>
      <c r="V1023" s="134">
        <f t="shared" si="524"/>
        <v>0</v>
      </c>
      <c r="W1023" s="134">
        <f t="shared" si="524"/>
        <v>0</v>
      </c>
      <c r="X1023" s="134">
        <f t="shared" si="524"/>
        <v>0</v>
      </c>
    </row>
    <row r="1024" spans="2:24" hidden="1">
      <c r="B1024" s="132" t="str">
        <f t="shared" si="521"/>
        <v/>
      </c>
      <c r="C1024" s="132" t="str">
        <f t="shared" si="521"/>
        <v/>
      </c>
      <c r="D1024" s="132" t="str">
        <f t="shared" si="521"/>
        <v/>
      </c>
      <c r="E1024" s="132" t="str">
        <f t="shared" si="521"/>
        <v/>
      </c>
      <c r="F1024" s="132"/>
      <c r="G1024" s="132"/>
      <c r="H1024" s="132"/>
      <c r="I1024" s="132"/>
      <c r="J1024" s="132"/>
      <c r="K1024" s="134">
        <f t="shared" ref="K1024:X1024" si="525">IF(AND($C1024="B+R",$D1024="nie",$E1024="prace rozwojowe",LataProjekcji&lt;=Koniec_PR,Modul_badawczo_rozwojowy=tak),ROUND(K414,0),0)</f>
        <v>0</v>
      </c>
      <c r="L1024" s="134">
        <f t="shared" si="525"/>
        <v>0</v>
      </c>
      <c r="M1024" s="134">
        <f t="shared" si="525"/>
        <v>0</v>
      </c>
      <c r="N1024" s="134">
        <f t="shared" si="525"/>
        <v>0</v>
      </c>
      <c r="O1024" s="134">
        <f t="shared" si="525"/>
        <v>0</v>
      </c>
      <c r="P1024" s="134">
        <f t="shared" si="525"/>
        <v>0</v>
      </c>
      <c r="Q1024" s="134">
        <f t="shared" si="525"/>
        <v>0</v>
      </c>
      <c r="R1024" s="134">
        <f t="shared" si="525"/>
        <v>0</v>
      </c>
      <c r="S1024" s="134">
        <f t="shared" si="525"/>
        <v>0</v>
      </c>
      <c r="T1024" s="134">
        <f t="shared" si="525"/>
        <v>0</v>
      </c>
      <c r="U1024" s="134">
        <f t="shared" si="525"/>
        <v>0</v>
      </c>
      <c r="V1024" s="134">
        <f t="shared" si="525"/>
        <v>0</v>
      </c>
      <c r="W1024" s="134">
        <f t="shared" si="525"/>
        <v>0</v>
      </c>
      <c r="X1024" s="134">
        <f t="shared" si="525"/>
        <v>0</v>
      </c>
    </row>
    <row r="1025" spans="2:24" hidden="1">
      <c r="B1025" s="132" t="str">
        <f t="shared" si="521"/>
        <v/>
      </c>
      <c r="C1025" s="132" t="str">
        <f t="shared" si="521"/>
        <v/>
      </c>
      <c r="D1025" s="132" t="str">
        <f t="shared" si="521"/>
        <v/>
      </c>
      <c r="E1025" s="132" t="str">
        <f t="shared" si="521"/>
        <v/>
      </c>
      <c r="F1025" s="132"/>
      <c r="G1025" s="132"/>
      <c r="H1025" s="132"/>
      <c r="I1025" s="132"/>
      <c r="J1025" s="132"/>
      <c r="K1025" s="134">
        <f t="shared" ref="K1025:X1025" si="526">IF(AND($C1025="B+R",$D1025="nie",$E1025="prace rozwojowe",LataProjekcji&lt;=Koniec_PR,Modul_badawczo_rozwojowy=tak),ROUND(K415,0),0)</f>
        <v>0</v>
      </c>
      <c r="L1025" s="134">
        <f t="shared" si="526"/>
        <v>0</v>
      </c>
      <c r="M1025" s="134">
        <f t="shared" si="526"/>
        <v>0</v>
      </c>
      <c r="N1025" s="134">
        <f t="shared" si="526"/>
        <v>0</v>
      </c>
      <c r="O1025" s="134">
        <f t="shared" si="526"/>
        <v>0</v>
      </c>
      <c r="P1025" s="134">
        <f t="shared" si="526"/>
        <v>0</v>
      </c>
      <c r="Q1025" s="134">
        <f t="shared" si="526"/>
        <v>0</v>
      </c>
      <c r="R1025" s="134">
        <f t="shared" si="526"/>
        <v>0</v>
      </c>
      <c r="S1025" s="134">
        <f t="shared" si="526"/>
        <v>0</v>
      </c>
      <c r="T1025" s="134">
        <f t="shared" si="526"/>
        <v>0</v>
      </c>
      <c r="U1025" s="134">
        <f t="shared" si="526"/>
        <v>0</v>
      </c>
      <c r="V1025" s="134">
        <f t="shared" si="526"/>
        <v>0</v>
      </c>
      <c r="W1025" s="134">
        <f t="shared" si="526"/>
        <v>0</v>
      </c>
      <c r="X1025" s="134">
        <f t="shared" si="526"/>
        <v>0</v>
      </c>
    </row>
    <row r="1026" spans="2:24" hidden="1">
      <c r="B1026" s="132" t="str">
        <f t="shared" si="521"/>
        <v/>
      </c>
      <c r="C1026" s="132" t="str">
        <f t="shared" si="521"/>
        <v/>
      </c>
      <c r="D1026" s="132" t="str">
        <f t="shared" si="521"/>
        <v/>
      </c>
      <c r="E1026" s="132" t="str">
        <f t="shared" si="521"/>
        <v/>
      </c>
      <c r="F1026" s="132"/>
      <c r="G1026" s="132"/>
      <c r="H1026" s="132"/>
      <c r="I1026" s="132"/>
      <c r="J1026" s="132"/>
      <c r="K1026" s="134">
        <f t="shared" ref="K1026:X1026" si="527">IF(AND($C1026="B+R",$D1026="nie",$E1026="prace rozwojowe",LataProjekcji&lt;=Koniec_PR,Modul_badawczo_rozwojowy=tak),ROUND(K416,0),0)</f>
        <v>0</v>
      </c>
      <c r="L1026" s="134">
        <f t="shared" si="527"/>
        <v>0</v>
      </c>
      <c r="M1026" s="134">
        <f t="shared" si="527"/>
        <v>0</v>
      </c>
      <c r="N1026" s="134">
        <f t="shared" si="527"/>
        <v>0</v>
      </c>
      <c r="O1026" s="134">
        <f t="shared" si="527"/>
        <v>0</v>
      </c>
      <c r="P1026" s="134">
        <f t="shared" si="527"/>
        <v>0</v>
      </c>
      <c r="Q1026" s="134">
        <f t="shared" si="527"/>
        <v>0</v>
      </c>
      <c r="R1026" s="134">
        <f t="shared" si="527"/>
        <v>0</v>
      </c>
      <c r="S1026" s="134">
        <f t="shared" si="527"/>
        <v>0</v>
      </c>
      <c r="T1026" s="134">
        <f t="shared" si="527"/>
        <v>0</v>
      </c>
      <c r="U1026" s="134">
        <f t="shared" si="527"/>
        <v>0</v>
      </c>
      <c r="V1026" s="134">
        <f t="shared" si="527"/>
        <v>0</v>
      </c>
      <c r="W1026" s="134">
        <f t="shared" si="527"/>
        <v>0</v>
      </c>
      <c r="X1026" s="134">
        <f t="shared" si="527"/>
        <v>0</v>
      </c>
    </row>
    <row r="1027" spans="2:24" hidden="1">
      <c r="B1027" s="132" t="str">
        <f t="shared" si="521"/>
        <v/>
      </c>
      <c r="C1027" s="132" t="str">
        <f t="shared" si="521"/>
        <v/>
      </c>
      <c r="D1027" s="132" t="str">
        <f t="shared" si="521"/>
        <v/>
      </c>
      <c r="E1027" s="132" t="str">
        <f t="shared" si="521"/>
        <v/>
      </c>
      <c r="F1027" s="132"/>
      <c r="G1027" s="132"/>
      <c r="H1027" s="132"/>
      <c r="I1027" s="132"/>
      <c r="J1027" s="132"/>
      <c r="K1027" s="134">
        <f t="shared" ref="K1027:X1027" si="528">IF(AND($C1027="B+R",$D1027="nie",$E1027="prace rozwojowe",LataProjekcji&lt;=Koniec_PR,Modul_badawczo_rozwojowy=tak),ROUND(K417,0),0)</f>
        <v>0</v>
      </c>
      <c r="L1027" s="134">
        <f t="shared" si="528"/>
        <v>0</v>
      </c>
      <c r="M1027" s="134">
        <f t="shared" si="528"/>
        <v>0</v>
      </c>
      <c r="N1027" s="134">
        <f t="shared" si="528"/>
        <v>0</v>
      </c>
      <c r="O1027" s="134">
        <f t="shared" si="528"/>
        <v>0</v>
      </c>
      <c r="P1027" s="134">
        <f t="shared" si="528"/>
        <v>0</v>
      </c>
      <c r="Q1027" s="134">
        <f t="shared" si="528"/>
        <v>0</v>
      </c>
      <c r="R1027" s="134">
        <f t="shared" si="528"/>
        <v>0</v>
      </c>
      <c r="S1027" s="134">
        <f t="shared" si="528"/>
        <v>0</v>
      </c>
      <c r="T1027" s="134">
        <f t="shared" si="528"/>
        <v>0</v>
      </c>
      <c r="U1027" s="134">
        <f t="shared" si="528"/>
        <v>0</v>
      </c>
      <c r="V1027" s="134">
        <f t="shared" si="528"/>
        <v>0</v>
      </c>
      <c r="W1027" s="134">
        <f t="shared" si="528"/>
        <v>0</v>
      </c>
      <c r="X1027" s="134">
        <f t="shared" si="528"/>
        <v>0</v>
      </c>
    </row>
    <row r="1028" spans="2:24" hidden="1">
      <c r="B1028" s="132" t="str">
        <f t="shared" si="521"/>
        <v/>
      </c>
      <c r="C1028" s="132" t="str">
        <f t="shared" si="521"/>
        <v/>
      </c>
      <c r="D1028" s="132" t="str">
        <f t="shared" si="521"/>
        <v/>
      </c>
      <c r="E1028" s="132" t="str">
        <f t="shared" si="521"/>
        <v/>
      </c>
      <c r="F1028" s="132"/>
      <c r="G1028" s="132"/>
      <c r="H1028" s="132"/>
      <c r="I1028" s="132"/>
      <c r="J1028" s="132"/>
      <c r="K1028" s="134">
        <f t="shared" ref="K1028:X1028" si="529">IF(AND($C1028="B+R",$D1028="nie",$E1028="prace rozwojowe",LataProjekcji&lt;=Koniec_PR,Modul_badawczo_rozwojowy=tak),ROUND(K418,0),0)</f>
        <v>0</v>
      </c>
      <c r="L1028" s="134">
        <f t="shared" si="529"/>
        <v>0</v>
      </c>
      <c r="M1028" s="134">
        <f t="shared" si="529"/>
        <v>0</v>
      </c>
      <c r="N1028" s="134">
        <f t="shared" si="529"/>
        <v>0</v>
      </c>
      <c r="O1028" s="134">
        <f t="shared" si="529"/>
        <v>0</v>
      </c>
      <c r="P1028" s="134">
        <f t="shared" si="529"/>
        <v>0</v>
      </c>
      <c r="Q1028" s="134">
        <f t="shared" si="529"/>
        <v>0</v>
      </c>
      <c r="R1028" s="134">
        <f t="shared" si="529"/>
        <v>0</v>
      </c>
      <c r="S1028" s="134">
        <f t="shared" si="529"/>
        <v>0</v>
      </c>
      <c r="T1028" s="134">
        <f t="shared" si="529"/>
        <v>0</v>
      </c>
      <c r="U1028" s="134">
        <f t="shared" si="529"/>
        <v>0</v>
      </c>
      <c r="V1028" s="134">
        <f t="shared" si="529"/>
        <v>0</v>
      </c>
      <c r="W1028" s="134">
        <f t="shared" si="529"/>
        <v>0</v>
      </c>
      <c r="X1028" s="134">
        <f t="shared" si="529"/>
        <v>0</v>
      </c>
    </row>
    <row r="1029" spans="2:24" hidden="1">
      <c r="B1029" s="132" t="str">
        <f t="shared" si="521"/>
        <v/>
      </c>
      <c r="C1029" s="132" t="str">
        <f t="shared" si="521"/>
        <v/>
      </c>
      <c r="D1029" s="132" t="str">
        <f t="shared" si="521"/>
        <v/>
      </c>
      <c r="E1029" s="132" t="str">
        <f t="shared" si="521"/>
        <v/>
      </c>
      <c r="F1029" s="132"/>
      <c r="G1029" s="132"/>
      <c r="H1029" s="132"/>
      <c r="I1029" s="132"/>
      <c r="J1029" s="132"/>
      <c r="K1029" s="134">
        <f t="shared" ref="K1029:X1029" si="530">IF(AND($C1029="B+R",$D1029="nie",$E1029="prace rozwojowe",LataProjekcji&lt;=Koniec_PR,Modul_badawczo_rozwojowy=tak),ROUND(K419,0),0)</f>
        <v>0</v>
      </c>
      <c r="L1029" s="134">
        <f t="shared" si="530"/>
        <v>0</v>
      </c>
      <c r="M1029" s="134">
        <f t="shared" si="530"/>
        <v>0</v>
      </c>
      <c r="N1029" s="134">
        <f t="shared" si="530"/>
        <v>0</v>
      </c>
      <c r="O1029" s="134">
        <f t="shared" si="530"/>
        <v>0</v>
      </c>
      <c r="P1029" s="134">
        <f t="shared" si="530"/>
        <v>0</v>
      </c>
      <c r="Q1029" s="134">
        <f t="shared" si="530"/>
        <v>0</v>
      </c>
      <c r="R1029" s="134">
        <f t="shared" si="530"/>
        <v>0</v>
      </c>
      <c r="S1029" s="134">
        <f t="shared" si="530"/>
        <v>0</v>
      </c>
      <c r="T1029" s="134">
        <f t="shared" si="530"/>
        <v>0</v>
      </c>
      <c r="U1029" s="134">
        <f t="shared" si="530"/>
        <v>0</v>
      </c>
      <c r="V1029" s="134">
        <f t="shared" si="530"/>
        <v>0</v>
      </c>
      <c r="W1029" s="134">
        <f t="shared" si="530"/>
        <v>0</v>
      </c>
      <c r="X1029" s="134">
        <f t="shared" si="530"/>
        <v>0</v>
      </c>
    </row>
    <row r="1030" spans="2:24" hidden="1">
      <c r="B1030" s="132" t="str">
        <f t="shared" si="521"/>
        <v/>
      </c>
      <c r="C1030" s="132" t="str">
        <f t="shared" si="521"/>
        <v/>
      </c>
      <c r="D1030" s="132" t="str">
        <f t="shared" si="521"/>
        <v/>
      </c>
      <c r="E1030" s="132" t="str">
        <f t="shared" si="521"/>
        <v/>
      </c>
      <c r="F1030" s="132"/>
      <c r="G1030" s="132"/>
      <c r="H1030" s="132"/>
      <c r="I1030" s="132"/>
      <c r="J1030" s="132"/>
      <c r="K1030" s="134">
        <f t="shared" ref="K1030:X1030" si="531">IF(AND($C1030="B+R",$D1030="nie",$E1030="prace rozwojowe",LataProjekcji&lt;=Koniec_PR,Modul_badawczo_rozwojowy=tak),ROUND(K420,0),0)</f>
        <v>0</v>
      </c>
      <c r="L1030" s="134">
        <f t="shared" si="531"/>
        <v>0</v>
      </c>
      <c r="M1030" s="134">
        <f t="shared" si="531"/>
        <v>0</v>
      </c>
      <c r="N1030" s="134">
        <f t="shared" si="531"/>
        <v>0</v>
      </c>
      <c r="O1030" s="134">
        <f t="shared" si="531"/>
        <v>0</v>
      </c>
      <c r="P1030" s="134">
        <f t="shared" si="531"/>
        <v>0</v>
      </c>
      <c r="Q1030" s="134">
        <f t="shared" si="531"/>
        <v>0</v>
      </c>
      <c r="R1030" s="134">
        <f t="shared" si="531"/>
        <v>0</v>
      </c>
      <c r="S1030" s="134">
        <f t="shared" si="531"/>
        <v>0</v>
      </c>
      <c r="T1030" s="134">
        <f t="shared" si="531"/>
        <v>0</v>
      </c>
      <c r="U1030" s="134">
        <f t="shared" si="531"/>
        <v>0</v>
      </c>
      <c r="V1030" s="134">
        <f t="shared" si="531"/>
        <v>0</v>
      </c>
      <c r="W1030" s="134">
        <f t="shared" si="531"/>
        <v>0</v>
      </c>
      <c r="X1030" s="134">
        <f t="shared" si="531"/>
        <v>0</v>
      </c>
    </row>
    <row r="1031" spans="2:24" hidden="1">
      <c r="B1031" s="132" t="str">
        <f t="shared" si="521"/>
        <v/>
      </c>
      <c r="C1031" s="132" t="str">
        <f t="shared" si="521"/>
        <v/>
      </c>
      <c r="D1031" s="132" t="str">
        <f t="shared" si="521"/>
        <v/>
      </c>
      <c r="E1031" s="132" t="str">
        <f t="shared" si="521"/>
        <v/>
      </c>
      <c r="F1031" s="132"/>
      <c r="G1031" s="132"/>
      <c r="H1031" s="132"/>
      <c r="I1031" s="132"/>
      <c r="J1031" s="132"/>
      <c r="K1031" s="134">
        <f t="shared" ref="K1031:X1031" si="532">IF(AND($C1031="B+R",$D1031="nie",$E1031="prace rozwojowe",LataProjekcji&lt;=Koniec_PR,Modul_badawczo_rozwojowy=tak),ROUND(K421,0),0)</f>
        <v>0</v>
      </c>
      <c r="L1031" s="134">
        <f t="shared" si="532"/>
        <v>0</v>
      </c>
      <c r="M1031" s="134">
        <f t="shared" si="532"/>
        <v>0</v>
      </c>
      <c r="N1031" s="134">
        <f t="shared" si="532"/>
        <v>0</v>
      </c>
      <c r="O1031" s="134">
        <f t="shared" si="532"/>
        <v>0</v>
      </c>
      <c r="P1031" s="134">
        <f t="shared" si="532"/>
        <v>0</v>
      </c>
      <c r="Q1031" s="134">
        <f t="shared" si="532"/>
        <v>0</v>
      </c>
      <c r="R1031" s="134">
        <f t="shared" si="532"/>
        <v>0</v>
      </c>
      <c r="S1031" s="134">
        <f t="shared" si="532"/>
        <v>0</v>
      </c>
      <c r="T1031" s="134">
        <f t="shared" si="532"/>
        <v>0</v>
      </c>
      <c r="U1031" s="134">
        <f t="shared" si="532"/>
        <v>0</v>
      </c>
      <c r="V1031" s="134">
        <f t="shared" si="532"/>
        <v>0</v>
      </c>
      <c r="W1031" s="134">
        <f t="shared" si="532"/>
        <v>0</v>
      </c>
      <c r="X1031" s="134">
        <f t="shared" si="532"/>
        <v>0</v>
      </c>
    </row>
    <row r="1032" spans="2:24" hidden="1">
      <c r="B1032" s="132" t="str">
        <f t="shared" si="521"/>
        <v/>
      </c>
      <c r="C1032" s="132" t="str">
        <f t="shared" si="521"/>
        <v/>
      </c>
      <c r="D1032" s="132" t="str">
        <f t="shared" si="521"/>
        <v/>
      </c>
      <c r="E1032" s="132" t="str">
        <f t="shared" si="521"/>
        <v/>
      </c>
      <c r="F1032" s="132"/>
      <c r="G1032" s="132"/>
      <c r="H1032" s="132"/>
      <c r="I1032" s="132"/>
      <c r="J1032" s="132"/>
      <c r="K1032" s="134">
        <f t="shared" ref="K1032:X1032" si="533">IF(AND($C1032="B+R",$D1032="nie",$E1032="prace rozwojowe",LataProjekcji&lt;=Koniec_PR,Modul_badawczo_rozwojowy=tak),ROUND(K422,0),0)</f>
        <v>0</v>
      </c>
      <c r="L1032" s="134">
        <f t="shared" si="533"/>
        <v>0</v>
      </c>
      <c r="M1032" s="134">
        <f t="shared" si="533"/>
        <v>0</v>
      </c>
      <c r="N1032" s="134">
        <f t="shared" si="533"/>
        <v>0</v>
      </c>
      <c r="O1032" s="134">
        <f t="shared" si="533"/>
        <v>0</v>
      </c>
      <c r="P1032" s="134">
        <f t="shared" si="533"/>
        <v>0</v>
      </c>
      <c r="Q1032" s="134">
        <f t="shared" si="533"/>
        <v>0</v>
      </c>
      <c r="R1032" s="134">
        <f t="shared" si="533"/>
        <v>0</v>
      </c>
      <c r="S1032" s="134">
        <f t="shared" si="533"/>
        <v>0</v>
      </c>
      <c r="T1032" s="134">
        <f t="shared" si="533"/>
        <v>0</v>
      </c>
      <c r="U1032" s="134">
        <f t="shared" si="533"/>
        <v>0</v>
      </c>
      <c r="V1032" s="134">
        <f t="shared" si="533"/>
        <v>0</v>
      </c>
      <c r="W1032" s="134">
        <f t="shared" si="533"/>
        <v>0</v>
      </c>
      <c r="X1032" s="134">
        <f t="shared" si="533"/>
        <v>0</v>
      </c>
    </row>
    <row r="1033" spans="2:24" hidden="1">
      <c r="B1033" s="132" t="str">
        <f t="shared" si="521"/>
        <v/>
      </c>
      <c r="C1033" s="132" t="str">
        <f t="shared" si="521"/>
        <v/>
      </c>
      <c r="D1033" s="132" t="str">
        <f t="shared" si="521"/>
        <v/>
      </c>
      <c r="E1033" s="132" t="str">
        <f t="shared" si="521"/>
        <v/>
      </c>
      <c r="F1033" s="132"/>
      <c r="G1033" s="132"/>
      <c r="H1033" s="132"/>
      <c r="I1033" s="132"/>
      <c r="J1033" s="132"/>
      <c r="K1033" s="134">
        <f t="shared" ref="K1033:X1033" si="534">IF(AND($C1033="B+R",$D1033="nie",$E1033="prace rozwojowe",LataProjekcji&lt;=Koniec_PR,Modul_badawczo_rozwojowy=tak),ROUND(K423,0),0)</f>
        <v>0</v>
      </c>
      <c r="L1033" s="134">
        <f t="shared" si="534"/>
        <v>0</v>
      </c>
      <c r="M1033" s="134">
        <f t="shared" si="534"/>
        <v>0</v>
      </c>
      <c r="N1033" s="134">
        <f t="shared" si="534"/>
        <v>0</v>
      </c>
      <c r="O1033" s="134">
        <f t="shared" si="534"/>
        <v>0</v>
      </c>
      <c r="P1033" s="134">
        <f t="shared" si="534"/>
        <v>0</v>
      </c>
      <c r="Q1033" s="134">
        <f t="shared" si="534"/>
        <v>0</v>
      </c>
      <c r="R1033" s="134">
        <f t="shared" si="534"/>
        <v>0</v>
      </c>
      <c r="S1033" s="134">
        <f t="shared" si="534"/>
        <v>0</v>
      </c>
      <c r="T1033" s="134">
        <f t="shared" si="534"/>
        <v>0</v>
      </c>
      <c r="U1033" s="134">
        <f t="shared" si="534"/>
        <v>0</v>
      </c>
      <c r="V1033" s="134">
        <f t="shared" si="534"/>
        <v>0</v>
      </c>
      <c r="W1033" s="134">
        <f t="shared" si="534"/>
        <v>0</v>
      </c>
      <c r="X1033" s="134">
        <f t="shared" si="534"/>
        <v>0</v>
      </c>
    </row>
    <row r="1034" spans="2:24" hidden="1">
      <c r="B1034" s="132" t="str">
        <f t="shared" si="521"/>
        <v/>
      </c>
      <c r="C1034" s="132" t="str">
        <f t="shared" si="521"/>
        <v/>
      </c>
      <c r="D1034" s="132" t="str">
        <f t="shared" si="521"/>
        <v/>
      </c>
      <c r="E1034" s="132" t="str">
        <f t="shared" si="521"/>
        <v/>
      </c>
      <c r="F1034" s="132"/>
      <c r="G1034" s="132"/>
      <c r="H1034" s="132"/>
      <c r="I1034" s="132"/>
      <c r="J1034" s="132"/>
      <c r="K1034" s="134">
        <f t="shared" ref="K1034:X1034" si="535">IF(AND($C1034="B+R",$D1034="nie",$E1034="prace rozwojowe",LataProjekcji&lt;=Koniec_PR,Modul_badawczo_rozwojowy=tak),ROUND(K424,0),0)</f>
        <v>0</v>
      </c>
      <c r="L1034" s="134">
        <f t="shared" si="535"/>
        <v>0</v>
      </c>
      <c r="M1034" s="134">
        <f t="shared" si="535"/>
        <v>0</v>
      </c>
      <c r="N1034" s="134">
        <f t="shared" si="535"/>
        <v>0</v>
      </c>
      <c r="O1034" s="134">
        <f t="shared" si="535"/>
        <v>0</v>
      </c>
      <c r="P1034" s="134">
        <f t="shared" si="535"/>
        <v>0</v>
      </c>
      <c r="Q1034" s="134">
        <f t="shared" si="535"/>
        <v>0</v>
      </c>
      <c r="R1034" s="134">
        <f t="shared" si="535"/>
        <v>0</v>
      </c>
      <c r="S1034" s="134">
        <f t="shared" si="535"/>
        <v>0</v>
      </c>
      <c r="T1034" s="134">
        <f t="shared" si="535"/>
        <v>0</v>
      </c>
      <c r="U1034" s="134">
        <f t="shared" si="535"/>
        <v>0</v>
      </c>
      <c r="V1034" s="134">
        <f t="shared" si="535"/>
        <v>0</v>
      </c>
      <c r="W1034" s="134">
        <f t="shared" si="535"/>
        <v>0</v>
      </c>
      <c r="X1034" s="134">
        <f t="shared" si="535"/>
        <v>0</v>
      </c>
    </row>
    <row r="1035" spans="2:24" hidden="1">
      <c r="B1035" s="132" t="str">
        <f t="shared" si="521"/>
        <v/>
      </c>
      <c r="C1035" s="132" t="str">
        <f t="shared" si="521"/>
        <v/>
      </c>
      <c r="D1035" s="132" t="str">
        <f t="shared" si="521"/>
        <v/>
      </c>
      <c r="E1035" s="132" t="str">
        <f t="shared" si="521"/>
        <v/>
      </c>
      <c r="F1035" s="132"/>
      <c r="G1035" s="132"/>
      <c r="H1035" s="132"/>
      <c r="I1035" s="132"/>
      <c r="J1035" s="132"/>
      <c r="K1035" s="134">
        <f t="shared" ref="K1035:X1035" si="536">IF(AND($C1035="B+R",$D1035="nie",$E1035="prace rozwojowe",LataProjekcji&lt;=Koniec_PR,Modul_badawczo_rozwojowy=tak),ROUND(K425,0),0)</f>
        <v>0</v>
      </c>
      <c r="L1035" s="134">
        <f t="shared" si="536"/>
        <v>0</v>
      </c>
      <c r="M1035" s="134">
        <f t="shared" si="536"/>
        <v>0</v>
      </c>
      <c r="N1035" s="134">
        <f t="shared" si="536"/>
        <v>0</v>
      </c>
      <c r="O1035" s="134">
        <f t="shared" si="536"/>
        <v>0</v>
      </c>
      <c r="P1035" s="134">
        <f t="shared" si="536"/>
        <v>0</v>
      </c>
      <c r="Q1035" s="134">
        <f t="shared" si="536"/>
        <v>0</v>
      </c>
      <c r="R1035" s="134">
        <f t="shared" si="536"/>
        <v>0</v>
      </c>
      <c r="S1035" s="134">
        <f t="shared" si="536"/>
        <v>0</v>
      </c>
      <c r="T1035" s="134">
        <f t="shared" si="536"/>
        <v>0</v>
      </c>
      <c r="U1035" s="134">
        <f t="shared" si="536"/>
        <v>0</v>
      </c>
      <c r="V1035" s="134">
        <f t="shared" si="536"/>
        <v>0</v>
      </c>
      <c r="W1035" s="134">
        <f t="shared" si="536"/>
        <v>0</v>
      </c>
      <c r="X1035" s="134">
        <f t="shared" si="536"/>
        <v>0</v>
      </c>
    </row>
    <row r="1036" spans="2:24" hidden="1">
      <c r="B1036" s="132" t="str">
        <f t="shared" si="521"/>
        <v/>
      </c>
      <c r="C1036" s="132" t="str">
        <f t="shared" si="521"/>
        <v/>
      </c>
      <c r="D1036" s="132" t="str">
        <f t="shared" si="521"/>
        <v/>
      </c>
      <c r="E1036" s="132" t="str">
        <f t="shared" si="521"/>
        <v/>
      </c>
      <c r="F1036" s="132"/>
      <c r="G1036" s="132"/>
      <c r="H1036" s="132"/>
      <c r="I1036" s="132"/>
      <c r="J1036" s="132"/>
      <c r="K1036" s="134">
        <f t="shared" ref="K1036:X1036" si="537">IF(AND($C1036="B+R",$D1036="nie",$E1036="prace rozwojowe",LataProjekcji&lt;=Koniec_PR,Modul_badawczo_rozwojowy=tak),ROUND(K426,0),0)</f>
        <v>0</v>
      </c>
      <c r="L1036" s="134">
        <f t="shared" si="537"/>
        <v>0</v>
      </c>
      <c r="M1036" s="134">
        <f t="shared" si="537"/>
        <v>0</v>
      </c>
      <c r="N1036" s="134">
        <f t="shared" si="537"/>
        <v>0</v>
      </c>
      <c r="O1036" s="134">
        <f t="shared" si="537"/>
        <v>0</v>
      </c>
      <c r="P1036" s="134">
        <f t="shared" si="537"/>
        <v>0</v>
      </c>
      <c r="Q1036" s="134">
        <f t="shared" si="537"/>
        <v>0</v>
      </c>
      <c r="R1036" s="134">
        <f t="shared" si="537"/>
        <v>0</v>
      </c>
      <c r="S1036" s="134">
        <f t="shared" si="537"/>
        <v>0</v>
      </c>
      <c r="T1036" s="134">
        <f t="shared" si="537"/>
        <v>0</v>
      </c>
      <c r="U1036" s="134">
        <f t="shared" si="537"/>
        <v>0</v>
      </c>
      <c r="V1036" s="134">
        <f t="shared" si="537"/>
        <v>0</v>
      </c>
      <c r="W1036" s="134">
        <f t="shared" si="537"/>
        <v>0</v>
      </c>
      <c r="X1036" s="134">
        <f t="shared" si="537"/>
        <v>0</v>
      </c>
    </row>
    <row r="1037" spans="2:24" hidden="1">
      <c r="B1037" s="132" t="str">
        <f t="shared" si="521"/>
        <v/>
      </c>
      <c r="C1037" s="132" t="str">
        <f t="shared" si="521"/>
        <v/>
      </c>
      <c r="D1037" s="132" t="str">
        <f t="shared" si="521"/>
        <v/>
      </c>
      <c r="E1037" s="132" t="str">
        <f t="shared" si="521"/>
        <v/>
      </c>
      <c r="F1037" s="132"/>
      <c r="G1037" s="132"/>
      <c r="H1037" s="132"/>
      <c r="I1037" s="132"/>
      <c r="J1037" s="132"/>
      <c r="K1037" s="134">
        <f t="shared" ref="K1037:X1037" si="538">IF(AND($C1037="B+R",$D1037="nie",$E1037="prace rozwojowe",LataProjekcji&lt;=Koniec_PR,Modul_badawczo_rozwojowy=tak),ROUND(K427,0),0)</f>
        <v>0</v>
      </c>
      <c r="L1037" s="134">
        <f t="shared" si="538"/>
        <v>0</v>
      </c>
      <c r="M1037" s="134">
        <f t="shared" si="538"/>
        <v>0</v>
      </c>
      <c r="N1037" s="134">
        <f t="shared" si="538"/>
        <v>0</v>
      </c>
      <c r="O1037" s="134">
        <f t="shared" si="538"/>
        <v>0</v>
      </c>
      <c r="P1037" s="134">
        <f t="shared" si="538"/>
        <v>0</v>
      </c>
      <c r="Q1037" s="134">
        <f t="shared" si="538"/>
        <v>0</v>
      </c>
      <c r="R1037" s="134">
        <f t="shared" si="538"/>
        <v>0</v>
      </c>
      <c r="S1037" s="134">
        <f t="shared" si="538"/>
        <v>0</v>
      </c>
      <c r="T1037" s="134">
        <f t="shared" si="538"/>
        <v>0</v>
      </c>
      <c r="U1037" s="134">
        <f t="shared" si="538"/>
        <v>0</v>
      </c>
      <c r="V1037" s="134">
        <f t="shared" si="538"/>
        <v>0</v>
      </c>
      <c r="W1037" s="134">
        <f t="shared" si="538"/>
        <v>0</v>
      </c>
      <c r="X1037" s="134">
        <f t="shared" si="538"/>
        <v>0</v>
      </c>
    </row>
    <row r="1038" spans="2:24" hidden="1">
      <c r="B1038" s="132" t="str">
        <f t="shared" si="521"/>
        <v/>
      </c>
      <c r="C1038" s="132" t="str">
        <f t="shared" si="521"/>
        <v/>
      </c>
      <c r="D1038" s="132" t="str">
        <f t="shared" si="521"/>
        <v/>
      </c>
      <c r="E1038" s="132" t="str">
        <f t="shared" si="521"/>
        <v/>
      </c>
      <c r="F1038" s="132"/>
      <c r="G1038" s="132"/>
      <c r="H1038" s="132"/>
      <c r="I1038" s="132"/>
      <c r="J1038" s="132"/>
      <c r="K1038" s="134">
        <f t="shared" ref="K1038:X1038" si="539">IF(AND($C1038="B+R",$D1038="nie",$E1038="prace rozwojowe",LataProjekcji&lt;=Koniec_PR,Modul_badawczo_rozwojowy=tak),ROUND(K428,0),0)</f>
        <v>0</v>
      </c>
      <c r="L1038" s="134">
        <f t="shared" si="539"/>
        <v>0</v>
      </c>
      <c r="M1038" s="134">
        <f t="shared" si="539"/>
        <v>0</v>
      </c>
      <c r="N1038" s="134">
        <f t="shared" si="539"/>
        <v>0</v>
      </c>
      <c r="O1038" s="134">
        <f t="shared" si="539"/>
        <v>0</v>
      </c>
      <c r="P1038" s="134">
        <f t="shared" si="539"/>
        <v>0</v>
      </c>
      <c r="Q1038" s="134">
        <f t="shared" si="539"/>
        <v>0</v>
      </c>
      <c r="R1038" s="134">
        <f t="shared" si="539"/>
        <v>0</v>
      </c>
      <c r="S1038" s="134">
        <f t="shared" si="539"/>
        <v>0</v>
      </c>
      <c r="T1038" s="134">
        <f t="shared" si="539"/>
        <v>0</v>
      </c>
      <c r="U1038" s="134">
        <f t="shared" si="539"/>
        <v>0</v>
      </c>
      <c r="V1038" s="134">
        <f t="shared" si="539"/>
        <v>0</v>
      </c>
      <c r="W1038" s="134">
        <f t="shared" si="539"/>
        <v>0</v>
      </c>
      <c r="X1038" s="134">
        <f t="shared" si="539"/>
        <v>0</v>
      </c>
    </row>
    <row r="1039" spans="2:24" hidden="1">
      <c r="B1039" s="132" t="str">
        <f t="shared" si="521"/>
        <v/>
      </c>
      <c r="C1039" s="132" t="str">
        <f t="shared" si="521"/>
        <v/>
      </c>
      <c r="D1039" s="132" t="str">
        <f t="shared" si="521"/>
        <v/>
      </c>
      <c r="E1039" s="132" t="str">
        <f t="shared" si="521"/>
        <v/>
      </c>
      <c r="F1039" s="132"/>
      <c r="G1039" s="132"/>
      <c r="H1039" s="132"/>
      <c r="I1039" s="132"/>
      <c r="J1039" s="132"/>
      <c r="K1039" s="134">
        <f t="shared" ref="K1039:X1039" si="540">IF(AND($C1039="B+R",$D1039="nie",$E1039="prace rozwojowe",LataProjekcji&lt;=Koniec_PR,Modul_badawczo_rozwojowy=tak),ROUND(K429,0),0)</f>
        <v>0</v>
      </c>
      <c r="L1039" s="134">
        <f t="shared" si="540"/>
        <v>0</v>
      </c>
      <c r="M1039" s="134">
        <f t="shared" si="540"/>
        <v>0</v>
      </c>
      <c r="N1039" s="134">
        <f t="shared" si="540"/>
        <v>0</v>
      </c>
      <c r="O1039" s="134">
        <f t="shared" si="540"/>
        <v>0</v>
      </c>
      <c r="P1039" s="134">
        <f t="shared" si="540"/>
        <v>0</v>
      </c>
      <c r="Q1039" s="134">
        <f t="shared" si="540"/>
        <v>0</v>
      </c>
      <c r="R1039" s="134">
        <f t="shared" si="540"/>
        <v>0</v>
      </c>
      <c r="S1039" s="134">
        <f t="shared" si="540"/>
        <v>0</v>
      </c>
      <c r="T1039" s="134">
        <f t="shared" si="540"/>
        <v>0</v>
      </c>
      <c r="U1039" s="134">
        <f t="shared" si="540"/>
        <v>0</v>
      </c>
      <c r="V1039" s="134">
        <f t="shared" si="540"/>
        <v>0</v>
      </c>
      <c r="W1039" s="134">
        <f t="shared" si="540"/>
        <v>0</v>
      </c>
      <c r="X1039" s="134">
        <f t="shared" si="540"/>
        <v>0</v>
      </c>
    </row>
    <row r="1040" spans="2:24" hidden="1">
      <c r="B1040" s="132" t="str">
        <f t="shared" si="521"/>
        <v/>
      </c>
      <c r="C1040" s="132" t="str">
        <f t="shared" si="521"/>
        <v/>
      </c>
      <c r="D1040" s="132" t="str">
        <f t="shared" si="521"/>
        <v/>
      </c>
      <c r="E1040" s="132" t="str">
        <f t="shared" si="521"/>
        <v/>
      </c>
      <c r="F1040" s="132"/>
      <c r="G1040" s="132"/>
      <c r="H1040" s="132"/>
      <c r="I1040" s="132"/>
      <c r="J1040" s="132"/>
      <c r="K1040" s="134">
        <f t="shared" ref="K1040:X1040" si="541">IF(AND($C1040="B+R",$D1040="nie",$E1040="prace rozwojowe",LataProjekcji&lt;=Koniec_PR,Modul_badawczo_rozwojowy=tak),ROUND(K430,0),0)</f>
        <v>0</v>
      </c>
      <c r="L1040" s="134">
        <f t="shared" si="541"/>
        <v>0</v>
      </c>
      <c r="M1040" s="134">
        <f t="shared" si="541"/>
        <v>0</v>
      </c>
      <c r="N1040" s="134">
        <f t="shared" si="541"/>
        <v>0</v>
      </c>
      <c r="O1040" s="134">
        <f t="shared" si="541"/>
        <v>0</v>
      </c>
      <c r="P1040" s="134">
        <f t="shared" si="541"/>
        <v>0</v>
      </c>
      <c r="Q1040" s="134">
        <f t="shared" si="541"/>
        <v>0</v>
      </c>
      <c r="R1040" s="134">
        <f t="shared" si="541"/>
        <v>0</v>
      </c>
      <c r="S1040" s="134">
        <f t="shared" si="541"/>
        <v>0</v>
      </c>
      <c r="T1040" s="134">
        <f t="shared" si="541"/>
        <v>0</v>
      </c>
      <c r="U1040" s="134">
        <f t="shared" si="541"/>
        <v>0</v>
      </c>
      <c r="V1040" s="134">
        <f t="shared" si="541"/>
        <v>0</v>
      </c>
      <c r="W1040" s="134">
        <f t="shared" si="541"/>
        <v>0</v>
      </c>
      <c r="X1040" s="134">
        <f t="shared" si="541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42">ROUND(SUM(K1001:K1040),0)</f>
        <v>0</v>
      </c>
      <c r="L1041" s="135">
        <f t="shared" si="542"/>
        <v>0</v>
      </c>
      <c r="M1041" s="135">
        <f t="shared" si="542"/>
        <v>0</v>
      </c>
      <c r="N1041" s="135">
        <f t="shared" si="542"/>
        <v>0</v>
      </c>
      <c r="O1041" s="135">
        <f t="shared" si="542"/>
        <v>0</v>
      </c>
      <c r="P1041" s="135">
        <f t="shared" si="542"/>
        <v>0</v>
      </c>
      <c r="Q1041" s="135">
        <f t="shared" si="542"/>
        <v>0</v>
      </c>
      <c r="R1041" s="135">
        <f t="shared" si="542"/>
        <v>0</v>
      </c>
      <c r="S1041" s="135">
        <f t="shared" si="542"/>
        <v>0</v>
      </c>
      <c r="T1041" s="135">
        <f t="shared" si="542"/>
        <v>0</v>
      </c>
      <c r="U1041" s="135">
        <f t="shared" si="542"/>
        <v>0</v>
      </c>
      <c r="V1041" s="135">
        <f t="shared" si="542"/>
        <v>0</v>
      </c>
      <c r="W1041" s="135">
        <f t="shared" si="542"/>
        <v>0</v>
      </c>
      <c r="X1041" s="135">
        <f t="shared" si="542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43">IF(ISBLANK(B1001),"",B1001)</f>
        <v/>
      </c>
      <c r="C1046" s="132" t="str">
        <f t="shared" si="543"/>
        <v/>
      </c>
      <c r="D1046" s="132" t="str">
        <f t="shared" si="543"/>
        <v/>
      </c>
      <c r="E1046" s="132" t="str">
        <f t="shared" si="543"/>
        <v/>
      </c>
      <c r="F1046" s="132"/>
      <c r="G1046" s="132"/>
      <c r="H1046" s="132"/>
      <c r="I1046" s="132"/>
      <c r="J1046" s="132"/>
      <c r="K1046" s="134">
        <f t="shared" ref="K1046:X1046" si="544">IF(AND($C1046="B+R",$D1046="nie",$E1046="prace rozwojowe",LataProjekcji&lt;=Koniec_PR,Modul_badawczo_rozwojowy=tak),ROUND(K436,0),0)</f>
        <v>0</v>
      </c>
      <c r="L1046" s="134">
        <f t="shared" si="544"/>
        <v>0</v>
      </c>
      <c r="M1046" s="134">
        <f t="shared" si="544"/>
        <v>0</v>
      </c>
      <c r="N1046" s="134">
        <f t="shared" si="544"/>
        <v>0</v>
      </c>
      <c r="O1046" s="134">
        <f t="shared" si="544"/>
        <v>0</v>
      </c>
      <c r="P1046" s="134">
        <f t="shared" si="544"/>
        <v>0</v>
      </c>
      <c r="Q1046" s="134">
        <f t="shared" si="544"/>
        <v>0</v>
      </c>
      <c r="R1046" s="134">
        <f t="shared" si="544"/>
        <v>0</v>
      </c>
      <c r="S1046" s="134">
        <f t="shared" si="544"/>
        <v>0</v>
      </c>
      <c r="T1046" s="134">
        <f t="shared" si="544"/>
        <v>0</v>
      </c>
      <c r="U1046" s="134">
        <f t="shared" si="544"/>
        <v>0</v>
      </c>
      <c r="V1046" s="134">
        <f t="shared" si="544"/>
        <v>0</v>
      </c>
      <c r="W1046" s="134">
        <f t="shared" si="544"/>
        <v>0</v>
      </c>
      <c r="X1046" s="134">
        <f t="shared" si="544"/>
        <v>0</v>
      </c>
    </row>
    <row r="1047" spans="2:24" hidden="1">
      <c r="B1047" s="132" t="str">
        <f t="shared" si="543"/>
        <v/>
      </c>
      <c r="C1047" s="132" t="str">
        <f t="shared" si="543"/>
        <v/>
      </c>
      <c r="D1047" s="132" t="str">
        <f t="shared" si="543"/>
        <v/>
      </c>
      <c r="E1047" s="132" t="str">
        <f t="shared" si="543"/>
        <v/>
      </c>
      <c r="F1047" s="132"/>
      <c r="G1047" s="132"/>
      <c r="H1047" s="132"/>
      <c r="I1047" s="132"/>
      <c r="J1047" s="132"/>
      <c r="K1047" s="134">
        <f t="shared" ref="K1047:X1047" si="545">IF(AND($C1047="B+R",$D1047="nie",$E1047="prace rozwojowe",LataProjekcji&lt;=Koniec_PR,Modul_badawczo_rozwojowy=tak),ROUND(K437,0),0)</f>
        <v>0</v>
      </c>
      <c r="L1047" s="134">
        <f t="shared" si="545"/>
        <v>0</v>
      </c>
      <c r="M1047" s="134">
        <f t="shared" si="545"/>
        <v>0</v>
      </c>
      <c r="N1047" s="134">
        <f t="shared" si="545"/>
        <v>0</v>
      </c>
      <c r="O1047" s="134">
        <f t="shared" si="545"/>
        <v>0</v>
      </c>
      <c r="P1047" s="134">
        <f t="shared" si="545"/>
        <v>0</v>
      </c>
      <c r="Q1047" s="134">
        <f t="shared" si="545"/>
        <v>0</v>
      </c>
      <c r="R1047" s="134">
        <f t="shared" si="545"/>
        <v>0</v>
      </c>
      <c r="S1047" s="134">
        <f t="shared" si="545"/>
        <v>0</v>
      </c>
      <c r="T1047" s="134">
        <f t="shared" si="545"/>
        <v>0</v>
      </c>
      <c r="U1047" s="134">
        <f t="shared" si="545"/>
        <v>0</v>
      </c>
      <c r="V1047" s="134">
        <f t="shared" si="545"/>
        <v>0</v>
      </c>
      <c r="W1047" s="134">
        <f t="shared" si="545"/>
        <v>0</v>
      </c>
      <c r="X1047" s="134">
        <f t="shared" si="545"/>
        <v>0</v>
      </c>
    </row>
    <row r="1048" spans="2:24" hidden="1">
      <c r="B1048" s="132" t="str">
        <f t="shared" si="543"/>
        <v/>
      </c>
      <c r="C1048" s="132" t="str">
        <f t="shared" si="543"/>
        <v/>
      </c>
      <c r="D1048" s="132" t="str">
        <f t="shared" si="543"/>
        <v/>
      </c>
      <c r="E1048" s="132" t="str">
        <f t="shared" si="543"/>
        <v/>
      </c>
      <c r="F1048" s="132"/>
      <c r="G1048" s="132"/>
      <c r="H1048" s="132"/>
      <c r="I1048" s="132"/>
      <c r="J1048" s="132"/>
      <c r="K1048" s="134">
        <f t="shared" ref="K1048:X1048" si="546">IF(AND($C1048="B+R",$D1048="nie",$E1048="prace rozwojowe",LataProjekcji&lt;=Koniec_PR,Modul_badawczo_rozwojowy=tak),ROUND(K438,0),0)</f>
        <v>0</v>
      </c>
      <c r="L1048" s="134">
        <f t="shared" si="546"/>
        <v>0</v>
      </c>
      <c r="M1048" s="134">
        <f t="shared" si="546"/>
        <v>0</v>
      </c>
      <c r="N1048" s="134">
        <f t="shared" si="546"/>
        <v>0</v>
      </c>
      <c r="O1048" s="134">
        <f t="shared" si="546"/>
        <v>0</v>
      </c>
      <c r="P1048" s="134">
        <f t="shared" si="546"/>
        <v>0</v>
      </c>
      <c r="Q1048" s="134">
        <f t="shared" si="546"/>
        <v>0</v>
      </c>
      <c r="R1048" s="134">
        <f t="shared" si="546"/>
        <v>0</v>
      </c>
      <c r="S1048" s="134">
        <f t="shared" si="546"/>
        <v>0</v>
      </c>
      <c r="T1048" s="134">
        <f t="shared" si="546"/>
        <v>0</v>
      </c>
      <c r="U1048" s="134">
        <f t="shared" si="546"/>
        <v>0</v>
      </c>
      <c r="V1048" s="134">
        <f t="shared" si="546"/>
        <v>0</v>
      </c>
      <c r="W1048" s="134">
        <f t="shared" si="546"/>
        <v>0</v>
      </c>
      <c r="X1048" s="134">
        <f t="shared" si="546"/>
        <v>0</v>
      </c>
    </row>
    <row r="1049" spans="2:24" hidden="1">
      <c r="B1049" s="132" t="str">
        <f t="shared" si="543"/>
        <v/>
      </c>
      <c r="C1049" s="132" t="str">
        <f t="shared" si="543"/>
        <v/>
      </c>
      <c r="D1049" s="132" t="str">
        <f t="shared" si="543"/>
        <v/>
      </c>
      <c r="E1049" s="132" t="str">
        <f t="shared" si="543"/>
        <v/>
      </c>
      <c r="F1049" s="132"/>
      <c r="G1049" s="132"/>
      <c r="H1049" s="132"/>
      <c r="I1049" s="132"/>
      <c r="J1049" s="132"/>
      <c r="K1049" s="134">
        <f t="shared" ref="K1049:X1049" si="547">IF(AND($C1049="B+R",$D1049="nie",$E1049="prace rozwojowe",LataProjekcji&lt;=Koniec_PR,Modul_badawczo_rozwojowy=tak),ROUND(K439,0),0)</f>
        <v>0</v>
      </c>
      <c r="L1049" s="134">
        <f t="shared" si="547"/>
        <v>0</v>
      </c>
      <c r="M1049" s="134">
        <f t="shared" si="547"/>
        <v>0</v>
      </c>
      <c r="N1049" s="134">
        <f t="shared" si="547"/>
        <v>0</v>
      </c>
      <c r="O1049" s="134">
        <f t="shared" si="547"/>
        <v>0</v>
      </c>
      <c r="P1049" s="134">
        <f t="shared" si="547"/>
        <v>0</v>
      </c>
      <c r="Q1049" s="134">
        <f t="shared" si="547"/>
        <v>0</v>
      </c>
      <c r="R1049" s="134">
        <f t="shared" si="547"/>
        <v>0</v>
      </c>
      <c r="S1049" s="134">
        <f t="shared" si="547"/>
        <v>0</v>
      </c>
      <c r="T1049" s="134">
        <f t="shared" si="547"/>
        <v>0</v>
      </c>
      <c r="U1049" s="134">
        <f t="shared" si="547"/>
        <v>0</v>
      </c>
      <c r="V1049" s="134">
        <f t="shared" si="547"/>
        <v>0</v>
      </c>
      <c r="W1049" s="134">
        <f t="shared" si="547"/>
        <v>0</v>
      </c>
      <c r="X1049" s="134">
        <f t="shared" si="547"/>
        <v>0</v>
      </c>
    </row>
    <row r="1050" spans="2:24" hidden="1">
      <c r="B1050" s="132" t="str">
        <f t="shared" si="543"/>
        <v/>
      </c>
      <c r="C1050" s="132" t="str">
        <f t="shared" si="543"/>
        <v/>
      </c>
      <c r="D1050" s="132" t="str">
        <f t="shared" si="543"/>
        <v/>
      </c>
      <c r="E1050" s="132" t="str">
        <f t="shared" si="543"/>
        <v/>
      </c>
      <c r="F1050" s="132"/>
      <c r="G1050" s="132"/>
      <c r="H1050" s="132"/>
      <c r="I1050" s="132"/>
      <c r="J1050" s="132"/>
      <c r="K1050" s="134">
        <f t="shared" ref="K1050:X1050" si="548">IF(AND($C1050="B+R",$D1050="nie",$E1050="prace rozwojowe",LataProjekcji&lt;=Koniec_PR,Modul_badawczo_rozwojowy=tak),ROUND(K440,0),0)</f>
        <v>0</v>
      </c>
      <c r="L1050" s="134">
        <f t="shared" si="548"/>
        <v>0</v>
      </c>
      <c r="M1050" s="134">
        <f t="shared" si="548"/>
        <v>0</v>
      </c>
      <c r="N1050" s="134">
        <f t="shared" si="548"/>
        <v>0</v>
      </c>
      <c r="O1050" s="134">
        <f t="shared" si="548"/>
        <v>0</v>
      </c>
      <c r="P1050" s="134">
        <f t="shared" si="548"/>
        <v>0</v>
      </c>
      <c r="Q1050" s="134">
        <f t="shared" si="548"/>
        <v>0</v>
      </c>
      <c r="R1050" s="134">
        <f t="shared" si="548"/>
        <v>0</v>
      </c>
      <c r="S1050" s="134">
        <f t="shared" si="548"/>
        <v>0</v>
      </c>
      <c r="T1050" s="134">
        <f t="shared" si="548"/>
        <v>0</v>
      </c>
      <c r="U1050" s="134">
        <f t="shared" si="548"/>
        <v>0</v>
      </c>
      <c r="V1050" s="134">
        <f t="shared" si="548"/>
        <v>0</v>
      </c>
      <c r="W1050" s="134">
        <f t="shared" si="548"/>
        <v>0</v>
      </c>
      <c r="X1050" s="134">
        <f t="shared" si="548"/>
        <v>0</v>
      </c>
    </row>
    <row r="1051" spans="2:24" hidden="1">
      <c r="B1051" s="132" t="str">
        <f t="shared" si="543"/>
        <v/>
      </c>
      <c r="C1051" s="132" t="str">
        <f t="shared" si="543"/>
        <v/>
      </c>
      <c r="D1051" s="132" t="str">
        <f t="shared" si="543"/>
        <v/>
      </c>
      <c r="E1051" s="132" t="str">
        <f t="shared" si="543"/>
        <v/>
      </c>
      <c r="F1051" s="132"/>
      <c r="G1051" s="132"/>
      <c r="H1051" s="132"/>
      <c r="I1051" s="132"/>
      <c r="J1051" s="132"/>
      <c r="K1051" s="134">
        <f t="shared" ref="K1051:X1051" si="549">IF(AND($C1051="B+R",$D1051="nie",$E1051="prace rozwojowe",LataProjekcji&lt;=Koniec_PR,Modul_badawczo_rozwojowy=tak),ROUND(K441,0),0)</f>
        <v>0</v>
      </c>
      <c r="L1051" s="134">
        <f t="shared" si="549"/>
        <v>0</v>
      </c>
      <c r="M1051" s="134">
        <f t="shared" si="549"/>
        <v>0</v>
      </c>
      <c r="N1051" s="134">
        <f t="shared" si="549"/>
        <v>0</v>
      </c>
      <c r="O1051" s="134">
        <f t="shared" si="549"/>
        <v>0</v>
      </c>
      <c r="P1051" s="134">
        <f t="shared" si="549"/>
        <v>0</v>
      </c>
      <c r="Q1051" s="134">
        <f t="shared" si="549"/>
        <v>0</v>
      </c>
      <c r="R1051" s="134">
        <f t="shared" si="549"/>
        <v>0</v>
      </c>
      <c r="S1051" s="134">
        <f t="shared" si="549"/>
        <v>0</v>
      </c>
      <c r="T1051" s="134">
        <f t="shared" si="549"/>
        <v>0</v>
      </c>
      <c r="U1051" s="134">
        <f t="shared" si="549"/>
        <v>0</v>
      </c>
      <c r="V1051" s="134">
        <f t="shared" si="549"/>
        <v>0</v>
      </c>
      <c r="W1051" s="134">
        <f t="shared" si="549"/>
        <v>0</v>
      </c>
      <c r="X1051" s="134">
        <f t="shared" si="549"/>
        <v>0</v>
      </c>
    </row>
    <row r="1052" spans="2:24" hidden="1">
      <c r="B1052" s="132" t="str">
        <f t="shared" si="543"/>
        <v/>
      </c>
      <c r="C1052" s="132" t="str">
        <f t="shared" si="543"/>
        <v/>
      </c>
      <c r="D1052" s="132" t="str">
        <f t="shared" si="543"/>
        <v/>
      </c>
      <c r="E1052" s="132" t="str">
        <f t="shared" si="543"/>
        <v/>
      </c>
      <c r="F1052" s="132"/>
      <c r="G1052" s="132"/>
      <c r="H1052" s="132"/>
      <c r="I1052" s="132"/>
      <c r="J1052" s="132"/>
      <c r="K1052" s="134">
        <f t="shared" ref="K1052:X1052" si="550">IF(AND($C1052="B+R",$D1052="nie",$E1052="prace rozwojowe",LataProjekcji&lt;=Koniec_PR,Modul_badawczo_rozwojowy=tak),ROUND(K442,0),0)</f>
        <v>0</v>
      </c>
      <c r="L1052" s="134">
        <f t="shared" si="550"/>
        <v>0</v>
      </c>
      <c r="M1052" s="134">
        <f t="shared" si="550"/>
        <v>0</v>
      </c>
      <c r="N1052" s="134">
        <f t="shared" si="550"/>
        <v>0</v>
      </c>
      <c r="O1052" s="134">
        <f t="shared" si="550"/>
        <v>0</v>
      </c>
      <c r="P1052" s="134">
        <f t="shared" si="550"/>
        <v>0</v>
      </c>
      <c r="Q1052" s="134">
        <f t="shared" si="550"/>
        <v>0</v>
      </c>
      <c r="R1052" s="134">
        <f t="shared" si="550"/>
        <v>0</v>
      </c>
      <c r="S1052" s="134">
        <f t="shared" si="550"/>
        <v>0</v>
      </c>
      <c r="T1052" s="134">
        <f t="shared" si="550"/>
        <v>0</v>
      </c>
      <c r="U1052" s="134">
        <f t="shared" si="550"/>
        <v>0</v>
      </c>
      <c r="V1052" s="134">
        <f t="shared" si="550"/>
        <v>0</v>
      </c>
      <c r="W1052" s="134">
        <f t="shared" si="550"/>
        <v>0</v>
      </c>
      <c r="X1052" s="134">
        <f t="shared" si="550"/>
        <v>0</v>
      </c>
    </row>
    <row r="1053" spans="2:24" hidden="1">
      <c r="B1053" s="132" t="str">
        <f t="shared" si="543"/>
        <v/>
      </c>
      <c r="C1053" s="132" t="str">
        <f t="shared" si="543"/>
        <v/>
      </c>
      <c r="D1053" s="132" t="str">
        <f t="shared" si="543"/>
        <v/>
      </c>
      <c r="E1053" s="132" t="str">
        <f t="shared" si="543"/>
        <v/>
      </c>
      <c r="F1053" s="132"/>
      <c r="G1053" s="132"/>
      <c r="H1053" s="132"/>
      <c r="I1053" s="132"/>
      <c r="J1053" s="132"/>
      <c r="K1053" s="134">
        <f t="shared" ref="K1053:X1053" si="551">IF(AND($C1053="B+R",$D1053="nie",$E1053="prace rozwojowe",LataProjekcji&lt;=Koniec_PR,Modul_badawczo_rozwojowy=tak),ROUND(K443,0),0)</f>
        <v>0</v>
      </c>
      <c r="L1053" s="134">
        <f t="shared" si="551"/>
        <v>0</v>
      </c>
      <c r="M1053" s="134">
        <f t="shared" si="551"/>
        <v>0</v>
      </c>
      <c r="N1053" s="134">
        <f t="shared" si="551"/>
        <v>0</v>
      </c>
      <c r="O1053" s="134">
        <f t="shared" si="551"/>
        <v>0</v>
      </c>
      <c r="P1053" s="134">
        <f t="shared" si="551"/>
        <v>0</v>
      </c>
      <c r="Q1053" s="134">
        <f t="shared" si="551"/>
        <v>0</v>
      </c>
      <c r="R1053" s="134">
        <f t="shared" si="551"/>
        <v>0</v>
      </c>
      <c r="S1053" s="134">
        <f t="shared" si="551"/>
        <v>0</v>
      </c>
      <c r="T1053" s="134">
        <f t="shared" si="551"/>
        <v>0</v>
      </c>
      <c r="U1053" s="134">
        <f t="shared" si="551"/>
        <v>0</v>
      </c>
      <c r="V1053" s="134">
        <f t="shared" si="551"/>
        <v>0</v>
      </c>
      <c r="W1053" s="134">
        <f t="shared" si="551"/>
        <v>0</v>
      </c>
      <c r="X1053" s="134">
        <f t="shared" si="551"/>
        <v>0</v>
      </c>
    </row>
    <row r="1054" spans="2:24" hidden="1">
      <c r="B1054" s="132" t="str">
        <f t="shared" si="543"/>
        <v/>
      </c>
      <c r="C1054" s="132" t="str">
        <f t="shared" si="543"/>
        <v/>
      </c>
      <c r="D1054" s="132" t="str">
        <f t="shared" si="543"/>
        <v/>
      </c>
      <c r="E1054" s="132" t="str">
        <f t="shared" si="543"/>
        <v/>
      </c>
      <c r="F1054" s="132"/>
      <c r="G1054" s="132"/>
      <c r="H1054" s="132"/>
      <c r="I1054" s="132"/>
      <c r="J1054" s="132"/>
      <c r="K1054" s="134">
        <f t="shared" ref="K1054:X1054" si="552">IF(AND($C1054="B+R",$D1054="nie",$E1054="prace rozwojowe",LataProjekcji&lt;=Koniec_PR,Modul_badawczo_rozwojowy=tak),ROUND(K444,0),0)</f>
        <v>0</v>
      </c>
      <c r="L1054" s="134">
        <f t="shared" si="552"/>
        <v>0</v>
      </c>
      <c r="M1054" s="134">
        <f t="shared" si="552"/>
        <v>0</v>
      </c>
      <c r="N1054" s="134">
        <f t="shared" si="552"/>
        <v>0</v>
      </c>
      <c r="O1054" s="134">
        <f t="shared" si="552"/>
        <v>0</v>
      </c>
      <c r="P1054" s="134">
        <f t="shared" si="552"/>
        <v>0</v>
      </c>
      <c r="Q1054" s="134">
        <f t="shared" si="552"/>
        <v>0</v>
      </c>
      <c r="R1054" s="134">
        <f t="shared" si="552"/>
        <v>0</v>
      </c>
      <c r="S1054" s="134">
        <f t="shared" si="552"/>
        <v>0</v>
      </c>
      <c r="T1054" s="134">
        <f t="shared" si="552"/>
        <v>0</v>
      </c>
      <c r="U1054" s="134">
        <f t="shared" si="552"/>
        <v>0</v>
      </c>
      <c r="V1054" s="134">
        <f t="shared" si="552"/>
        <v>0</v>
      </c>
      <c r="W1054" s="134">
        <f t="shared" si="552"/>
        <v>0</v>
      </c>
      <c r="X1054" s="134">
        <f t="shared" si="552"/>
        <v>0</v>
      </c>
    </row>
    <row r="1055" spans="2:24" hidden="1">
      <c r="B1055" s="132" t="str">
        <f t="shared" si="543"/>
        <v/>
      </c>
      <c r="C1055" s="132" t="str">
        <f t="shared" si="543"/>
        <v/>
      </c>
      <c r="D1055" s="132" t="str">
        <f t="shared" si="543"/>
        <v/>
      </c>
      <c r="E1055" s="132" t="str">
        <f t="shared" si="543"/>
        <v/>
      </c>
      <c r="F1055" s="132"/>
      <c r="G1055" s="132"/>
      <c r="H1055" s="132"/>
      <c r="I1055" s="132"/>
      <c r="J1055" s="132"/>
      <c r="K1055" s="134">
        <f t="shared" ref="K1055:X1055" si="553">IF(AND($C1055="B+R",$D1055="nie",$E1055="prace rozwojowe",LataProjekcji&lt;=Koniec_PR,Modul_badawczo_rozwojowy=tak),ROUND(K445,0),0)</f>
        <v>0</v>
      </c>
      <c r="L1055" s="134">
        <f t="shared" si="553"/>
        <v>0</v>
      </c>
      <c r="M1055" s="134">
        <f t="shared" si="553"/>
        <v>0</v>
      </c>
      <c r="N1055" s="134">
        <f t="shared" si="553"/>
        <v>0</v>
      </c>
      <c r="O1055" s="134">
        <f t="shared" si="553"/>
        <v>0</v>
      </c>
      <c r="P1055" s="134">
        <f t="shared" si="553"/>
        <v>0</v>
      </c>
      <c r="Q1055" s="134">
        <f t="shared" si="553"/>
        <v>0</v>
      </c>
      <c r="R1055" s="134">
        <f t="shared" si="553"/>
        <v>0</v>
      </c>
      <c r="S1055" s="134">
        <f t="shared" si="553"/>
        <v>0</v>
      </c>
      <c r="T1055" s="134">
        <f t="shared" si="553"/>
        <v>0</v>
      </c>
      <c r="U1055" s="134">
        <f t="shared" si="553"/>
        <v>0</v>
      </c>
      <c r="V1055" s="134">
        <f t="shared" si="553"/>
        <v>0</v>
      </c>
      <c r="W1055" s="134">
        <f t="shared" si="553"/>
        <v>0</v>
      </c>
      <c r="X1055" s="134">
        <f t="shared" si="553"/>
        <v>0</v>
      </c>
    </row>
    <row r="1056" spans="2:24" hidden="1">
      <c r="B1056" s="132" t="str">
        <f t="shared" si="543"/>
        <v/>
      </c>
      <c r="C1056" s="132" t="str">
        <f t="shared" si="543"/>
        <v/>
      </c>
      <c r="D1056" s="132" t="str">
        <f t="shared" si="543"/>
        <v/>
      </c>
      <c r="E1056" s="132" t="str">
        <f t="shared" si="543"/>
        <v/>
      </c>
      <c r="F1056" s="132"/>
      <c r="G1056" s="132"/>
      <c r="H1056" s="132"/>
      <c r="I1056" s="132"/>
      <c r="J1056" s="132"/>
      <c r="K1056" s="134">
        <f t="shared" ref="K1056:X1056" si="554">IF(AND($C1056="B+R",$D1056="nie",$E1056="prace rozwojowe",LataProjekcji&lt;=Koniec_PR,Modul_badawczo_rozwojowy=tak),ROUND(K446,0),0)</f>
        <v>0</v>
      </c>
      <c r="L1056" s="134">
        <f t="shared" si="554"/>
        <v>0</v>
      </c>
      <c r="M1056" s="134">
        <f t="shared" si="554"/>
        <v>0</v>
      </c>
      <c r="N1056" s="134">
        <f t="shared" si="554"/>
        <v>0</v>
      </c>
      <c r="O1056" s="134">
        <f t="shared" si="554"/>
        <v>0</v>
      </c>
      <c r="P1056" s="134">
        <f t="shared" si="554"/>
        <v>0</v>
      </c>
      <c r="Q1056" s="134">
        <f t="shared" si="554"/>
        <v>0</v>
      </c>
      <c r="R1056" s="134">
        <f t="shared" si="554"/>
        <v>0</v>
      </c>
      <c r="S1056" s="134">
        <f t="shared" si="554"/>
        <v>0</v>
      </c>
      <c r="T1056" s="134">
        <f t="shared" si="554"/>
        <v>0</v>
      </c>
      <c r="U1056" s="134">
        <f t="shared" si="554"/>
        <v>0</v>
      </c>
      <c r="V1056" s="134">
        <f t="shared" si="554"/>
        <v>0</v>
      </c>
      <c r="W1056" s="134">
        <f t="shared" si="554"/>
        <v>0</v>
      </c>
      <c r="X1056" s="134">
        <f t="shared" si="554"/>
        <v>0</v>
      </c>
    </row>
    <row r="1057" spans="2:24" hidden="1">
      <c r="B1057" s="132" t="str">
        <f t="shared" si="543"/>
        <v/>
      </c>
      <c r="C1057" s="132" t="str">
        <f t="shared" si="543"/>
        <v/>
      </c>
      <c r="D1057" s="132" t="str">
        <f t="shared" si="543"/>
        <v/>
      </c>
      <c r="E1057" s="132" t="str">
        <f t="shared" si="543"/>
        <v/>
      </c>
      <c r="F1057" s="132"/>
      <c r="G1057" s="132"/>
      <c r="H1057" s="132"/>
      <c r="I1057" s="132"/>
      <c r="J1057" s="132"/>
      <c r="K1057" s="134">
        <f t="shared" ref="K1057:X1057" si="555">IF(AND($C1057="B+R",$D1057="nie",$E1057="prace rozwojowe",LataProjekcji&lt;=Koniec_PR,Modul_badawczo_rozwojowy=tak),ROUND(K447,0),0)</f>
        <v>0</v>
      </c>
      <c r="L1057" s="134">
        <f t="shared" si="555"/>
        <v>0</v>
      </c>
      <c r="M1057" s="134">
        <f t="shared" si="555"/>
        <v>0</v>
      </c>
      <c r="N1057" s="134">
        <f t="shared" si="555"/>
        <v>0</v>
      </c>
      <c r="O1057" s="134">
        <f t="shared" si="555"/>
        <v>0</v>
      </c>
      <c r="P1057" s="134">
        <f t="shared" si="555"/>
        <v>0</v>
      </c>
      <c r="Q1057" s="134">
        <f t="shared" si="555"/>
        <v>0</v>
      </c>
      <c r="R1057" s="134">
        <f t="shared" si="555"/>
        <v>0</v>
      </c>
      <c r="S1057" s="134">
        <f t="shared" si="555"/>
        <v>0</v>
      </c>
      <c r="T1057" s="134">
        <f t="shared" si="555"/>
        <v>0</v>
      </c>
      <c r="U1057" s="134">
        <f t="shared" si="555"/>
        <v>0</v>
      </c>
      <c r="V1057" s="134">
        <f t="shared" si="555"/>
        <v>0</v>
      </c>
      <c r="W1057" s="134">
        <f t="shared" si="555"/>
        <v>0</v>
      </c>
      <c r="X1057" s="134">
        <f t="shared" si="555"/>
        <v>0</v>
      </c>
    </row>
    <row r="1058" spans="2:24" hidden="1">
      <c r="B1058" s="132" t="str">
        <f t="shared" si="543"/>
        <v/>
      </c>
      <c r="C1058" s="132" t="str">
        <f t="shared" si="543"/>
        <v/>
      </c>
      <c r="D1058" s="132" t="str">
        <f t="shared" si="543"/>
        <v/>
      </c>
      <c r="E1058" s="132" t="str">
        <f t="shared" si="543"/>
        <v/>
      </c>
      <c r="F1058" s="132"/>
      <c r="G1058" s="132"/>
      <c r="H1058" s="132"/>
      <c r="I1058" s="132"/>
      <c r="J1058" s="132"/>
      <c r="K1058" s="134">
        <f t="shared" ref="K1058:X1058" si="556">IF(AND($C1058="B+R",$D1058="nie",$E1058="prace rozwojowe",LataProjekcji&lt;=Koniec_PR,Modul_badawczo_rozwojowy=tak),ROUND(K448,0),0)</f>
        <v>0</v>
      </c>
      <c r="L1058" s="134">
        <f t="shared" si="556"/>
        <v>0</v>
      </c>
      <c r="M1058" s="134">
        <f t="shared" si="556"/>
        <v>0</v>
      </c>
      <c r="N1058" s="134">
        <f t="shared" si="556"/>
        <v>0</v>
      </c>
      <c r="O1058" s="134">
        <f t="shared" si="556"/>
        <v>0</v>
      </c>
      <c r="P1058" s="134">
        <f t="shared" si="556"/>
        <v>0</v>
      </c>
      <c r="Q1058" s="134">
        <f t="shared" si="556"/>
        <v>0</v>
      </c>
      <c r="R1058" s="134">
        <f t="shared" si="556"/>
        <v>0</v>
      </c>
      <c r="S1058" s="134">
        <f t="shared" si="556"/>
        <v>0</v>
      </c>
      <c r="T1058" s="134">
        <f t="shared" si="556"/>
        <v>0</v>
      </c>
      <c r="U1058" s="134">
        <f t="shared" si="556"/>
        <v>0</v>
      </c>
      <c r="V1058" s="134">
        <f t="shared" si="556"/>
        <v>0</v>
      </c>
      <c r="W1058" s="134">
        <f t="shared" si="556"/>
        <v>0</v>
      </c>
      <c r="X1058" s="134">
        <f t="shared" si="556"/>
        <v>0</v>
      </c>
    </row>
    <row r="1059" spans="2:24" hidden="1">
      <c r="B1059" s="132" t="str">
        <f t="shared" si="543"/>
        <v/>
      </c>
      <c r="C1059" s="132" t="str">
        <f t="shared" si="543"/>
        <v/>
      </c>
      <c r="D1059" s="132" t="str">
        <f t="shared" si="543"/>
        <v/>
      </c>
      <c r="E1059" s="132" t="str">
        <f t="shared" si="543"/>
        <v/>
      </c>
      <c r="F1059" s="132"/>
      <c r="G1059" s="132"/>
      <c r="H1059" s="132"/>
      <c r="I1059" s="132"/>
      <c r="J1059" s="132"/>
      <c r="K1059" s="134">
        <f t="shared" ref="K1059:X1059" si="557">IF(AND($C1059="B+R",$D1059="nie",$E1059="prace rozwojowe",LataProjekcji&lt;=Koniec_PR,Modul_badawczo_rozwojowy=tak),ROUND(K449,0),0)</f>
        <v>0</v>
      </c>
      <c r="L1059" s="134">
        <f t="shared" si="557"/>
        <v>0</v>
      </c>
      <c r="M1059" s="134">
        <f t="shared" si="557"/>
        <v>0</v>
      </c>
      <c r="N1059" s="134">
        <f t="shared" si="557"/>
        <v>0</v>
      </c>
      <c r="O1059" s="134">
        <f t="shared" si="557"/>
        <v>0</v>
      </c>
      <c r="P1059" s="134">
        <f t="shared" si="557"/>
        <v>0</v>
      </c>
      <c r="Q1059" s="134">
        <f t="shared" si="557"/>
        <v>0</v>
      </c>
      <c r="R1059" s="134">
        <f t="shared" si="557"/>
        <v>0</v>
      </c>
      <c r="S1059" s="134">
        <f t="shared" si="557"/>
        <v>0</v>
      </c>
      <c r="T1059" s="134">
        <f t="shared" si="557"/>
        <v>0</v>
      </c>
      <c r="U1059" s="134">
        <f t="shared" si="557"/>
        <v>0</v>
      </c>
      <c r="V1059" s="134">
        <f t="shared" si="557"/>
        <v>0</v>
      </c>
      <c r="W1059" s="134">
        <f t="shared" si="557"/>
        <v>0</v>
      </c>
      <c r="X1059" s="134">
        <f t="shared" si="557"/>
        <v>0</v>
      </c>
    </row>
    <row r="1060" spans="2:24" hidden="1">
      <c r="B1060" s="132" t="str">
        <f t="shared" si="543"/>
        <v/>
      </c>
      <c r="C1060" s="132" t="str">
        <f t="shared" si="543"/>
        <v/>
      </c>
      <c r="D1060" s="132" t="str">
        <f t="shared" si="543"/>
        <v/>
      </c>
      <c r="E1060" s="132" t="str">
        <f t="shared" si="543"/>
        <v/>
      </c>
      <c r="F1060" s="132"/>
      <c r="G1060" s="132"/>
      <c r="H1060" s="132"/>
      <c r="I1060" s="132"/>
      <c r="J1060" s="132"/>
      <c r="K1060" s="134">
        <f t="shared" ref="K1060:X1060" si="558">IF(AND($C1060="B+R",$D1060="nie",$E1060="prace rozwojowe",LataProjekcji&lt;=Koniec_PR,Modul_badawczo_rozwojowy=tak),ROUND(K450,0),0)</f>
        <v>0</v>
      </c>
      <c r="L1060" s="134">
        <f t="shared" si="558"/>
        <v>0</v>
      </c>
      <c r="M1060" s="134">
        <f t="shared" si="558"/>
        <v>0</v>
      </c>
      <c r="N1060" s="134">
        <f t="shared" si="558"/>
        <v>0</v>
      </c>
      <c r="O1060" s="134">
        <f t="shared" si="558"/>
        <v>0</v>
      </c>
      <c r="P1060" s="134">
        <f t="shared" si="558"/>
        <v>0</v>
      </c>
      <c r="Q1060" s="134">
        <f t="shared" si="558"/>
        <v>0</v>
      </c>
      <c r="R1060" s="134">
        <f t="shared" si="558"/>
        <v>0</v>
      </c>
      <c r="S1060" s="134">
        <f t="shared" si="558"/>
        <v>0</v>
      </c>
      <c r="T1060" s="134">
        <f t="shared" si="558"/>
        <v>0</v>
      </c>
      <c r="U1060" s="134">
        <f t="shared" si="558"/>
        <v>0</v>
      </c>
      <c r="V1060" s="134">
        <f t="shared" si="558"/>
        <v>0</v>
      </c>
      <c r="W1060" s="134">
        <f t="shared" si="558"/>
        <v>0</v>
      </c>
      <c r="X1060" s="134">
        <f t="shared" si="558"/>
        <v>0</v>
      </c>
    </row>
    <row r="1061" spans="2:24" hidden="1">
      <c r="B1061" s="132" t="str">
        <f t="shared" si="543"/>
        <v/>
      </c>
      <c r="C1061" s="132" t="str">
        <f t="shared" si="543"/>
        <v/>
      </c>
      <c r="D1061" s="132" t="str">
        <f t="shared" si="543"/>
        <v/>
      </c>
      <c r="E1061" s="132" t="str">
        <f t="shared" si="543"/>
        <v/>
      </c>
      <c r="F1061" s="132"/>
      <c r="G1061" s="132"/>
      <c r="H1061" s="132"/>
      <c r="I1061" s="132"/>
      <c r="J1061" s="132"/>
      <c r="K1061" s="134">
        <f t="shared" ref="K1061:X1061" si="559">IF(AND($C1061="B+R",$D1061="nie",$E1061="prace rozwojowe",LataProjekcji&lt;=Koniec_PR,Modul_badawczo_rozwojowy=tak),ROUND(K451,0),0)</f>
        <v>0</v>
      </c>
      <c r="L1061" s="134">
        <f t="shared" si="559"/>
        <v>0</v>
      </c>
      <c r="M1061" s="134">
        <f t="shared" si="559"/>
        <v>0</v>
      </c>
      <c r="N1061" s="134">
        <f t="shared" si="559"/>
        <v>0</v>
      </c>
      <c r="O1061" s="134">
        <f t="shared" si="559"/>
        <v>0</v>
      </c>
      <c r="P1061" s="134">
        <f t="shared" si="559"/>
        <v>0</v>
      </c>
      <c r="Q1061" s="134">
        <f t="shared" si="559"/>
        <v>0</v>
      </c>
      <c r="R1061" s="134">
        <f t="shared" si="559"/>
        <v>0</v>
      </c>
      <c r="S1061" s="134">
        <f t="shared" si="559"/>
        <v>0</v>
      </c>
      <c r="T1061" s="134">
        <f t="shared" si="559"/>
        <v>0</v>
      </c>
      <c r="U1061" s="134">
        <f t="shared" si="559"/>
        <v>0</v>
      </c>
      <c r="V1061" s="134">
        <f t="shared" si="559"/>
        <v>0</v>
      </c>
      <c r="W1061" s="134">
        <f t="shared" si="559"/>
        <v>0</v>
      </c>
      <c r="X1061" s="134">
        <f t="shared" si="559"/>
        <v>0</v>
      </c>
    </row>
    <row r="1062" spans="2:24" hidden="1">
      <c r="B1062" s="132" t="str">
        <f t="shared" si="543"/>
        <v/>
      </c>
      <c r="C1062" s="132" t="str">
        <f t="shared" si="543"/>
        <v/>
      </c>
      <c r="D1062" s="132" t="str">
        <f t="shared" si="543"/>
        <v/>
      </c>
      <c r="E1062" s="132" t="str">
        <f t="shared" si="543"/>
        <v/>
      </c>
      <c r="F1062" s="132"/>
      <c r="G1062" s="132"/>
      <c r="H1062" s="132"/>
      <c r="I1062" s="132"/>
      <c r="J1062" s="132"/>
      <c r="K1062" s="134">
        <f t="shared" ref="K1062:X1062" si="560">IF(AND($C1062="B+R",$D1062="nie",$E1062="prace rozwojowe",LataProjekcji&lt;=Koniec_PR,Modul_badawczo_rozwojowy=tak),ROUND(K452,0),0)</f>
        <v>0</v>
      </c>
      <c r="L1062" s="134">
        <f t="shared" si="560"/>
        <v>0</v>
      </c>
      <c r="M1062" s="134">
        <f t="shared" si="560"/>
        <v>0</v>
      </c>
      <c r="N1062" s="134">
        <f t="shared" si="560"/>
        <v>0</v>
      </c>
      <c r="O1062" s="134">
        <f t="shared" si="560"/>
        <v>0</v>
      </c>
      <c r="P1062" s="134">
        <f t="shared" si="560"/>
        <v>0</v>
      </c>
      <c r="Q1062" s="134">
        <f t="shared" si="560"/>
        <v>0</v>
      </c>
      <c r="R1062" s="134">
        <f t="shared" si="560"/>
        <v>0</v>
      </c>
      <c r="S1062" s="134">
        <f t="shared" si="560"/>
        <v>0</v>
      </c>
      <c r="T1062" s="134">
        <f t="shared" si="560"/>
        <v>0</v>
      </c>
      <c r="U1062" s="134">
        <f t="shared" si="560"/>
        <v>0</v>
      </c>
      <c r="V1062" s="134">
        <f t="shared" si="560"/>
        <v>0</v>
      </c>
      <c r="W1062" s="134">
        <f t="shared" si="560"/>
        <v>0</v>
      </c>
      <c r="X1062" s="134">
        <f t="shared" si="560"/>
        <v>0</v>
      </c>
    </row>
    <row r="1063" spans="2:24" hidden="1">
      <c r="B1063" s="132" t="str">
        <f t="shared" si="543"/>
        <v/>
      </c>
      <c r="C1063" s="132" t="str">
        <f t="shared" si="543"/>
        <v/>
      </c>
      <c r="D1063" s="132" t="str">
        <f t="shared" si="543"/>
        <v/>
      </c>
      <c r="E1063" s="132" t="str">
        <f t="shared" si="543"/>
        <v/>
      </c>
      <c r="F1063" s="132"/>
      <c r="G1063" s="132"/>
      <c r="H1063" s="132"/>
      <c r="I1063" s="132"/>
      <c r="J1063" s="132"/>
      <c r="K1063" s="134">
        <f t="shared" ref="K1063:X1063" si="561">IF(AND($C1063="B+R",$D1063="nie",$E1063="prace rozwojowe",LataProjekcji&lt;=Koniec_PR,Modul_badawczo_rozwojowy=tak),ROUND(K453,0),0)</f>
        <v>0</v>
      </c>
      <c r="L1063" s="134">
        <f t="shared" si="561"/>
        <v>0</v>
      </c>
      <c r="M1063" s="134">
        <f t="shared" si="561"/>
        <v>0</v>
      </c>
      <c r="N1063" s="134">
        <f t="shared" si="561"/>
        <v>0</v>
      </c>
      <c r="O1063" s="134">
        <f t="shared" si="561"/>
        <v>0</v>
      </c>
      <c r="P1063" s="134">
        <f t="shared" si="561"/>
        <v>0</v>
      </c>
      <c r="Q1063" s="134">
        <f t="shared" si="561"/>
        <v>0</v>
      </c>
      <c r="R1063" s="134">
        <f t="shared" si="561"/>
        <v>0</v>
      </c>
      <c r="S1063" s="134">
        <f t="shared" si="561"/>
        <v>0</v>
      </c>
      <c r="T1063" s="134">
        <f t="shared" si="561"/>
        <v>0</v>
      </c>
      <c r="U1063" s="134">
        <f t="shared" si="561"/>
        <v>0</v>
      </c>
      <c r="V1063" s="134">
        <f t="shared" si="561"/>
        <v>0</v>
      </c>
      <c r="W1063" s="134">
        <f t="shared" si="561"/>
        <v>0</v>
      </c>
      <c r="X1063" s="134">
        <f t="shared" si="561"/>
        <v>0</v>
      </c>
    </row>
    <row r="1064" spans="2:24" hidden="1">
      <c r="B1064" s="132" t="str">
        <f t="shared" si="543"/>
        <v/>
      </c>
      <c r="C1064" s="132" t="str">
        <f t="shared" si="543"/>
        <v/>
      </c>
      <c r="D1064" s="132" t="str">
        <f t="shared" si="543"/>
        <v/>
      </c>
      <c r="E1064" s="132" t="str">
        <f t="shared" si="543"/>
        <v/>
      </c>
      <c r="F1064" s="132"/>
      <c r="G1064" s="132"/>
      <c r="H1064" s="132"/>
      <c r="I1064" s="132"/>
      <c r="J1064" s="132"/>
      <c r="K1064" s="134">
        <f t="shared" ref="K1064:X1064" si="562">IF(AND($C1064="B+R",$D1064="nie",$E1064="prace rozwojowe",LataProjekcji&lt;=Koniec_PR,Modul_badawczo_rozwojowy=tak),ROUND(K454,0),0)</f>
        <v>0</v>
      </c>
      <c r="L1064" s="134">
        <f t="shared" si="562"/>
        <v>0</v>
      </c>
      <c r="M1064" s="134">
        <f t="shared" si="562"/>
        <v>0</v>
      </c>
      <c r="N1064" s="134">
        <f t="shared" si="562"/>
        <v>0</v>
      </c>
      <c r="O1064" s="134">
        <f t="shared" si="562"/>
        <v>0</v>
      </c>
      <c r="P1064" s="134">
        <f t="shared" si="562"/>
        <v>0</v>
      </c>
      <c r="Q1064" s="134">
        <f t="shared" si="562"/>
        <v>0</v>
      </c>
      <c r="R1064" s="134">
        <f t="shared" si="562"/>
        <v>0</v>
      </c>
      <c r="S1064" s="134">
        <f t="shared" si="562"/>
        <v>0</v>
      </c>
      <c r="T1064" s="134">
        <f t="shared" si="562"/>
        <v>0</v>
      </c>
      <c r="U1064" s="134">
        <f t="shared" si="562"/>
        <v>0</v>
      </c>
      <c r="V1064" s="134">
        <f t="shared" si="562"/>
        <v>0</v>
      </c>
      <c r="W1064" s="134">
        <f t="shared" si="562"/>
        <v>0</v>
      </c>
      <c r="X1064" s="134">
        <f t="shared" si="562"/>
        <v>0</v>
      </c>
    </row>
    <row r="1065" spans="2:24" hidden="1">
      <c r="B1065" s="132" t="str">
        <f t="shared" si="543"/>
        <v/>
      </c>
      <c r="C1065" s="132" t="str">
        <f t="shared" si="543"/>
        <v/>
      </c>
      <c r="D1065" s="132" t="str">
        <f t="shared" si="543"/>
        <v/>
      </c>
      <c r="E1065" s="132" t="str">
        <f t="shared" si="543"/>
        <v/>
      </c>
      <c r="F1065" s="132"/>
      <c r="G1065" s="132"/>
      <c r="H1065" s="132"/>
      <c r="I1065" s="132"/>
      <c r="J1065" s="132"/>
      <c r="K1065" s="134">
        <f t="shared" ref="K1065:X1065" si="563">IF(AND($C1065="B+R",$D1065="nie",$E1065="prace rozwojowe",LataProjekcji&lt;=Koniec_PR,Modul_badawczo_rozwojowy=tak),ROUND(K455,0),0)</f>
        <v>0</v>
      </c>
      <c r="L1065" s="134">
        <f t="shared" si="563"/>
        <v>0</v>
      </c>
      <c r="M1065" s="134">
        <f t="shared" si="563"/>
        <v>0</v>
      </c>
      <c r="N1065" s="134">
        <f t="shared" si="563"/>
        <v>0</v>
      </c>
      <c r="O1065" s="134">
        <f t="shared" si="563"/>
        <v>0</v>
      </c>
      <c r="P1065" s="134">
        <f t="shared" si="563"/>
        <v>0</v>
      </c>
      <c r="Q1065" s="134">
        <f t="shared" si="563"/>
        <v>0</v>
      </c>
      <c r="R1065" s="134">
        <f t="shared" si="563"/>
        <v>0</v>
      </c>
      <c r="S1065" s="134">
        <f t="shared" si="563"/>
        <v>0</v>
      </c>
      <c r="T1065" s="134">
        <f t="shared" si="563"/>
        <v>0</v>
      </c>
      <c r="U1065" s="134">
        <f t="shared" si="563"/>
        <v>0</v>
      </c>
      <c r="V1065" s="134">
        <f t="shared" si="563"/>
        <v>0</v>
      </c>
      <c r="W1065" s="134">
        <f t="shared" si="563"/>
        <v>0</v>
      </c>
      <c r="X1065" s="134">
        <f t="shared" si="563"/>
        <v>0</v>
      </c>
    </row>
    <row r="1066" spans="2:24" hidden="1">
      <c r="B1066" s="132" t="str">
        <f t="shared" ref="B1066:E1085" si="564">IF(ISBLANK(B1021),"",B1021)</f>
        <v/>
      </c>
      <c r="C1066" s="132" t="str">
        <f t="shared" si="564"/>
        <v/>
      </c>
      <c r="D1066" s="132" t="str">
        <f t="shared" si="564"/>
        <v/>
      </c>
      <c r="E1066" s="132" t="str">
        <f t="shared" si="564"/>
        <v/>
      </c>
      <c r="F1066" s="132"/>
      <c r="G1066" s="132"/>
      <c r="H1066" s="132"/>
      <c r="I1066" s="132"/>
      <c r="J1066" s="132"/>
      <c r="K1066" s="134">
        <f t="shared" ref="K1066:X1066" si="565">IF(AND($C1066="B+R",$D1066="nie",$E1066="prace rozwojowe",LataProjekcji&lt;=Koniec_PR,Modul_badawczo_rozwojowy=tak),ROUND(K456,0),0)</f>
        <v>0</v>
      </c>
      <c r="L1066" s="134">
        <f t="shared" si="565"/>
        <v>0</v>
      </c>
      <c r="M1066" s="134">
        <f t="shared" si="565"/>
        <v>0</v>
      </c>
      <c r="N1066" s="134">
        <f t="shared" si="565"/>
        <v>0</v>
      </c>
      <c r="O1066" s="134">
        <f t="shared" si="565"/>
        <v>0</v>
      </c>
      <c r="P1066" s="134">
        <f t="shared" si="565"/>
        <v>0</v>
      </c>
      <c r="Q1066" s="134">
        <f t="shared" si="565"/>
        <v>0</v>
      </c>
      <c r="R1066" s="134">
        <f t="shared" si="565"/>
        <v>0</v>
      </c>
      <c r="S1066" s="134">
        <f t="shared" si="565"/>
        <v>0</v>
      </c>
      <c r="T1066" s="134">
        <f t="shared" si="565"/>
        <v>0</v>
      </c>
      <c r="U1066" s="134">
        <f t="shared" si="565"/>
        <v>0</v>
      </c>
      <c r="V1066" s="134">
        <f t="shared" si="565"/>
        <v>0</v>
      </c>
      <c r="W1066" s="134">
        <f t="shared" si="565"/>
        <v>0</v>
      </c>
      <c r="X1066" s="134">
        <f t="shared" si="565"/>
        <v>0</v>
      </c>
    </row>
    <row r="1067" spans="2:24" hidden="1">
      <c r="B1067" s="132" t="str">
        <f t="shared" si="564"/>
        <v/>
      </c>
      <c r="C1067" s="132" t="str">
        <f t="shared" si="564"/>
        <v/>
      </c>
      <c r="D1067" s="132" t="str">
        <f t="shared" si="564"/>
        <v/>
      </c>
      <c r="E1067" s="132" t="str">
        <f t="shared" si="564"/>
        <v/>
      </c>
      <c r="F1067" s="132"/>
      <c r="G1067" s="132"/>
      <c r="H1067" s="132"/>
      <c r="I1067" s="132"/>
      <c r="J1067" s="132"/>
      <c r="K1067" s="134">
        <f t="shared" ref="K1067:X1067" si="566">IF(AND($C1067="B+R",$D1067="nie",$E1067="prace rozwojowe",LataProjekcji&lt;=Koniec_PR,Modul_badawczo_rozwojowy=tak),ROUND(K457,0),0)</f>
        <v>0</v>
      </c>
      <c r="L1067" s="134">
        <f t="shared" si="566"/>
        <v>0</v>
      </c>
      <c r="M1067" s="134">
        <f t="shared" si="566"/>
        <v>0</v>
      </c>
      <c r="N1067" s="134">
        <f t="shared" si="566"/>
        <v>0</v>
      </c>
      <c r="O1067" s="134">
        <f t="shared" si="566"/>
        <v>0</v>
      </c>
      <c r="P1067" s="134">
        <f t="shared" si="566"/>
        <v>0</v>
      </c>
      <c r="Q1067" s="134">
        <f t="shared" si="566"/>
        <v>0</v>
      </c>
      <c r="R1067" s="134">
        <f t="shared" si="566"/>
        <v>0</v>
      </c>
      <c r="S1067" s="134">
        <f t="shared" si="566"/>
        <v>0</v>
      </c>
      <c r="T1067" s="134">
        <f t="shared" si="566"/>
        <v>0</v>
      </c>
      <c r="U1067" s="134">
        <f t="shared" si="566"/>
        <v>0</v>
      </c>
      <c r="V1067" s="134">
        <f t="shared" si="566"/>
        <v>0</v>
      </c>
      <c r="W1067" s="134">
        <f t="shared" si="566"/>
        <v>0</v>
      </c>
      <c r="X1067" s="134">
        <f t="shared" si="566"/>
        <v>0</v>
      </c>
    </row>
    <row r="1068" spans="2:24" hidden="1">
      <c r="B1068" s="132" t="str">
        <f t="shared" si="564"/>
        <v/>
      </c>
      <c r="C1068" s="132" t="str">
        <f t="shared" si="564"/>
        <v/>
      </c>
      <c r="D1068" s="132" t="str">
        <f t="shared" si="564"/>
        <v/>
      </c>
      <c r="E1068" s="132" t="str">
        <f t="shared" si="564"/>
        <v/>
      </c>
      <c r="F1068" s="132"/>
      <c r="G1068" s="132"/>
      <c r="H1068" s="132"/>
      <c r="I1068" s="132"/>
      <c r="J1068" s="132"/>
      <c r="K1068" s="134">
        <f t="shared" ref="K1068:X1068" si="567">IF(AND($C1068="B+R",$D1068="nie",$E1068="prace rozwojowe",LataProjekcji&lt;=Koniec_PR,Modul_badawczo_rozwojowy=tak),ROUND(K458,0),0)</f>
        <v>0</v>
      </c>
      <c r="L1068" s="134">
        <f t="shared" si="567"/>
        <v>0</v>
      </c>
      <c r="M1068" s="134">
        <f t="shared" si="567"/>
        <v>0</v>
      </c>
      <c r="N1068" s="134">
        <f t="shared" si="567"/>
        <v>0</v>
      </c>
      <c r="O1068" s="134">
        <f t="shared" si="567"/>
        <v>0</v>
      </c>
      <c r="P1068" s="134">
        <f t="shared" si="567"/>
        <v>0</v>
      </c>
      <c r="Q1068" s="134">
        <f t="shared" si="567"/>
        <v>0</v>
      </c>
      <c r="R1068" s="134">
        <f t="shared" si="567"/>
        <v>0</v>
      </c>
      <c r="S1068" s="134">
        <f t="shared" si="567"/>
        <v>0</v>
      </c>
      <c r="T1068" s="134">
        <f t="shared" si="567"/>
        <v>0</v>
      </c>
      <c r="U1068" s="134">
        <f t="shared" si="567"/>
        <v>0</v>
      </c>
      <c r="V1068" s="134">
        <f t="shared" si="567"/>
        <v>0</v>
      </c>
      <c r="W1068" s="134">
        <f t="shared" si="567"/>
        <v>0</v>
      </c>
      <c r="X1068" s="134">
        <f t="shared" si="567"/>
        <v>0</v>
      </c>
    </row>
    <row r="1069" spans="2:24" hidden="1">
      <c r="B1069" s="132" t="str">
        <f t="shared" si="564"/>
        <v/>
      </c>
      <c r="C1069" s="132" t="str">
        <f t="shared" si="564"/>
        <v/>
      </c>
      <c r="D1069" s="132" t="str">
        <f t="shared" si="564"/>
        <v/>
      </c>
      <c r="E1069" s="132" t="str">
        <f t="shared" si="564"/>
        <v/>
      </c>
      <c r="F1069" s="132"/>
      <c r="G1069" s="132"/>
      <c r="H1069" s="132"/>
      <c r="I1069" s="132"/>
      <c r="J1069" s="132"/>
      <c r="K1069" s="134">
        <f t="shared" ref="K1069:X1069" si="568">IF(AND($C1069="B+R",$D1069="nie",$E1069="prace rozwojowe",LataProjekcji&lt;=Koniec_PR,Modul_badawczo_rozwojowy=tak),ROUND(K459,0),0)</f>
        <v>0</v>
      </c>
      <c r="L1069" s="134">
        <f t="shared" si="568"/>
        <v>0</v>
      </c>
      <c r="M1069" s="134">
        <f t="shared" si="568"/>
        <v>0</v>
      </c>
      <c r="N1069" s="134">
        <f t="shared" si="568"/>
        <v>0</v>
      </c>
      <c r="O1069" s="134">
        <f t="shared" si="568"/>
        <v>0</v>
      </c>
      <c r="P1069" s="134">
        <f t="shared" si="568"/>
        <v>0</v>
      </c>
      <c r="Q1069" s="134">
        <f t="shared" si="568"/>
        <v>0</v>
      </c>
      <c r="R1069" s="134">
        <f t="shared" si="568"/>
        <v>0</v>
      </c>
      <c r="S1069" s="134">
        <f t="shared" si="568"/>
        <v>0</v>
      </c>
      <c r="T1069" s="134">
        <f t="shared" si="568"/>
        <v>0</v>
      </c>
      <c r="U1069" s="134">
        <f t="shared" si="568"/>
        <v>0</v>
      </c>
      <c r="V1069" s="134">
        <f t="shared" si="568"/>
        <v>0</v>
      </c>
      <c r="W1069" s="134">
        <f t="shared" si="568"/>
        <v>0</v>
      </c>
      <c r="X1069" s="134">
        <f t="shared" si="568"/>
        <v>0</v>
      </c>
    </row>
    <row r="1070" spans="2:24" hidden="1">
      <c r="B1070" s="132" t="str">
        <f t="shared" si="564"/>
        <v/>
      </c>
      <c r="C1070" s="132" t="str">
        <f t="shared" si="564"/>
        <v/>
      </c>
      <c r="D1070" s="132" t="str">
        <f t="shared" si="564"/>
        <v/>
      </c>
      <c r="E1070" s="132" t="str">
        <f t="shared" si="564"/>
        <v/>
      </c>
      <c r="F1070" s="132"/>
      <c r="G1070" s="132"/>
      <c r="H1070" s="132"/>
      <c r="I1070" s="132"/>
      <c r="J1070" s="132"/>
      <c r="K1070" s="134">
        <f t="shared" ref="K1070:X1070" si="569">IF(AND($C1070="B+R",$D1070="nie",$E1070="prace rozwojowe",LataProjekcji&lt;=Koniec_PR,Modul_badawczo_rozwojowy=tak),ROUND(K460,0),0)</f>
        <v>0</v>
      </c>
      <c r="L1070" s="134">
        <f t="shared" si="569"/>
        <v>0</v>
      </c>
      <c r="M1070" s="134">
        <f t="shared" si="569"/>
        <v>0</v>
      </c>
      <c r="N1070" s="134">
        <f t="shared" si="569"/>
        <v>0</v>
      </c>
      <c r="O1070" s="134">
        <f t="shared" si="569"/>
        <v>0</v>
      </c>
      <c r="P1070" s="134">
        <f t="shared" si="569"/>
        <v>0</v>
      </c>
      <c r="Q1070" s="134">
        <f t="shared" si="569"/>
        <v>0</v>
      </c>
      <c r="R1070" s="134">
        <f t="shared" si="569"/>
        <v>0</v>
      </c>
      <c r="S1070" s="134">
        <f t="shared" si="569"/>
        <v>0</v>
      </c>
      <c r="T1070" s="134">
        <f t="shared" si="569"/>
        <v>0</v>
      </c>
      <c r="U1070" s="134">
        <f t="shared" si="569"/>
        <v>0</v>
      </c>
      <c r="V1070" s="134">
        <f t="shared" si="569"/>
        <v>0</v>
      </c>
      <c r="W1070" s="134">
        <f t="shared" si="569"/>
        <v>0</v>
      </c>
      <c r="X1070" s="134">
        <f t="shared" si="569"/>
        <v>0</v>
      </c>
    </row>
    <row r="1071" spans="2:24" hidden="1">
      <c r="B1071" s="132" t="str">
        <f t="shared" si="564"/>
        <v/>
      </c>
      <c r="C1071" s="132" t="str">
        <f t="shared" si="564"/>
        <v/>
      </c>
      <c r="D1071" s="132" t="str">
        <f t="shared" si="564"/>
        <v/>
      </c>
      <c r="E1071" s="132" t="str">
        <f t="shared" si="564"/>
        <v/>
      </c>
      <c r="F1071" s="132"/>
      <c r="G1071" s="132"/>
      <c r="H1071" s="132"/>
      <c r="I1071" s="132"/>
      <c r="J1071" s="132"/>
      <c r="K1071" s="134">
        <f t="shared" ref="K1071:X1071" si="570">IF(AND($C1071="B+R",$D1071="nie",$E1071="prace rozwojowe",LataProjekcji&lt;=Koniec_PR,Modul_badawczo_rozwojowy=tak),ROUND(K461,0),0)</f>
        <v>0</v>
      </c>
      <c r="L1071" s="134">
        <f t="shared" si="570"/>
        <v>0</v>
      </c>
      <c r="M1071" s="134">
        <f t="shared" si="570"/>
        <v>0</v>
      </c>
      <c r="N1071" s="134">
        <f t="shared" si="570"/>
        <v>0</v>
      </c>
      <c r="O1071" s="134">
        <f t="shared" si="570"/>
        <v>0</v>
      </c>
      <c r="P1071" s="134">
        <f t="shared" si="570"/>
        <v>0</v>
      </c>
      <c r="Q1071" s="134">
        <f t="shared" si="570"/>
        <v>0</v>
      </c>
      <c r="R1071" s="134">
        <f t="shared" si="570"/>
        <v>0</v>
      </c>
      <c r="S1071" s="134">
        <f t="shared" si="570"/>
        <v>0</v>
      </c>
      <c r="T1071" s="134">
        <f t="shared" si="570"/>
        <v>0</v>
      </c>
      <c r="U1071" s="134">
        <f t="shared" si="570"/>
        <v>0</v>
      </c>
      <c r="V1071" s="134">
        <f t="shared" si="570"/>
        <v>0</v>
      </c>
      <c r="W1071" s="134">
        <f t="shared" si="570"/>
        <v>0</v>
      </c>
      <c r="X1071" s="134">
        <f t="shared" si="570"/>
        <v>0</v>
      </c>
    </row>
    <row r="1072" spans="2:24" hidden="1">
      <c r="B1072" s="132" t="str">
        <f t="shared" si="564"/>
        <v/>
      </c>
      <c r="C1072" s="132" t="str">
        <f t="shared" si="564"/>
        <v/>
      </c>
      <c r="D1072" s="132" t="str">
        <f t="shared" si="564"/>
        <v/>
      </c>
      <c r="E1072" s="132" t="str">
        <f t="shared" si="564"/>
        <v/>
      </c>
      <c r="F1072" s="132"/>
      <c r="G1072" s="132"/>
      <c r="H1072" s="132"/>
      <c r="I1072" s="132"/>
      <c r="J1072" s="132"/>
      <c r="K1072" s="134">
        <f t="shared" ref="K1072:X1072" si="571">IF(AND($C1072="B+R",$D1072="nie",$E1072="prace rozwojowe",LataProjekcji&lt;=Koniec_PR,Modul_badawczo_rozwojowy=tak),ROUND(K462,0),0)</f>
        <v>0</v>
      </c>
      <c r="L1072" s="134">
        <f t="shared" si="571"/>
        <v>0</v>
      </c>
      <c r="M1072" s="134">
        <f t="shared" si="571"/>
        <v>0</v>
      </c>
      <c r="N1072" s="134">
        <f t="shared" si="571"/>
        <v>0</v>
      </c>
      <c r="O1072" s="134">
        <f t="shared" si="571"/>
        <v>0</v>
      </c>
      <c r="P1072" s="134">
        <f t="shared" si="571"/>
        <v>0</v>
      </c>
      <c r="Q1072" s="134">
        <f t="shared" si="571"/>
        <v>0</v>
      </c>
      <c r="R1072" s="134">
        <f t="shared" si="571"/>
        <v>0</v>
      </c>
      <c r="S1072" s="134">
        <f t="shared" si="571"/>
        <v>0</v>
      </c>
      <c r="T1072" s="134">
        <f t="shared" si="571"/>
        <v>0</v>
      </c>
      <c r="U1072" s="134">
        <f t="shared" si="571"/>
        <v>0</v>
      </c>
      <c r="V1072" s="134">
        <f t="shared" si="571"/>
        <v>0</v>
      </c>
      <c r="W1072" s="134">
        <f t="shared" si="571"/>
        <v>0</v>
      </c>
      <c r="X1072" s="134">
        <f t="shared" si="571"/>
        <v>0</v>
      </c>
    </row>
    <row r="1073" spans="2:24" hidden="1">
      <c r="B1073" s="132" t="str">
        <f t="shared" si="564"/>
        <v/>
      </c>
      <c r="C1073" s="132" t="str">
        <f t="shared" si="564"/>
        <v/>
      </c>
      <c r="D1073" s="132" t="str">
        <f t="shared" si="564"/>
        <v/>
      </c>
      <c r="E1073" s="132" t="str">
        <f t="shared" si="564"/>
        <v/>
      </c>
      <c r="F1073" s="132"/>
      <c r="G1073" s="132"/>
      <c r="H1073" s="132"/>
      <c r="I1073" s="132"/>
      <c r="J1073" s="132"/>
      <c r="K1073" s="134">
        <f t="shared" ref="K1073:X1073" si="572">IF(AND($C1073="B+R",$D1073="nie",$E1073="prace rozwojowe",LataProjekcji&lt;=Koniec_PR,Modul_badawczo_rozwojowy=tak),ROUND(K463,0),0)</f>
        <v>0</v>
      </c>
      <c r="L1073" s="134">
        <f t="shared" si="572"/>
        <v>0</v>
      </c>
      <c r="M1073" s="134">
        <f t="shared" si="572"/>
        <v>0</v>
      </c>
      <c r="N1073" s="134">
        <f t="shared" si="572"/>
        <v>0</v>
      </c>
      <c r="O1073" s="134">
        <f t="shared" si="572"/>
        <v>0</v>
      </c>
      <c r="P1073" s="134">
        <f t="shared" si="572"/>
        <v>0</v>
      </c>
      <c r="Q1073" s="134">
        <f t="shared" si="572"/>
        <v>0</v>
      </c>
      <c r="R1073" s="134">
        <f t="shared" si="572"/>
        <v>0</v>
      </c>
      <c r="S1073" s="134">
        <f t="shared" si="572"/>
        <v>0</v>
      </c>
      <c r="T1073" s="134">
        <f t="shared" si="572"/>
        <v>0</v>
      </c>
      <c r="U1073" s="134">
        <f t="shared" si="572"/>
        <v>0</v>
      </c>
      <c r="V1073" s="134">
        <f t="shared" si="572"/>
        <v>0</v>
      </c>
      <c r="W1073" s="134">
        <f t="shared" si="572"/>
        <v>0</v>
      </c>
      <c r="X1073" s="134">
        <f t="shared" si="572"/>
        <v>0</v>
      </c>
    </row>
    <row r="1074" spans="2:24" hidden="1">
      <c r="B1074" s="132" t="str">
        <f t="shared" si="564"/>
        <v/>
      </c>
      <c r="C1074" s="132" t="str">
        <f t="shared" si="564"/>
        <v/>
      </c>
      <c r="D1074" s="132" t="str">
        <f t="shared" si="564"/>
        <v/>
      </c>
      <c r="E1074" s="132" t="str">
        <f t="shared" si="564"/>
        <v/>
      </c>
      <c r="F1074" s="132"/>
      <c r="G1074" s="132"/>
      <c r="H1074" s="132"/>
      <c r="I1074" s="132"/>
      <c r="J1074" s="132"/>
      <c r="K1074" s="134">
        <f t="shared" ref="K1074:X1074" si="573">IF(AND($C1074="B+R",$D1074="nie",$E1074="prace rozwojowe",LataProjekcji&lt;=Koniec_PR,Modul_badawczo_rozwojowy=tak),ROUND(K464,0),0)</f>
        <v>0</v>
      </c>
      <c r="L1074" s="134">
        <f t="shared" si="573"/>
        <v>0</v>
      </c>
      <c r="M1074" s="134">
        <f t="shared" si="573"/>
        <v>0</v>
      </c>
      <c r="N1074" s="134">
        <f t="shared" si="573"/>
        <v>0</v>
      </c>
      <c r="O1074" s="134">
        <f t="shared" si="573"/>
        <v>0</v>
      </c>
      <c r="P1074" s="134">
        <f t="shared" si="573"/>
        <v>0</v>
      </c>
      <c r="Q1074" s="134">
        <f t="shared" si="573"/>
        <v>0</v>
      </c>
      <c r="R1074" s="134">
        <f t="shared" si="573"/>
        <v>0</v>
      </c>
      <c r="S1074" s="134">
        <f t="shared" si="573"/>
        <v>0</v>
      </c>
      <c r="T1074" s="134">
        <f t="shared" si="573"/>
        <v>0</v>
      </c>
      <c r="U1074" s="134">
        <f t="shared" si="573"/>
        <v>0</v>
      </c>
      <c r="V1074" s="134">
        <f t="shared" si="573"/>
        <v>0</v>
      </c>
      <c r="W1074" s="134">
        <f t="shared" si="573"/>
        <v>0</v>
      </c>
      <c r="X1074" s="134">
        <f t="shared" si="573"/>
        <v>0</v>
      </c>
    </row>
    <row r="1075" spans="2:24" hidden="1">
      <c r="B1075" s="132" t="str">
        <f t="shared" si="564"/>
        <v/>
      </c>
      <c r="C1075" s="132" t="str">
        <f t="shared" si="564"/>
        <v/>
      </c>
      <c r="D1075" s="132" t="str">
        <f t="shared" si="564"/>
        <v/>
      </c>
      <c r="E1075" s="132" t="str">
        <f t="shared" si="564"/>
        <v/>
      </c>
      <c r="F1075" s="132"/>
      <c r="G1075" s="132"/>
      <c r="H1075" s="132"/>
      <c r="I1075" s="132"/>
      <c r="J1075" s="132"/>
      <c r="K1075" s="134">
        <f t="shared" ref="K1075:X1075" si="574">IF(AND($C1075="B+R",$D1075="nie",$E1075="prace rozwojowe",LataProjekcji&lt;=Koniec_PR,Modul_badawczo_rozwojowy=tak),ROUND(K465,0),0)</f>
        <v>0</v>
      </c>
      <c r="L1075" s="134">
        <f t="shared" si="574"/>
        <v>0</v>
      </c>
      <c r="M1075" s="134">
        <f t="shared" si="574"/>
        <v>0</v>
      </c>
      <c r="N1075" s="134">
        <f t="shared" si="574"/>
        <v>0</v>
      </c>
      <c r="O1075" s="134">
        <f t="shared" si="574"/>
        <v>0</v>
      </c>
      <c r="P1075" s="134">
        <f t="shared" si="574"/>
        <v>0</v>
      </c>
      <c r="Q1075" s="134">
        <f t="shared" si="574"/>
        <v>0</v>
      </c>
      <c r="R1075" s="134">
        <f t="shared" si="574"/>
        <v>0</v>
      </c>
      <c r="S1075" s="134">
        <f t="shared" si="574"/>
        <v>0</v>
      </c>
      <c r="T1075" s="134">
        <f t="shared" si="574"/>
        <v>0</v>
      </c>
      <c r="U1075" s="134">
        <f t="shared" si="574"/>
        <v>0</v>
      </c>
      <c r="V1075" s="134">
        <f t="shared" si="574"/>
        <v>0</v>
      </c>
      <c r="W1075" s="134">
        <f t="shared" si="574"/>
        <v>0</v>
      </c>
      <c r="X1075" s="134">
        <f t="shared" si="574"/>
        <v>0</v>
      </c>
    </row>
    <row r="1076" spans="2:24" hidden="1">
      <c r="B1076" s="132" t="str">
        <f t="shared" si="564"/>
        <v/>
      </c>
      <c r="C1076" s="132" t="str">
        <f t="shared" si="564"/>
        <v/>
      </c>
      <c r="D1076" s="132" t="str">
        <f t="shared" si="564"/>
        <v/>
      </c>
      <c r="E1076" s="132" t="str">
        <f t="shared" si="564"/>
        <v/>
      </c>
      <c r="F1076" s="132"/>
      <c r="G1076" s="132"/>
      <c r="H1076" s="132"/>
      <c r="I1076" s="132"/>
      <c r="J1076" s="132"/>
      <c r="K1076" s="134">
        <f t="shared" ref="K1076:X1076" si="575">IF(AND($C1076="B+R",$D1076="nie",$E1076="prace rozwojowe",LataProjekcji&lt;=Koniec_PR,Modul_badawczo_rozwojowy=tak),ROUND(K466,0),0)</f>
        <v>0</v>
      </c>
      <c r="L1076" s="134">
        <f t="shared" si="575"/>
        <v>0</v>
      </c>
      <c r="M1076" s="134">
        <f t="shared" si="575"/>
        <v>0</v>
      </c>
      <c r="N1076" s="134">
        <f t="shared" si="575"/>
        <v>0</v>
      </c>
      <c r="O1076" s="134">
        <f t="shared" si="575"/>
        <v>0</v>
      </c>
      <c r="P1076" s="134">
        <f t="shared" si="575"/>
        <v>0</v>
      </c>
      <c r="Q1076" s="134">
        <f t="shared" si="575"/>
        <v>0</v>
      </c>
      <c r="R1076" s="134">
        <f t="shared" si="575"/>
        <v>0</v>
      </c>
      <c r="S1076" s="134">
        <f t="shared" si="575"/>
        <v>0</v>
      </c>
      <c r="T1076" s="134">
        <f t="shared" si="575"/>
        <v>0</v>
      </c>
      <c r="U1076" s="134">
        <f t="shared" si="575"/>
        <v>0</v>
      </c>
      <c r="V1076" s="134">
        <f t="shared" si="575"/>
        <v>0</v>
      </c>
      <c r="W1076" s="134">
        <f t="shared" si="575"/>
        <v>0</v>
      </c>
      <c r="X1076" s="134">
        <f t="shared" si="575"/>
        <v>0</v>
      </c>
    </row>
    <row r="1077" spans="2:24" hidden="1">
      <c r="B1077" s="132" t="str">
        <f t="shared" si="564"/>
        <v/>
      </c>
      <c r="C1077" s="132" t="str">
        <f t="shared" si="564"/>
        <v/>
      </c>
      <c r="D1077" s="132" t="str">
        <f t="shared" si="564"/>
        <v/>
      </c>
      <c r="E1077" s="132" t="str">
        <f t="shared" si="564"/>
        <v/>
      </c>
      <c r="F1077" s="132"/>
      <c r="G1077" s="132"/>
      <c r="H1077" s="132"/>
      <c r="I1077" s="132"/>
      <c r="J1077" s="132"/>
      <c r="K1077" s="134">
        <f t="shared" ref="K1077:X1077" si="576">IF(AND($C1077="B+R",$D1077="nie",$E1077="prace rozwojowe",LataProjekcji&lt;=Koniec_PR,Modul_badawczo_rozwojowy=tak),ROUND(K467,0),0)</f>
        <v>0</v>
      </c>
      <c r="L1077" s="134">
        <f t="shared" si="576"/>
        <v>0</v>
      </c>
      <c r="M1077" s="134">
        <f t="shared" si="576"/>
        <v>0</v>
      </c>
      <c r="N1077" s="134">
        <f t="shared" si="576"/>
        <v>0</v>
      </c>
      <c r="O1077" s="134">
        <f t="shared" si="576"/>
        <v>0</v>
      </c>
      <c r="P1077" s="134">
        <f t="shared" si="576"/>
        <v>0</v>
      </c>
      <c r="Q1077" s="134">
        <f t="shared" si="576"/>
        <v>0</v>
      </c>
      <c r="R1077" s="134">
        <f t="shared" si="576"/>
        <v>0</v>
      </c>
      <c r="S1077" s="134">
        <f t="shared" si="576"/>
        <v>0</v>
      </c>
      <c r="T1077" s="134">
        <f t="shared" si="576"/>
        <v>0</v>
      </c>
      <c r="U1077" s="134">
        <f t="shared" si="576"/>
        <v>0</v>
      </c>
      <c r="V1077" s="134">
        <f t="shared" si="576"/>
        <v>0</v>
      </c>
      <c r="W1077" s="134">
        <f t="shared" si="576"/>
        <v>0</v>
      </c>
      <c r="X1077" s="134">
        <f t="shared" si="576"/>
        <v>0</v>
      </c>
    </row>
    <row r="1078" spans="2:24" hidden="1">
      <c r="B1078" s="132" t="str">
        <f t="shared" si="564"/>
        <v/>
      </c>
      <c r="C1078" s="132" t="str">
        <f t="shared" si="564"/>
        <v/>
      </c>
      <c r="D1078" s="132" t="str">
        <f t="shared" si="564"/>
        <v/>
      </c>
      <c r="E1078" s="132" t="str">
        <f t="shared" si="564"/>
        <v/>
      </c>
      <c r="F1078" s="132"/>
      <c r="G1078" s="132"/>
      <c r="H1078" s="132"/>
      <c r="I1078" s="132"/>
      <c r="J1078" s="132"/>
      <c r="K1078" s="134">
        <f t="shared" ref="K1078:X1078" si="577">IF(AND($C1078="B+R",$D1078="nie",$E1078="prace rozwojowe",LataProjekcji&lt;=Koniec_PR,Modul_badawczo_rozwojowy=tak),ROUND(K468,0),0)</f>
        <v>0</v>
      </c>
      <c r="L1078" s="134">
        <f t="shared" si="577"/>
        <v>0</v>
      </c>
      <c r="M1078" s="134">
        <f t="shared" si="577"/>
        <v>0</v>
      </c>
      <c r="N1078" s="134">
        <f t="shared" si="577"/>
        <v>0</v>
      </c>
      <c r="O1078" s="134">
        <f t="shared" si="577"/>
        <v>0</v>
      </c>
      <c r="P1078" s="134">
        <f t="shared" si="577"/>
        <v>0</v>
      </c>
      <c r="Q1078" s="134">
        <f t="shared" si="577"/>
        <v>0</v>
      </c>
      <c r="R1078" s="134">
        <f t="shared" si="577"/>
        <v>0</v>
      </c>
      <c r="S1078" s="134">
        <f t="shared" si="577"/>
        <v>0</v>
      </c>
      <c r="T1078" s="134">
        <f t="shared" si="577"/>
        <v>0</v>
      </c>
      <c r="U1078" s="134">
        <f t="shared" si="577"/>
        <v>0</v>
      </c>
      <c r="V1078" s="134">
        <f t="shared" si="577"/>
        <v>0</v>
      </c>
      <c r="W1078" s="134">
        <f t="shared" si="577"/>
        <v>0</v>
      </c>
      <c r="X1078" s="134">
        <f t="shared" si="577"/>
        <v>0</v>
      </c>
    </row>
    <row r="1079" spans="2:24" hidden="1">
      <c r="B1079" s="132" t="str">
        <f t="shared" si="564"/>
        <v/>
      </c>
      <c r="C1079" s="132" t="str">
        <f t="shared" si="564"/>
        <v/>
      </c>
      <c r="D1079" s="132" t="str">
        <f t="shared" si="564"/>
        <v/>
      </c>
      <c r="E1079" s="132" t="str">
        <f t="shared" si="564"/>
        <v/>
      </c>
      <c r="F1079" s="132"/>
      <c r="G1079" s="132"/>
      <c r="H1079" s="132"/>
      <c r="I1079" s="132"/>
      <c r="J1079" s="132"/>
      <c r="K1079" s="134">
        <f t="shared" ref="K1079:X1079" si="578">IF(AND($C1079="B+R",$D1079="nie",$E1079="prace rozwojowe",LataProjekcji&lt;=Koniec_PR,Modul_badawczo_rozwojowy=tak),ROUND(K469,0),0)</f>
        <v>0</v>
      </c>
      <c r="L1079" s="134">
        <f t="shared" si="578"/>
        <v>0</v>
      </c>
      <c r="M1079" s="134">
        <f t="shared" si="578"/>
        <v>0</v>
      </c>
      <c r="N1079" s="134">
        <f t="shared" si="578"/>
        <v>0</v>
      </c>
      <c r="O1079" s="134">
        <f t="shared" si="578"/>
        <v>0</v>
      </c>
      <c r="P1079" s="134">
        <f t="shared" si="578"/>
        <v>0</v>
      </c>
      <c r="Q1079" s="134">
        <f t="shared" si="578"/>
        <v>0</v>
      </c>
      <c r="R1079" s="134">
        <f t="shared" si="578"/>
        <v>0</v>
      </c>
      <c r="S1079" s="134">
        <f t="shared" si="578"/>
        <v>0</v>
      </c>
      <c r="T1079" s="134">
        <f t="shared" si="578"/>
        <v>0</v>
      </c>
      <c r="U1079" s="134">
        <f t="shared" si="578"/>
        <v>0</v>
      </c>
      <c r="V1079" s="134">
        <f t="shared" si="578"/>
        <v>0</v>
      </c>
      <c r="W1079" s="134">
        <f t="shared" si="578"/>
        <v>0</v>
      </c>
      <c r="X1079" s="134">
        <f t="shared" si="578"/>
        <v>0</v>
      </c>
    </row>
    <row r="1080" spans="2:24" hidden="1">
      <c r="B1080" s="132" t="str">
        <f t="shared" si="564"/>
        <v/>
      </c>
      <c r="C1080" s="132" t="str">
        <f t="shared" si="564"/>
        <v/>
      </c>
      <c r="D1080" s="132" t="str">
        <f t="shared" si="564"/>
        <v/>
      </c>
      <c r="E1080" s="132" t="str">
        <f t="shared" si="564"/>
        <v/>
      </c>
      <c r="F1080" s="132"/>
      <c r="G1080" s="132"/>
      <c r="H1080" s="132"/>
      <c r="I1080" s="132"/>
      <c r="J1080" s="132"/>
      <c r="K1080" s="134">
        <f t="shared" ref="K1080:X1080" si="579">IF(AND($C1080="B+R",$D1080="nie",$E1080="prace rozwojowe",LataProjekcji&lt;=Koniec_PR,Modul_badawczo_rozwojowy=tak),ROUND(K470,0),0)</f>
        <v>0</v>
      </c>
      <c r="L1080" s="134">
        <f t="shared" si="579"/>
        <v>0</v>
      </c>
      <c r="M1080" s="134">
        <f t="shared" si="579"/>
        <v>0</v>
      </c>
      <c r="N1080" s="134">
        <f t="shared" si="579"/>
        <v>0</v>
      </c>
      <c r="O1080" s="134">
        <f t="shared" si="579"/>
        <v>0</v>
      </c>
      <c r="P1080" s="134">
        <f t="shared" si="579"/>
        <v>0</v>
      </c>
      <c r="Q1080" s="134">
        <f t="shared" si="579"/>
        <v>0</v>
      </c>
      <c r="R1080" s="134">
        <f t="shared" si="579"/>
        <v>0</v>
      </c>
      <c r="S1080" s="134">
        <f t="shared" si="579"/>
        <v>0</v>
      </c>
      <c r="T1080" s="134">
        <f t="shared" si="579"/>
        <v>0</v>
      </c>
      <c r="U1080" s="134">
        <f t="shared" si="579"/>
        <v>0</v>
      </c>
      <c r="V1080" s="134">
        <f t="shared" si="579"/>
        <v>0</v>
      </c>
      <c r="W1080" s="134">
        <f t="shared" si="579"/>
        <v>0</v>
      </c>
      <c r="X1080" s="134">
        <f t="shared" si="579"/>
        <v>0</v>
      </c>
    </row>
    <row r="1081" spans="2:24" hidden="1">
      <c r="B1081" s="132" t="str">
        <f t="shared" si="564"/>
        <v/>
      </c>
      <c r="C1081" s="132" t="str">
        <f t="shared" si="564"/>
        <v/>
      </c>
      <c r="D1081" s="132" t="str">
        <f t="shared" si="564"/>
        <v/>
      </c>
      <c r="E1081" s="132" t="str">
        <f t="shared" si="564"/>
        <v/>
      </c>
      <c r="F1081" s="132"/>
      <c r="G1081" s="132"/>
      <c r="H1081" s="132"/>
      <c r="I1081" s="132"/>
      <c r="J1081" s="132"/>
      <c r="K1081" s="134">
        <f t="shared" ref="K1081:X1081" si="580">IF(AND($C1081="B+R",$D1081="nie",$E1081="prace rozwojowe",LataProjekcji&lt;=Koniec_PR,Modul_badawczo_rozwojowy=tak),ROUND(K471,0),0)</f>
        <v>0</v>
      </c>
      <c r="L1081" s="134">
        <f t="shared" si="580"/>
        <v>0</v>
      </c>
      <c r="M1081" s="134">
        <f t="shared" si="580"/>
        <v>0</v>
      </c>
      <c r="N1081" s="134">
        <f t="shared" si="580"/>
        <v>0</v>
      </c>
      <c r="O1081" s="134">
        <f t="shared" si="580"/>
        <v>0</v>
      </c>
      <c r="P1081" s="134">
        <f t="shared" si="580"/>
        <v>0</v>
      </c>
      <c r="Q1081" s="134">
        <f t="shared" si="580"/>
        <v>0</v>
      </c>
      <c r="R1081" s="134">
        <f t="shared" si="580"/>
        <v>0</v>
      </c>
      <c r="S1081" s="134">
        <f t="shared" si="580"/>
        <v>0</v>
      </c>
      <c r="T1081" s="134">
        <f t="shared" si="580"/>
        <v>0</v>
      </c>
      <c r="U1081" s="134">
        <f t="shared" si="580"/>
        <v>0</v>
      </c>
      <c r="V1081" s="134">
        <f t="shared" si="580"/>
        <v>0</v>
      </c>
      <c r="W1081" s="134">
        <f t="shared" si="580"/>
        <v>0</v>
      </c>
      <c r="X1081" s="134">
        <f t="shared" si="580"/>
        <v>0</v>
      </c>
    </row>
    <row r="1082" spans="2:24" hidden="1">
      <c r="B1082" s="132" t="str">
        <f t="shared" si="564"/>
        <v/>
      </c>
      <c r="C1082" s="132" t="str">
        <f t="shared" si="564"/>
        <v/>
      </c>
      <c r="D1082" s="132" t="str">
        <f t="shared" si="564"/>
        <v/>
      </c>
      <c r="E1082" s="132" t="str">
        <f t="shared" si="564"/>
        <v/>
      </c>
      <c r="F1082" s="132"/>
      <c r="G1082" s="132"/>
      <c r="H1082" s="132"/>
      <c r="I1082" s="132"/>
      <c r="J1082" s="132"/>
      <c r="K1082" s="134">
        <f t="shared" ref="K1082:X1082" si="581">IF(AND($C1082="B+R",$D1082="nie",$E1082="prace rozwojowe",LataProjekcji&lt;=Koniec_PR,Modul_badawczo_rozwojowy=tak),ROUND(K472,0),0)</f>
        <v>0</v>
      </c>
      <c r="L1082" s="134">
        <f t="shared" si="581"/>
        <v>0</v>
      </c>
      <c r="M1082" s="134">
        <f t="shared" si="581"/>
        <v>0</v>
      </c>
      <c r="N1082" s="134">
        <f t="shared" si="581"/>
        <v>0</v>
      </c>
      <c r="O1082" s="134">
        <f t="shared" si="581"/>
        <v>0</v>
      </c>
      <c r="P1082" s="134">
        <f t="shared" si="581"/>
        <v>0</v>
      </c>
      <c r="Q1082" s="134">
        <f t="shared" si="581"/>
        <v>0</v>
      </c>
      <c r="R1082" s="134">
        <f t="shared" si="581"/>
        <v>0</v>
      </c>
      <c r="S1082" s="134">
        <f t="shared" si="581"/>
        <v>0</v>
      </c>
      <c r="T1082" s="134">
        <f t="shared" si="581"/>
        <v>0</v>
      </c>
      <c r="U1082" s="134">
        <f t="shared" si="581"/>
        <v>0</v>
      </c>
      <c r="V1082" s="134">
        <f t="shared" si="581"/>
        <v>0</v>
      </c>
      <c r="W1082" s="134">
        <f t="shared" si="581"/>
        <v>0</v>
      </c>
      <c r="X1082" s="134">
        <f t="shared" si="581"/>
        <v>0</v>
      </c>
    </row>
    <row r="1083" spans="2:24" hidden="1">
      <c r="B1083" s="132" t="str">
        <f t="shared" si="564"/>
        <v/>
      </c>
      <c r="C1083" s="132" t="str">
        <f t="shared" si="564"/>
        <v/>
      </c>
      <c r="D1083" s="132" t="str">
        <f t="shared" si="564"/>
        <v/>
      </c>
      <c r="E1083" s="132" t="str">
        <f t="shared" si="564"/>
        <v/>
      </c>
      <c r="F1083" s="132"/>
      <c r="G1083" s="132"/>
      <c r="H1083" s="132"/>
      <c r="I1083" s="132"/>
      <c r="J1083" s="132"/>
      <c r="K1083" s="134">
        <f t="shared" ref="K1083:X1083" si="582">IF(AND($C1083="B+R",$D1083="nie",$E1083="prace rozwojowe",LataProjekcji&lt;=Koniec_PR,Modul_badawczo_rozwojowy=tak),ROUND(K473,0),0)</f>
        <v>0</v>
      </c>
      <c r="L1083" s="134">
        <f t="shared" si="582"/>
        <v>0</v>
      </c>
      <c r="M1083" s="134">
        <f t="shared" si="582"/>
        <v>0</v>
      </c>
      <c r="N1083" s="134">
        <f t="shared" si="582"/>
        <v>0</v>
      </c>
      <c r="O1083" s="134">
        <f t="shared" si="582"/>
        <v>0</v>
      </c>
      <c r="P1083" s="134">
        <f t="shared" si="582"/>
        <v>0</v>
      </c>
      <c r="Q1083" s="134">
        <f t="shared" si="582"/>
        <v>0</v>
      </c>
      <c r="R1083" s="134">
        <f t="shared" si="582"/>
        <v>0</v>
      </c>
      <c r="S1083" s="134">
        <f t="shared" si="582"/>
        <v>0</v>
      </c>
      <c r="T1083" s="134">
        <f t="shared" si="582"/>
        <v>0</v>
      </c>
      <c r="U1083" s="134">
        <f t="shared" si="582"/>
        <v>0</v>
      </c>
      <c r="V1083" s="134">
        <f t="shared" si="582"/>
        <v>0</v>
      </c>
      <c r="W1083" s="134">
        <f t="shared" si="582"/>
        <v>0</v>
      </c>
      <c r="X1083" s="134">
        <f t="shared" si="582"/>
        <v>0</v>
      </c>
    </row>
    <row r="1084" spans="2:24" hidden="1">
      <c r="B1084" s="132" t="str">
        <f t="shared" si="564"/>
        <v/>
      </c>
      <c r="C1084" s="132" t="str">
        <f t="shared" si="564"/>
        <v/>
      </c>
      <c r="D1084" s="132" t="str">
        <f t="shared" si="564"/>
        <v/>
      </c>
      <c r="E1084" s="132" t="str">
        <f t="shared" si="564"/>
        <v/>
      </c>
      <c r="F1084" s="132"/>
      <c r="G1084" s="132"/>
      <c r="H1084" s="132"/>
      <c r="I1084" s="132"/>
      <c r="J1084" s="132"/>
      <c r="K1084" s="134">
        <f t="shared" ref="K1084:X1084" si="583">IF(AND($C1084="B+R",$D1084="nie",$E1084="prace rozwojowe",LataProjekcji&lt;=Koniec_PR,Modul_badawczo_rozwojowy=tak),ROUND(K474,0),0)</f>
        <v>0</v>
      </c>
      <c r="L1084" s="134">
        <f t="shared" si="583"/>
        <v>0</v>
      </c>
      <c r="M1084" s="134">
        <f t="shared" si="583"/>
        <v>0</v>
      </c>
      <c r="N1084" s="134">
        <f t="shared" si="583"/>
        <v>0</v>
      </c>
      <c r="O1084" s="134">
        <f t="shared" si="583"/>
        <v>0</v>
      </c>
      <c r="P1084" s="134">
        <f t="shared" si="583"/>
        <v>0</v>
      </c>
      <c r="Q1084" s="134">
        <f t="shared" si="583"/>
        <v>0</v>
      </c>
      <c r="R1084" s="134">
        <f t="shared" si="583"/>
        <v>0</v>
      </c>
      <c r="S1084" s="134">
        <f t="shared" si="583"/>
        <v>0</v>
      </c>
      <c r="T1084" s="134">
        <f t="shared" si="583"/>
        <v>0</v>
      </c>
      <c r="U1084" s="134">
        <f t="shared" si="583"/>
        <v>0</v>
      </c>
      <c r="V1084" s="134">
        <f t="shared" si="583"/>
        <v>0</v>
      </c>
      <c r="W1084" s="134">
        <f t="shared" si="583"/>
        <v>0</v>
      </c>
      <c r="X1084" s="134">
        <f t="shared" si="583"/>
        <v>0</v>
      </c>
    </row>
    <row r="1085" spans="2:24" hidden="1">
      <c r="B1085" s="132" t="str">
        <f t="shared" si="564"/>
        <v/>
      </c>
      <c r="C1085" s="132" t="str">
        <f t="shared" si="564"/>
        <v/>
      </c>
      <c r="D1085" s="132" t="str">
        <f t="shared" si="564"/>
        <v/>
      </c>
      <c r="E1085" s="132" t="str">
        <f t="shared" si="564"/>
        <v/>
      </c>
      <c r="F1085" s="132"/>
      <c r="G1085" s="132"/>
      <c r="H1085" s="132"/>
      <c r="I1085" s="132"/>
      <c r="J1085" s="132"/>
      <c r="K1085" s="134">
        <f t="shared" ref="K1085:X1085" si="584">IF(AND($C1085="B+R",$D1085="nie",$E1085="prace rozwojowe",LataProjekcji&lt;=Koniec_PR,Modul_badawczo_rozwojowy=tak),ROUND(K475,0),0)</f>
        <v>0</v>
      </c>
      <c r="L1085" s="134">
        <f t="shared" si="584"/>
        <v>0</v>
      </c>
      <c r="M1085" s="134">
        <f t="shared" si="584"/>
        <v>0</v>
      </c>
      <c r="N1085" s="134">
        <f t="shared" si="584"/>
        <v>0</v>
      </c>
      <c r="O1085" s="134">
        <f t="shared" si="584"/>
        <v>0</v>
      </c>
      <c r="P1085" s="134">
        <f t="shared" si="584"/>
        <v>0</v>
      </c>
      <c r="Q1085" s="134">
        <f t="shared" si="584"/>
        <v>0</v>
      </c>
      <c r="R1085" s="134">
        <f t="shared" si="584"/>
        <v>0</v>
      </c>
      <c r="S1085" s="134">
        <f t="shared" si="584"/>
        <v>0</v>
      </c>
      <c r="T1085" s="134">
        <f t="shared" si="584"/>
        <v>0</v>
      </c>
      <c r="U1085" s="134">
        <f t="shared" si="584"/>
        <v>0</v>
      </c>
      <c r="V1085" s="134">
        <f t="shared" si="584"/>
        <v>0</v>
      </c>
      <c r="W1085" s="134">
        <f t="shared" si="584"/>
        <v>0</v>
      </c>
      <c r="X1085" s="134">
        <f t="shared" si="584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5">ROUND(SUM(K1046:K1085),0)</f>
        <v>0</v>
      </c>
      <c r="L1086" s="135">
        <f t="shared" si="585"/>
        <v>0</v>
      </c>
      <c r="M1086" s="135">
        <f t="shared" si="585"/>
        <v>0</v>
      </c>
      <c r="N1086" s="135">
        <f t="shared" si="585"/>
        <v>0</v>
      </c>
      <c r="O1086" s="135">
        <f t="shared" si="585"/>
        <v>0</v>
      </c>
      <c r="P1086" s="135">
        <f t="shared" si="585"/>
        <v>0</v>
      </c>
      <c r="Q1086" s="135">
        <f t="shared" si="585"/>
        <v>0</v>
      </c>
      <c r="R1086" s="135">
        <f t="shared" si="585"/>
        <v>0</v>
      </c>
      <c r="S1086" s="135">
        <f t="shared" si="585"/>
        <v>0</v>
      </c>
      <c r="T1086" s="135">
        <f t="shared" si="585"/>
        <v>0</v>
      </c>
      <c r="U1086" s="135">
        <f t="shared" si="585"/>
        <v>0</v>
      </c>
      <c r="V1086" s="135">
        <f t="shared" si="585"/>
        <v>0</v>
      </c>
      <c r="W1086" s="135">
        <f t="shared" si="585"/>
        <v>0</v>
      </c>
      <c r="X1086" s="135">
        <f t="shared" si="585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6">B848</f>
        <v/>
      </c>
      <c r="C1090" s="132" t="str">
        <f t="shared" si="586"/>
        <v/>
      </c>
      <c r="D1090" s="132" t="str">
        <f t="shared" si="586"/>
        <v/>
      </c>
      <c r="E1090" s="132" t="str">
        <f t="shared" si="586"/>
        <v/>
      </c>
      <c r="F1090" s="132"/>
      <c r="G1090" s="132"/>
      <c r="H1090" s="132"/>
      <c r="I1090" s="132"/>
      <c r="J1090" s="132"/>
      <c r="K1090" s="134">
        <f t="shared" ref="K1090:X1090" si="587">IF(AND($C1090="B+R",$D1090="nie",$E1090="prace rozwojowe",LataProjekcji&lt;=Koniec_PR,Modul_badawczo_rozwojowy=tak),ROUND(K521,0),0)</f>
        <v>0</v>
      </c>
      <c r="L1090" s="134">
        <f t="shared" si="587"/>
        <v>0</v>
      </c>
      <c r="M1090" s="134">
        <f t="shared" si="587"/>
        <v>0</v>
      </c>
      <c r="N1090" s="134">
        <f t="shared" si="587"/>
        <v>0</v>
      </c>
      <c r="O1090" s="134">
        <f t="shared" si="587"/>
        <v>0</v>
      </c>
      <c r="P1090" s="134">
        <f t="shared" si="587"/>
        <v>0</v>
      </c>
      <c r="Q1090" s="134">
        <f t="shared" si="587"/>
        <v>0</v>
      </c>
      <c r="R1090" s="134">
        <f t="shared" si="587"/>
        <v>0</v>
      </c>
      <c r="S1090" s="134">
        <f t="shared" si="587"/>
        <v>0</v>
      </c>
      <c r="T1090" s="134">
        <f t="shared" si="587"/>
        <v>0</v>
      </c>
      <c r="U1090" s="134">
        <f t="shared" si="587"/>
        <v>0</v>
      </c>
      <c r="V1090" s="134">
        <f t="shared" si="587"/>
        <v>0</v>
      </c>
      <c r="W1090" s="134">
        <f t="shared" si="587"/>
        <v>0</v>
      </c>
      <c r="X1090" s="134">
        <f t="shared" si="587"/>
        <v>0</v>
      </c>
    </row>
    <row r="1091" spans="2:24" hidden="1">
      <c r="B1091" s="132" t="str">
        <f t="shared" si="586"/>
        <v/>
      </c>
      <c r="C1091" s="132" t="str">
        <f t="shared" si="586"/>
        <v/>
      </c>
      <c r="D1091" s="132" t="str">
        <f t="shared" si="586"/>
        <v/>
      </c>
      <c r="E1091" s="132" t="str">
        <f t="shared" si="586"/>
        <v/>
      </c>
      <c r="F1091" s="132"/>
      <c r="G1091" s="132"/>
      <c r="H1091" s="132"/>
      <c r="I1091" s="132"/>
      <c r="J1091" s="132"/>
      <c r="K1091" s="134">
        <f t="shared" ref="K1091:X1091" si="588">IF(AND($C1091="B+R",$D1091="nie",$E1091="prace rozwojowe",LataProjekcji&lt;=Koniec_PR,Modul_badawczo_rozwojowy=tak),ROUND(K522,0),0)</f>
        <v>0</v>
      </c>
      <c r="L1091" s="134">
        <f t="shared" si="588"/>
        <v>0</v>
      </c>
      <c r="M1091" s="134">
        <f t="shared" si="588"/>
        <v>0</v>
      </c>
      <c r="N1091" s="134">
        <f t="shared" si="588"/>
        <v>0</v>
      </c>
      <c r="O1091" s="134">
        <f t="shared" si="588"/>
        <v>0</v>
      </c>
      <c r="P1091" s="134">
        <f t="shared" si="588"/>
        <v>0</v>
      </c>
      <c r="Q1091" s="134">
        <f t="shared" si="588"/>
        <v>0</v>
      </c>
      <c r="R1091" s="134">
        <f t="shared" si="588"/>
        <v>0</v>
      </c>
      <c r="S1091" s="134">
        <f t="shared" si="588"/>
        <v>0</v>
      </c>
      <c r="T1091" s="134">
        <f t="shared" si="588"/>
        <v>0</v>
      </c>
      <c r="U1091" s="134">
        <f t="shared" si="588"/>
        <v>0</v>
      </c>
      <c r="V1091" s="134">
        <f t="shared" si="588"/>
        <v>0</v>
      </c>
      <c r="W1091" s="134">
        <f t="shared" si="588"/>
        <v>0</v>
      </c>
      <c r="X1091" s="134">
        <f t="shared" si="588"/>
        <v>0</v>
      </c>
    </row>
    <row r="1092" spans="2:24" hidden="1">
      <c r="B1092" s="132" t="str">
        <f t="shared" si="586"/>
        <v/>
      </c>
      <c r="C1092" s="132" t="str">
        <f t="shared" si="586"/>
        <v/>
      </c>
      <c r="D1092" s="132" t="str">
        <f t="shared" si="586"/>
        <v/>
      </c>
      <c r="E1092" s="132" t="str">
        <f t="shared" si="586"/>
        <v/>
      </c>
      <c r="F1092" s="132"/>
      <c r="G1092" s="132"/>
      <c r="H1092" s="132"/>
      <c r="I1092" s="132"/>
      <c r="J1092" s="132"/>
      <c r="K1092" s="134">
        <f t="shared" ref="K1092:X1092" si="589">IF(AND($C1092="B+R",$D1092="nie",$E1092="prace rozwojowe",LataProjekcji&lt;=Koniec_PR,Modul_badawczo_rozwojowy=tak),ROUND(K523,0),0)</f>
        <v>0</v>
      </c>
      <c r="L1092" s="134">
        <f t="shared" si="589"/>
        <v>0</v>
      </c>
      <c r="M1092" s="134">
        <f t="shared" si="589"/>
        <v>0</v>
      </c>
      <c r="N1092" s="134">
        <f t="shared" si="589"/>
        <v>0</v>
      </c>
      <c r="O1092" s="134">
        <f t="shared" si="589"/>
        <v>0</v>
      </c>
      <c r="P1092" s="134">
        <f t="shared" si="589"/>
        <v>0</v>
      </c>
      <c r="Q1092" s="134">
        <f t="shared" si="589"/>
        <v>0</v>
      </c>
      <c r="R1092" s="134">
        <f t="shared" si="589"/>
        <v>0</v>
      </c>
      <c r="S1092" s="134">
        <f t="shared" si="589"/>
        <v>0</v>
      </c>
      <c r="T1092" s="134">
        <f t="shared" si="589"/>
        <v>0</v>
      </c>
      <c r="U1092" s="134">
        <f t="shared" si="589"/>
        <v>0</v>
      </c>
      <c r="V1092" s="134">
        <f t="shared" si="589"/>
        <v>0</v>
      </c>
      <c r="W1092" s="134">
        <f t="shared" si="589"/>
        <v>0</v>
      </c>
      <c r="X1092" s="134">
        <f t="shared" si="589"/>
        <v>0</v>
      </c>
    </row>
    <row r="1093" spans="2:24" hidden="1">
      <c r="B1093" s="132" t="str">
        <f t="shared" si="586"/>
        <v/>
      </c>
      <c r="C1093" s="132" t="str">
        <f t="shared" si="586"/>
        <v/>
      </c>
      <c r="D1093" s="132" t="str">
        <f t="shared" si="586"/>
        <v/>
      </c>
      <c r="E1093" s="132" t="str">
        <f t="shared" si="586"/>
        <v/>
      </c>
      <c r="F1093" s="132"/>
      <c r="G1093" s="132"/>
      <c r="H1093" s="132"/>
      <c r="I1093" s="132"/>
      <c r="J1093" s="132"/>
      <c r="K1093" s="134">
        <f t="shared" ref="K1093:X1093" si="590">IF(AND($C1093="B+R",$D1093="nie",$E1093="prace rozwojowe",LataProjekcji&lt;=Koniec_PR,Modul_badawczo_rozwojowy=tak),ROUND(K524,0),0)</f>
        <v>0</v>
      </c>
      <c r="L1093" s="134">
        <f t="shared" si="590"/>
        <v>0</v>
      </c>
      <c r="M1093" s="134">
        <f t="shared" si="590"/>
        <v>0</v>
      </c>
      <c r="N1093" s="134">
        <f t="shared" si="590"/>
        <v>0</v>
      </c>
      <c r="O1093" s="134">
        <f t="shared" si="590"/>
        <v>0</v>
      </c>
      <c r="P1093" s="134">
        <f t="shared" si="590"/>
        <v>0</v>
      </c>
      <c r="Q1093" s="134">
        <f t="shared" si="590"/>
        <v>0</v>
      </c>
      <c r="R1093" s="134">
        <f t="shared" si="590"/>
        <v>0</v>
      </c>
      <c r="S1093" s="134">
        <f t="shared" si="590"/>
        <v>0</v>
      </c>
      <c r="T1093" s="134">
        <f t="shared" si="590"/>
        <v>0</v>
      </c>
      <c r="U1093" s="134">
        <f t="shared" si="590"/>
        <v>0</v>
      </c>
      <c r="V1093" s="134">
        <f t="shared" si="590"/>
        <v>0</v>
      </c>
      <c r="W1093" s="134">
        <f t="shared" si="590"/>
        <v>0</v>
      </c>
      <c r="X1093" s="134">
        <f t="shared" si="590"/>
        <v>0</v>
      </c>
    </row>
    <row r="1094" spans="2:24" hidden="1">
      <c r="B1094" s="132" t="str">
        <f t="shared" si="586"/>
        <v/>
      </c>
      <c r="C1094" s="132" t="str">
        <f t="shared" si="586"/>
        <v/>
      </c>
      <c r="D1094" s="132" t="str">
        <f t="shared" si="586"/>
        <v/>
      </c>
      <c r="E1094" s="132" t="str">
        <f t="shared" si="586"/>
        <v/>
      </c>
      <c r="F1094" s="132"/>
      <c r="G1094" s="132"/>
      <c r="H1094" s="132"/>
      <c r="I1094" s="132"/>
      <c r="J1094" s="132"/>
      <c r="K1094" s="134">
        <f t="shared" ref="K1094:X1094" si="591">IF(AND($C1094="B+R",$D1094="nie",$E1094="prace rozwojowe",LataProjekcji&lt;=Koniec_PR,Modul_badawczo_rozwojowy=tak),ROUND(K525,0),0)</f>
        <v>0</v>
      </c>
      <c r="L1094" s="134">
        <f t="shared" si="591"/>
        <v>0</v>
      </c>
      <c r="M1094" s="134">
        <f t="shared" si="591"/>
        <v>0</v>
      </c>
      <c r="N1094" s="134">
        <f t="shared" si="591"/>
        <v>0</v>
      </c>
      <c r="O1094" s="134">
        <f t="shared" si="591"/>
        <v>0</v>
      </c>
      <c r="P1094" s="134">
        <f t="shared" si="591"/>
        <v>0</v>
      </c>
      <c r="Q1094" s="134">
        <f t="shared" si="591"/>
        <v>0</v>
      </c>
      <c r="R1094" s="134">
        <f t="shared" si="591"/>
        <v>0</v>
      </c>
      <c r="S1094" s="134">
        <f t="shared" si="591"/>
        <v>0</v>
      </c>
      <c r="T1094" s="134">
        <f t="shared" si="591"/>
        <v>0</v>
      </c>
      <c r="U1094" s="134">
        <f t="shared" si="591"/>
        <v>0</v>
      </c>
      <c r="V1094" s="134">
        <f t="shared" si="591"/>
        <v>0</v>
      </c>
      <c r="W1094" s="134">
        <f t="shared" si="591"/>
        <v>0</v>
      </c>
      <c r="X1094" s="134">
        <f t="shared" si="591"/>
        <v>0</v>
      </c>
    </row>
    <row r="1095" spans="2:24" hidden="1">
      <c r="B1095" s="132" t="str">
        <f t="shared" si="586"/>
        <v/>
      </c>
      <c r="C1095" s="132" t="str">
        <f t="shared" si="586"/>
        <v/>
      </c>
      <c r="D1095" s="132" t="str">
        <f t="shared" si="586"/>
        <v/>
      </c>
      <c r="E1095" s="132" t="str">
        <f t="shared" si="586"/>
        <v/>
      </c>
      <c r="F1095" s="132"/>
      <c r="G1095" s="132"/>
      <c r="H1095" s="132"/>
      <c r="I1095" s="132"/>
      <c r="J1095" s="132"/>
      <c r="K1095" s="134">
        <f t="shared" ref="K1095:X1095" si="592">IF(AND($C1095="B+R",$D1095="nie",$E1095="prace rozwojowe",LataProjekcji&lt;=Koniec_PR,Modul_badawczo_rozwojowy=tak),ROUND(K526,0),0)</f>
        <v>0</v>
      </c>
      <c r="L1095" s="134">
        <f t="shared" si="592"/>
        <v>0</v>
      </c>
      <c r="M1095" s="134">
        <f t="shared" si="592"/>
        <v>0</v>
      </c>
      <c r="N1095" s="134">
        <f t="shared" si="592"/>
        <v>0</v>
      </c>
      <c r="O1095" s="134">
        <f t="shared" si="592"/>
        <v>0</v>
      </c>
      <c r="P1095" s="134">
        <f t="shared" si="592"/>
        <v>0</v>
      </c>
      <c r="Q1095" s="134">
        <f t="shared" si="592"/>
        <v>0</v>
      </c>
      <c r="R1095" s="134">
        <f t="shared" si="592"/>
        <v>0</v>
      </c>
      <c r="S1095" s="134">
        <f t="shared" si="592"/>
        <v>0</v>
      </c>
      <c r="T1095" s="134">
        <f t="shared" si="592"/>
        <v>0</v>
      </c>
      <c r="U1095" s="134">
        <f t="shared" si="592"/>
        <v>0</v>
      </c>
      <c r="V1095" s="134">
        <f t="shared" si="592"/>
        <v>0</v>
      </c>
      <c r="W1095" s="134">
        <f t="shared" si="592"/>
        <v>0</v>
      </c>
      <c r="X1095" s="134">
        <f t="shared" si="592"/>
        <v>0</v>
      </c>
    </row>
    <row r="1096" spans="2:24" hidden="1">
      <c r="B1096" s="132" t="str">
        <f t="shared" si="586"/>
        <v/>
      </c>
      <c r="C1096" s="132" t="str">
        <f t="shared" si="586"/>
        <v/>
      </c>
      <c r="D1096" s="132" t="str">
        <f t="shared" si="586"/>
        <v/>
      </c>
      <c r="E1096" s="132" t="str">
        <f t="shared" si="586"/>
        <v/>
      </c>
      <c r="F1096" s="132"/>
      <c r="G1096" s="132"/>
      <c r="H1096" s="132"/>
      <c r="I1096" s="132"/>
      <c r="J1096" s="132"/>
      <c r="K1096" s="134">
        <f t="shared" ref="K1096:X1096" si="593">IF(AND($C1096="B+R",$D1096="nie",$E1096="prace rozwojowe",LataProjekcji&lt;=Koniec_PR,Modul_badawczo_rozwojowy=tak),ROUND(K527,0),0)</f>
        <v>0</v>
      </c>
      <c r="L1096" s="134">
        <f t="shared" si="593"/>
        <v>0</v>
      </c>
      <c r="M1096" s="134">
        <f t="shared" si="593"/>
        <v>0</v>
      </c>
      <c r="N1096" s="134">
        <f t="shared" si="593"/>
        <v>0</v>
      </c>
      <c r="O1096" s="134">
        <f t="shared" si="593"/>
        <v>0</v>
      </c>
      <c r="P1096" s="134">
        <f t="shared" si="593"/>
        <v>0</v>
      </c>
      <c r="Q1096" s="134">
        <f t="shared" si="593"/>
        <v>0</v>
      </c>
      <c r="R1096" s="134">
        <f t="shared" si="593"/>
        <v>0</v>
      </c>
      <c r="S1096" s="134">
        <f t="shared" si="593"/>
        <v>0</v>
      </c>
      <c r="T1096" s="134">
        <f t="shared" si="593"/>
        <v>0</v>
      </c>
      <c r="U1096" s="134">
        <f t="shared" si="593"/>
        <v>0</v>
      </c>
      <c r="V1096" s="134">
        <f t="shared" si="593"/>
        <v>0</v>
      </c>
      <c r="W1096" s="134">
        <f t="shared" si="593"/>
        <v>0</v>
      </c>
      <c r="X1096" s="134">
        <f t="shared" si="593"/>
        <v>0</v>
      </c>
    </row>
    <row r="1097" spans="2:24" hidden="1">
      <c r="B1097" s="132" t="str">
        <f t="shared" si="586"/>
        <v/>
      </c>
      <c r="C1097" s="132" t="str">
        <f t="shared" si="586"/>
        <v/>
      </c>
      <c r="D1097" s="132" t="str">
        <f t="shared" si="586"/>
        <v/>
      </c>
      <c r="E1097" s="132" t="str">
        <f t="shared" si="586"/>
        <v/>
      </c>
      <c r="F1097" s="132"/>
      <c r="G1097" s="132"/>
      <c r="H1097" s="132"/>
      <c r="I1097" s="132"/>
      <c r="J1097" s="132"/>
      <c r="K1097" s="134">
        <f t="shared" ref="K1097:X1097" si="594">IF(AND($C1097="B+R",$D1097="nie",$E1097="prace rozwojowe",LataProjekcji&lt;=Koniec_PR,Modul_badawczo_rozwojowy=tak),ROUND(K528,0),0)</f>
        <v>0</v>
      </c>
      <c r="L1097" s="134">
        <f t="shared" si="594"/>
        <v>0</v>
      </c>
      <c r="M1097" s="134">
        <f t="shared" si="594"/>
        <v>0</v>
      </c>
      <c r="N1097" s="134">
        <f t="shared" si="594"/>
        <v>0</v>
      </c>
      <c r="O1097" s="134">
        <f t="shared" si="594"/>
        <v>0</v>
      </c>
      <c r="P1097" s="134">
        <f t="shared" si="594"/>
        <v>0</v>
      </c>
      <c r="Q1097" s="134">
        <f t="shared" si="594"/>
        <v>0</v>
      </c>
      <c r="R1097" s="134">
        <f t="shared" si="594"/>
        <v>0</v>
      </c>
      <c r="S1097" s="134">
        <f t="shared" si="594"/>
        <v>0</v>
      </c>
      <c r="T1097" s="134">
        <f t="shared" si="594"/>
        <v>0</v>
      </c>
      <c r="U1097" s="134">
        <f t="shared" si="594"/>
        <v>0</v>
      </c>
      <c r="V1097" s="134">
        <f t="shared" si="594"/>
        <v>0</v>
      </c>
      <c r="W1097" s="134">
        <f t="shared" si="594"/>
        <v>0</v>
      </c>
      <c r="X1097" s="134">
        <f t="shared" si="594"/>
        <v>0</v>
      </c>
    </row>
    <row r="1098" spans="2:24" hidden="1">
      <c r="B1098" s="132" t="str">
        <f t="shared" si="586"/>
        <v/>
      </c>
      <c r="C1098" s="132" t="str">
        <f t="shared" si="586"/>
        <v/>
      </c>
      <c r="D1098" s="132" t="str">
        <f t="shared" si="586"/>
        <v/>
      </c>
      <c r="E1098" s="132" t="str">
        <f t="shared" si="586"/>
        <v/>
      </c>
      <c r="F1098" s="132"/>
      <c r="G1098" s="132"/>
      <c r="H1098" s="132"/>
      <c r="I1098" s="132"/>
      <c r="J1098" s="132"/>
      <c r="K1098" s="134">
        <f t="shared" ref="K1098:X1098" si="595">IF(AND($C1098="B+R",$D1098="nie",$E1098="prace rozwojowe",LataProjekcji&lt;=Koniec_PR,Modul_badawczo_rozwojowy=tak),ROUND(K529,0),0)</f>
        <v>0</v>
      </c>
      <c r="L1098" s="134">
        <f t="shared" si="595"/>
        <v>0</v>
      </c>
      <c r="M1098" s="134">
        <f t="shared" si="595"/>
        <v>0</v>
      </c>
      <c r="N1098" s="134">
        <f t="shared" si="595"/>
        <v>0</v>
      </c>
      <c r="O1098" s="134">
        <f t="shared" si="595"/>
        <v>0</v>
      </c>
      <c r="P1098" s="134">
        <f t="shared" si="595"/>
        <v>0</v>
      </c>
      <c r="Q1098" s="134">
        <f t="shared" si="595"/>
        <v>0</v>
      </c>
      <c r="R1098" s="134">
        <f t="shared" si="595"/>
        <v>0</v>
      </c>
      <c r="S1098" s="134">
        <f t="shared" si="595"/>
        <v>0</v>
      </c>
      <c r="T1098" s="134">
        <f t="shared" si="595"/>
        <v>0</v>
      </c>
      <c r="U1098" s="134">
        <f t="shared" si="595"/>
        <v>0</v>
      </c>
      <c r="V1098" s="134">
        <f t="shared" si="595"/>
        <v>0</v>
      </c>
      <c r="W1098" s="134">
        <f t="shared" si="595"/>
        <v>0</v>
      </c>
      <c r="X1098" s="134">
        <f t="shared" si="595"/>
        <v>0</v>
      </c>
    </row>
    <row r="1099" spans="2:24" hidden="1">
      <c r="B1099" s="132" t="str">
        <f t="shared" si="586"/>
        <v/>
      </c>
      <c r="C1099" s="132" t="str">
        <f t="shared" si="586"/>
        <v/>
      </c>
      <c r="D1099" s="132" t="str">
        <f t="shared" si="586"/>
        <v/>
      </c>
      <c r="E1099" s="132" t="str">
        <f t="shared" si="586"/>
        <v/>
      </c>
      <c r="F1099" s="132"/>
      <c r="G1099" s="132"/>
      <c r="H1099" s="132"/>
      <c r="I1099" s="132"/>
      <c r="J1099" s="132"/>
      <c r="K1099" s="134">
        <f t="shared" ref="K1099:X1099" si="596">IF(AND($C1099="B+R",$D1099="nie",$E1099="prace rozwojowe",LataProjekcji&lt;=Koniec_PR,Modul_badawczo_rozwojowy=tak),ROUND(K530,0),0)</f>
        <v>0</v>
      </c>
      <c r="L1099" s="134">
        <f t="shared" si="596"/>
        <v>0</v>
      </c>
      <c r="M1099" s="134">
        <f t="shared" si="596"/>
        <v>0</v>
      </c>
      <c r="N1099" s="134">
        <f t="shared" si="596"/>
        <v>0</v>
      </c>
      <c r="O1099" s="134">
        <f t="shared" si="596"/>
        <v>0</v>
      </c>
      <c r="P1099" s="134">
        <f t="shared" si="596"/>
        <v>0</v>
      </c>
      <c r="Q1099" s="134">
        <f t="shared" si="596"/>
        <v>0</v>
      </c>
      <c r="R1099" s="134">
        <f t="shared" si="596"/>
        <v>0</v>
      </c>
      <c r="S1099" s="134">
        <f t="shared" si="596"/>
        <v>0</v>
      </c>
      <c r="T1099" s="134">
        <f t="shared" si="596"/>
        <v>0</v>
      </c>
      <c r="U1099" s="134">
        <f t="shared" si="596"/>
        <v>0</v>
      </c>
      <c r="V1099" s="134">
        <f t="shared" si="596"/>
        <v>0</v>
      </c>
      <c r="W1099" s="134">
        <f t="shared" si="596"/>
        <v>0</v>
      </c>
      <c r="X1099" s="134">
        <f t="shared" si="596"/>
        <v>0</v>
      </c>
    </row>
    <row r="1100" spans="2:24" hidden="1">
      <c r="B1100" s="132" t="str">
        <f t="shared" si="586"/>
        <v/>
      </c>
      <c r="C1100" s="132" t="str">
        <f t="shared" si="586"/>
        <v/>
      </c>
      <c r="D1100" s="132" t="str">
        <f t="shared" si="586"/>
        <v/>
      </c>
      <c r="E1100" s="132" t="str">
        <f t="shared" si="586"/>
        <v/>
      </c>
      <c r="F1100" s="132"/>
      <c r="G1100" s="132"/>
      <c r="H1100" s="132"/>
      <c r="I1100" s="132"/>
      <c r="J1100" s="132"/>
      <c r="K1100" s="134">
        <f t="shared" ref="K1100:X1100" si="597">IF(AND($C1100="B+R",$D1100="nie",$E1100="prace rozwojowe",LataProjekcji&lt;=Koniec_PR,Modul_badawczo_rozwojowy=tak),ROUND(K531,0),0)</f>
        <v>0</v>
      </c>
      <c r="L1100" s="134">
        <f t="shared" si="597"/>
        <v>0</v>
      </c>
      <c r="M1100" s="134">
        <f t="shared" si="597"/>
        <v>0</v>
      </c>
      <c r="N1100" s="134">
        <f t="shared" si="597"/>
        <v>0</v>
      </c>
      <c r="O1100" s="134">
        <f t="shared" si="597"/>
        <v>0</v>
      </c>
      <c r="P1100" s="134">
        <f t="shared" si="597"/>
        <v>0</v>
      </c>
      <c r="Q1100" s="134">
        <f t="shared" si="597"/>
        <v>0</v>
      </c>
      <c r="R1100" s="134">
        <f t="shared" si="597"/>
        <v>0</v>
      </c>
      <c r="S1100" s="134">
        <f t="shared" si="597"/>
        <v>0</v>
      </c>
      <c r="T1100" s="134">
        <f t="shared" si="597"/>
        <v>0</v>
      </c>
      <c r="U1100" s="134">
        <f t="shared" si="597"/>
        <v>0</v>
      </c>
      <c r="V1100" s="134">
        <f t="shared" si="597"/>
        <v>0</v>
      </c>
      <c r="W1100" s="134">
        <f t="shared" si="597"/>
        <v>0</v>
      </c>
      <c r="X1100" s="134">
        <f t="shared" si="597"/>
        <v>0</v>
      </c>
    </row>
    <row r="1101" spans="2:24" hidden="1">
      <c r="B1101" s="132" t="str">
        <f t="shared" si="586"/>
        <v/>
      </c>
      <c r="C1101" s="132" t="str">
        <f t="shared" si="586"/>
        <v/>
      </c>
      <c r="D1101" s="132" t="str">
        <f t="shared" si="586"/>
        <v/>
      </c>
      <c r="E1101" s="132" t="str">
        <f t="shared" si="586"/>
        <v/>
      </c>
      <c r="F1101" s="132"/>
      <c r="G1101" s="132"/>
      <c r="H1101" s="132"/>
      <c r="I1101" s="132"/>
      <c r="J1101" s="132"/>
      <c r="K1101" s="134">
        <f t="shared" ref="K1101:X1101" si="598">IF(AND($C1101="B+R",$D1101="nie",$E1101="prace rozwojowe",LataProjekcji&lt;=Koniec_PR,Modul_badawczo_rozwojowy=tak),ROUND(K532,0),0)</f>
        <v>0</v>
      </c>
      <c r="L1101" s="134">
        <f t="shared" si="598"/>
        <v>0</v>
      </c>
      <c r="M1101" s="134">
        <f t="shared" si="598"/>
        <v>0</v>
      </c>
      <c r="N1101" s="134">
        <f t="shared" si="598"/>
        <v>0</v>
      </c>
      <c r="O1101" s="134">
        <f t="shared" si="598"/>
        <v>0</v>
      </c>
      <c r="P1101" s="134">
        <f t="shared" si="598"/>
        <v>0</v>
      </c>
      <c r="Q1101" s="134">
        <f t="shared" si="598"/>
        <v>0</v>
      </c>
      <c r="R1101" s="134">
        <f t="shared" si="598"/>
        <v>0</v>
      </c>
      <c r="S1101" s="134">
        <f t="shared" si="598"/>
        <v>0</v>
      </c>
      <c r="T1101" s="134">
        <f t="shared" si="598"/>
        <v>0</v>
      </c>
      <c r="U1101" s="134">
        <f t="shared" si="598"/>
        <v>0</v>
      </c>
      <c r="V1101" s="134">
        <f t="shared" si="598"/>
        <v>0</v>
      </c>
      <c r="W1101" s="134">
        <f t="shared" si="598"/>
        <v>0</v>
      </c>
      <c r="X1101" s="134">
        <f t="shared" si="598"/>
        <v>0</v>
      </c>
    </row>
    <row r="1102" spans="2:24" hidden="1">
      <c r="B1102" s="132" t="str">
        <f t="shared" si="586"/>
        <v/>
      </c>
      <c r="C1102" s="132" t="str">
        <f t="shared" si="586"/>
        <v/>
      </c>
      <c r="D1102" s="132" t="str">
        <f t="shared" si="586"/>
        <v/>
      </c>
      <c r="E1102" s="132" t="str">
        <f t="shared" si="586"/>
        <v/>
      </c>
      <c r="F1102" s="132"/>
      <c r="G1102" s="132"/>
      <c r="H1102" s="132"/>
      <c r="I1102" s="132"/>
      <c r="J1102" s="132"/>
      <c r="K1102" s="134">
        <f t="shared" ref="K1102:X1102" si="599">IF(AND($C1102="B+R",$D1102="nie",$E1102="prace rozwojowe",LataProjekcji&lt;=Koniec_PR,Modul_badawczo_rozwojowy=tak),ROUND(K533,0),0)</f>
        <v>0</v>
      </c>
      <c r="L1102" s="134">
        <f t="shared" si="599"/>
        <v>0</v>
      </c>
      <c r="M1102" s="134">
        <f t="shared" si="599"/>
        <v>0</v>
      </c>
      <c r="N1102" s="134">
        <f t="shared" si="599"/>
        <v>0</v>
      </c>
      <c r="O1102" s="134">
        <f t="shared" si="599"/>
        <v>0</v>
      </c>
      <c r="P1102" s="134">
        <f t="shared" si="599"/>
        <v>0</v>
      </c>
      <c r="Q1102" s="134">
        <f t="shared" si="599"/>
        <v>0</v>
      </c>
      <c r="R1102" s="134">
        <f t="shared" si="599"/>
        <v>0</v>
      </c>
      <c r="S1102" s="134">
        <f t="shared" si="599"/>
        <v>0</v>
      </c>
      <c r="T1102" s="134">
        <f t="shared" si="599"/>
        <v>0</v>
      </c>
      <c r="U1102" s="134">
        <f t="shared" si="599"/>
        <v>0</v>
      </c>
      <c r="V1102" s="134">
        <f t="shared" si="599"/>
        <v>0</v>
      </c>
      <c r="W1102" s="134">
        <f t="shared" si="599"/>
        <v>0</v>
      </c>
      <c r="X1102" s="134">
        <f t="shared" si="599"/>
        <v>0</v>
      </c>
    </row>
    <row r="1103" spans="2:24" hidden="1">
      <c r="B1103" s="132" t="str">
        <f t="shared" si="586"/>
        <v/>
      </c>
      <c r="C1103" s="132" t="str">
        <f t="shared" si="586"/>
        <v/>
      </c>
      <c r="D1103" s="132" t="str">
        <f t="shared" si="586"/>
        <v/>
      </c>
      <c r="E1103" s="132" t="str">
        <f t="shared" si="586"/>
        <v/>
      </c>
      <c r="F1103" s="132"/>
      <c r="G1103" s="132"/>
      <c r="H1103" s="132"/>
      <c r="I1103" s="132"/>
      <c r="J1103" s="132"/>
      <c r="K1103" s="134">
        <f t="shared" ref="K1103:X1103" si="600">IF(AND($C1103="B+R",$D1103="nie",$E1103="prace rozwojowe",LataProjekcji&lt;=Koniec_PR,Modul_badawczo_rozwojowy=tak),ROUND(K534,0),0)</f>
        <v>0</v>
      </c>
      <c r="L1103" s="134">
        <f t="shared" si="600"/>
        <v>0</v>
      </c>
      <c r="M1103" s="134">
        <f t="shared" si="600"/>
        <v>0</v>
      </c>
      <c r="N1103" s="134">
        <f t="shared" si="600"/>
        <v>0</v>
      </c>
      <c r="O1103" s="134">
        <f t="shared" si="600"/>
        <v>0</v>
      </c>
      <c r="P1103" s="134">
        <f t="shared" si="600"/>
        <v>0</v>
      </c>
      <c r="Q1103" s="134">
        <f t="shared" si="600"/>
        <v>0</v>
      </c>
      <c r="R1103" s="134">
        <f t="shared" si="600"/>
        <v>0</v>
      </c>
      <c r="S1103" s="134">
        <f t="shared" si="600"/>
        <v>0</v>
      </c>
      <c r="T1103" s="134">
        <f t="shared" si="600"/>
        <v>0</v>
      </c>
      <c r="U1103" s="134">
        <f t="shared" si="600"/>
        <v>0</v>
      </c>
      <c r="V1103" s="134">
        <f t="shared" si="600"/>
        <v>0</v>
      </c>
      <c r="W1103" s="134">
        <f t="shared" si="600"/>
        <v>0</v>
      </c>
      <c r="X1103" s="134">
        <f t="shared" si="600"/>
        <v>0</v>
      </c>
    </row>
    <row r="1104" spans="2:24" hidden="1">
      <c r="B1104" s="132" t="str">
        <f t="shared" si="586"/>
        <v/>
      </c>
      <c r="C1104" s="132" t="str">
        <f t="shared" si="586"/>
        <v/>
      </c>
      <c r="D1104" s="132" t="str">
        <f t="shared" si="586"/>
        <v/>
      </c>
      <c r="E1104" s="132" t="str">
        <f t="shared" si="586"/>
        <v/>
      </c>
      <c r="F1104" s="132"/>
      <c r="G1104" s="132"/>
      <c r="H1104" s="132"/>
      <c r="I1104" s="132"/>
      <c r="J1104" s="132"/>
      <c r="K1104" s="134">
        <f t="shared" ref="K1104:X1104" si="601">IF(AND($C1104="B+R",$D1104="nie",$E1104="prace rozwojowe",LataProjekcji&lt;=Koniec_PR,Modul_badawczo_rozwojowy=tak),ROUND(K535,0),0)</f>
        <v>0</v>
      </c>
      <c r="L1104" s="134">
        <f t="shared" si="601"/>
        <v>0</v>
      </c>
      <c r="M1104" s="134">
        <f t="shared" si="601"/>
        <v>0</v>
      </c>
      <c r="N1104" s="134">
        <f t="shared" si="601"/>
        <v>0</v>
      </c>
      <c r="O1104" s="134">
        <f t="shared" si="601"/>
        <v>0</v>
      </c>
      <c r="P1104" s="134">
        <f t="shared" si="601"/>
        <v>0</v>
      </c>
      <c r="Q1104" s="134">
        <f t="shared" si="601"/>
        <v>0</v>
      </c>
      <c r="R1104" s="134">
        <f t="shared" si="601"/>
        <v>0</v>
      </c>
      <c r="S1104" s="134">
        <f t="shared" si="601"/>
        <v>0</v>
      </c>
      <c r="T1104" s="134">
        <f t="shared" si="601"/>
        <v>0</v>
      </c>
      <c r="U1104" s="134">
        <f t="shared" si="601"/>
        <v>0</v>
      </c>
      <c r="V1104" s="134">
        <f t="shared" si="601"/>
        <v>0</v>
      </c>
      <c r="W1104" s="134">
        <f t="shared" si="601"/>
        <v>0</v>
      </c>
      <c r="X1104" s="134">
        <f t="shared" si="601"/>
        <v>0</v>
      </c>
    </row>
    <row r="1105" spans="2:24" hidden="1">
      <c r="B1105" s="132" t="str">
        <f t="shared" si="586"/>
        <v/>
      </c>
      <c r="C1105" s="132" t="str">
        <f t="shared" si="586"/>
        <v/>
      </c>
      <c r="D1105" s="132" t="str">
        <f t="shared" si="586"/>
        <v/>
      </c>
      <c r="E1105" s="132" t="str">
        <f t="shared" si="586"/>
        <v/>
      </c>
      <c r="F1105" s="132"/>
      <c r="G1105" s="132"/>
      <c r="H1105" s="132"/>
      <c r="I1105" s="132"/>
      <c r="J1105" s="132"/>
      <c r="K1105" s="134">
        <f t="shared" ref="K1105:X1105" si="602">IF(AND($C1105="B+R",$D1105="nie",$E1105="prace rozwojowe",LataProjekcji&lt;=Koniec_PR,Modul_badawczo_rozwojowy=tak),ROUND(K536,0),0)</f>
        <v>0</v>
      </c>
      <c r="L1105" s="134">
        <f t="shared" si="602"/>
        <v>0</v>
      </c>
      <c r="M1105" s="134">
        <f t="shared" si="602"/>
        <v>0</v>
      </c>
      <c r="N1105" s="134">
        <f t="shared" si="602"/>
        <v>0</v>
      </c>
      <c r="O1105" s="134">
        <f t="shared" si="602"/>
        <v>0</v>
      </c>
      <c r="P1105" s="134">
        <f t="shared" si="602"/>
        <v>0</v>
      </c>
      <c r="Q1105" s="134">
        <f t="shared" si="602"/>
        <v>0</v>
      </c>
      <c r="R1105" s="134">
        <f t="shared" si="602"/>
        <v>0</v>
      </c>
      <c r="S1105" s="134">
        <f t="shared" si="602"/>
        <v>0</v>
      </c>
      <c r="T1105" s="134">
        <f t="shared" si="602"/>
        <v>0</v>
      </c>
      <c r="U1105" s="134">
        <f t="shared" si="602"/>
        <v>0</v>
      </c>
      <c r="V1105" s="134">
        <f t="shared" si="602"/>
        <v>0</v>
      </c>
      <c r="W1105" s="134">
        <f t="shared" si="602"/>
        <v>0</v>
      </c>
      <c r="X1105" s="134">
        <f t="shared" si="602"/>
        <v>0</v>
      </c>
    </row>
    <row r="1106" spans="2:24" hidden="1">
      <c r="B1106" s="132" t="str">
        <f t="shared" si="586"/>
        <v/>
      </c>
      <c r="C1106" s="132" t="str">
        <f t="shared" si="586"/>
        <v/>
      </c>
      <c r="D1106" s="132" t="str">
        <f t="shared" si="586"/>
        <v/>
      </c>
      <c r="E1106" s="132" t="str">
        <f t="shared" si="586"/>
        <v/>
      </c>
      <c r="F1106" s="132"/>
      <c r="G1106" s="132"/>
      <c r="H1106" s="132"/>
      <c r="I1106" s="132"/>
      <c r="J1106" s="132"/>
      <c r="K1106" s="134">
        <f t="shared" ref="K1106:X1106" si="603">IF(AND($C1106="B+R",$D1106="nie",$E1106="prace rozwojowe",LataProjekcji&lt;=Koniec_PR,Modul_badawczo_rozwojowy=tak),ROUND(K537,0),0)</f>
        <v>0</v>
      </c>
      <c r="L1106" s="134">
        <f t="shared" si="603"/>
        <v>0</v>
      </c>
      <c r="M1106" s="134">
        <f t="shared" si="603"/>
        <v>0</v>
      </c>
      <c r="N1106" s="134">
        <f t="shared" si="603"/>
        <v>0</v>
      </c>
      <c r="O1106" s="134">
        <f t="shared" si="603"/>
        <v>0</v>
      </c>
      <c r="P1106" s="134">
        <f t="shared" si="603"/>
        <v>0</v>
      </c>
      <c r="Q1106" s="134">
        <f t="shared" si="603"/>
        <v>0</v>
      </c>
      <c r="R1106" s="134">
        <f t="shared" si="603"/>
        <v>0</v>
      </c>
      <c r="S1106" s="134">
        <f t="shared" si="603"/>
        <v>0</v>
      </c>
      <c r="T1106" s="134">
        <f t="shared" si="603"/>
        <v>0</v>
      </c>
      <c r="U1106" s="134">
        <f t="shared" si="603"/>
        <v>0</v>
      </c>
      <c r="V1106" s="134">
        <f t="shared" si="603"/>
        <v>0</v>
      </c>
      <c r="W1106" s="134">
        <f t="shared" si="603"/>
        <v>0</v>
      </c>
      <c r="X1106" s="134">
        <f t="shared" si="603"/>
        <v>0</v>
      </c>
    </row>
    <row r="1107" spans="2:24" hidden="1">
      <c r="B1107" s="132" t="str">
        <f t="shared" si="586"/>
        <v/>
      </c>
      <c r="C1107" s="132" t="str">
        <f t="shared" si="586"/>
        <v/>
      </c>
      <c r="D1107" s="132" t="str">
        <f t="shared" si="586"/>
        <v/>
      </c>
      <c r="E1107" s="132" t="str">
        <f t="shared" si="586"/>
        <v/>
      </c>
      <c r="F1107" s="132"/>
      <c r="G1107" s="132"/>
      <c r="H1107" s="132"/>
      <c r="I1107" s="132"/>
      <c r="J1107" s="132"/>
      <c r="K1107" s="134">
        <f t="shared" ref="K1107:X1107" si="604">IF(AND($C1107="B+R",$D1107="nie",$E1107="prace rozwojowe",LataProjekcji&lt;=Koniec_PR,Modul_badawczo_rozwojowy=tak),ROUND(K538,0),0)</f>
        <v>0</v>
      </c>
      <c r="L1107" s="134">
        <f t="shared" si="604"/>
        <v>0</v>
      </c>
      <c r="M1107" s="134">
        <f t="shared" si="604"/>
        <v>0</v>
      </c>
      <c r="N1107" s="134">
        <f t="shared" si="604"/>
        <v>0</v>
      </c>
      <c r="O1107" s="134">
        <f t="shared" si="604"/>
        <v>0</v>
      </c>
      <c r="P1107" s="134">
        <f t="shared" si="604"/>
        <v>0</v>
      </c>
      <c r="Q1107" s="134">
        <f t="shared" si="604"/>
        <v>0</v>
      </c>
      <c r="R1107" s="134">
        <f t="shared" si="604"/>
        <v>0</v>
      </c>
      <c r="S1107" s="134">
        <f t="shared" si="604"/>
        <v>0</v>
      </c>
      <c r="T1107" s="134">
        <f t="shared" si="604"/>
        <v>0</v>
      </c>
      <c r="U1107" s="134">
        <f t="shared" si="604"/>
        <v>0</v>
      </c>
      <c r="V1107" s="134">
        <f t="shared" si="604"/>
        <v>0</v>
      </c>
      <c r="W1107" s="134">
        <f t="shared" si="604"/>
        <v>0</v>
      </c>
      <c r="X1107" s="134">
        <f t="shared" si="604"/>
        <v>0</v>
      </c>
    </row>
    <row r="1108" spans="2:24" hidden="1">
      <c r="B1108" s="132" t="str">
        <f t="shared" si="586"/>
        <v/>
      </c>
      <c r="C1108" s="132" t="str">
        <f t="shared" si="586"/>
        <v/>
      </c>
      <c r="D1108" s="132" t="str">
        <f t="shared" si="586"/>
        <v/>
      </c>
      <c r="E1108" s="132" t="str">
        <f t="shared" si="586"/>
        <v/>
      </c>
      <c r="F1108" s="132"/>
      <c r="G1108" s="132"/>
      <c r="H1108" s="132"/>
      <c r="I1108" s="132"/>
      <c r="J1108" s="132"/>
      <c r="K1108" s="134">
        <f t="shared" ref="K1108:X1108" si="605">IF(AND($C1108="B+R",$D1108="nie",$E1108="prace rozwojowe",LataProjekcji&lt;=Koniec_PR,Modul_badawczo_rozwojowy=tak),ROUND(K539,0),0)</f>
        <v>0</v>
      </c>
      <c r="L1108" s="134">
        <f t="shared" si="605"/>
        <v>0</v>
      </c>
      <c r="M1108" s="134">
        <f t="shared" si="605"/>
        <v>0</v>
      </c>
      <c r="N1108" s="134">
        <f t="shared" si="605"/>
        <v>0</v>
      </c>
      <c r="O1108" s="134">
        <f t="shared" si="605"/>
        <v>0</v>
      </c>
      <c r="P1108" s="134">
        <f t="shared" si="605"/>
        <v>0</v>
      </c>
      <c r="Q1108" s="134">
        <f t="shared" si="605"/>
        <v>0</v>
      </c>
      <c r="R1108" s="134">
        <f t="shared" si="605"/>
        <v>0</v>
      </c>
      <c r="S1108" s="134">
        <f t="shared" si="605"/>
        <v>0</v>
      </c>
      <c r="T1108" s="134">
        <f t="shared" si="605"/>
        <v>0</v>
      </c>
      <c r="U1108" s="134">
        <f t="shared" si="605"/>
        <v>0</v>
      </c>
      <c r="V1108" s="134">
        <f t="shared" si="605"/>
        <v>0</v>
      </c>
      <c r="W1108" s="134">
        <f t="shared" si="605"/>
        <v>0</v>
      </c>
      <c r="X1108" s="134">
        <f t="shared" si="605"/>
        <v>0</v>
      </c>
    </row>
    <row r="1109" spans="2:24" hidden="1">
      <c r="B1109" s="132" t="str">
        <f t="shared" si="586"/>
        <v/>
      </c>
      <c r="C1109" s="132" t="str">
        <f t="shared" si="586"/>
        <v/>
      </c>
      <c r="D1109" s="132" t="str">
        <f t="shared" si="586"/>
        <v/>
      </c>
      <c r="E1109" s="132" t="str">
        <f t="shared" si="586"/>
        <v/>
      </c>
      <c r="F1109" s="132"/>
      <c r="G1109" s="132"/>
      <c r="H1109" s="132"/>
      <c r="I1109" s="132"/>
      <c r="J1109" s="132"/>
      <c r="K1109" s="134">
        <f t="shared" ref="K1109:X1109" si="606">IF(AND($C1109="B+R",$D1109="nie",$E1109="prace rozwojowe",LataProjekcji&lt;=Koniec_PR,Modul_badawczo_rozwojowy=tak),ROUND(K540,0),0)</f>
        <v>0</v>
      </c>
      <c r="L1109" s="134">
        <f t="shared" si="606"/>
        <v>0</v>
      </c>
      <c r="M1109" s="134">
        <f t="shared" si="606"/>
        <v>0</v>
      </c>
      <c r="N1109" s="134">
        <f t="shared" si="606"/>
        <v>0</v>
      </c>
      <c r="O1109" s="134">
        <f t="shared" si="606"/>
        <v>0</v>
      </c>
      <c r="P1109" s="134">
        <f t="shared" si="606"/>
        <v>0</v>
      </c>
      <c r="Q1109" s="134">
        <f t="shared" si="606"/>
        <v>0</v>
      </c>
      <c r="R1109" s="134">
        <f t="shared" si="606"/>
        <v>0</v>
      </c>
      <c r="S1109" s="134">
        <f t="shared" si="606"/>
        <v>0</v>
      </c>
      <c r="T1109" s="134">
        <f t="shared" si="606"/>
        <v>0</v>
      </c>
      <c r="U1109" s="134">
        <f t="shared" si="606"/>
        <v>0</v>
      </c>
      <c r="V1109" s="134">
        <f t="shared" si="606"/>
        <v>0</v>
      </c>
      <c r="W1109" s="134">
        <f t="shared" si="606"/>
        <v>0</v>
      </c>
      <c r="X1109" s="134">
        <f t="shared" si="606"/>
        <v>0</v>
      </c>
    </row>
    <row r="1110" spans="2:24" hidden="1">
      <c r="B1110" s="132" t="str">
        <f t="shared" si="586"/>
        <v/>
      </c>
      <c r="C1110" s="132" t="str">
        <f t="shared" si="586"/>
        <v/>
      </c>
      <c r="D1110" s="132" t="str">
        <f t="shared" si="586"/>
        <v/>
      </c>
      <c r="E1110" s="132" t="str">
        <f t="shared" si="586"/>
        <v/>
      </c>
      <c r="F1110" s="132"/>
      <c r="G1110" s="132"/>
      <c r="H1110" s="132"/>
      <c r="I1110" s="132"/>
      <c r="J1110" s="132"/>
      <c r="K1110" s="134">
        <f t="shared" ref="K1110:X1110" si="607">IF(AND($C1110="B+R",$D1110="nie",$E1110="prace rozwojowe",LataProjekcji&lt;=Koniec_PR,Modul_badawczo_rozwojowy=tak),ROUND(K541,0),0)</f>
        <v>0</v>
      </c>
      <c r="L1110" s="134">
        <f t="shared" si="607"/>
        <v>0</v>
      </c>
      <c r="M1110" s="134">
        <f t="shared" si="607"/>
        <v>0</v>
      </c>
      <c r="N1110" s="134">
        <f t="shared" si="607"/>
        <v>0</v>
      </c>
      <c r="O1110" s="134">
        <f t="shared" si="607"/>
        <v>0</v>
      </c>
      <c r="P1110" s="134">
        <f t="shared" si="607"/>
        <v>0</v>
      </c>
      <c r="Q1110" s="134">
        <f t="shared" si="607"/>
        <v>0</v>
      </c>
      <c r="R1110" s="134">
        <f t="shared" si="607"/>
        <v>0</v>
      </c>
      <c r="S1110" s="134">
        <f t="shared" si="607"/>
        <v>0</v>
      </c>
      <c r="T1110" s="134">
        <f t="shared" si="607"/>
        <v>0</v>
      </c>
      <c r="U1110" s="134">
        <f t="shared" si="607"/>
        <v>0</v>
      </c>
      <c r="V1110" s="134">
        <f t="shared" si="607"/>
        <v>0</v>
      </c>
      <c r="W1110" s="134">
        <f t="shared" si="607"/>
        <v>0</v>
      </c>
      <c r="X1110" s="134">
        <f t="shared" si="607"/>
        <v>0</v>
      </c>
    </row>
    <row r="1111" spans="2:24" hidden="1">
      <c r="B1111" s="132" t="str">
        <f t="shared" si="586"/>
        <v/>
      </c>
      <c r="C1111" s="132" t="str">
        <f t="shared" si="586"/>
        <v/>
      </c>
      <c r="D1111" s="132" t="str">
        <f t="shared" si="586"/>
        <v/>
      </c>
      <c r="E1111" s="132" t="str">
        <f t="shared" si="586"/>
        <v/>
      </c>
      <c r="F1111" s="132"/>
      <c r="G1111" s="132"/>
      <c r="H1111" s="132"/>
      <c r="I1111" s="132"/>
      <c r="J1111" s="132"/>
      <c r="K1111" s="134">
        <f t="shared" ref="K1111:X1111" si="608">IF(AND($C1111="B+R",$D1111="nie",$E1111="prace rozwojowe",LataProjekcji&lt;=Koniec_PR,Modul_badawczo_rozwojowy=tak),ROUND(K542,0),0)</f>
        <v>0</v>
      </c>
      <c r="L1111" s="134">
        <f t="shared" si="608"/>
        <v>0</v>
      </c>
      <c r="M1111" s="134">
        <f t="shared" si="608"/>
        <v>0</v>
      </c>
      <c r="N1111" s="134">
        <f t="shared" si="608"/>
        <v>0</v>
      </c>
      <c r="O1111" s="134">
        <f t="shared" si="608"/>
        <v>0</v>
      </c>
      <c r="P1111" s="134">
        <f t="shared" si="608"/>
        <v>0</v>
      </c>
      <c r="Q1111" s="134">
        <f t="shared" si="608"/>
        <v>0</v>
      </c>
      <c r="R1111" s="134">
        <f t="shared" si="608"/>
        <v>0</v>
      </c>
      <c r="S1111" s="134">
        <f t="shared" si="608"/>
        <v>0</v>
      </c>
      <c r="T1111" s="134">
        <f t="shared" si="608"/>
        <v>0</v>
      </c>
      <c r="U1111" s="134">
        <f t="shared" si="608"/>
        <v>0</v>
      </c>
      <c r="V1111" s="134">
        <f t="shared" si="608"/>
        <v>0</v>
      </c>
      <c r="W1111" s="134">
        <f t="shared" si="608"/>
        <v>0</v>
      </c>
      <c r="X1111" s="134">
        <f t="shared" si="608"/>
        <v>0</v>
      </c>
    </row>
    <row r="1112" spans="2:24" hidden="1">
      <c r="B1112" s="132" t="str">
        <f t="shared" si="586"/>
        <v/>
      </c>
      <c r="C1112" s="132" t="str">
        <f t="shared" si="586"/>
        <v/>
      </c>
      <c r="D1112" s="132" t="str">
        <f t="shared" si="586"/>
        <v/>
      </c>
      <c r="E1112" s="132" t="str">
        <f t="shared" si="586"/>
        <v/>
      </c>
      <c r="F1112" s="132"/>
      <c r="G1112" s="132"/>
      <c r="H1112" s="132"/>
      <c r="I1112" s="132"/>
      <c r="J1112" s="132"/>
      <c r="K1112" s="134">
        <f t="shared" ref="K1112:X1112" si="609">IF(AND($C1112="B+R",$D1112="nie",$E1112="prace rozwojowe",LataProjekcji&lt;=Koniec_PR,Modul_badawczo_rozwojowy=tak),ROUND(K543,0),0)</f>
        <v>0</v>
      </c>
      <c r="L1112" s="134">
        <f t="shared" si="609"/>
        <v>0</v>
      </c>
      <c r="M1112" s="134">
        <f t="shared" si="609"/>
        <v>0</v>
      </c>
      <c r="N1112" s="134">
        <f t="shared" si="609"/>
        <v>0</v>
      </c>
      <c r="O1112" s="134">
        <f t="shared" si="609"/>
        <v>0</v>
      </c>
      <c r="P1112" s="134">
        <f t="shared" si="609"/>
        <v>0</v>
      </c>
      <c r="Q1112" s="134">
        <f t="shared" si="609"/>
        <v>0</v>
      </c>
      <c r="R1112" s="134">
        <f t="shared" si="609"/>
        <v>0</v>
      </c>
      <c r="S1112" s="134">
        <f t="shared" si="609"/>
        <v>0</v>
      </c>
      <c r="T1112" s="134">
        <f t="shared" si="609"/>
        <v>0</v>
      </c>
      <c r="U1112" s="134">
        <f t="shared" si="609"/>
        <v>0</v>
      </c>
      <c r="V1112" s="134">
        <f t="shared" si="609"/>
        <v>0</v>
      </c>
      <c r="W1112" s="134">
        <f t="shared" si="609"/>
        <v>0</v>
      </c>
      <c r="X1112" s="134">
        <f t="shared" si="609"/>
        <v>0</v>
      </c>
    </row>
    <row r="1113" spans="2:24" hidden="1">
      <c r="B1113" s="132" t="str">
        <f t="shared" si="586"/>
        <v/>
      </c>
      <c r="C1113" s="132" t="str">
        <f t="shared" si="586"/>
        <v/>
      </c>
      <c r="D1113" s="132" t="str">
        <f t="shared" si="586"/>
        <v/>
      </c>
      <c r="E1113" s="132" t="str">
        <f t="shared" si="586"/>
        <v/>
      </c>
      <c r="F1113" s="132"/>
      <c r="G1113" s="132"/>
      <c r="H1113" s="132"/>
      <c r="I1113" s="132"/>
      <c r="J1113" s="132"/>
      <c r="K1113" s="134">
        <f t="shared" ref="K1113:X1113" si="610">IF(AND($C1113="B+R",$D1113="nie",$E1113="prace rozwojowe",LataProjekcji&lt;=Koniec_PR,Modul_badawczo_rozwojowy=tak),ROUND(K544,0),0)</f>
        <v>0</v>
      </c>
      <c r="L1113" s="134">
        <f t="shared" si="610"/>
        <v>0</v>
      </c>
      <c r="M1113" s="134">
        <f t="shared" si="610"/>
        <v>0</v>
      </c>
      <c r="N1113" s="134">
        <f t="shared" si="610"/>
        <v>0</v>
      </c>
      <c r="O1113" s="134">
        <f t="shared" si="610"/>
        <v>0</v>
      </c>
      <c r="P1113" s="134">
        <f t="shared" si="610"/>
        <v>0</v>
      </c>
      <c r="Q1113" s="134">
        <f t="shared" si="610"/>
        <v>0</v>
      </c>
      <c r="R1113" s="134">
        <f t="shared" si="610"/>
        <v>0</v>
      </c>
      <c r="S1113" s="134">
        <f t="shared" si="610"/>
        <v>0</v>
      </c>
      <c r="T1113" s="134">
        <f t="shared" si="610"/>
        <v>0</v>
      </c>
      <c r="U1113" s="134">
        <f t="shared" si="610"/>
        <v>0</v>
      </c>
      <c r="V1113" s="134">
        <f t="shared" si="610"/>
        <v>0</v>
      </c>
      <c r="W1113" s="134">
        <f t="shared" si="610"/>
        <v>0</v>
      </c>
      <c r="X1113" s="134">
        <f t="shared" si="610"/>
        <v>0</v>
      </c>
    </row>
    <row r="1114" spans="2:24" hidden="1">
      <c r="B1114" s="132" t="str">
        <f t="shared" si="586"/>
        <v/>
      </c>
      <c r="C1114" s="132" t="str">
        <f t="shared" si="586"/>
        <v/>
      </c>
      <c r="D1114" s="132" t="str">
        <f t="shared" si="586"/>
        <v/>
      </c>
      <c r="E1114" s="132" t="str">
        <f t="shared" si="586"/>
        <v/>
      </c>
      <c r="F1114" s="132"/>
      <c r="G1114" s="132"/>
      <c r="H1114" s="132"/>
      <c r="I1114" s="132"/>
      <c r="J1114" s="132"/>
      <c r="K1114" s="134">
        <f t="shared" ref="K1114:X1114" si="611">IF(AND($C1114="B+R",$D1114="nie",$E1114="prace rozwojowe",LataProjekcji&lt;=Koniec_PR,Modul_badawczo_rozwojowy=tak),ROUND(K545,0),0)</f>
        <v>0</v>
      </c>
      <c r="L1114" s="134">
        <f t="shared" si="611"/>
        <v>0</v>
      </c>
      <c r="M1114" s="134">
        <f t="shared" si="611"/>
        <v>0</v>
      </c>
      <c r="N1114" s="134">
        <f t="shared" si="611"/>
        <v>0</v>
      </c>
      <c r="O1114" s="134">
        <f t="shared" si="611"/>
        <v>0</v>
      </c>
      <c r="P1114" s="134">
        <f t="shared" si="611"/>
        <v>0</v>
      </c>
      <c r="Q1114" s="134">
        <f t="shared" si="611"/>
        <v>0</v>
      </c>
      <c r="R1114" s="134">
        <f t="shared" si="611"/>
        <v>0</v>
      </c>
      <c r="S1114" s="134">
        <f t="shared" si="611"/>
        <v>0</v>
      </c>
      <c r="T1114" s="134">
        <f t="shared" si="611"/>
        <v>0</v>
      </c>
      <c r="U1114" s="134">
        <f t="shared" si="611"/>
        <v>0</v>
      </c>
      <c r="V1114" s="134">
        <f t="shared" si="611"/>
        <v>0</v>
      </c>
      <c r="W1114" s="134">
        <f t="shared" si="611"/>
        <v>0</v>
      </c>
      <c r="X1114" s="134">
        <f t="shared" si="611"/>
        <v>0</v>
      </c>
    </row>
    <row r="1115" spans="2:24" hidden="1">
      <c r="B1115" s="132" t="str">
        <f t="shared" si="586"/>
        <v/>
      </c>
      <c r="C1115" s="132" t="str">
        <f t="shared" si="586"/>
        <v/>
      </c>
      <c r="D1115" s="132" t="str">
        <f t="shared" si="586"/>
        <v/>
      </c>
      <c r="E1115" s="132" t="str">
        <f t="shared" si="586"/>
        <v/>
      </c>
      <c r="F1115" s="132"/>
      <c r="G1115" s="132"/>
      <c r="H1115" s="132"/>
      <c r="I1115" s="132"/>
      <c r="J1115" s="132"/>
      <c r="K1115" s="134">
        <f t="shared" ref="K1115:X1115" si="612">IF(AND($C1115="B+R",$D1115="nie",$E1115="prace rozwojowe",LataProjekcji&lt;=Koniec_PR,Modul_badawczo_rozwojowy=tak),ROUND(K546,0),0)</f>
        <v>0</v>
      </c>
      <c r="L1115" s="134">
        <f t="shared" si="612"/>
        <v>0</v>
      </c>
      <c r="M1115" s="134">
        <f t="shared" si="612"/>
        <v>0</v>
      </c>
      <c r="N1115" s="134">
        <f t="shared" si="612"/>
        <v>0</v>
      </c>
      <c r="O1115" s="134">
        <f t="shared" si="612"/>
        <v>0</v>
      </c>
      <c r="P1115" s="134">
        <f t="shared" si="612"/>
        <v>0</v>
      </c>
      <c r="Q1115" s="134">
        <f t="shared" si="612"/>
        <v>0</v>
      </c>
      <c r="R1115" s="134">
        <f t="shared" si="612"/>
        <v>0</v>
      </c>
      <c r="S1115" s="134">
        <f t="shared" si="612"/>
        <v>0</v>
      </c>
      <c r="T1115" s="134">
        <f t="shared" si="612"/>
        <v>0</v>
      </c>
      <c r="U1115" s="134">
        <f t="shared" si="612"/>
        <v>0</v>
      </c>
      <c r="V1115" s="134">
        <f t="shared" si="612"/>
        <v>0</v>
      </c>
      <c r="W1115" s="134">
        <f t="shared" si="612"/>
        <v>0</v>
      </c>
      <c r="X1115" s="134">
        <f t="shared" si="612"/>
        <v>0</v>
      </c>
    </row>
    <row r="1116" spans="2:24" hidden="1">
      <c r="B1116" s="132" t="str">
        <f t="shared" si="586"/>
        <v/>
      </c>
      <c r="C1116" s="132" t="str">
        <f t="shared" si="586"/>
        <v/>
      </c>
      <c r="D1116" s="132" t="str">
        <f t="shared" si="586"/>
        <v/>
      </c>
      <c r="E1116" s="132" t="str">
        <f t="shared" si="586"/>
        <v/>
      </c>
      <c r="F1116" s="132"/>
      <c r="G1116" s="132"/>
      <c r="H1116" s="132"/>
      <c r="I1116" s="132"/>
      <c r="J1116" s="132"/>
      <c r="K1116" s="134">
        <f t="shared" ref="K1116:X1116" si="613">IF(AND($C1116="B+R",$D1116="nie",$E1116="prace rozwojowe",LataProjekcji&lt;=Koniec_PR,Modul_badawczo_rozwojowy=tak),ROUND(K547,0),0)</f>
        <v>0</v>
      </c>
      <c r="L1116" s="134">
        <f t="shared" si="613"/>
        <v>0</v>
      </c>
      <c r="M1116" s="134">
        <f t="shared" si="613"/>
        <v>0</v>
      </c>
      <c r="N1116" s="134">
        <f t="shared" si="613"/>
        <v>0</v>
      </c>
      <c r="O1116" s="134">
        <f t="shared" si="613"/>
        <v>0</v>
      </c>
      <c r="P1116" s="134">
        <f t="shared" si="613"/>
        <v>0</v>
      </c>
      <c r="Q1116" s="134">
        <f t="shared" si="613"/>
        <v>0</v>
      </c>
      <c r="R1116" s="134">
        <f t="shared" si="613"/>
        <v>0</v>
      </c>
      <c r="S1116" s="134">
        <f t="shared" si="613"/>
        <v>0</v>
      </c>
      <c r="T1116" s="134">
        <f t="shared" si="613"/>
        <v>0</v>
      </c>
      <c r="U1116" s="134">
        <f t="shared" si="613"/>
        <v>0</v>
      </c>
      <c r="V1116" s="134">
        <f t="shared" si="613"/>
        <v>0</v>
      </c>
      <c r="W1116" s="134">
        <f t="shared" si="613"/>
        <v>0</v>
      </c>
      <c r="X1116" s="134">
        <f t="shared" si="613"/>
        <v>0</v>
      </c>
    </row>
    <row r="1117" spans="2:24" hidden="1">
      <c r="B1117" s="132" t="str">
        <f t="shared" si="586"/>
        <v/>
      </c>
      <c r="C1117" s="132" t="str">
        <f t="shared" si="586"/>
        <v/>
      </c>
      <c r="D1117" s="132" t="str">
        <f t="shared" si="586"/>
        <v/>
      </c>
      <c r="E1117" s="132" t="str">
        <f t="shared" si="586"/>
        <v/>
      </c>
      <c r="F1117" s="132"/>
      <c r="G1117" s="132"/>
      <c r="H1117" s="132"/>
      <c r="I1117" s="132"/>
      <c r="J1117" s="132"/>
      <c r="K1117" s="134">
        <f t="shared" ref="K1117:X1117" si="614">IF(AND($C1117="B+R",$D1117="nie",$E1117="prace rozwojowe",LataProjekcji&lt;=Koniec_PR,Modul_badawczo_rozwojowy=tak),ROUND(K548,0),0)</f>
        <v>0</v>
      </c>
      <c r="L1117" s="134">
        <f t="shared" si="614"/>
        <v>0</v>
      </c>
      <c r="M1117" s="134">
        <f t="shared" si="614"/>
        <v>0</v>
      </c>
      <c r="N1117" s="134">
        <f t="shared" si="614"/>
        <v>0</v>
      </c>
      <c r="O1117" s="134">
        <f t="shared" si="614"/>
        <v>0</v>
      </c>
      <c r="P1117" s="134">
        <f t="shared" si="614"/>
        <v>0</v>
      </c>
      <c r="Q1117" s="134">
        <f t="shared" si="614"/>
        <v>0</v>
      </c>
      <c r="R1117" s="134">
        <f t="shared" si="614"/>
        <v>0</v>
      </c>
      <c r="S1117" s="134">
        <f t="shared" si="614"/>
        <v>0</v>
      </c>
      <c r="T1117" s="134">
        <f t="shared" si="614"/>
        <v>0</v>
      </c>
      <c r="U1117" s="134">
        <f t="shared" si="614"/>
        <v>0</v>
      </c>
      <c r="V1117" s="134">
        <f t="shared" si="614"/>
        <v>0</v>
      </c>
      <c r="W1117" s="134">
        <f t="shared" si="614"/>
        <v>0</v>
      </c>
      <c r="X1117" s="134">
        <f t="shared" si="614"/>
        <v>0</v>
      </c>
    </row>
    <row r="1118" spans="2:24" hidden="1">
      <c r="B1118" s="132" t="str">
        <f t="shared" si="586"/>
        <v/>
      </c>
      <c r="C1118" s="132" t="str">
        <f t="shared" si="586"/>
        <v/>
      </c>
      <c r="D1118" s="132" t="str">
        <f t="shared" si="586"/>
        <v/>
      </c>
      <c r="E1118" s="132" t="str">
        <f t="shared" si="586"/>
        <v/>
      </c>
      <c r="F1118" s="132"/>
      <c r="G1118" s="132"/>
      <c r="H1118" s="132"/>
      <c r="I1118" s="132"/>
      <c r="J1118" s="132"/>
      <c r="K1118" s="134">
        <f t="shared" ref="K1118:X1118" si="615">IF(AND($C1118="B+R",$D1118="nie",$E1118="prace rozwojowe",LataProjekcji&lt;=Koniec_PR,Modul_badawczo_rozwojowy=tak),ROUND(K549,0),0)</f>
        <v>0</v>
      </c>
      <c r="L1118" s="134">
        <f t="shared" si="615"/>
        <v>0</v>
      </c>
      <c r="M1118" s="134">
        <f t="shared" si="615"/>
        <v>0</v>
      </c>
      <c r="N1118" s="134">
        <f t="shared" si="615"/>
        <v>0</v>
      </c>
      <c r="O1118" s="134">
        <f t="shared" si="615"/>
        <v>0</v>
      </c>
      <c r="P1118" s="134">
        <f t="shared" si="615"/>
        <v>0</v>
      </c>
      <c r="Q1118" s="134">
        <f t="shared" si="615"/>
        <v>0</v>
      </c>
      <c r="R1118" s="134">
        <f t="shared" si="615"/>
        <v>0</v>
      </c>
      <c r="S1118" s="134">
        <f t="shared" si="615"/>
        <v>0</v>
      </c>
      <c r="T1118" s="134">
        <f t="shared" si="615"/>
        <v>0</v>
      </c>
      <c r="U1118" s="134">
        <f t="shared" si="615"/>
        <v>0</v>
      </c>
      <c r="V1118" s="134">
        <f t="shared" si="615"/>
        <v>0</v>
      </c>
      <c r="W1118" s="134">
        <f t="shared" si="615"/>
        <v>0</v>
      </c>
      <c r="X1118" s="134">
        <f t="shared" si="615"/>
        <v>0</v>
      </c>
    </row>
    <row r="1119" spans="2:24" hidden="1">
      <c r="B1119" s="132" t="str">
        <f t="shared" si="586"/>
        <v/>
      </c>
      <c r="C1119" s="132" t="str">
        <f t="shared" si="586"/>
        <v/>
      </c>
      <c r="D1119" s="132" t="str">
        <f t="shared" si="586"/>
        <v/>
      </c>
      <c r="E1119" s="132" t="str">
        <f t="shared" si="586"/>
        <v/>
      </c>
      <c r="F1119" s="132"/>
      <c r="G1119" s="132"/>
      <c r="H1119" s="132"/>
      <c r="I1119" s="132"/>
      <c r="J1119" s="132"/>
      <c r="K1119" s="134">
        <f t="shared" ref="K1119:X1119" si="616">IF(AND($C1119="B+R",$D1119="nie",$E1119="prace rozwojowe",LataProjekcji&lt;=Koniec_PR,Modul_badawczo_rozwojowy=tak),ROUND(K550,0),0)</f>
        <v>0</v>
      </c>
      <c r="L1119" s="134">
        <f t="shared" si="616"/>
        <v>0</v>
      </c>
      <c r="M1119" s="134">
        <f t="shared" si="616"/>
        <v>0</v>
      </c>
      <c r="N1119" s="134">
        <f t="shared" si="616"/>
        <v>0</v>
      </c>
      <c r="O1119" s="134">
        <f t="shared" si="616"/>
        <v>0</v>
      </c>
      <c r="P1119" s="134">
        <f t="shared" si="616"/>
        <v>0</v>
      </c>
      <c r="Q1119" s="134">
        <f t="shared" si="616"/>
        <v>0</v>
      </c>
      <c r="R1119" s="134">
        <f t="shared" si="616"/>
        <v>0</v>
      </c>
      <c r="S1119" s="134">
        <f t="shared" si="616"/>
        <v>0</v>
      </c>
      <c r="T1119" s="134">
        <f t="shared" si="616"/>
        <v>0</v>
      </c>
      <c r="U1119" s="134">
        <f t="shared" si="616"/>
        <v>0</v>
      </c>
      <c r="V1119" s="134">
        <f t="shared" si="616"/>
        <v>0</v>
      </c>
      <c r="W1119" s="134">
        <f t="shared" si="616"/>
        <v>0</v>
      </c>
      <c r="X1119" s="134">
        <f t="shared" si="616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7">ROUND(SUM(K1090:K1119),0)</f>
        <v>0</v>
      </c>
      <c r="L1120" s="135">
        <f t="shared" si="617"/>
        <v>0</v>
      </c>
      <c r="M1120" s="135">
        <f t="shared" si="617"/>
        <v>0</v>
      </c>
      <c r="N1120" s="135">
        <f t="shared" si="617"/>
        <v>0</v>
      </c>
      <c r="O1120" s="135">
        <f t="shared" si="617"/>
        <v>0</v>
      </c>
      <c r="P1120" s="135">
        <f t="shared" si="617"/>
        <v>0</v>
      </c>
      <c r="Q1120" s="135">
        <f t="shared" si="617"/>
        <v>0</v>
      </c>
      <c r="R1120" s="135">
        <f t="shared" si="617"/>
        <v>0</v>
      </c>
      <c r="S1120" s="135">
        <f t="shared" si="617"/>
        <v>0</v>
      </c>
      <c r="T1120" s="135">
        <f t="shared" si="617"/>
        <v>0</v>
      </c>
      <c r="U1120" s="135">
        <f t="shared" si="617"/>
        <v>0</v>
      </c>
      <c r="V1120" s="135">
        <f t="shared" si="617"/>
        <v>0</v>
      </c>
      <c r="W1120" s="135">
        <f t="shared" si="617"/>
        <v>0</v>
      </c>
      <c r="X1120" s="135">
        <f t="shared" si="617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8">D882</f>
        <v>0</v>
      </c>
      <c r="E1124" s="133">
        <f t="shared" si="618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8"/>
        <v>0</v>
      </c>
      <c r="E1125" s="133">
        <f t="shared" si="618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8"/>
        <v>0</v>
      </c>
      <c r="E1126" s="133">
        <f t="shared" si="618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8"/>
        <v>0</v>
      </c>
      <c r="E1127" s="133">
        <f t="shared" si="618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8"/>
        <v>0</v>
      </c>
      <c r="E1128" s="133">
        <f t="shared" si="618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9">ROUND(SUM(L1124:L1128),0)</f>
        <v>0</v>
      </c>
      <c r="M1129" s="135">
        <f t="shared" si="619"/>
        <v>0</v>
      </c>
      <c r="N1129" s="135">
        <f t="shared" si="619"/>
        <v>0</v>
      </c>
      <c r="O1129" s="135">
        <f t="shared" si="619"/>
        <v>0</v>
      </c>
      <c r="P1129" s="135">
        <f t="shared" si="619"/>
        <v>0</v>
      </c>
      <c r="Q1129" s="135">
        <f t="shared" si="619"/>
        <v>0</v>
      </c>
      <c r="R1129" s="135">
        <f t="shared" si="619"/>
        <v>0</v>
      </c>
      <c r="S1129" s="135">
        <f t="shared" si="619"/>
        <v>0</v>
      </c>
      <c r="T1129" s="135">
        <f t="shared" si="619"/>
        <v>0</v>
      </c>
      <c r="U1129" s="135">
        <f t="shared" si="619"/>
        <v>0</v>
      </c>
      <c r="V1129" s="135">
        <f t="shared" si="619"/>
        <v>0</v>
      </c>
      <c r="W1129" s="135">
        <f t="shared" si="619"/>
        <v>0</v>
      </c>
      <c r="X1129" s="135">
        <f t="shared" si="619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20">B891</f>
        <v/>
      </c>
      <c r="C1133" s="132" t="str">
        <f t="shared" si="620"/>
        <v/>
      </c>
      <c r="D1133" s="132" t="str">
        <f t="shared" si="620"/>
        <v/>
      </c>
      <c r="E1133" s="132" t="str">
        <f t="shared" si="620"/>
        <v/>
      </c>
      <c r="F1133" s="132"/>
      <c r="G1133" s="132"/>
      <c r="H1133" s="132"/>
      <c r="I1133" s="132"/>
      <c r="J1133" s="132"/>
      <c r="K1133" s="134">
        <f t="shared" ref="K1133:X1133" si="621">IF(AND($C1133="B+R",$D1133="nie",$E1133="prace rozwojowe",LataProjekcji&lt;=Koniec_PR,Modul_badawczo_rozwojowy=tak),ROUND(K586,0),0)</f>
        <v>0</v>
      </c>
      <c r="L1133" s="134">
        <f t="shared" si="621"/>
        <v>0</v>
      </c>
      <c r="M1133" s="134">
        <f t="shared" si="621"/>
        <v>0</v>
      </c>
      <c r="N1133" s="134">
        <f t="shared" si="621"/>
        <v>0</v>
      </c>
      <c r="O1133" s="134">
        <f t="shared" si="621"/>
        <v>0</v>
      </c>
      <c r="P1133" s="134">
        <f t="shared" si="621"/>
        <v>0</v>
      </c>
      <c r="Q1133" s="134">
        <f t="shared" si="621"/>
        <v>0</v>
      </c>
      <c r="R1133" s="134">
        <f t="shared" si="621"/>
        <v>0</v>
      </c>
      <c r="S1133" s="134">
        <f t="shared" si="621"/>
        <v>0</v>
      </c>
      <c r="T1133" s="134">
        <f t="shared" si="621"/>
        <v>0</v>
      </c>
      <c r="U1133" s="134">
        <f t="shared" si="621"/>
        <v>0</v>
      </c>
      <c r="V1133" s="134">
        <f t="shared" si="621"/>
        <v>0</v>
      </c>
      <c r="W1133" s="134">
        <f t="shared" si="621"/>
        <v>0</v>
      </c>
      <c r="X1133" s="134">
        <f t="shared" si="621"/>
        <v>0</v>
      </c>
    </row>
    <row r="1134" spans="2:24" hidden="1">
      <c r="B1134" s="132" t="str">
        <f t="shared" si="620"/>
        <v/>
      </c>
      <c r="C1134" s="132" t="str">
        <f t="shared" si="620"/>
        <v/>
      </c>
      <c r="D1134" s="132" t="str">
        <f t="shared" si="620"/>
        <v/>
      </c>
      <c r="E1134" s="132" t="str">
        <f t="shared" si="620"/>
        <v/>
      </c>
      <c r="F1134" s="132"/>
      <c r="G1134" s="132"/>
      <c r="H1134" s="132"/>
      <c r="I1134" s="132"/>
      <c r="J1134" s="132"/>
      <c r="K1134" s="134">
        <f t="shared" ref="K1134:X1134" si="622">IF(AND($C1134="B+R",$D1134="nie",$E1134="prace rozwojowe",LataProjekcji&lt;=Koniec_PR,Modul_badawczo_rozwojowy=tak),ROUND(K587,0),0)</f>
        <v>0</v>
      </c>
      <c r="L1134" s="134">
        <f t="shared" si="622"/>
        <v>0</v>
      </c>
      <c r="M1134" s="134">
        <f t="shared" si="622"/>
        <v>0</v>
      </c>
      <c r="N1134" s="134">
        <f t="shared" si="622"/>
        <v>0</v>
      </c>
      <c r="O1134" s="134">
        <f t="shared" si="622"/>
        <v>0</v>
      </c>
      <c r="P1134" s="134">
        <f t="shared" si="622"/>
        <v>0</v>
      </c>
      <c r="Q1134" s="134">
        <f t="shared" si="622"/>
        <v>0</v>
      </c>
      <c r="R1134" s="134">
        <f t="shared" si="622"/>
        <v>0</v>
      </c>
      <c r="S1134" s="134">
        <f t="shared" si="622"/>
        <v>0</v>
      </c>
      <c r="T1134" s="134">
        <f t="shared" si="622"/>
        <v>0</v>
      </c>
      <c r="U1134" s="134">
        <f t="shared" si="622"/>
        <v>0</v>
      </c>
      <c r="V1134" s="134">
        <f t="shared" si="622"/>
        <v>0</v>
      </c>
      <c r="W1134" s="134">
        <f t="shared" si="622"/>
        <v>0</v>
      </c>
      <c r="X1134" s="134">
        <f t="shared" si="622"/>
        <v>0</v>
      </c>
    </row>
    <row r="1135" spans="2:24" hidden="1">
      <c r="B1135" s="132" t="str">
        <f t="shared" si="620"/>
        <v/>
      </c>
      <c r="C1135" s="132" t="str">
        <f t="shared" si="620"/>
        <v/>
      </c>
      <c r="D1135" s="132" t="str">
        <f t="shared" si="620"/>
        <v/>
      </c>
      <c r="E1135" s="132" t="str">
        <f t="shared" si="620"/>
        <v/>
      </c>
      <c r="F1135" s="132"/>
      <c r="G1135" s="132"/>
      <c r="H1135" s="132"/>
      <c r="I1135" s="132"/>
      <c r="J1135" s="132"/>
      <c r="K1135" s="134">
        <f t="shared" ref="K1135:X1135" si="623">IF(AND($C1135="B+R",$D1135="nie",$E1135="prace rozwojowe",LataProjekcji&lt;=Koniec_PR,Modul_badawczo_rozwojowy=tak),ROUND(K588,0),0)</f>
        <v>0</v>
      </c>
      <c r="L1135" s="134">
        <f t="shared" si="623"/>
        <v>0</v>
      </c>
      <c r="M1135" s="134">
        <f t="shared" si="623"/>
        <v>0</v>
      </c>
      <c r="N1135" s="134">
        <f t="shared" si="623"/>
        <v>0</v>
      </c>
      <c r="O1135" s="134">
        <f t="shared" si="623"/>
        <v>0</v>
      </c>
      <c r="P1135" s="134">
        <f t="shared" si="623"/>
        <v>0</v>
      </c>
      <c r="Q1135" s="134">
        <f t="shared" si="623"/>
        <v>0</v>
      </c>
      <c r="R1135" s="134">
        <f t="shared" si="623"/>
        <v>0</v>
      </c>
      <c r="S1135" s="134">
        <f t="shared" si="623"/>
        <v>0</v>
      </c>
      <c r="T1135" s="134">
        <f t="shared" si="623"/>
        <v>0</v>
      </c>
      <c r="U1135" s="134">
        <f t="shared" si="623"/>
        <v>0</v>
      </c>
      <c r="V1135" s="134">
        <f t="shared" si="623"/>
        <v>0</v>
      </c>
      <c r="W1135" s="134">
        <f t="shared" si="623"/>
        <v>0</v>
      </c>
      <c r="X1135" s="134">
        <f t="shared" si="623"/>
        <v>0</v>
      </c>
    </row>
    <row r="1136" spans="2:24" hidden="1">
      <c r="B1136" s="132" t="str">
        <f t="shared" si="620"/>
        <v/>
      </c>
      <c r="C1136" s="132" t="str">
        <f t="shared" si="620"/>
        <v/>
      </c>
      <c r="D1136" s="132" t="str">
        <f t="shared" si="620"/>
        <v/>
      </c>
      <c r="E1136" s="132" t="str">
        <f t="shared" si="620"/>
        <v/>
      </c>
      <c r="F1136" s="132"/>
      <c r="G1136" s="132"/>
      <c r="H1136" s="132"/>
      <c r="I1136" s="132"/>
      <c r="J1136" s="132"/>
      <c r="K1136" s="134">
        <f t="shared" ref="K1136:X1136" si="624">IF(AND($C1136="B+R",$D1136="nie",$E1136="prace rozwojowe",LataProjekcji&lt;=Koniec_PR,Modul_badawczo_rozwojowy=tak),ROUND(K589,0),0)</f>
        <v>0</v>
      </c>
      <c r="L1136" s="134">
        <f t="shared" si="624"/>
        <v>0</v>
      </c>
      <c r="M1136" s="134">
        <f t="shared" si="624"/>
        <v>0</v>
      </c>
      <c r="N1136" s="134">
        <f t="shared" si="624"/>
        <v>0</v>
      </c>
      <c r="O1136" s="134">
        <f t="shared" si="624"/>
        <v>0</v>
      </c>
      <c r="P1136" s="134">
        <f t="shared" si="624"/>
        <v>0</v>
      </c>
      <c r="Q1136" s="134">
        <f t="shared" si="624"/>
        <v>0</v>
      </c>
      <c r="R1136" s="134">
        <f t="shared" si="624"/>
        <v>0</v>
      </c>
      <c r="S1136" s="134">
        <f t="shared" si="624"/>
        <v>0</v>
      </c>
      <c r="T1136" s="134">
        <f t="shared" si="624"/>
        <v>0</v>
      </c>
      <c r="U1136" s="134">
        <f t="shared" si="624"/>
        <v>0</v>
      </c>
      <c r="V1136" s="134">
        <f t="shared" si="624"/>
        <v>0</v>
      </c>
      <c r="W1136" s="134">
        <f t="shared" si="624"/>
        <v>0</v>
      </c>
      <c r="X1136" s="134">
        <f t="shared" si="624"/>
        <v>0</v>
      </c>
    </row>
    <row r="1137" spans="2:24" hidden="1">
      <c r="B1137" s="132" t="str">
        <f t="shared" si="620"/>
        <v/>
      </c>
      <c r="C1137" s="132" t="str">
        <f t="shared" si="620"/>
        <v/>
      </c>
      <c r="D1137" s="132" t="str">
        <f t="shared" si="620"/>
        <v/>
      </c>
      <c r="E1137" s="132" t="str">
        <f t="shared" si="620"/>
        <v/>
      </c>
      <c r="F1137" s="132"/>
      <c r="G1137" s="132"/>
      <c r="H1137" s="132"/>
      <c r="I1137" s="132"/>
      <c r="J1137" s="132"/>
      <c r="K1137" s="134">
        <f t="shared" ref="K1137:X1137" si="625">IF(AND($C1137="B+R",$D1137="nie",$E1137="prace rozwojowe",LataProjekcji&lt;=Koniec_PR,Modul_badawczo_rozwojowy=tak),ROUND(K590,0),0)</f>
        <v>0</v>
      </c>
      <c r="L1137" s="134">
        <f t="shared" si="625"/>
        <v>0</v>
      </c>
      <c r="M1137" s="134">
        <f t="shared" si="625"/>
        <v>0</v>
      </c>
      <c r="N1137" s="134">
        <f t="shared" si="625"/>
        <v>0</v>
      </c>
      <c r="O1137" s="134">
        <f t="shared" si="625"/>
        <v>0</v>
      </c>
      <c r="P1137" s="134">
        <f t="shared" si="625"/>
        <v>0</v>
      </c>
      <c r="Q1137" s="134">
        <f t="shared" si="625"/>
        <v>0</v>
      </c>
      <c r="R1137" s="134">
        <f t="shared" si="625"/>
        <v>0</v>
      </c>
      <c r="S1137" s="134">
        <f t="shared" si="625"/>
        <v>0</v>
      </c>
      <c r="T1137" s="134">
        <f t="shared" si="625"/>
        <v>0</v>
      </c>
      <c r="U1137" s="134">
        <f t="shared" si="625"/>
        <v>0</v>
      </c>
      <c r="V1137" s="134">
        <f t="shared" si="625"/>
        <v>0</v>
      </c>
      <c r="W1137" s="134">
        <f t="shared" si="625"/>
        <v>0</v>
      </c>
      <c r="X1137" s="134">
        <f t="shared" si="625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6">ROUND(SUM(L1133:L1137),0)</f>
        <v>0</v>
      </c>
      <c r="M1138" s="135">
        <f t="shared" si="626"/>
        <v>0</v>
      </c>
      <c r="N1138" s="135">
        <f t="shared" si="626"/>
        <v>0</v>
      </c>
      <c r="O1138" s="135">
        <f t="shared" si="626"/>
        <v>0</v>
      </c>
      <c r="P1138" s="135">
        <f t="shared" si="626"/>
        <v>0</v>
      </c>
      <c r="Q1138" s="135">
        <f t="shared" si="626"/>
        <v>0</v>
      </c>
      <c r="R1138" s="135">
        <f t="shared" si="626"/>
        <v>0</v>
      </c>
      <c r="S1138" s="135">
        <f t="shared" si="626"/>
        <v>0</v>
      </c>
      <c r="T1138" s="135">
        <f t="shared" si="626"/>
        <v>0</v>
      </c>
      <c r="U1138" s="135">
        <f t="shared" si="626"/>
        <v>0</v>
      </c>
      <c r="V1138" s="135">
        <f t="shared" si="626"/>
        <v>0</v>
      </c>
      <c r="W1138" s="135">
        <f t="shared" si="626"/>
        <v>0</v>
      </c>
      <c r="X1138" s="135">
        <f t="shared" si="626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7">B900</f>
        <v>Koszty z tytułu oprocentowania kredytów i pożyczek</v>
      </c>
      <c r="C1142" s="132" t="str">
        <f t="shared" si="627"/>
        <v/>
      </c>
      <c r="D1142" s="132" t="str">
        <f t="shared" si="627"/>
        <v/>
      </c>
      <c r="E1142" s="132" t="str">
        <f t="shared" si="627"/>
        <v/>
      </c>
      <c r="F1142" s="132"/>
      <c r="G1142" s="132"/>
      <c r="H1142" s="132"/>
      <c r="I1142" s="132"/>
      <c r="J1142" s="132"/>
      <c r="K1142" s="134">
        <f t="shared" ref="K1142:X1142" si="628">IF(AND($C1142="B+R",$D1142="nie",$E1142="prace rozwojowe",LataProjekcji&lt;=Koniec_PR,Modul_badawczo_rozwojowy=tak),ROUND(K595,0),0)</f>
        <v>0</v>
      </c>
      <c r="L1142" s="134">
        <f t="shared" si="628"/>
        <v>0</v>
      </c>
      <c r="M1142" s="134">
        <f t="shared" si="628"/>
        <v>0</v>
      </c>
      <c r="N1142" s="134">
        <f t="shared" si="628"/>
        <v>0</v>
      </c>
      <c r="O1142" s="134">
        <f t="shared" si="628"/>
        <v>0</v>
      </c>
      <c r="P1142" s="134">
        <f t="shared" si="628"/>
        <v>0</v>
      </c>
      <c r="Q1142" s="134">
        <f t="shared" si="628"/>
        <v>0</v>
      </c>
      <c r="R1142" s="134">
        <f t="shared" si="628"/>
        <v>0</v>
      </c>
      <c r="S1142" s="134">
        <f t="shared" si="628"/>
        <v>0</v>
      </c>
      <c r="T1142" s="134">
        <f t="shared" si="628"/>
        <v>0</v>
      </c>
      <c r="U1142" s="134">
        <f t="shared" si="628"/>
        <v>0</v>
      </c>
      <c r="V1142" s="134">
        <f t="shared" si="628"/>
        <v>0</v>
      </c>
      <c r="W1142" s="134">
        <f t="shared" si="628"/>
        <v>0</v>
      </c>
      <c r="X1142" s="134">
        <f t="shared" si="628"/>
        <v>0</v>
      </c>
    </row>
    <row r="1143" spans="2:24" hidden="1">
      <c r="B1143" s="132" t="str">
        <f t="shared" si="627"/>
        <v/>
      </c>
      <c r="C1143" s="132" t="str">
        <f t="shared" si="627"/>
        <v/>
      </c>
      <c r="D1143" s="132" t="str">
        <f t="shared" si="627"/>
        <v/>
      </c>
      <c r="E1143" s="132" t="str">
        <f t="shared" si="627"/>
        <v/>
      </c>
      <c r="F1143" s="132"/>
      <c r="G1143" s="132"/>
      <c r="H1143" s="132"/>
      <c r="I1143" s="132"/>
      <c r="J1143" s="132"/>
      <c r="K1143" s="134">
        <f t="shared" ref="K1143:X1143" si="629">IF(AND($C1143="B+R",$D1143="nie",$E1143="prace rozwojowe",LataProjekcji&lt;=Koniec_PR,Modul_badawczo_rozwojowy=tak),ROUND(K596,0),0)</f>
        <v>0</v>
      </c>
      <c r="L1143" s="134">
        <f t="shared" si="629"/>
        <v>0</v>
      </c>
      <c r="M1143" s="134">
        <f t="shared" si="629"/>
        <v>0</v>
      </c>
      <c r="N1143" s="134">
        <f t="shared" si="629"/>
        <v>0</v>
      </c>
      <c r="O1143" s="134">
        <f t="shared" si="629"/>
        <v>0</v>
      </c>
      <c r="P1143" s="134">
        <f t="shared" si="629"/>
        <v>0</v>
      </c>
      <c r="Q1143" s="134">
        <f t="shared" si="629"/>
        <v>0</v>
      </c>
      <c r="R1143" s="134">
        <f t="shared" si="629"/>
        <v>0</v>
      </c>
      <c r="S1143" s="134">
        <f t="shared" si="629"/>
        <v>0</v>
      </c>
      <c r="T1143" s="134">
        <f t="shared" si="629"/>
        <v>0</v>
      </c>
      <c r="U1143" s="134">
        <f t="shared" si="629"/>
        <v>0</v>
      </c>
      <c r="V1143" s="134">
        <f t="shared" si="629"/>
        <v>0</v>
      </c>
      <c r="W1143" s="134">
        <f t="shared" si="629"/>
        <v>0</v>
      </c>
      <c r="X1143" s="134">
        <f t="shared" si="629"/>
        <v>0</v>
      </c>
    </row>
    <row r="1144" spans="2:24" hidden="1">
      <c r="B1144" s="132" t="str">
        <f t="shared" si="627"/>
        <v/>
      </c>
      <c r="C1144" s="132" t="str">
        <f t="shared" si="627"/>
        <v/>
      </c>
      <c r="D1144" s="132" t="str">
        <f t="shared" si="627"/>
        <v/>
      </c>
      <c r="E1144" s="132" t="str">
        <f t="shared" si="627"/>
        <v/>
      </c>
      <c r="F1144" s="132"/>
      <c r="G1144" s="132"/>
      <c r="H1144" s="132"/>
      <c r="I1144" s="132"/>
      <c r="J1144" s="132"/>
      <c r="K1144" s="134">
        <f t="shared" ref="K1144:X1144" si="630">IF(AND($C1144="B+R",$D1144="nie",$E1144="prace rozwojowe",LataProjekcji&lt;=Koniec_PR,Modul_badawczo_rozwojowy=tak),ROUND(K597,0),0)</f>
        <v>0</v>
      </c>
      <c r="L1144" s="134">
        <f t="shared" si="630"/>
        <v>0</v>
      </c>
      <c r="M1144" s="134">
        <f t="shared" si="630"/>
        <v>0</v>
      </c>
      <c r="N1144" s="134">
        <f t="shared" si="630"/>
        <v>0</v>
      </c>
      <c r="O1144" s="134">
        <f t="shared" si="630"/>
        <v>0</v>
      </c>
      <c r="P1144" s="134">
        <f t="shared" si="630"/>
        <v>0</v>
      </c>
      <c r="Q1144" s="134">
        <f t="shared" si="630"/>
        <v>0</v>
      </c>
      <c r="R1144" s="134">
        <f t="shared" si="630"/>
        <v>0</v>
      </c>
      <c r="S1144" s="134">
        <f t="shared" si="630"/>
        <v>0</v>
      </c>
      <c r="T1144" s="134">
        <f t="shared" si="630"/>
        <v>0</v>
      </c>
      <c r="U1144" s="134">
        <f t="shared" si="630"/>
        <v>0</v>
      </c>
      <c r="V1144" s="134">
        <f t="shared" si="630"/>
        <v>0</v>
      </c>
      <c r="W1144" s="134">
        <f t="shared" si="630"/>
        <v>0</v>
      </c>
      <c r="X1144" s="134">
        <f t="shared" si="630"/>
        <v>0</v>
      </c>
    </row>
    <row r="1145" spans="2:24" hidden="1">
      <c r="B1145" s="132" t="str">
        <f t="shared" si="627"/>
        <v/>
      </c>
      <c r="C1145" s="132" t="str">
        <f t="shared" si="627"/>
        <v/>
      </c>
      <c r="D1145" s="132" t="str">
        <f t="shared" si="627"/>
        <v/>
      </c>
      <c r="E1145" s="132" t="str">
        <f t="shared" si="627"/>
        <v/>
      </c>
      <c r="F1145" s="132"/>
      <c r="G1145" s="132"/>
      <c r="H1145" s="132"/>
      <c r="I1145" s="132"/>
      <c r="J1145" s="132"/>
      <c r="K1145" s="134">
        <f t="shared" ref="K1145:X1145" si="631">IF(AND($C1145="B+R",$D1145="nie",$E1145="prace rozwojowe",LataProjekcji&lt;=Koniec_PR,Modul_badawczo_rozwojowy=tak),ROUND(K598,0),0)</f>
        <v>0</v>
      </c>
      <c r="L1145" s="134">
        <f t="shared" si="631"/>
        <v>0</v>
      </c>
      <c r="M1145" s="134">
        <f t="shared" si="631"/>
        <v>0</v>
      </c>
      <c r="N1145" s="134">
        <f t="shared" si="631"/>
        <v>0</v>
      </c>
      <c r="O1145" s="134">
        <f t="shared" si="631"/>
        <v>0</v>
      </c>
      <c r="P1145" s="134">
        <f t="shared" si="631"/>
        <v>0</v>
      </c>
      <c r="Q1145" s="134">
        <f t="shared" si="631"/>
        <v>0</v>
      </c>
      <c r="R1145" s="134">
        <f t="shared" si="631"/>
        <v>0</v>
      </c>
      <c r="S1145" s="134">
        <f t="shared" si="631"/>
        <v>0</v>
      </c>
      <c r="T1145" s="134">
        <f t="shared" si="631"/>
        <v>0</v>
      </c>
      <c r="U1145" s="134">
        <f t="shared" si="631"/>
        <v>0</v>
      </c>
      <c r="V1145" s="134">
        <f t="shared" si="631"/>
        <v>0</v>
      </c>
      <c r="W1145" s="134">
        <f t="shared" si="631"/>
        <v>0</v>
      </c>
      <c r="X1145" s="134">
        <f t="shared" si="631"/>
        <v>0</v>
      </c>
    </row>
    <row r="1146" spans="2:24" hidden="1">
      <c r="B1146" s="132" t="str">
        <f t="shared" si="627"/>
        <v/>
      </c>
      <c r="C1146" s="132" t="str">
        <f t="shared" si="627"/>
        <v/>
      </c>
      <c r="D1146" s="132" t="str">
        <f t="shared" si="627"/>
        <v/>
      </c>
      <c r="E1146" s="132" t="str">
        <f t="shared" si="627"/>
        <v/>
      </c>
      <c r="F1146" s="132"/>
      <c r="G1146" s="132"/>
      <c r="H1146" s="132"/>
      <c r="I1146" s="132"/>
      <c r="J1146" s="132"/>
      <c r="K1146" s="134">
        <f t="shared" ref="K1146:X1146" si="632">IF(AND($C1146="B+R",$D1146="nie",$E1146="prace rozwojowe",LataProjekcji&lt;=Koniec_PR,Modul_badawczo_rozwojowy=tak),ROUND(K599,0),0)</f>
        <v>0</v>
      </c>
      <c r="L1146" s="134">
        <f t="shared" si="632"/>
        <v>0</v>
      </c>
      <c r="M1146" s="134">
        <f t="shared" si="632"/>
        <v>0</v>
      </c>
      <c r="N1146" s="134">
        <f t="shared" si="632"/>
        <v>0</v>
      </c>
      <c r="O1146" s="134">
        <f t="shared" si="632"/>
        <v>0</v>
      </c>
      <c r="P1146" s="134">
        <f t="shared" si="632"/>
        <v>0</v>
      </c>
      <c r="Q1146" s="134">
        <f t="shared" si="632"/>
        <v>0</v>
      </c>
      <c r="R1146" s="134">
        <f t="shared" si="632"/>
        <v>0</v>
      </c>
      <c r="S1146" s="134">
        <f t="shared" si="632"/>
        <v>0</v>
      </c>
      <c r="T1146" s="134">
        <f t="shared" si="632"/>
        <v>0</v>
      </c>
      <c r="U1146" s="134">
        <f t="shared" si="632"/>
        <v>0</v>
      </c>
      <c r="V1146" s="134">
        <f t="shared" si="632"/>
        <v>0</v>
      </c>
      <c r="W1146" s="134">
        <f t="shared" si="632"/>
        <v>0</v>
      </c>
      <c r="X1146" s="134">
        <f t="shared" si="632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33">ROUND(SUM(L1142:L1146),0)</f>
        <v>0</v>
      </c>
      <c r="M1147" s="135">
        <f t="shared" si="633"/>
        <v>0</v>
      </c>
      <c r="N1147" s="135">
        <f t="shared" si="633"/>
        <v>0</v>
      </c>
      <c r="O1147" s="135">
        <f t="shared" si="633"/>
        <v>0</v>
      </c>
      <c r="P1147" s="135">
        <f t="shared" si="633"/>
        <v>0</v>
      </c>
      <c r="Q1147" s="135">
        <f t="shared" si="633"/>
        <v>0</v>
      </c>
      <c r="R1147" s="135">
        <f t="shared" si="633"/>
        <v>0</v>
      </c>
      <c r="S1147" s="135">
        <f t="shared" si="633"/>
        <v>0</v>
      </c>
      <c r="T1147" s="135">
        <f t="shared" si="633"/>
        <v>0</v>
      </c>
      <c r="U1147" s="135">
        <f t="shared" si="633"/>
        <v>0</v>
      </c>
      <c r="V1147" s="135">
        <f t="shared" si="633"/>
        <v>0</v>
      </c>
      <c r="W1147" s="135">
        <f t="shared" si="633"/>
        <v>0</v>
      </c>
      <c r="X1147" s="135">
        <f t="shared" si="633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4">IF(LataProjekcji&lt;=Koniec_Projekt,ROUND(K963,0),0)</f>
        <v>0</v>
      </c>
      <c r="L1151" s="136">
        <f t="shared" si="634"/>
        <v>0</v>
      </c>
      <c r="M1151" s="136">
        <f t="shared" si="634"/>
        <v>0</v>
      </c>
      <c r="N1151" s="136">
        <f t="shared" si="634"/>
        <v>0</v>
      </c>
      <c r="O1151" s="136">
        <f t="shared" si="634"/>
        <v>0</v>
      </c>
      <c r="P1151" s="136">
        <f t="shared" si="634"/>
        <v>0</v>
      </c>
      <c r="Q1151" s="136">
        <f t="shared" si="634"/>
        <v>0</v>
      </c>
      <c r="R1151" s="136">
        <f t="shared" si="634"/>
        <v>0</v>
      </c>
      <c r="S1151" s="136">
        <f t="shared" si="634"/>
        <v>0</v>
      </c>
      <c r="T1151" s="136">
        <f t="shared" si="634"/>
        <v>0</v>
      </c>
      <c r="U1151" s="136">
        <f t="shared" si="634"/>
        <v>0</v>
      </c>
      <c r="V1151" s="136">
        <f t="shared" si="634"/>
        <v>0</v>
      </c>
      <c r="W1151" s="136">
        <f t="shared" si="634"/>
        <v>0</v>
      </c>
      <c r="X1151" s="136">
        <f t="shared" si="634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5">IF(LataProjekcji&lt;=Koniec_Projekt,ROUND(K987,0),0)</f>
        <v>0</v>
      </c>
      <c r="L1152" s="136">
        <f t="shared" si="635"/>
        <v>0</v>
      </c>
      <c r="M1152" s="136">
        <f t="shared" si="635"/>
        <v>0</v>
      </c>
      <c r="N1152" s="136">
        <f t="shared" si="635"/>
        <v>0</v>
      </c>
      <c r="O1152" s="136">
        <f t="shared" si="635"/>
        <v>0</v>
      </c>
      <c r="P1152" s="136">
        <f t="shared" si="635"/>
        <v>0</v>
      </c>
      <c r="Q1152" s="136">
        <f t="shared" si="635"/>
        <v>0</v>
      </c>
      <c r="R1152" s="136">
        <f t="shared" si="635"/>
        <v>0</v>
      </c>
      <c r="S1152" s="136">
        <f t="shared" si="635"/>
        <v>0</v>
      </c>
      <c r="T1152" s="136">
        <f t="shared" si="635"/>
        <v>0</v>
      </c>
      <c r="U1152" s="136">
        <f t="shared" si="635"/>
        <v>0</v>
      </c>
      <c r="V1152" s="136">
        <f t="shared" si="635"/>
        <v>0</v>
      </c>
      <c r="W1152" s="136">
        <f t="shared" si="635"/>
        <v>0</v>
      </c>
      <c r="X1152" s="136">
        <f t="shared" si="635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6">IF(LataProjekcji&lt;=Koniec_Projekt,ROUND(K996,0),0)</f>
        <v>0</v>
      </c>
      <c r="L1153" s="136">
        <f t="shared" si="636"/>
        <v>0</v>
      </c>
      <c r="M1153" s="136">
        <f t="shared" si="636"/>
        <v>0</v>
      </c>
      <c r="N1153" s="136">
        <f t="shared" si="636"/>
        <v>0</v>
      </c>
      <c r="O1153" s="136">
        <f t="shared" si="636"/>
        <v>0</v>
      </c>
      <c r="P1153" s="136">
        <f t="shared" si="636"/>
        <v>0</v>
      </c>
      <c r="Q1153" s="136">
        <f t="shared" si="636"/>
        <v>0</v>
      </c>
      <c r="R1153" s="136">
        <f t="shared" si="636"/>
        <v>0</v>
      </c>
      <c r="S1153" s="136">
        <f t="shared" si="636"/>
        <v>0</v>
      </c>
      <c r="T1153" s="136">
        <f t="shared" si="636"/>
        <v>0</v>
      </c>
      <c r="U1153" s="136">
        <f t="shared" si="636"/>
        <v>0</v>
      </c>
      <c r="V1153" s="136">
        <f t="shared" si="636"/>
        <v>0</v>
      </c>
      <c r="W1153" s="136">
        <f t="shared" si="636"/>
        <v>0</v>
      </c>
      <c r="X1153" s="136">
        <f t="shared" si="636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7">IF(LataProjekcji&lt;=Koniec_Projekt,ROUND(K1041,0),0)</f>
        <v>0</v>
      </c>
      <c r="L1154" s="136">
        <f t="shared" si="637"/>
        <v>0</v>
      </c>
      <c r="M1154" s="136">
        <f t="shared" si="637"/>
        <v>0</v>
      </c>
      <c r="N1154" s="136">
        <f t="shared" si="637"/>
        <v>0</v>
      </c>
      <c r="O1154" s="136">
        <f t="shared" si="637"/>
        <v>0</v>
      </c>
      <c r="P1154" s="136">
        <f t="shared" si="637"/>
        <v>0</v>
      </c>
      <c r="Q1154" s="136">
        <f t="shared" si="637"/>
        <v>0</v>
      </c>
      <c r="R1154" s="136">
        <f t="shared" si="637"/>
        <v>0</v>
      </c>
      <c r="S1154" s="136">
        <f t="shared" si="637"/>
        <v>0</v>
      </c>
      <c r="T1154" s="136">
        <f t="shared" si="637"/>
        <v>0</v>
      </c>
      <c r="U1154" s="136">
        <f t="shared" si="637"/>
        <v>0</v>
      </c>
      <c r="V1154" s="136">
        <f t="shared" si="637"/>
        <v>0</v>
      </c>
      <c r="W1154" s="136">
        <f t="shared" si="637"/>
        <v>0</v>
      </c>
      <c r="X1154" s="136">
        <f t="shared" si="637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8">IF(LataProjekcji&lt;=Koniec_Projekt,ROUND(K1086,0),0)</f>
        <v>0</v>
      </c>
      <c r="L1155" s="136">
        <f t="shared" si="638"/>
        <v>0</v>
      </c>
      <c r="M1155" s="136">
        <f t="shared" si="638"/>
        <v>0</v>
      </c>
      <c r="N1155" s="136">
        <f t="shared" si="638"/>
        <v>0</v>
      </c>
      <c r="O1155" s="136">
        <f t="shared" si="638"/>
        <v>0</v>
      </c>
      <c r="P1155" s="136">
        <f t="shared" si="638"/>
        <v>0</v>
      </c>
      <c r="Q1155" s="136">
        <f t="shared" si="638"/>
        <v>0</v>
      </c>
      <c r="R1155" s="136">
        <f t="shared" si="638"/>
        <v>0</v>
      </c>
      <c r="S1155" s="136">
        <f t="shared" si="638"/>
        <v>0</v>
      </c>
      <c r="T1155" s="136">
        <f t="shared" si="638"/>
        <v>0</v>
      </c>
      <c r="U1155" s="136">
        <f t="shared" si="638"/>
        <v>0</v>
      </c>
      <c r="V1155" s="136">
        <f t="shared" si="638"/>
        <v>0</v>
      </c>
      <c r="W1155" s="136">
        <f t="shared" si="638"/>
        <v>0</v>
      </c>
      <c r="X1155" s="136">
        <f t="shared" si="638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9">IF(LataProjekcji&lt;=Koniec_Projekt,ROUND(K1120,0),0)</f>
        <v>0</v>
      </c>
      <c r="L1156" s="136">
        <f t="shared" si="639"/>
        <v>0</v>
      </c>
      <c r="M1156" s="136">
        <f t="shared" si="639"/>
        <v>0</v>
      </c>
      <c r="N1156" s="136">
        <f t="shared" si="639"/>
        <v>0</v>
      </c>
      <c r="O1156" s="136">
        <f t="shared" si="639"/>
        <v>0</v>
      </c>
      <c r="P1156" s="136">
        <f t="shared" si="639"/>
        <v>0</v>
      </c>
      <c r="Q1156" s="136">
        <f t="shared" si="639"/>
        <v>0</v>
      </c>
      <c r="R1156" s="136">
        <f t="shared" si="639"/>
        <v>0</v>
      </c>
      <c r="S1156" s="136">
        <f t="shared" si="639"/>
        <v>0</v>
      </c>
      <c r="T1156" s="136">
        <f t="shared" si="639"/>
        <v>0</v>
      </c>
      <c r="U1156" s="136">
        <f t="shared" si="639"/>
        <v>0</v>
      </c>
      <c r="V1156" s="136">
        <f t="shared" si="639"/>
        <v>0</v>
      </c>
      <c r="W1156" s="136">
        <f t="shared" si="639"/>
        <v>0</v>
      </c>
      <c r="X1156" s="136">
        <f t="shared" si="639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40">IF(LataProjekcji&lt;=Koniec_Projekt,K1129,0)</f>
        <v>0</v>
      </c>
      <c r="L1157" s="136">
        <f t="shared" si="640"/>
        <v>0</v>
      </c>
      <c r="M1157" s="136">
        <f t="shared" si="640"/>
        <v>0</v>
      </c>
      <c r="N1157" s="136">
        <f t="shared" si="640"/>
        <v>0</v>
      </c>
      <c r="O1157" s="136">
        <f t="shared" si="640"/>
        <v>0</v>
      </c>
      <c r="P1157" s="136">
        <f t="shared" si="640"/>
        <v>0</v>
      </c>
      <c r="Q1157" s="136">
        <f t="shared" si="640"/>
        <v>0</v>
      </c>
      <c r="R1157" s="136">
        <f t="shared" si="640"/>
        <v>0</v>
      </c>
      <c r="S1157" s="136">
        <f t="shared" si="640"/>
        <v>0</v>
      </c>
      <c r="T1157" s="136">
        <f t="shared" si="640"/>
        <v>0</v>
      </c>
      <c r="U1157" s="136">
        <f t="shared" si="640"/>
        <v>0</v>
      </c>
      <c r="V1157" s="136">
        <f t="shared" si="640"/>
        <v>0</v>
      </c>
      <c r="W1157" s="136">
        <f t="shared" si="640"/>
        <v>0</v>
      </c>
      <c r="X1157" s="136">
        <f t="shared" si="640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41">IF(LataProjekcji&lt;=Koniec_Projekt,ROUND(K1138,0),0)</f>
        <v>0</v>
      </c>
      <c r="L1158" s="136">
        <f t="shared" si="641"/>
        <v>0</v>
      </c>
      <c r="M1158" s="136">
        <f t="shared" si="641"/>
        <v>0</v>
      </c>
      <c r="N1158" s="136">
        <f t="shared" si="641"/>
        <v>0</v>
      </c>
      <c r="O1158" s="136">
        <f t="shared" si="641"/>
        <v>0</v>
      </c>
      <c r="P1158" s="136">
        <f t="shared" si="641"/>
        <v>0</v>
      </c>
      <c r="Q1158" s="136">
        <f t="shared" si="641"/>
        <v>0</v>
      </c>
      <c r="R1158" s="136">
        <f t="shared" si="641"/>
        <v>0</v>
      </c>
      <c r="S1158" s="136">
        <f t="shared" si="641"/>
        <v>0</v>
      </c>
      <c r="T1158" s="136">
        <f t="shared" si="641"/>
        <v>0</v>
      </c>
      <c r="U1158" s="136">
        <f t="shared" si="641"/>
        <v>0</v>
      </c>
      <c r="V1158" s="136">
        <f t="shared" si="641"/>
        <v>0</v>
      </c>
      <c r="W1158" s="136">
        <f t="shared" si="641"/>
        <v>0</v>
      </c>
      <c r="X1158" s="136">
        <f t="shared" si="641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42">IF(LataProjekcji&lt;=Koniec_Projekt,ROUND(K1147,0),0)</f>
        <v>0</v>
      </c>
      <c r="L1159" s="136">
        <f t="shared" si="642"/>
        <v>0</v>
      </c>
      <c r="M1159" s="136">
        <f t="shared" si="642"/>
        <v>0</v>
      </c>
      <c r="N1159" s="136">
        <f t="shared" si="642"/>
        <v>0</v>
      </c>
      <c r="O1159" s="136">
        <f t="shared" si="642"/>
        <v>0</v>
      </c>
      <c r="P1159" s="136">
        <f t="shared" si="642"/>
        <v>0</v>
      </c>
      <c r="Q1159" s="136">
        <f t="shared" si="642"/>
        <v>0</v>
      </c>
      <c r="R1159" s="136">
        <f t="shared" si="642"/>
        <v>0</v>
      </c>
      <c r="S1159" s="136">
        <f t="shared" si="642"/>
        <v>0</v>
      </c>
      <c r="T1159" s="136">
        <f t="shared" si="642"/>
        <v>0</v>
      </c>
      <c r="U1159" s="136">
        <f t="shared" si="642"/>
        <v>0</v>
      </c>
      <c r="V1159" s="136">
        <f t="shared" si="642"/>
        <v>0</v>
      </c>
      <c r="W1159" s="136">
        <f t="shared" si="642"/>
        <v>0</v>
      </c>
      <c r="X1159" s="136">
        <f t="shared" si="642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43">ROUND(SUM(L1151:L1159),0)</f>
        <v>0</v>
      </c>
      <c r="M1160" s="139">
        <f t="shared" si="643"/>
        <v>0</v>
      </c>
      <c r="N1160" s="139">
        <f t="shared" si="643"/>
        <v>0</v>
      </c>
      <c r="O1160" s="139">
        <f t="shared" si="643"/>
        <v>0</v>
      </c>
      <c r="P1160" s="139">
        <f t="shared" si="643"/>
        <v>0</v>
      </c>
      <c r="Q1160" s="139">
        <f t="shared" si="643"/>
        <v>0</v>
      </c>
      <c r="R1160" s="139">
        <f t="shared" si="643"/>
        <v>0</v>
      </c>
      <c r="S1160" s="139">
        <f t="shared" si="643"/>
        <v>0</v>
      </c>
      <c r="T1160" s="139">
        <f t="shared" si="643"/>
        <v>0</v>
      </c>
      <c r="U1160" s="139">
        <f t="shared" si="643"/>
        <v>0</v>
      </c>
      <c r="V1160" s="139">
        <f t="shared" si="643"/>
        <v>0</v>
      </c>
      <c r="W1160" s="139">
        <f t="shared" si="643"/>
        <v>0</v>
      </c>
      <c r="X1160" s="139">
        <f t="shared" si="643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4">LataProjekcji</f>
        <v>Uzupełnij dane</v>
      </c>
      <c r="L1163" s="129" t="str">
        <f t="shared" si="644"/>
        <v/>
      </c>
      <c r="M1163" s="129" t="str">
        <f t="shared" si="644"/>
        <v/>
      </c>
      <c r="N1163" s="129" t="str">
        <f t="shared" si="644"/>
        <v/>
      </c>
      <c r="O1163" s="129" t="str">
        <f t="shared" si="644"/>
        <v/>
      </c>
      <c r="P1163" s="129" t="str">
        <f t="shared" si="644"/>
        <v/>
      </c>
      <c r="Q1163" s="129" t="str">
        <f t="shared" si="644"/>
        <v/>
      </c>
      <c r="R1163" s="129" t="str">
        <f t="shared" si="644"/>
        <v/>
      </c>
      <c r="S1163" s="129" t="str">
        <f t="shared" si="644"/>
        <v/>
      </c>
      <c r="T1163" s="129" t="str">
        <f t="shared" si="644"/>
        <v/>
      </c>
      <c r="U1163" s="129" t="str">
        <f t="shared" si="644"/>
        <v/>
      </c>
      <c r="V1163" s="129" t="str">
        <f t="shared" si="644"/>
        <v/>
      </c>
      <c r="W1163" s="129" t="str">
        <f t="shared" si="644"/>
        <v/>
      </c>
      <c r="X1163" s="129" t="str">
        <f t="shared" si="644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5">ROUND(K1165+L1160,0)</f>
        <v>0</v>
      </c>
      <c r="M1165" s="139">
        <f t="shared" si="645"/>
        <v>0</v>
      </c>
      <c r="N1165" s="139">
        <f t="shared" si="645"/>
        <v>0</v>
      </c>
      <c r="O1165" s="139">
        <f t="shared" si="645"/>
        <v>0</v>
      </c>
      <c r="P1165" s="139">
        <f t="shared" si="645"/>
        <v>0</v>
      </c>
      <c r="Q1165" s="139">
        <f t="shared" si="645"/>
        <v>0</v>
      </c>
      <c r="R1165" s="139">
        <f t="shared" si="645"/>
        <v>0</v>
      </c>
      <c r="S1165" s="139">
        <f t="shared" si="645"/>
        <v>0</v>
      </c>
      <c r="T1165" s="139">
        <f t="shared" si="645"/>
        <v>0</v>
      </c>
      <c r="U1165" s="139">
        <f t="shared" si="645"/>
        <v>0</v>
      </c>
      <c r="V1165" s="139">
        <f t="shared" si="645"/>
        <v>0</v>
      </c>
      <c r="W1165" s="139">
        <f t="shared" si="645"/>
        <v>0</v>
      </c>
      <c r="X1165" s="139">
        <f t="shared" si="645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609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609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6">IF(LataProjekcji&lt;=Koniec_PR,K1160,0)</f>
        <v>0</v>
      </c>
      <c r="L1170" s="143">
        <f t="shared" si="646"/>
        <v>0</v>
      </c>
      <c r="M1170" s="143">
        <f t="shared" si="646"/>
        <v>0</v>
      </c>
      <c r="N1170" s="143">
        <f t="shared" si="646"/>
        <v>0</v>
      </c>
      <c r="O1170" s="143">
        <f t="shared" si="646"/>
        <v>0</v>
      </c>
      <c r="P1170" s="143">
        <f t="shared" si="646"/>
        <v>0</v>
      </c>
      <c r="Q1170" s="143">
        <f t="shared" si="646"/>
        <v>0</v>
      </c>
      <c r="R1170" s="143">
        <f t="shared" si="646"/>
        <v>0</v>
      </c>
      <c r="S1170" s="143">
        <f t="shared" si="646"/>
        <v>0</v>
      </c>
      <c r="T1170" s="143">
        <f t="shared" si="646"/>
        <v>0</v>
      </c>
      <c r="U1170" s="143">
        <f t="shared" si="646"/>
        <v>0</v>
      </c>
      <c r="V1170" s="143">
        <f t="shared" si="646"/>
        <v>0</v>
      </c>
      <c r="W1170" s="143">
        <f t="shared" si="646"/>
        <v>0</v>
      </c>
      <c r="X1170" s="143">
        <f t="shared" si="646"/>
        <v>0</v>
      </c>
    </row>
    <row r="1171" spans="1:24" hidden="1">
      <c r="A1171" s="609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7">IF(LataProjekcji&lt;Koniec_PR,K1170,0)</f>
        <v>0</v>
      </c>
      <c r="L1171" s="146">
        <f t="shared" si="647"/>
        <v>0</v>
      </c>
      <c r="M1171" s="146">
        <f t="shared" si="647"/>
        <v>0</v>
      </c>
      <c r="N1171" s="146">
        <f t="shared" si="647"/>
        <v>0</v>
      </c>
      <c r="O1171" s="146">
        <f t="shared" si="647"/>
        <v>0</v>
      </c>
      <c r="P1171" s="146">
        <f t="shared" si="647"/>
        <v>0</v>
      </c>
      <c r="Q1171" s="146">
        <f t="shared" si="647"/>
        <v>0</v>
      </c>
      <c r="R1171" s="146">
        <f t="shared" si="647"/>
        <v>0</v>
      </c>
      <c r="S1171" s="146">
        <f t="shared" si="647"/>
        <v>0</v>
      </c>
      <c r="T1171" s="146">
        <f t="shared" si="647"/>
        <v>0</v>
      </c>
      <c r="U1171" s="146">
        <f t="shared" si="647"/>
        <v>0</v>
      </c>
      <c r="V1171" s="146">
        <f t="shared" si="647"/>
        <v>0</v>
      </c>
      <c r="W1171" s="146">
        <f t="shared" si="647"/>
        <v>0</v>
      </c>
      <c r="X1171" s="146">
        <f t="shared" si="647"/>
        <v>0</v>
      </c>
    </row>
    <row r="1172" spans="1:24" hidden="1">
      <c r="A1172" s="609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8">IF(K1163=Koniec_PR,K1165,0)</f>
        <v>0</v>
      </c>
      <c r="L1172" s="146">
        <f t="shared" si="648"/>
        <v>0</v>
      </c>
      <c r="M1172" s="146">
        <f t="shared" si="648"/>
        <v>0</v>
      </c>
      <c r="N1172" s="146">
        <f t="shared" si="648"/>
        <v>0</v>
      </c>
      <c r="O1172" s="146">
        <f t="shared" si="648"/>
        <v>0</v>
      </c>
      <c r="P1172" s="146">
        <f t="shared" si="648"/>
        <v>0</v>
      </c>
      <c r="Q1172" s="146">
        <f t="shared" si="648"/>
        <v>0</v>
      </c>
      <c r="R1172" s="146">
        <f t="shared" si="648"/>
        <v>0</v>
      </c>
      <c r="S1172" s="146">
        <f t="shared" si="648"/>
        <v>0</v>
      </c>
      <c r="T1172" s="146">
        <f t="shared" si="648"/>
        <v>0</v>
      </c>
      <c r="U1172" s="146">
        <f t="shared" si="648"/>
        <v>0</v>
      </c>
      <c r="V1172" s="146">
        <f t="shared" si="648"/>
        <v>0</v>
      </c>
      <c r="W1172" s="146">
        <f t="shared" si="648"/>
        <v>0</v>
      </c>
      <c r="X1172" s="146">
        <f t="shared" si="648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9">LataProjekcji</f>
        <v>Uzupełnij dane</v>
      </c>
      <c r="L1181" s="63" t="str">
        <f t="shared" si="649"/>
        <v/>
      </c>
      <c r="M1181" s="63" t="str">
        <f t="shared" si="649"/>
        <v/>
      </c>
      <c r="N1181" s="63" t="str">
        <f t="shared" si="649"/>
        <v/>
      </c>
      <c r="O1181" s="63" t="str">
        <f t="shared" si="649"/>
        <v/>
      </c>
      <c r="P1181" s="63" t="str">
        <f t="shared" si="649"/>
        <v/>
      </c>
      <c r="Q1181" s="63" t="str">
        <f t="shared" si="649"/>
        <v/>
      </c>
      <c r="R1181" s="63" t="str">
        <f t="shared" si="649"/>
        <v/>
      </c>
      <c r="S1181" s="63" t="str">
        <f t="shared" si="649"/>
        <v/>
      </c>
      <c r="T1181" s="63" t="str">
        <f t="shared" si="649"/>
        <v/>
      </c>
      <c r="U1181" s="63" t="str">
        <f t="shared" si="649"/>
        <v/>
      </c>
      <c r="V1181" s="63" t="str">
        <f t="shared" si="649"/>
        <v/>
      </c>
      <c r="W1181" s="63" t="str">
        <f t="shared" si="649"/>
        <v/>
      </c>
      <c r="X1181" s="63" t="str">
        <f t="shared" si="649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609"/>
      <c r="B1184" s="58" t="str">
        <f t="shared" ref="B1184:E1203" si="650">IF(ISBLANK(B701),"",B701)</f>
        <v/>
      </c>
      <c r="C1184" s="58" t="str">
        <f t="shared" si="650"/>
        <v/>
      </c>
      <c r="D1184" s="58" t="str">
        <f t="shared" si="650"/>
        <v/>
      </c>
      <c r="E1184" s="58" t="str">
        <f t="shared" si="650"/>
        <v/>
      </c>
      <c r="F1184" s="58"/>
      <c r="G1184" s="58"/>
      <c r="H1184" s="58"/>
      <c r="I1184" s="58"/>
      <c r="J1184" s="58"/>
      <c r="K1184" s="59">
        <f t="shared" ref="K1184:X1184" si="651">IF(AND($D1184="tak",$E1184="prace rozwojowe",Modul_badawczo_rozwojowy=tak),ROUND(K701*K139,0),0)</f>
        <v>0</v>
      </c>
      <c r="L1184" s="59">
        <f t="shared" si="651"/>
        <v>0</v>
      </c>
      <c r="M1184" s="59">
        <f t="shared" si="651"/>
        <v>0</v>
      </c>
      <c r="N1184" s="59">
        <f t="shared" si="651"/>
        <v>0</v>
      </c>
      <c r="O1184" s="59">
        <f t="shared" si="651"/>
        <v>0</v>
      </c>
      <c r="P1184" s="59">
        <f t="shared" si="651"/>
        <v>0</v>
      </c>
      <c r="Q1184" s="59">
        <f t="shared" si="651"/>
        <v>0</v>
      </c>
      <c r="R1184" s="59">
        <f t="shared" si="651"/>
        <v>0</v>
      </c>
      <c r="S1184" s="59">
        <f t="shared" si="651"/>
        <v>0</v>
      </c>
      <c r="T1184" s="59">
        <f t="shared" si="651"/>
        <v>0</v>
      </c>
      <c r="U1184" s="59">
        <f t="shared" si="651"/>
        <v>0</v>
      </c>
      <c r="V1184" s="59">
        <f t="shared" si="651"/>
        <v>0</v>
      </c>
      <c r="W1184" s="59">
        <f t="shared" si="651"/>
        <v>0</v>
      </c>
      <c r="X1184" s="59">
        <f t="shared" si="651"/>
        <v>0</v>
      </c>
    </row>
    <row r="1185" spans="1:24" hidden="1">
      <c r="A1185" s="609"/>
      <c r="B1185" s="58" t="str">
        <f t="shared" si="650"/>
        <v/>
      </c>
      <c r="C1185" s="58" t="str">
        <f t="shared" si="650"/>
        <v/>
      </c>
      <c r="D1185" s="58" t="str">
        <f t="shared" si="650"/>
        <v/>
      </c>
      <c r="E1185" s="58" t="str">
        <f t="shared" si="650"/>
        <v/>
      </c>
      <c r="F1185" s="58"/>
      <c r="G1185" s="58"/>
      <c r="H1185" s="58"/>
      <c r="I1185" s="58"/>
      <c r="J1185" s="58"/>
      <c r="K1185" s="59">
        <f t="shared" ref="K1185:X1185" si="652">IF(AND($D1185="tak",$E1185="prace rozwojowe",Modul_badawczo_rozwojowy=tak),ROUND(K702*K140,0),0)</f>
        <v>0</v>
      </c>
      <c r="L1185" s="59">
        <f t="shared" si="652"/>
        <v>0</v>
      </c>
      <c r="M1185" s="59">
        <f t="shared" si="652"/>
        <v>0</v>
      </c>
      <c r="N1185" s="59">
        <f t="shared" si="652"/>
        <v>0</v>
      </c>
      <c r="O1185" s="59">
        <f t="shared" si="652"/>
        <v>0</v>
      </c>
      <c r="P1185" s="59">
        <f t="shared" si="652"/>
        <v>0</v>
      </c>
      <c r="Q1185" s="59">
        <f t="shared" si="652"/>
        <v>0</v>
      </c>
      <c r="R1185" s="59">
        <f t="shared" si="652"/>
        <v>0</v>
      </c>
      <c r="S1185" s="59">
        <f t="shared" si="652"/>
        <v>0</v>
      </c>
      <c r="T1185" s="59">
        <f t="shared" si="652"/>
        <v>0</v>
      </c>
      <c r="U1185" s="59">
        <f t="shared" si="652"/>
        <v>0</v>
      </c>
      <c r="V1185" s="59">
        <f t="shared" si="652"/>
        <v>0</v>
      </c>
      <c r="W1185" s="59">
        <f t="shared" si="652"/>
        <v>0</v>
      </c>
      <c r="X1185" s="59">
        <f t="shared" si="652"/>
        <v>0</v>
      </c>
    </row>
    <row r="1186" spans="1:24" hidden="1">
      <c r="A1186" s="609"/>
      <c r="B1186" s="58" t="str">
        <f t="shared" si="650"/>
        <v/>
      </c>
      <c r="C1186" s="58" t="str">
        <f t="shared" si="650"/>
        <v/>
      </c>
      <c r="D1186" s="58" t="str">
        <f t="shared" si="650"/>
        <v/>
      </c>
      <c r="E1186" s="58" t="str">
        <f t="shared" si="650"/>
        <v/>
      </c>
      <c r="F1186" s="58"/>
      <c r="G1186" s="58"/>
      <c r="H1186" s="58"/>
      <c r="I1186" s="58"/>
      <c r="J1186" s="58"/>
      <c r="K1186" s="59">
        <f t="shared" ref="K1186:X1186" si="653">IF(AND($D1186="tak",$E1186="prace rozwojowe",Modul_badawczo_rozwojowy=tak),ROUND(K703*K141,0),0)</f>
        <v>0</v>
      </c>
      <c r="L1186" s="59">
        <f t="shared" si="653"/>
        <v>0</v>
      </c>
      <c r="M1186" s="59">
        <f t="shared" si="653"/>
        <v>0</v>
      </c>
      <c r="N1186" s="59">
        <f t="shared" si="653"/>
        <v>0</v>
      </c>
      <c r="O1186" s="59">
        <f t="shared" si="653"/>
        <v>0</v>
      </c>
      <c r="P1186" s="59">
        <f t="shared" si="653"/>
        <v>0</v>
      </c>
      <c r="Q1186" s="59">
        <f t="shared" si="653"/>
        <v>0</v>
      </c>
      <c r="R1186" s="59">
        <f t="shared" si="653"/>
        <v>0</v>
      </c>
      <c r="S1186" s="59">
        <f t="shared" si="653"/>
        <v>0</v>
      </c>
      <c r="T1186" s="59">
        <f t="shared" si="653"/>
        <v>0</v>
      </c>
      <c r="U1186" s="59">
        <f t="shared" si="653"/>
        <v>0</v>
      </c>
      <c r="V1186" s="59">
        <f t="shared" si="653"/>
        <v>0</v>
      </c>
      <c r="W1186" s="59">
        <f t="shared" si="653"/>
        <v>0</v>
      </c>
      <c r="X1186" s="59">
        <f t="shared" si="653"/>
        <v>0</v>
      </c>
    </row>
    <row r="1187" spans="1:24" hidden="1">
      <c r="A1187" s="609"/>
      <c r="B1187" s="58" t="str">
        <f t="shared" si="650"/>
        <v/>
      </c>
      <c r="C1187" s="58" t="str">
        <f t="shared" si="650"/>
        <v/>
      </c>
      <c r="D1187" s="58" t="str">
        <f t="shared" si="650"/>
        <v/>
      </c>
      <c r="E1187" s="58" t="str">
        <f t="shared" si="650"/>
        <v/>
      </c>
      <c r="F1187" s="58"/>
      <c r="G1187" s="58"/>
      <c r="H1187" s="58"/>
      <c r="I1187" s="58"/>
      <c r="J1187" s="58"/>
      <c r="K1187" s="59">
        <f t="shared" ref="K1187:X1187" si="654">IF(AND($D1187="tak",$E1187="prace rozwojowe",Modul_badawczo_rozwojowy=tak),ROUND(K704*K142,0),0)</f>
        <v>0</v>
      </c>
      <c r="L1187" s="59">
        <f t="shared" si="654"/>
        <v>0</v>
      </c>
      <c r="M1187" s="59">
        <f t="shared" si="654"/>
        <v>0</v>
      </c>
      <c r="N1187" s="59">
        <f t="shared" si="654"/>
        <v>0</v>
      </c>
      <c r="O1187" s="59">
        <f t="shared" si="654"/>
        <v>0</v>
      </c>
      <c r="P1187" s="59">
        <f t="shared" si="654"/>
        <v>0</v>
      </c>
      <c r="Q1187" s="59">
        <f t="shared" si="654"/>
        <v>0</v>
      </c>
      <c r="R1187" s="59">
        <f t="shared" si="654"/>
        <v>0</v>
      </c>
      <c r="S1187" s="59">
        <f t="shared" si="654"/>
        <v>0</v>
      </c>
      <c r="T1187" s="59">
        <f t="shared" si="654"/>
        <v>0</v>
      </c>
      <c r="U1187" s="59">
        <f t="shared" si="654"/>
        <v>0</v>
      </c>
      <c r="V1187" s="59">
        <f t="shared" si="654"/>
        <v>0</v>
      </c>
      <c r="W1187" s="59">
        <f t="shared" si="654"/>
        <v>0</v>
      </c>
      <c r="X1187" s="59">
        <f t="shared" si="654"/>
        <v>0</v>
      </c>
    </row>
    <row r="1188" spans="1:24" hidden="1">
      <c r="A1188" s="609"/>
      <c r="B1188" s="58" t="str">
        <f t="shared" si="650"/>
        <v/>
      </c>
      <c r="C1188" s="58" t="str">
        <f t="shared" si="650"/>
        <v/>
      </c>
      <c r="D1188" s="58" t="str">
        <f t="shared" si="650"/>
        <v/>
      </c>
      <c r="E1188" s="58" t="str">
        <f t="shared" si="650"/>
        <v/>
      </c>
      <c r="F1188" s="58"/>
      <c r="G1188" s="58"/>
      <c r="H1188" s="58"/>
      <c r="I1188" s="58"/>
      <c r="J1188" s="58"/>
      <c r="K1188" s="59">
        <f t="shared" ref="K1188:X1188" si="655">IF(AND($D1188="tak",$E1188="prace rozwojowe",Modul_badawczo_rozwojowy=tak),ROUND(K705*K143,0),0)</f>
        <v>0</v>
      </c>
      <c r="L1188" s="59">
        <f t="shared" si="655"/>
        <v>0</v>
      </c>
      <c r="M1188" s="59">
        <f t="shared" si="655"/>
        <v>0</v>
      </c>
      <c r="N1188" s="59">
        <f t="shared" si="655"/>
        <v>0</v>
      </c>
      <c r="O1188" s="59">
        <f t="shared" si="655"/>
        <v>0</v>
      </c>
      <c r="P1188" s="59">
        <f t="shared" si="655"/>
        <v>0</v>
      </c>
      <c r="Q1188" s="59">
        <f t="shared" si="655"/>
        <v>0</v>
      </c>
      <c r="R1188" s="59">
        <f t="shared" si="655"/>
        <v>0</v>
      </c>
      <c r="S1188" s="59">
        <f t="shared" si="655"/>
        <v>0</v>
      </c>
      <c r="T1188" s="59">
        <f t="shared" si="655"/>
        <v>0</v>
      </c>
      <c r="U1188" s="59">
        <f t="shared" si="655"/>
        <v>0</v>
      </c>
      <c r="V1188" s="59">
        <f t="shared" si="655"/>
        <v>0</v>
      </c>
      <c r="W1188" s="59">
        <f t="shared" si="655"/>
        <v>0</v>
      </c>
      <c r="X1188" s="59">
        <f t="shared" si="655"/>
        <v>0</v>
      </c>
    </row>
    <row r="1189" spans="1:24" hidden="1">
      <c r="A1189" s="609"/>
      <c r="B1189" s="58" t="str">
        <f t="shared" si="650"/>
        <v/>
      </c>
      <c r="C1189" s="58" t="str">
        <f t="shared" si="650"/>
        <v/>
      </c>
      <c r="D1189" s="58" t="str">
        <f t="shared" si="650"/>
        <v/>
      </c>
      <c r="E1189" s="58" t="str">
        <f t="shared" si="650"/>
        <v/>
      </c>
      <c r="F1189" s="58"/>
      <c r="G1189" s="58"/>
      <c r="H1189" s="58"/>
      <c r="I1189" s="58"/>
      <c r="J1189" s="58"/>
      <c r="K1189" s="59">
        <f t="shared" ref="K1189:X1189" si="656">IF(AND($D1189="tak",$E1189="prace rozwojowe",Modul_badawczo_rozwojowy=tak),ROUND(K706*K144,0),0)</f>
        <v>0</v>
      </c>
      <c r="L1189" s="59">
        <f t="shared" si="656"/>
        <v>0</v>
      </c>
      <c r="M1189" s="59">
        <f t="shared" si="656"/>
        <v>0</v>
      </c>
      <c r="N1189" s="59">
        <f t="shared" si="656"/>
        <v>0</v>
      </c>
      <c r="O1189" s="59">
        <f t="shared" si="656"/>
        <v>0</v>
      </c>
      <c r="P1189" s="59">
        <f t="shared" si="656"/>
        <v>0</v>
      </c>
      <c r="Q1189" s="59">
        <f t="shared" si="656"/>
        <v>0</v>
      </c>
      <c r="R1189" s="59">
        <f t="shared" si="656"/>
        <v>0</v>
      </c>
      <c r="S1189" s="59">
        <f t="shared" si="656"/>
        <v>0</v>
      </c>
      <c r="T1189" s="59">
        <f t="shared" si="656"/>
        <v>0</v>
      </c>
      <c r="U1189" s="59">
        <f t="shared" si="656"/>
        <v>0</v>
      </c>
      <c r="V1189" s="59">
        <f t="shared" si="656"/>
        <v>0</v>
      </c>
      <c r="W1189" s="59">
        <f t="shared" si="656"/>
        <v>0</v>
      </c>
      <c r="X1189" s="59">
        <f t="shared" si="656"/>
        <v>0</v>
      </c>
    </row>
    <row r="1190" spans="1:24" hidden="1">
      <c r="A1190" s="609"/>
      <c r="B1190" s="58" t="str">
        <f t="shared" si="650"/>
        <v/>
      </c>
      <c r="C1190" s="58" t="str">
        <f t="shared" si="650"/>
        <v/>
      </c>
      <c r="D1190" s="58" t="str">
        <f t="shared" si="650"/>
        <v/>
      </c>
      <c r="E1190" s="58" t="str">
        <f t="shared" si="650"/>
        <v/>
      </c>
      <c r="F1190" s="58"/>
      <c r="G1190" s="58"/>
      <c r="H1190" s="58"/>
      <c r="I1190" s="58"/>
      <c r="J1190" s="58"/>
      <c r="K1190" s="59">
        <f t="shared" ref="K1190:X1190" si="657">IF(AND($D1190="tak",$E1190="prace rozwojowe",Modul_badawczo_rozwojowy=tak),ROUND(K707*K145,0),0)</f>
        <v>0</v>
      </c>
      <c r="L1190" s="59">
        <f t="shared" si="657"/>
        <v>0</v>
      </c>
      <c r="M1190" s="59">
        <f t="shared" si="657"/>
        <v>0</v>
      </c>
      <c r="N1190" s="59">
        <f t="shared" si="657"/>
        <v>0</v>
      </c>
      <c r="O1190" s="59">
        <f t="shared" si="657"/>
        <v>0</v>
      </c>
      <c r="P1190" s="59">
        <f t="shared" si="657"/>
        <v>0</v>
      </c>
      <c r="Q1190" s="59">
        <f t="shared" si="657"/>
        <v>0</v>
      </c>
      <c r="R1190" s="59">
        <f t="shared" si="657"/>
        <v>0</v>
      </c>
      <c r="S1190" s="59">
        <f t="shared" si="657"/>
        <v>0</v>
      </c>
      <c r="T1190" s="59">
        <f t="shared" si="657"/>
        <v>0</v>
      </c>
      <c r="U1190" s="59">
        <f t="shared" si="657"/>
        <v>0</v>
      </c>
      <c r="V1190" s="59">
        <f t="shared" si="657"/>
        <v>0</v>
      </c>
      <c r="W1190" s="59">
        <f t="shared" si="657"/>
        <v>0</v>
      </c>
      <c r="X1190" s="59">
        <f t="shared" si="657"/>
        <v>0</v>
      </c>
    </row>
    <row r="1191" spans="1:24" hidden="1">
      <c r="A1191" s="609"/>
      <c r="B1191" s="58" t="str">
        <f t="shared" si="650"/>
        <v/>
      </c>
      <c r="C1191" s="58" t="str">
        <f t="shared" si="650"/>
        <v/>
      </c>
      <c r="D1191" s="58" t="str">
        <f t="shared" si="650"/>
        <v/>
      </c>
      <c r="E1191" s="58" t="str">
        <f t="shared" si="650"/>
        <v/>
      </c>
      <c r="F1191" s="58"/>
      <c r="G1191" s="58"/>
      <c r="H1191" s="58"/>
      <c r="I1191" s="58"/>
      <c r="J1191" s="58"/>
      <c r="K1191" s="59">
        <f t="shared" ref="K1191:X1191" si="658">IF(AND($D1191="tak",$E1191="prace rozwojowe",Modul_badawczo_rozwojowy=tak),ROUND(K708*K146,0),0)</f>
        <v>0</v>
      </c>
      <c r="L1191" s="59">
        <f t="shared" si="658"/>
        <v>0</v>
      </c>
      <c r="M1191" s="59">
        <f t="shared" si="658"/>
        <v>0</v>
      </c>
      <c r="N1191" s="59">
        <f t="shared" si="658"/>
        <v>0</v>
      </c>
      <c r="O1191" s="59">
        <f t="shared" si="658"/>
        <v>0</v>
      </c>
      <c r="P1191" s="59">
        <f t="shared" si="658"/>
        <v>0</v>
      </c>
      <c r="Q1191" s="59">
        <f t="shared" si="658"/>
        <v>0</v>
      </c>
      <c r="R1191" s="59">
        <f t="shared" si="658"/>
        <v>0</v>
      </c>
      <c r="S1191" s="59">
        <f t="shared" si="658"/>
        <v>0</v>
      </c>
      <c r="T1191" s="59">
        <f t="shared" si="658"/>
        <v>0</v>
      </c>
      <c r="U1191" s="59">
        <f t="shared" si="658"/>
        <v>0</v>
      </c>
      <c r="V1191" s="59">
        <f t="shared" si="658"/>
        <v>0</v>
      </c>
      <c r="W1191" s="59">
        <f t="shared" si="658"/>
        <v>0</v>
      </c>
      <c r="X1191" s="59">
        <f t="shared" si="658"/>
        <v>0</v>
      </c>
    </row>
    <row r="1192" spans="1:24" hidden="1">
      <c r="A1192" s="609"/>
      <c r="B1192" s="58" t="str">
        <f t="shared" si="650"/>
        <v/>
      </c>
      <c r="C1192" s="58" t="str">
        <f t="shared" si="650"/>
        <v/>
      </c>
      <c r="D1192" s="58" t="str">
        <f t="shared" si="650"/>
        <v/>
      </c>
      <c r="E1192" s="58" t="str">
        <f t="shared" si="650"/>
        <v/>
      </c>
      <c r="F1192" s="58"/>
      <c r="G1192" s="58"/>
      <c r="H1192" s="58"/>
      <c r="I1192" s="58"/>
      <c r="J1192" s="58"/>
      <c r="K1192" s="59">
        <f t="shared" ref="K1192:X1192" si="659">IF(AND($D1192="tak",$E1192="prace rozwojowe",Modul_badawczo_rozwojowy=tak),ROUND(K709*K147,0),0)</f>
        <v>0</v>
      </c>
      <c r="L1192" s="59">
        <f t="shared" si="659"/>
        <v>0</v>
      </c>
      <c r="M1192" s="59">
        <f t="shared" si="659"/>
        <v>0</v>
      </c>
      <c r="N1192" s="59">
        <f t="shared" si="659"/>
        <v>0</v>
      </c>
      <c r="O1192" s="59">
        <f t="shared" si="659"/>
        <v>0</v>
      </c>
      <c r="P1192" s="59">
        <f t="shared" si="659"/>
        <v>0</v>
      </c>
      <c r="Q1192" s="59">
        <f t="shared" si="659"/>
        <v>0</v>
      </c>
      <c r="R1192" s="59">
        <f t="shared" si="659"/>
        <v>0</v>
      </c>
      <c r="S1192" s="59">
        <f t="shared" si="659"/>
        <v>0</v>
      </c>
      <c r="T1192" s="59">
        <f t="shared" si="659"/>
        <v>0</v>
      </c>
      <c r="U1192" s="59">
        <f t="shared" si="659"/>
        <v>0</v>
      </c>
      <c r="V1192" s="59">
        <f t="shared" si="659"/>
        <v>0</v>
      </c>
      <c r="W1192" s="59">
        <f t="shared" si="659"/>
        <v>0</v>
      </c>
      <c r="X1192" s="59">
        <f t="shared" si="659"/>
        <v>0</v>
      </c>
    </row>
    <row r="1193" spans="1:24" hidden="1">
      <c r="A1193" s="609"/>
      <c r="B1193" s="58" t="str">
        <f t="shared" si="650"/>
        <v/>
      </c>
      <c r="C1193" s="58" t="str">
        <f t="shared" si="650"/>
        <v/>
      </c>
      <c r="D1193" s="58" t="str">
        <f t="shared" si="650"/>
        <v/>
      </c>
      <c r="E1193" s="58" t="str">
        <f t="shared" si="650"/>
        <v/>
      </c>
      <c r="F1193" s="58"/>
      <c r="G1193" s="58"/>
      <c r="H1193" s="58"/>
      <c r="I1193" s="58"/>
      <c r="J1193" s="58"/>
      <c r="K1193" s="59">
        <f t="shared" ref="K1193:X1193" si="660">IF(AND($D1193="tak",$E1193="prace rozwojowe",Modul_badawczo_rozwojowy=tak),ROUND(K710*K148,0),0)</f>
        <v>0</v>
      </c>
      <c r="L1193" s="59">
        <f t="shared" si="660"/>
        <v>0</v>
      </c>
      <c r="M1193" s="59">
        <f t="shared" si="660"/>
        <v>0</v>
      </c>
      <c r="N1193" s="59">
        <f t="shared" si="660"/>
        <v>0</v>
      </c>
      <c r="O1193" s="59">
        <f t="shared" si="660"/>
        <v>0</v>
      </c>
      <c r="P1193" s="59">
        <f t="shared" si="660"/>
        <v>0</v>
      </c>
      <c r="Q1193" s="59">
        <f t="shared" si="660"/>
        <v>0</v>
      </c>
      <c r="R1193" s="59">
        <f t="shared" si="660"/>
        <v>0</v>
      </c>
      <c r="S1193" s="59">
        <f t="shared" si="660"/>
        <v>0</v>
      </c>
      <c r="T1193" s="59">
        <f t="shared" si="660"/>
        <v>0</v>
      </c>
      <c r="U1193" s="59">
        <f t="shared" si="660"/>
        <v>0</v>
      </c>
      <c r="V1193" s="59">
        <f t="shared" si="660"/>
        <v>0</v>
      </c>
      <c r="W1193" s="59">
        <f t="shared" si="660"/>
        <v>0</v>
      </c>
      <c r="X1193" s="59">
        <f t="shared" si="660"/>
        <v>0</v>
      </c>
    </row>
    <row r="1194" spans="1:24" hidden="1">
      <c r="A1194" s="609"/>
      <c r="B1194" s="58" t="str">
        <f t="shared" si="650"/>
        <v/>
      </c>
      <c r="C1194" s="58" t="str">
        <f t="shared" si="650"/>
        <v/>
      </c>
      <c r="D1194" s="58" t="str">
        <f t="shared" si="650"/>
        <v/>
      </c>
      <c r="E1194" s="58" t="str">
        <f t="shared" si="650"/>
        <v/>
      </c>
      <c r="F1194" s="58"/>
      <c r="G1194" s="58"/>
      <c r="H1194" s="58"/>
      <c r="I1194" s="58"/>
      <c r="J1194" s="58"/>
      <c r="K1194" s="59">
        <f t="shared" ref="K1194:X1194" si="661">IF(AND($D1194="tak",$E1194="prace rozwojowe",Modul_badawczo_rozwojowy=tak),ROUND(K711*K149,0),0)</f>
        <v>0</v>
      </c>
      <c r="L1194" s="59">
        <f t="shared" si="661"/>
        <v>0</v>
      </c>
      <c r="M1194" s="59">
        <f t="shared" si="661"/>
        <v>0</v>
      </c>
      <c r="N1194" s="59">
        <f t="shared" si="661"/>
        <v>0</v>
      </c>
      <c r="O1194" s="59">
        <f t="shared" si="661"/>
        <v>0</v>
      </c>
      <c r="P1194" s="59">
        <f t="shared" si="661"/>
        <v>0</v>
      </c>
      <c r="Q1194" s="59">
        <f t="shared" si="661"/>
        <v>0</v>
      </c>
      <c r="R1194" s="59">
        <f t="shared" si="661"/>
        <v>0</v>
      </c>
      <c r="S1194" s="59">
        <f t="shared" si="661"/>
        <v>0</v>
      </c>
      <c r="T1194" s="59">
        <f t="shared" si="661"/>
        <v>0</v>
      </c>
      <c r="U1194" s="59">
        <f t="shared" si="661"/>
        <v>0</v>
      </c>
      <c r="V1194" s="59">
        <f t="shared" si="661"/>
        <v>0</v>
      </c>
      <c r="W1194" s="59">
        <f t="shared" si="661"/>
        <v>0</v>
      </c>
      <c r="X1194" s="59">
        <f t="shared" si="661"/>
        <v>0</v>
      </c>
    </row>
    <row r="1195" spans="1:24" hidden="1">
      <c r="A1195" s="609"/>
      <c r="B1195" s="58" t="str">
        <f t="shared" si="650"/>
        <v/>
      </c>
      <c r="C1195" s="58" t="str">
        <f t="shared" si="650"/>
        <v/>
      </c>
      <c r="D1195" s="58" t="str">
        <f t="shared" si="650"/>
        <v/>
      </c>
      <c r="E1195" s="58" t="str">
        <f t="shared" si="650"/>
        <v/>
      </c>
      <c r="F1195" s="58"/>
      <c r="G1195" s="58"/>
      <c r="H1195" s="58"/>
      <c r="I1195" s="58"/>
      <c r="J1195" s="58"/>
      <c r="K1195" s="59">
        <f t="shared" ref="K1195:X1195" si="662">IF(AND($D1195="tak",$E1195="prace rozwojowe",Modul_badawczo_rozwojowy=tak),ROUND(K712*K150,0),0)</f>
        <v>0</v>
      </c>
      <c r="L1195" s="59">
        <f t="shared" si="662"/>
        <v>0</v>
      </c>
      <c r="M1195" s="59">
        <f t="shared" si="662"/>
        <v>0</v>
      </c>
      <c r="N1195" s="59">
        <f t="shared" si="662"/>
        <v>0</v>
      </c>
      <c r="O1195" s="59">
        <f t="shared" si="662"/>
        <v>0</v>
      </c>
      <c r="P1195" s="59">
        <f t="shared" si="662"/>
        <v>0</v>
      </c>
      <c r="Q1195" s="59">
        <f t="shared" si="662"/>
        <v>0</v>
      </c>
      <c r="R1195" s="59">
        <f t="shared" si="662"/>
        <v>0</v>
      </c>
      <c r="S1195" s="59">
        <f t="shared" si="662"/>
        <v>0</v>
      </c>
      <c r="T1195" s="59">
        <f t="shared" si="662"/>
        <v>0</v>
      </c>
      <c r="U1195" s="59">
        <f t="shared" si="662"/>
        <v>0</v>
      </c>
      <c r="V1195" s="59">
        <f t="shared" si="662"/>
        <v>0</v>
      </c>
      <c r="W1195" s="59">
        <f t="shared" si="662"/>
        <v>0</v>
      </c>
      <c r="X1195" s="59">
        <f t="shared" si="662"/>
        <v>0</v>
      </c>
    </row>
    <row r="1196" spans="1:24" hidden="1">
      <c r="A1196" s="609"/>
      <c r="B1196" s="58" t="str">
        <f t="shared" si="650"/>
        <v/>
      </c>
      <c r="C1196" s="58" t="str">
        <f t="shared" si="650"/>
        <v/>
      </c>
      <c r="D1196" s="58" t="str">
        <f t="shared" si="650"/>
        <v/>
      </c>
      <c r="E1196" s="58" t="str">
        <f t="shared" si="650"/>
        <v/>
      </c>
      <c r="F1196" s="58"/>
      <c r="G1196" s="58"/>
      <c r="H1196" s="58"/>
      <c r="I1196" s="58"/>
      <c r="J1196" s="58"/>
      <c r="K1196" s="59">
        <f t="shared" ref="K1196:X1196" si="663">IF(AND($D1196="tak",$E1196="prace rozwojowe",Modul_badawczo_rozwojowy=tak),ROUND(K713*K151,0),0)</f>
        <v>0</v>
      </c>
      <c r="L1196" s="59">
        <f t="shared" si="663"/>
        <v>0</v>
      </c>
      <c r="M1196" s="59">
        <f t="shared" si="663"/>
        <v>0</v>
      </c>
      <c r="N1196" s="59">
        <f t="shared" si="663"/>
        <v>0</v>
      </c>
      <c r="O1196" s="59">
        <f t="shared" si="663"/>
        <v>0</v>
      </c>
      <c r="P1196" s="59">
        <f t="shared" si="663"/>
        <v>0</v>
      </c>
      <c r="Q1196" s="59">
        <f t="shared" si="663"/>
        <v>0</v>
      </c>
      <c r="R1196" s="59">
        <f t="shared" si="663"/>
        <v>0</v>
      </c>
      <c r="S1196" s="59">
        <f t="shared" si="663"/>
        <v>0</v>
      </c>
      <c r="T1196" s="59">
        <f t="shared" si="663"/>
        <v>0</v>
      </c>
      <c r="U1196" s="59">
        <f t="shared" si="663"/>
        <v>0</v>
      </c>
      <c r="V1196" s="59">
        <f t="shared" si="663"/>
        <v>0</v>
      </c>
      <c r="W1196" s="59">
        <f t="shared" si="663"/>
        <v>0</v>
      </c>
      <c r="X1196" s="59">
        <f t="shared" si="663"/>
        <v>0</v>
      </c>
    </row>
    <row r="1197" spans="1:24" hidden="1">
      <c r="A1197" s="609"/>
      <c r="B1197" s="58" t="str">
        <f t="shared" si="650"/>
        <v/>
      </c>
      <c r="C1197" s="58" t="str">
        <f t="shared" si="650"/>
        <v/>
      </c>
      <c r="D1197" s="58" t="str">
        <f t="shared" si="650"/>
        <v/>
      </c>
      <c r="E1197" s="58" t="str">
        <f t="shared" si="650"/>
        <v/>
      </c>
      <c r="F1197" s="58"/>
      <c r="G1197" s="58"/>
      <c r="H1197" s="58"/>
      <c r="I1197" s="58"/>
      <c r="J1197" s="58"/>
      <c r="K1197" s="59">
        <f t="shared" ref="K1197:X1197" si="664">IF(AND($D1197="tak",$E1197="prace rozwojowe",Modul_badawczo_rozwojowy=tak),ROUND(K714*K152,0),0)</f>
        <v>0</v>
      </c>
      <c r="L1197" s="59">
        <f t="shared" si="664"/>
        <v>0</v>
      </c>
      <c r="M1197" s="59">
        <f t="shared" si="664"/>
        <v>0</v>
      </c>
      <c r="N1197" s="59">
        <f t="shared" si="664"/>
        <v>0</v>
      </c>
      <c r="O1197" s="59">
        <f t="shared" si="664"/>
        <v>0</v>
      </c>
      <c r="P1197" s="59">
        <f t="shared" si="664"/>
        <v>0</v>
      </c>
      <c r="Q1197" s="59">
        <f t="shared" si="664"/>
        <v>0</v>
      </c>
      <c r="R1197" s="59">
        <f t="shared" si="664"/>
        <v>0</v>
      </c>
      <c r="S1197" s="59">
        <f t="shared" si="664"/>
        <v>0</v>
      </c>
      <c r="T1197" s="59">
        <f t="shared" si="664"/>
        <v>0</v>
      </c>
      <c r="U1197" s="59">
        <f t="shared" si="664"/>
        <v>0</v>
      </c>
      <c r="V1197" s="59">
        <f t="shared" si="664"/>
        <v>0</v>
      </c>
      <c r="W1197" s="59">
        <f t="shared" si="664"/>
        <v>0</v>
      </c>
      <c r="X1197" s="59">
        <f t="shared" si="664"/>
        <v>0</v>
      </c>
    </row>
    <row r="1198" spans="1:24" hidden="1">
      <c r="A1198" s="609"/>
      <c r="B1198" s="58" t="str">
        <f t="shared" si="650"/>
        <v/>
      </c>
      <c r="C1198" s="58" t="str">
        <f t="shared" si="650"/>
        <v/>
      </c>
      <c r="D1198" s="58" t="str">
        <f t="shared" si="650"/>
        <v/>
      </c>
      <c r="E1198" s="58" t="str">
        <f t="shared" si="650"/>
        <v/>
      </c>
      <c r="F1198" s="58"/>
      <c r="G1198" s="58"/>
      <c r="H1198" s="58"/>
      <c r="I1198" s="58"/>
      <c r="J1198" s="58"/>
      <c r="K1198" s="59">
        <f t="shared" ref="K1198:X1198" si="665">IF(AND($D1198="tak",$E1198="prace rozwojowe",Modul_badawczo_rozwojowy=tak),ROUND(K715*K153,0),0)</f>
        <v>0</v>
      </c>
      <c r="L1198" s="59">
        <f t="shared" si="665"/>
        <v>0</v>
      </c>
      <c r="M1198" s="59">
        <f t="shared" si="665"/>
        <v>0</v>
      </c>
      <c r="N1198" s="59">
        <f t="shared" si="665"/>
        <v>0</v>
      </c>
      <c r="O1198" s="59">
        <f t="shared" si="665"/>
        <v>0</v>
      </c>
      <c r="P1198" s="59">
        <f t="shared" si="665"/>
        <v>0</v>
      </c>
      <c r="Q1198" s="59">
        <f t="shared" si="665"/>
        <v>0</v>
      </c>
      <c r="R1198" s="59">
        <f t="shared" si="665"/>
        <v>0</v>
      </c>
      <c r="S1198" s="59">
        <f t="shared" si="665"/>
        <v>0</v>
      </c>
      <c r="T1198" s="59">
        <f t="shared" si="665"/>
        <v>0</v>
      </c>
      <c r="U1198" s="59">
        <f t="shared" si="665"/>
        <v>0</v>
      </c>
      <c r="V1198" s="59">
        <f t="shared" si="665"/>
        <v>0</v>
      </c>
      <c r="W1198" s="59">
        <f t="shared" si="665"/>
        <v>0</v>
      </c>
      <c r="X1198" s="59">
        <f t="shared" si="665"/>
        <v>0</v>
      </c>
    </row>
    <row r="1199" spans="1:24" hidden="1">
      <c r="A1199" s="609"/>
      <c r="B1199" s="58" t="str">
        <f t="shared" si="650"/>
        <v/>
      </c>
      <c r="C1199" s="58" t="str">
        <f t="shared" si="650"/>
        <v/>
      </c>
      <c r="D1199" s="58" t="str">
        <f t="shared" si="650"/>
        <v/>
      </c>
      <c r="E1199" s="58" t="str">
        <f t="shared" si="650"/>
        <v/>
      </c>
      <c r="F1199" s="58"/>
      <c r="G1199" s="58"/>
      <c r="H1199" s="58"/>
      <c r="I1199" s="58"/>
      <c r="J1199" s="58"/>
      <c r="K1199" s="59">
        <f t="shared" ref="K1199:X1199" si="666">IF(AND($D1199="tak",$E1199="prace rozwojowe",Modul_badawczo_rozwojowy=tak),ROUND(K716*K154,0),0)</f>
        <v>0</v>
      </c>
      <c r="L1199" s="59">
        <f t="shared" si="666"/>
        <v>0</v>
      </c>
      <c r="M1199" s="59">
        <f t="shared" si="666"/>
        <v>0</v>
      </c>
      <c r="N1199" s="59">
        <f t="shared" si="666"/>
        <v>0</v>
      </c>
      <c r="O1199" s="59">
        <f t="shared" si="666"/>
        <v>0</v>
      </c>
      <c r="P1199" s="59">
        <f t="shared" si="666"/>
        <v>0</v>
      </c>
      <c r="Q1199" s="59">
        <f t="shared" si="666"/>
        <v>0</v>
      </c>
      <c r="R1199" s="59">
        <f t="shared" si="666"/>
        <v>0</v>
      </c>
      <c r="S1199" s="59">
        <f t="shared" si="666"/>
        <v>0</v>
      </c>
      <c r="T1199" s="59">
        <f t="shared" si="666"/>
        <v>0</v>
      </c>
      <c r="U1199" s="59">
        <f t="shared" si="666"/>
        <v>0</v>
      </c>
      <c r="V1199" s="59">
        <f t="shared" si="666"/>
        <v>0</v>
      </c>
      <c r="W1199" s="59">
        <f t="shared" si="666"/>
        <v>0</v>
      </c>
      <c r="X1199" s="59">
        <f t="shared" si="666"/>
        <v>0</v>
      </c>
    </row>
    <row r="1200" spans="1:24" hidden="1">
      <c r="A1200" s="609"/>
      <c r="B1200" s="58" t="str">
        <f t="shared" si="650"/>
        <v/>
      </c>
      <c r="C1200" s="58" t="str">
        <f t="shared" si="650"/>
        <v/>
      </c>
      <c r="D1200" s="58" t="str">
        <f t="shared" si="650"/>
        <v/>
      </c>
      <c r="E1200" s="58" t="str">
        <f t="shared" si="650"/>
        <v/>
      </c>
      <c r="F1200" s="58"/>
      <c r="G1200" s="58"/>
      <c r="H1200" s="58"/>
      <c r="I1200" s="58"/>
      <c r="J1200" s="58"/>
      <c r="K1200" s="59">
        <f t="shared" ref="K1200:X1200" si="667">IF(AND($D1200="tak",$E1200="prace rozwojowe",Modul_badawczo_rozwojowy=tak),ROUND(K717*K155,0),0)</f>
        <v>0</v>
      </c>
      <c r="L1200" s="59">
        <f t="shared" si="667"/>
        <v>0</v>
      </c>
      <c r="M1200" s="59">
        <f t="shared" si="667"/>
        <v>0</v>
      </c>
      <c r="N1200" s="59">
        <f t="shared" si="667"/>
        <v>0</v>
      </c>
      <c r="O1200" s="59">
        <f t="shared" si="667"/>
        <v>0</v>
      </c>
      <c r="P1200" s="59">
        <f t="shared" si="667"/>
        <v>0</v>
      </c>
      <c r="Q1200" s="59">
        <f t="shared" si="667"/>
        <v>0</v>
      </c>
      <c r="R1200" s="59">
        <f t="shared" si="667"/>
        <v>0</v>
      </c>
      <c r="S1200" s="59">
        <f t="shared" si="667"/>
        <v>0</v>
      </c>
      <c r="T1200" s="59">
        <f t="shared" si="667"/>
        <v>0</v>
      </c>
      <c r="U1200" s="59">
        <f t="shared" si="667"/>
        <v>0</v>
      </c>
      <c r="V1200" s="59">
        <f t="shared" si="667"/>
        <v>0</v>
      </c>
      <c r="W1200" s="59">
        <f t="shared" si="667"/>
        <v>0</v>
      </c>
      <c r="X1200" s="59">
        <f t="shared" si="667"/>
        <v>0</v>
      </c>
    </row>
    <row r="1201" spans="1:24" hidden="1">
      <c r="A1201" s="609"/>
      <c r="B1201" s="58" t="str">
        <f t="shared" si="650"/>
        <v/>
      </c>
      <c r="C1201" s="58" t="str">
        <f t="shared" si="650"/>
        <v/>
      </c>
      <c r="D1201" s="58" t="str">
        <f t="shared" si="650"/>
        <v/>
      </c>
      <c r="E1201" s="58" t="str">
        <f t="shared" si="650"/>
        <v/>
      </c>
      <c r="F1201" s="58"/>
      <c r="G1201" s="58"/>
      <c r="H1201" s="58"/>
      <c r="I1201" s="58"/>
      <c r="J1201" s="58"/>
      <c r="K1201" s="59">
        <f t="shared" ref="K1201:X1201" si="668">IF(AND($D1201="tak",$E1201="prace rozwojowe",Modul_badawczo_rozwojowy=tak),ROUND(K718*K156,0),0)</f>
        <v>0</v>
      </c>
      <c r="L1201" s="59">
        <f t="shared" si="668"/>
        <v>0</v>
      </c>
      <c r="M1201" s="59">
        <f t="shared" si="668"/>
        <v>0</v>
      </c>
      <c r="N1201" s="59">
        <f t="shared" si="668"/>
        <v>0</v>
      </c>
      <c r="O1201" s="59">
        <f t="shared" si="668"/>
        <v>0</v>
      </c>
      <c r="P1201" s="59">
        <f t="shared" si="668"/>
        <v>0</v>
      </c>
      <c r="Q1201" s="59">
        <f t="shared" si="668"/>
        <v>0</v>
      </c>
      <c r="R1201" s="59">
        <f t="shared" si="668"/>
        <v>0</v>
      </c>
      <c r="S1201" s="59">
        <f t="shared" si="668"/>
        <v>0</v>
      </c>
      <c r="T1201" s="59">
        <f t="shared" si="668"/>
        <v>0</v>
      </c>
      <c r="U1201" s="59">
        <f t="shared" si="668"/>
        <v>0</v>
      </c>
      <c r="V1201" s="59">
        <f t="shared" si="668"/>
        <v>0</v>
      </c>
      <c r="W1201" s="59">
        <f t="shared" si="668"/>
        <v>0</v>
      </c>
      <c r="X1201" s="59">
        <f t="shared" si="668"/>
        <v>0</v>
      </c>
    </row>
    <row r="1202" spans="1:24" hidden="1">
      <c r="A1202" s="609"/>
      <c r="B1202" s="58" t="str">
        <f t="shared" si="650"/>
        <v/>
      </c>
      <c r="C1202" s="58" t="str">
        <f t="shared" si="650"/>
        <v/>
      </c>
      <c r="D1202" s="58" t="str">
        <f t="shared" si="650"/>
        <v/>
      </c>
      <c r="E1202" s="58" t="str">
        <f t="shared" si="650"/>
        <v/>
      </c>
      <c r="F1202" s="58"/>
      <c r="G1202" s="58"/>
      <c r="H1202" s="58"/>
      <c r="I1202" s="58"/>
      <c r="J1202" s="58"/>
      <c r="K1202" s="59">
        <f t="shared" ref="K1202:X1202" si="669">IF(AND($D1202="tak",$E1202="prace rozwojowe",Modul_badawczo_rozwojowy=tak),ROUND(K719*K157,0),0)</f>
        <v>0</v>
      </c>
      <c r="L1202" s="59">
        <f t="shared" si="669"/>
        <v>0</v>
      </c>
      <c r="M1202" s="59">
        <f t="shared" si="669"/>
        <v>0</v>
      </c>
      <c r="N1202" s="59">
        <f t="shared" si="669"/>
        <v>0</v>
      </c>
      <c r="O1202" s="59">
        <f t="shared" si="669"/>
        <v>0</v>
      </c>
      <c r="P1202" s="59">
        <f t="shared" si="669"/>
        <v>0</v>
      </c>
      <c r="Q1202" s="59">
        <f t="shared" si="669"/>
        <v>0</v>
      </c>
      <c r="R1202" s="59">
        <f t="shared" si="669"/>
        <v>0</v>
      </c>
      <c r="S1202" s="59">
        <f t="shared" si="669"/>
        <v>0</v>
      </c>
      <c r="T1202" s="59">
        <f t="shared" si="669"/>
        <v>0</v>
      </c>
      <c r="U1202" s="59">
        <f t="shared" si="669"/>
        <v>0</v>
      </c>
      <c r="V1202" s="59">
        <f t="shared" si="669"/>
        <v>0</v>
      </c>
      <c r="W1202" s="59">
        <f t="shared" si="669"/>
        <v>0</v>
      </c>
      <c r="X1202" s="59">
        <f t="shared" si="669"/>
        <v>0</v>
      </c>
    </row>
    <row r="1203" spans="1:24" hidden="1">
      <c r="A1203" s="609"/>
      <c r="B1203" s="58" t="str">
        <f t="shared" si="650"/>
        <v/>
      </c>
      <c r="C1203" s="58" t="str">
        <f t="shared" si="650"/>
        <v/>
      </c>
      <c r="D1203" s="58" t="str">
        <f t="shared" si="650"/>
        <v/>
      </c>
      <c r="E1203" s="58" t="str">
        <f t="shared" si="650"/>
        <v/>
      </c>
      <c r="F1203" s="58"/>
      <c r="G1203" s="58"/>
      <c r="H1203" s="58"/>
      <c r="I1203" s="58"/>
      <c r="J1203" s="58"/>
      <c r="K1203" s="59">
        <f t="shared" ref="K1203:X1203" si="670">IF(AND($D1203="tak",$E1203="prace rozwojowe",Modul_badawczo_rozwojowy=tak),ROUND(K720*K158,0),0)</f>
        <v>0</v>
      </c>
      <c r="L1203" s="59">
        <f t="shared" si="670"/>
        <v>0</v>
      </c>
      <c r="M1203" s="59">
        <f t="shared" si="670"/>
        <v>0</v>
      </c>
      <c r="N1203" s="59">
        <f t="shared" si="670"/>
        <v>0</v>
      </c>
      <c r="O1203" s="59">
        <f t="shared" si="670"/>
        <v>0</v>
      </c>
      <c r="P1203" s="59">
        <f t="shared" si="670"/>
        <v>0</v>
      </c>
      <c r="Q1203" s="59">
        <f t="shared" si="670"/>
        <v>0</v>
      </c>
      <c r="R1203" s="59">
        <f t="shared" si="670"/>
        <v>0</v>
      </c>
      <c r="S1203" s="59">
        <f t="shared" si="670"/>
        <v>0</v>
      </c>
      <c r="T1203" s="59">
        <f t="shared" si="670"/>
        <v>0</v>
      </c>
      <c r="U1203" s="59">
        <f t="shared" si="670"/>
        <v>0</v>
      </c>
      <c r="V1203" s="59">
        <f t="shared" si="670"/>
        <v>0</v>
      </c>
      <c r="W1203" s="59">
        <f t="shared" si="670"/>
        <v>0</v>
      </c>
      <c r="X1203" s="59">
        <f t="shared" si="670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71">ROUND(SUM(K1184:K1203),0)</f>
        <v>0</v>
      </c>
      <c r="L1204" s="60">
        <f t="shared" si="671"/>
        <v>0</v>
      </c>
      <c r="M1204" s="60">
        <f t="shared" si="671"/>
        <v>0</v>
      </c>
      <c r="N1204" s="60">
        <f t="shared" si="671"/>
        <v>0</v>
      </c>
      <c r="O1204" s="60">
        <f t="shared" si="671"/>
        <v>0</v>
      </c>
      <c r="P1204" s="60">
        <f t="shared" si="671"/>
        <v>0</v>
      </c>
      <c r="Q1204" s="60">
        <f t="shared" si="671"/>
        <v>0</v>
      </c>
      <c r="R1204" s="60">
        <f t="shared" si="671"/>
        <v>0</v>
      </c>
      <c r="S1204" s="60">
        <f t="shared" si="671"/>
        <v>0</v>
      </c>
      <c r="T1204" s="60">
        <f t="shared" si="671"/>
        <v>0</v>
      </c>
      <c r="U1204" s="60">
        <f t="shared" si="671"/>
        <v>0</v>
      </c>
      <c r="V1204" s="60">
        <f t="shared" si="671"/>
        <v>0</v>
      </c>
      <c r="W1204" s="60">
        <f t="shared" si="671"/>
        <v>0</v>
      </c>
      <c r="X1204" s="60">
        <f t="shared" si="671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72">IF(ISBLANK(B725),"",B725)</f>
        <v/>
      </c>
      <c r="C1208" s="58" t="str">
        <f t="shared" si="672"/>
        <v/>
      </c>
      <c r="D1208" s="58" t="str">
        <f t="shared" si="672"/>
        <v/>
      </c>
      <c r="E1208" s="58" t="str">
        <f t="shared" si="672"/>
        <v/>
      </c>
      <c r="F1208" s="58"/>
      <c r="G1208" s="58"/>
      <c r="H1208" s="58"/>
      <c r="I1208" s="58"/>
      <c r="J1208" s="58"/>
      <c r="K1208" s="59">
        <f t="shared" ref="K1208:X1208" si="673">IF(AND($D1208="tak",$E1208="prace rozwojowe",Modul_badawczo_rozwojowy=tak),ROUND(K725*K184,0),0)</f>
        <v>0</v>
      </c>
      <c r="L1208" s="59">
        <f t="shared" si="673"/>
        <v>0</v>
      </c>
      <c r="M1208" s="59">
        <f t="shared" si="673"/>
        <v>0</v>
      </c>
      <c r="N1208" s="59">
        <f t="shared" si="673"/>
        <v>0</v>
      </c>
      <c r="O1208" s="59">
        <f t="shared" si="673"/>
        <v>0</v>
      </c>
      <c r="P1208" s="59">
        <f t="shared" si="673"/>
        <v>0</v>
      </c>
      <c r="Q1208" s="59">
        <f t="shared" si="673"/>
        <v>0</v>
      </c>
      <c r="R1208" s="59">
        <f t="shared" si="673"/>
        <v>0</v>
      </c>
      <c r="S1208" s="59">
        <f t="shared" si="673"/>
        <v>0</v>
      </c>
      <c r="T1208" s="59">
        <f t="shared" si="673"/>
        <v>0</v>
      </c>
      <c r="U1208" s="59">
        <f t="shared" si="673"/>
        <v>0</v>
      </c>
      <c r="V1208" s="59">
        <f t="shared" si="673"/>
        <v>0</v>
      </c>
      <c r="W1208" s="59">
        <f t="shared" si="673"/>
        <v>0</v>
      </c>
      <c r="X1208" s="59">
        <f t="shared" si="673"/>
        <v>0</v>
      </c>
    </row>
    <row r="1209" spans="1:24" hidden="1">
      <c r="B1209" s="58" t="str">
        <f t="shared" si="672"/>
        <v/>
      </c>
      <c r="C1209" s="58" t="str">
        <f t="shared" si="672"/>
        <v/>
      </c>
      <c r="D1209" s="58" t="str">
        <f t="shared" si="672"/>
        <v/>
      </c>
      <c r="E1209" s="58" t="str">
        <f t="shared" si="672"/>
        <v/>
      </c>
      <c r="F1209" s="58"/>
      <c r="G1209" s="58"/>
      <c r="H1209" s="58"/>
      <c r="I1209" s="58"/>
      <c r="J1209" s="58"/>
      <c r="K1209" s="59">
        <f t="shared" ref="K1209:X1209" si="674">IF(AND($D1209="tak",$E1209="prace rozwojowe",Modul_badawczo_rozwojowy=tak),ROUND(K726*K185,0),0)</f>
        <v>0</v>
      </c>
      <c r="L1209" s="59">
        <f t="shared" si="674"/>
        <v>0</v>
      </c>
      <c r="M1209" s="59">
        <f t="shared" si="674"/>
        <v>0</v>
      </c>
      <c r="N1209" s="59">
        <f t="shared" si="674"/>
        <v>0</v>
      </c>
      <c r="O1209" s="59">
        <f t="shared" si="674"/>
        <v>0</v>
      </c>
      <c r="P1209" s="59">
        <f t="shared" si="674"/>
        <v>0</v>
      </c>
      <c r="Q1209" s="59">
        <f t="shared" si="674"/>
        <v>0</v>
      </c>
      <c r="R1209" s="59">
        <f t="shared" si="674"/>
        <v>0</v>
      </c>
      <c r="S1209" s="59">
        <f t="shared" si="674"/>
        <v>0</v>
      </c>
      <c r="T1209" s="59">
        <f t="shared" si="674"/>
        <v>0</v>
      </c>
      <c r="U1209" s="59">
        <f t="shared" si="674"/>
        <v>0</v>
      </c>
      <c r="V1209" s="59">
        <f t="shared" si="674"/>
        <v>0</v>
      </c>
      <c r="W1209" s="59">
        <f t="shared" si="674"/>
        <v>0</v>
      </c>
      <c r="X1209" s="59">
        <f t="shared" si="674"/>
        <v>0</v>
      </c>
    </row>
    <row r="1210" spans="1:24" hidden="1">
      <c r="B1210" s="58" t="str">
        <f t="shared" si="672"/>
        <v/>
      </c>
      <c r="C1210" s="58" t="str">
        <f t="shared" si="672"/>
        <v/>
      </c>
      <c r="D1210" s="58" t="str">
        <f t="shared" si="672"/>
        <v/>
      </c>
      <c r="E1210" s="58" t="str">
        <f t="shared" si="672"/>
        <v/>
      </c>
      <c r="F1210" s="58"/>
      <c r="G1210" s="58"/>
      <c r="H1210" s="58"/>
      <c r="I1210" s="58"/>
      <c r="J1210" s="58"/>
      <c r="K1210" s="59">
        <f t="shared" ref="K1210:X1210" si="675">IF(AND($D1210="tak",$E1210="prace rozwojowe",Modul_badawczo_rozwojowy=tak),ROUND(K727*K186,0),0)</f>
        <v>0</v>
      </c>
      <c r="L1210" s="59">
        <f t="shared" si="675"/>
        <v>0</v>
      </c>
      <c r="M1210" s="59">
        <f t="shared" si="675"/>
        <v>0</v>
      </c>
      <c r="N1210" s="59">
        <f t="shared" si="675"/>
        <v>0</v>
      </c>
      <c r="O1210" s="59">
        <f t="shared" si="675"/>
        <v>0</v>
      </c>
      <c r="P1210" s="59">
        <f t="shared" si="675"/>
        <v>0</v>
      </c>
      <c r="Q1210" s="59">
        <f t="shared" si="675"/>
        <v>0</v>
      </c>
      <c r="R1210" s="59">
        <f t="shared" si="675"/>
        <v>0</v>
      </c>
      <c r="S1210" s="59">
        <f t="shared" si="675"/>
        <v>0</v>
      </c>
      <c r="T1210" s="59">
        <f t="shared" si="675"/>
        <v>0</v>
      </c>
      <c r="U1210" s="59">
        <f t="shared" si="675"/>
        <v>0</v>
      </c>
      <c r="V1210" s="59">
        <f t="shared" si="675"/>
        <v>0</v>
      </c>
      <c r="W1210" s="59">
        <f t="shared" si="675"/>
        <v>0</v>
      </c>
      <c r="X1210" s="59">
        <f t="shared" si="675"/>
        <v>0</v>
      </c>
    </row>
    <row r="1211" spans="1:24" hidden="1">
      <c r="B1211" s="58" t="str">
        <f t="shared" si="672"/>
        <v/>
      </c>
      <c r="C1211" s="58" t="str">
        <f t="shared" si="672"/>
        <v/>
      </c>
      <c r="D1211" s="58" t="str">
        <f t="shared" si="672"/>
        <v/>
      </c>
      <c r="E1211" s="58" t="str">
        <f t="shared" si="672"/>
        <v/>
      </c>
      <c r="F1211" s="58"/>
      <c r="G1211" s="58"/>
      <c r="H1211" s="58"/>
      <c r="I1211" s="58"/>
      <c r="J1211" s="58"/>
      <c r="K1211" s="59">
        <f t="shared" ref="K1211:X1211" si="676">IF(AND($D1211="tak",$E1211="prace rozwojowe",Modul_badawczo_rozwojowy=tak),ROUND(K728*K187,0),0)</f>
        <v>0</v>
      </c>
      <c r="L1211" s="59">
        <f t="shared" si="676"/>
        <v>0</v>
      </c>
      <c r="M1211" s="59">
        <f t="shared" si="676"/>
        <v>0</v>
      </c>
      <c r="N1211" s="59">
        <f t="shared" si="676"/>
        <v>0</v>
      </c>
      <c r="O1211" s="59">
        <f t="shared" si="676"/>
        <v>0</v>
      </c>
      <c r="P1211" s="59">
        <f t="shared" si="676"/>
        <v>0</v>
      </c>
      <c r="Q1211" s="59">
        <f t="shared" si="676"/>
        <v>0</v>
      </c>
      <c r="R1211" s="59">
        <f t="shared" si="676"/>
        <v>0</v>
      </c>
      <c r="S1211" s="59">
        <f t="shared" si="676"/>
        <v>0</v>
      </c>
      <c r="T1211" s="59">
        <f t="shared" si="676"/>
        <v>0</v>
      </c>
      <c r="U1211" s="59">
        <f t="shared" si="676"/>
        <v>0</v>
      </c>
      <c r="V1211" s="59">
        <f t="shared" si="676"/>
        <v>0</v>
      </c>
      <c r="W1211" s="59">
        <f t="shared" si="676"/>
        <v>0</v>
      </c>
      <c r="X1211" s="59">
        <f t="shared" si="676"/>
        <v>0</v>
      </c>
    </row>
    <row r="1212" spans="1:24" hidden="1">
      <c r="B1212" s="58" t="str">
        <f t="shared" si="672"/>
        <v/>
      </c>
      <c r="C1212" s="58" t="str">
        <f t="shared" si="672"/>
        <v/>
      </c>
      <c r="D1212" s="58" t="str">
        <f t="shared" si="672"/>
        <v/>
      </c>
      <c r="E1212" s="58" t="str">
        <f t="shared" si="672"/>
        <v/>
      </c>
      <c r="F1212" s="58"/>
      <c r="G1212" s="58"/>
      <c r="H1212" s="58"/>
      <c r="I1212" s="58"/>
      <c r="J1212" s="58"/>
      <c r="K1212" s="59">
        <f t="shared" ref="K1212:X1212" si="677">IF(AND($D1212="tak",$E1212="prace rozwojowe",Modul_badawczo_rozwojowy=tak),ROUND(K729*K188,0),0)</f>
        <v>0</v>
      </c>
      <c r="L1212" s="59">
        <f t="shared" si="677"/>
        <v>0</v>
      </c>
      <c r="M1212" s="59">
        <f t="shared" si="677"/>
        <v>0</v>
      </c>
      <c r="N1212" s="59">
        <f t="shared" si="677"/>
        <v>0</v>
      </c>
      <c r="O1212" s="59">
        <f t="shared" si="677"/>
        <v>0</v>
      </c>
      <c r="P1212" s="59">
        <f t="shared" si="677"/>
        <v>0</v>
      </c>
      <c r="Q1212" s="59">
        <f t="shared" si="677"/>
        <v>0</v>
      </c>
      <c r="R1212" s="59">
        <f t="shared" si="677"/>
        <v>0</v>
      </c>
      <c r="S1212" s="59">
        <f t="shared" si="677"/>
        <v>0</v>
      </c>
      <c r="T1212" s="59">
        <f t="shared" si="677"/>
        <v>0</v>
      </c>
      <c r="U1212" s="59">
        <f t="shared" si="677"/>
        <v>0</v>
      </c>
      <c r="V1212" s="59">
        <f t="shared" si="677"/>
        <v>0</v>
      </c>
      <c r="W1212" s="59">
        <f t="shared" si="677"/>
        <v>0</v>
      </c>
      <c r="X1212" s="59">
        <f t="shared" si="677"/>
        <v>0</v>
      </c>
    </row>
    <row r="1213" spans="1:24" hidden="1">
      <c r="B1213" s="58" t="str">
        <f t="shared" si="672"/>
        <v/>
      </c>
      <c r="C1213" s="58" t="str">
        <f t="shared" si="672"/>
        <v/>
      </c>
      <c r="D1213" s="58" t="str">
        <f t="shared" si="672"/>
        <v/>
      </c>
      <c r="E1213" s="58" t="str">
        <f t="shared" si="672"/>
        <v/>
      </c>
      <c r="F1213" s="58"/>
      <c r="G1213" s="58"/>
      <c r="H1213" s="58"/>
      <c r="I1213" s="58"/>
      <c r="J1213" s="58"/>
      <c r="K1213" s="59">
        <f t="shared" ref="K1213:X1213" si="678">IF(AND($D1213="tak",$E1213="prace rozwojowe",Modul_badawczo_rozwojowy=tak),ROUND(K730*K189,0),0)</f>
        <v>0</v>
      </c>
      <c r="L1213" s="59">
        <f t="shared" si="678"/>
        <v>0</v>
      </c>
      <c r="M1213" s="59">
        <f t="shared" si="678"/>
        <v>0</v>
      </c>
      <c r="N1213" s="59">
        <f t="shared" si="678"/>
        <v>0</v>
      </c>
      <c r="O1213" s="59">
        <f t="shared" si="678"/>
        <v>0</v>
      </c>
      <c r="P1213" s="59">
        <f t="shared" si="678"/>
        <v>0</v>
      </c>
      <c r="Q1213" s="59">
        <f t="shared" si="678"/>
        <v>0</v>
      </c>
      <c r="R1213" s="59">
        <f t="shared" si="678"/>
        <v>0</v>
      </c>
      <c r="S1213" s="59">
        <f t="shared" si="678"/>
        <v>0</v>
      </c>
      <c r="T1213" s="59">
        <f t="shared" si="678"/>
        <v>0</v>
      </c>
      <c r="U1213" s="59">
        <f t="shared" si="678"/>
        <v>0</v>
      </c>
      <c r="V1213" s="59">
        <f t="shared" si="678"/>
        <v>0</v>
      </c>
      <c r="W1213" s="59">
        <f t="shared" si="678"/>
        <v>0</v>
      </c>
      <c r="X1213" s="59">
        <f t="shared" si="678"/>
        <v>0</v>
      </c>
    </row>
    <row r="1214" spans="1:24" hidden="1">
      <c r="B1214" s="58" t="str">
        <f t="shared" si="672"/>
        <v/>
      </c>
      <c r="C1214" s="58" t="str">
        <f t="shared" si="672"/>
        <v/>
      </c>
      <c r="D1214" s="58" t="str">
        <f t="shared" si="672"/>
        <v/>
      </c>
      <c r="E1214" s="58" t="str">
        <f t="shared" si="672"/>
        <v/>
      </c>
      <c r="F1214" s="58"/>
      <c r="G1214" s="58"/>
      <c r="H1214" s="58"/>
      <c r="I1214" s="58"/>
      <c r="J1214" s="58"/>
      <c r="K1214" s="59">
        <f t="shared" ref="K1214:X1214" si="679">IF(AND($D1214="tak",$E1214="prace rozwojowe",Modul_badawczo_rozwojowy=tak),ROUND(K731*K190,0),0)</f>
        <v>0</v>
      </c>
      <c r="L1214" s="59">
        <f t="shared" si="679"/>
        <v>0</v>
      </c>
      <c r="M1214" s="59">
        <f t="shared" si="679"/>
        <v>0</v>
      </c>
      <c r="N1214" s="59">
        <f t="shared" si="679"/>
        <v>0</v>
      </c>
      <c r="O1214" s="59">
        <f t="shared" si="679"/>
        <v>0</v>
      </c>
      <c r="P1214" s="59">
        <f t="shared" si="679"/>
        <v>0</v>
      </c>
      <c r="Q1214" s="59">
        <f t="shared" si="679"/>
        <v>0</v>
      </c>
      <c r="R1214" s="59">
        <f t="shared" si="679"/>
        <v>0</v>
      </c>
      <c r="S1214" s="59">
        <f t="shared" si="679"/>
        <v>0</v>
      </c>
      <c r="T1214" s="59">
        <f t="shared" si="679"/>
        <v>0</v>
      </c>
      <c r="U1214" s="59">
        <f t="shared" si="679"/>
        <v>0</v>
      </c>
      <c r="V1214" s="59">
        <f t="shared" si="679"/>
        <v>0</v>
      </c>
      <c r="W1214" s="59">
        <f t="shared" si="679"/>
        <v>0</v>
      </c>
      <c r="X1214" s="59">
        <f t="shared" si="679"/>
        <v>0</v>
      </c>
    </row>
    <row r="1215" spans="1:24" hidden="1">
      <c r="B1215" s="58" t="str">
        <f t="shared" si="672"/>
        <v/>
      </c>
      <c r="C1215" s="58" t="str">
        <f t="shared" si="672"/>
        <v/>
      </c>
      <c r="D1215" s="58" t="str">
        <f t="shared" si="672"/>
        <v/>
      </c>
      <c r="E1215" s="58" t="str">
        <f t="shared" si="672"/>
        <v/>
      </c>
      <c r="F1215" s="58"/>
      <c r="G1215" s="58"/>
      <c r="H1215" s="58"/>
      <c r="I1215" s="58"/>
      <c r="J1215" s="58"/>
      <c r="K1215" s="59">
        <f t="shared" ref="K1215:X1215" si="680">IF(AND($D1215="tak",$E1215="prace rozwojowe",Modul_badawczo_rozwojowy=tak),ROUND(K732*K191,0),0)</f>
        <v>0</v>
      </c>
      <c r="L1215" s="59">
        <f t="shared" si="680"/>
        <v>0</v>
      </c>
      <c r="M1215" s="59">
        <f t="shared" si="680"/>
        <v>0</v>
      </c>
      <c r="N1215" s="59">
        <f t="shared" si="680"/>
        <v>0</v>
      </c>
      <c r="O1215" s="59">
        <f t="shared" si="680"/>
        <v>0</v>
      </c>
      <c r="P1215" s="59">
        <f t="shared" si="680"/>
        <v>0</v>
      </c>
      <c r="Q1215" s="59">
        <f t="shared" si="680"/>
        <v>0</v>
      </c>
      <c r="R1215" s="59">
        <f t="shared" si="680"/>
        <v>0</v>
      </c>
      <c r="S1215" s="59">
        <f t="shared" si="680"/>
        <v>0</v>
      </c>
      <c r="T1215" s="59">
        <f t="shared" si="680"/>
        <v>0</v>
      </c>
      <c r="U1215" s="59">
        <f t="shared" si="680"/>
        <v>0</v>
      </c>
      <c r="V1215" s="59">
        <f t="shared" si="680"/>
        <v>0</v>
      </c>
      <c r="W1215" s="59">
        <f t="shared" si="680"/>
        <v>0</v>
      </c>
      <c r="X1215" s="59">
        <f t="shared" si="680"/>
        <v>0</v>
      </c>
    </row>
    <row r="1216" spans="1:24" hidden="1">
      <c r="B1216" s="58" t="str">
        <f t="shared" si="672"/>
        <v/>
      </c>
      <c r="C1216" s="58" t="str">
        <f t="shared" si="672"/>
        <v/>
      </c>
      <c r="D1216" s="58" t="str">
        <f t="shared" si="672"/>
        <v/>
      </c>
      <c r="E1216" s="58" t="str">
        <f t="shared" si="672"/>
        <v/>
      </c>
      <c r="F1216" s="58"/>
      <c r="G1216" s="58"/>
      <c r="H1216" s="58"/>
      <c r="I1216" s="58"/>
      <c r="J1216" s="58"/>
      <c r="K1216" s="59">
        <f t="shared" ref="K1216:X1216" si="681">IF(AND($D1216="tak",$E1216="prace rozwojowe",Modul_badawczo_rozwojowy=tak),ROUND(K733*K192,0),0)</f>
        <v>0</v>
      </c>
      <c r="L1216" s="59">
        <f t="shared" si="681"/>
        <v>0</v>
      </c>
      <c r="M1216" s="59">
        <f t="shared" si="681"/>
        <v>0</v>
      </c>
      <c r="N1216" s="59">
        <f t="shared" si="681"/>
        <v>0</v>
      </c>
      <c r="O1216" s="59">
        <f t="shared" si="681"/>
        <v>0</v>
      </c>
      <c r="P1216" s="59">
        <f t="shared" si="681"/>
        <v>0</v>
      </c>
      <c r="Q1216" s="59">
        <f t="shared" si="681"/>
        <v>0</v>
      </c>
      <c r="R1216" s="59">
        <f t="shared" si="681"/>
        <v>0</v>
      </c>
      <c r="S1216" s="59">
        <f t="shared" si="681"/>
        <v>0</v>
      </c>
      <c r="T1216" s="59">
        <f t="shared" si="681"/>
        <v>0</v>
      </c>
      <c r="U1216" s="59">
        <f t="shared" si="681"/>
        <v>0</v>
      </c>
      <c r="V1216" s="59">
        <f t="shared" si="681"/>
        <v>0</v>
      </c>
      <c r="W1216" s="59">
        <f t="shared" si="681"/>
        <v>0</v>
      </c>
      <c r="X1216" s="59">
        <f t="shared" si="681"/>
        <v>0</v>
      </c>
    </row>
    <row r="1217" spans="2:24" hidden="1">
      <c r="B1217" s="58" t="str">
        <f t="shared" si="672"/>
        <v/>
      </c>
      <c r="C1217" s="58" t="str">
        <f t="shared" si="672"/>
        <v/>
      </c>
      <c r="D1217" s="58" t="str">
        <f t="shared" si="672"/>
        <v/>
      </c>
      <c r="E1217" s="58" t="str">
        <f t="shared" si="672"/>
        <v/>
      </c>
      <c r="F1217" s="58"/>
      <c r="G1217" s="58"/>
      <c r="H1217" s="58"/>
      <c r="I1217" s="58"/>
      <c r="J1217" s="58"/>
      <c r="K1217" s="59">
        <f t="shared" ref="K1217:X1217" si="682">IF(AND($D1217="tak",$E1217="prace rozwojowe",Modul_badawczo_rozwojowy=tak),ROUND(K734*K193,0),0)</f>
        <v>0</v>
      </c>
      <c r="L1217" s="59">
        <f t="shared" si="682"/>
        <v>0</v>
      </c>
      <c r="M1217" s="59">
        <f t="shared" si="682"/>
        <v>0</v>
      </c>
      <c r="N1217" s="59">
        <f t="shared" si="682"/>
        <v>0</v>
      </c>
      <c r="O1217" s="59">
        <f t="shared" si="682"/>
        <v>0</v>
      </c>
      <c r="P1217" s="59">
        <f t="shared" si="682"/>
        <v>0</v>
      </c>
      <c r="Q1217" s="59">
        <f t="shared" si="682"/>
        <v>0</v>
      </c>
      <c r="R1217" s="59">
        <f t="shared" si="682"/>
        <v>0</v>
      </c>
      <c r="S1217" s="59">
        <f t="shared" si="682"/>
        <v>0</v>
      </c>
      <c r="T1217" s="59">
        <f t="shared" si="682"/>
        <v>0</v>
      </c>
      <c r="U1217" s="59">
        <f t="shared" si="682"/>
        <v>0</v>
      </c>
      <c r="V1217" s="59">
        <f t="shared" si="682"/>
        <v>0</v>
      </c>
      <c r="W1217" s="59">
        <f t="shared" si="682"/>
        <v>0</v>
      </c>
      <c r="X1217" s="59">
        <f t="shared" si="682"/>
        <v>0</v>
      </c>
    </row>
    <row r="1218" spans="2:24" hidden="1">
      <c r="B1218" s="58" t="str">
        <f t="shared" si="672"/>
        <v/>
      </c>
      <c r="C1218" s="58" t="str">
        <f t="shared" si="672"/>
        <v/>
      </c>
      <c r="D1218" s="58" t="str">
        <f t="shared" si="672"/>
        <v/>
      </c>
      <c r="E1218" s="58" t="str">
        <f t="shared" si="672"/>
        <v/>
      </c>
      <c r="F1218" s="58"/>
      <c r="G1218" s="58"/>
      <c r="H1218" s="58"/>
      <c r="I1218" s="58"/>
      <c r="J1218" s="58"/>
      <c r="K1218" s="59">
        <f t="shared" ref="K1218:X1218" si="683">IF(AND($D1218="tak",$E1218="prace rozwojowe",Modul_badawczo_rozwojowy=tak),ROUND(K735*K194,0),0)</f>
        <v>0</v>
      </c>
      <c r="L1218" s="59">
        <f t="shared" si="683"/>
        <v>0</v>
      </c>
      <c r="M1218" s="59">
        <f t="shared" si="683"/>
        <v>0</v>
      </c>
      <c r="N1218" s="59">
        <f t="shared" si="683"/>
        <v>0</v>
      </c>
      <c r="O1218" s="59">
        <f t="shared" si="683"/>
        <v>0</v>
      </c>
      <c r="P1218" s="59">
        <f t="shared" si="683"/>
        <v>0</v>
      </c>
      <c r="Q1218" s="59">
        <f t="shared" si="683"/>
        <v>0</v>
      </c>
      <c r="R1218" s="59">
        <f t="shared" si="683"/>
        <v>0</v>
      </c>
      <c r="S1218" s="59">
        <f t="shared" si="683"/>
        <v>0</v>
      </c>
      <c r="T1218" s="59">
        <f t="shared" si="683"/>
        <v>0</v>
      </c>
      <c r="U1218" s="59">
        <f t="shared" si="683"/>
        <v>0</v>
      </c>
      <c r="V1218" s="59">
        <f t="shared" si="683"/>
        <v>0</v>
      </c>
      <c r="W1218" s="59">
        <f t="shared" si="683"/>
        <v>0</v>
      </c>
      <c r="X1218" s="59">
        <f t="shared" si="683"/>
        <v>0</v>
      </c>
    </row>
    <row r="1219" spans="2:24" hidden="1">
      <c r="B1219" s="58" t="str">
        <f t="shared" si="672"/>
        <v/>
      </c>
      <c r="C1219" s="58" t="str">
        <f t="shared" si="672"/>
        <v/>
      </c>
      <c r="D1219" s="58" t="str">
        <f t="shared" si="672"/>
        <v/>
      </c>
      <c r="E1219" s="58" t="str">
        <f t="shared" si="672"/>
        <v/>
      </c>
      <c r="F1219" s="58"/>
      <c r="G1219" s="58"/>
      <c r="H1219" s="58"/>
      <c r="I1219" s="58"/>
      <c r="J1219" s="58"/>
      <c r="K1219" s="59">
        <f t="shared" ref="K1219:X1219" si="684">IF(AND($D1219="tak",$E1219="prace rozwojowe",Modul_badawczo_rozwojowy=tak),ROUND(K736*K195,0),0)</f>
        <v>0</v>
      </c>
      <c r="L1219" s="59">
        <f t="shared" si="684"/>
        <v>0</v>
      </c>
      <c r="M1219" s="59">
        <f t="shared" si="684"/>
        <v>0</v>
      </c>
      <c r="N1219" s="59">
        <f t="shared" si="684"/>
        <v>0</v>
      </c>
      <c r="O1219" s="59">
        <f t="shared" si="684"/>
        <v>0</v>
      </c>
      <c r="P1219" s="59">
        <f t="shared" si="684"/>
        <v>0</v>
      </c>
      <c r="Q1219" s="59">
        <f t="shared" si="684"/>
        <v>0</v>
      </c>
      <c r="R1219" s="59">
        <f t="shared" si="684"/>
        <v>0</v>
      </c>
      <c r="S1219" s="59">
        <f t="shared" si="684"/>
        <v>0</v>
      </c>
      <c r="T1219" s="59">
        <f t="shared" si="684"/>
        <v>0</v>
      </c>
      <c r="U1219" s="59">
        <f t="shared" si="684"/>
        <v>0</v>
      </c>
      <c r="V1219" s="59">
        <f t="shared" si="684"/>
        <v>0</v>
      </c>
      <c r="W1219" s="59">
        <f t="shared" si="684"/>
        <v>0</v>
      </c>
      <c r="X1219" s="59">
        <f t="shared" si="684"/>
        <v>0</v>
      </c>
    </row>
    <row r="1220" spans="2:24" hidden="1">
      <c r="B1220" s="58" t="str">
        <f t="shared" si="672"/>
        <v/>
      </c>
      <c r="C1220" s="58" t="str">
        <f t="shared" si="672"/>
        <v/>
      </c>
      <c r="D1220" s="58" t="str">
        <f t="shared" si="672"/>
        <v/>
      </c>
      <c r="E1220" s="58" t="str">
        <f t="shared" si="672"/>
        <v/>
      </c>
      <c r="F1220" s="58"/>
      <c r="G1220" s="58"/>
      <c r="H1220" s="58"/>
      <c r="I1220" s="58"/>
      <c r="J1220" s="58"/>
      <c r="K1220" s="59">
        <f t="shared" ref="K1220:X1220" si="685">IF(AND($D1220="tak",$E1220="prace rozwojowe",Modul_badawczo_rozwojowy=tak),ROUND(K737*K196,0),0)</f>
        <v>0</v>
      </c>
      <c r="L1220" s="59">
        <f t="shared" si="685"/>
        <v>0</v>
      </c>
      <c r="M1220" s="59">
        <f t="shared" si="685"/>
        <v>0</v>
      </c>
      <c r="N1220" s="59">
        <f t="shared" si="685"/>
        <v>0</v>
      </c>
      <c r="O1220" s="59">
        <f t="shared" si="685"/>
        <v>0</v>
      </c>
      <c r="P1220" s="59">
        <f t="shared" si="685"/>
        <v>0</v>
      </c>
      <c r="Q1220" s="59">
        <f t="shared" si="685"/>
        <v>0</v>
      </c>
      <c r="R1220" s="59">
        <f t="shared" si="685"/>
        <v>0</v>
      </c>
      <c r="S1220" s="59">
        <f t="shared" si="685"/>
        <v>0</v>
      </c>
      <c r="T1220" s="59">
        <f t="shared" si="685"/>
        <v>0</v>
      </c>
      <c r="U1220" s="59">
        <f t="shared" si="685"/>
        <v>0</v>
      </c>
      <c r="V1220" s="59">
        <f t="shared" si="685"/>
        <v>0</v>
      </c>
      <c r="W1220" s="59">
        <f t="shared" si="685"/>
        <v>0</v>
      </c>
      <c r="X1220" s="59">
        <f t="shared" si="685"/>
        <v>0</v>
      </c>
    </row>
    <row r="1221" spans="2:24" hidden="1">
      <c r="B1221" s="58" t="str">
        <f t="shared" si="672"/>
        <v/>
      </c>
      <c r="C1221" s="58" t="str">
        <f t="shared" si="672"/>
        <v/>
      </c>
      <c r="D1221" s="58" t="str">
        <f t="shared" si="672"/>
        <v/>
      </c>
      <c r="E1221" s="58" t="str">
        <f t="shared" si="672"/>
        <v/>
      </c>
      <c r="F1221" s="58"/>
      <c r="G1221" s="58"/>
      <c r="H1221" s="58"/>
      <c r="I1221" s="58"/>
      <c r="J1221" s="58"/>
      <c r="K1221" s="59">
        <f t="shared" ref="K1221:X1221" si="686">IF(AND($D1221="tak",$E1221="prace rozwojowe",Modul_badawczo_rozwojowy=tak),ROUND(K738*K197,0),0)</f>
        <v>0</v>
      </c>
      <c r="L1221" s="59">
        <f t="shared" si="686"/>
        <v>0</v>
      </c>
      <c r="M1221" s="59">
        <f t="shared" si="686"/>
        <v>0</v>
      </c>
      <c r="N1221" s="59">
        <f t="shared" si="686"/>
        <v>0</v>
      </c>
      <c r="O1221" s="59">
        <f t="shared" si="686"/>
        <v>0</v>
      </c>
      <c r="P1221" s="59">
        <f t="shared" si="686"/>
        <v>0</v>
      </c>
      <c r="Q1221" s="59">
        <f t="shared" si="686"/>
        <v>0</v>
      </c>
      <c r="R1221" s="59">
        <f t="shared" si="686"/>
        <v>0</v>
      </c>
      <c r="S1221" s="59">
        <f t="shared" si="686"/>
        <v>0</v>
      </c>
      <c r="T1221" s="59">
        <f t="shared" si="686"/>
        <v>0</v>
      </c>
      <c r="U1221" s="59">
        <f t="shared" si="686"/>
        <v>0</v>
      </c>
      <c r="V1221" s="59">
        <f t="shared" si="686"/>
        <v>0</v>
      </c>
      <c r="W1221" s="59">
        <f t="shared" si="686"/>
        <v>0</v>
      </c>
      <c r="X1221" s="59">
        <f t="shared" si="686"/>
        <v>0</v>
      </c>
    </row>
    <row r="1222" spans="2:24" hidden="1">
      <c r="B1222" s="58" t="str">
        <f t="shared" si="672"/>
        <v/>
      </c>
      <c r="C1222" s="58" t="str">
        <f t="shared" si="672"/>
        <v/>
      </c>
      <c r="D1222" s="58" t="str">
        <f t="shared" si="672"/>
        <v/>
      </c>
      <c r="E1222" s="58" t="str">
        <f t="shared" si="672"/>
        <v/>
      </c>
      <c r="F1222" s="58"/>
      <c r="G1222" s="58"/>
      <c r="H1222" s="58"/>
      <c r="I1222" s="58"/>
      <c r="J1222" s="58"/>
      <c r="K1222" s="59">
        <f t="shared" ref="K1222:X1222" si="687">IF(AND($D1222="tak",$E1222="prace rozwojowe",Modul_badawczo_rozwojowy=tak),ROUND(K739*K198,0),0)</f>
        <v>0</v>
      </c>
      <c r="L1222" s="59">
        <f t="shared" si="687"/>
        <v>0</v>
      </c>
      <c r="M1222" s="59">
        <f t="shared" si="687"/>
        <v>0</v>
      </c>
      <c r="N1222" s="59">
        <f t="shared" si="687"/>
        <v>0</v>
      </c>
      <c r="O1222" s="59">
        <f t="shared" si="687"/>
        <v>0</v>
      </c>
      <c r="P1222" s="59">
        <f t="shared" si="687"/>
        <v>0</v>
      </c>
      <c r="Q1222" s="59">
        <f t="shared" si="687"/>
        <v>0</v>
      </c>
      <c r="R1222" s="59">
        <f t="shared" si="687"/>
        <v>0</v>
      </c>
      <c r="S1222" s="59">
        <f t="shared" si="687"/>
        <v>0</v>
      </c>
      <c r="T1222" s="59">
        <f t="shared" si="687"/>
        <v>0</v>
      </c>
      <c r="U1222" s="59">
        <f t="shared" si="687"/>
        <v>0</v>
      </c>
      <c r="V1222" s="59">
        <f t="shared" si="687"/>
        <v>0</v>
      </c>
      <c r="W1222" s="59">
        <f t="shared" si="687"/>
        <v>0</v>
      </c>
      <c r="X1222" s="59">
        <f t="shared" si="687"/>
        <v>0</v>
      </c>
    </row>
    <row r="1223" spans="2:24" hidden="1">
      <c r="B1223" s="58" t="str">
        <f t="shared" si="672"/>
        <v/>
      </c>
      <c r="C1223" s="58" t="str">
        <f t="shared" si="672"/>
        <v/>
      </c>
      <c r="D1223" s="58" t="str">
        <f t="shared" si="672"/>
        <v/>
      </c>
      <c r="E1223" s="58" t="str">
        <f t="shared" si="672"/>
        <v/>
      </c>
      <c r="F1223" s="58"/>
      <c r="G1223" s="58"/>
      <c r="H1223" s="58"/>
      <c r="I1223" s="58"/>
      <c r="J1223" s="58"/>
      <c r="K1223" s="59">
        <f t="shared" ref="K1223:X1223" si="688">IF(AND($D1223="tak",$E1223="prace rozwojowe",Modul_badawczo_rozwojowy=tak),ROUND(K740*K199,0),0)</f>
        <v>0</v>
      </c>
      <c r="L1223" s="59">
        <f t="shared" si="688"/>
        <v>0</v>
      </c>
      <c r="M1223" s="59">
        <f t="shared" si="688"/>
        <v>0</v>
      </c>
      <c r="N1223" s="59">
        <f t="shared" si="688"/>
        <v>0</v>
      </c>
      <c r="O1223" s="59">
        <f t="shared" si="688"/>
        <v>0</v>
      </c>
      <c r="P1223" s="59">
        <f t="shared" si="688"/>
        <v>0</v>
      </c>
      <c r="Q1223" s="59">
        <f t="shared" si="688"/>
        <v>0</v>
      </c>
      <c r="R1223" s="59">
        <f t="shared" si="688"/>
        <v>0</v>
      </c>
      <c r="S1223" s="59">
        <f t="shared" si="688"/>
        <v>0</v>
      </c>
      <c r="T1223" s="59">
        <f t="shared" si="688"/>
        <v>0</v>
      </c>
      <c r="U1223" s="59">
        <f t="shared" si="688"/>
        <v>0</v>
      </c>
      <c r="V1223" s="59">
        <f t="shared" si="688"/>
        <v>0</v>
      </c>
      <c r="W1223" s="59">
        <f t="shared" si="688"/>
        <v>0</v>
      </c>
      <c r="X1223" s="59">
        <f t="shared" si="688"/>
        <v>0</v>
      </c>
    </row>
    <row r="1224" spans="2:24" hidden="1">
      <c r="B1224" s="58" t="str">
        <f t="shared" si="672"/>
        <v/>
      </c>
      <c r="C1224" s="58" t="str">
        <f t="shared" si="672"/>
        <v/>
      </c>
      <c r="D1224" s="58" t="str">
        <f t="shared" si="672"/>
        <v/>
      </c>
      <c r="E1224" s="58" t="str">
        <f t="shared" si="672"/>
        <v/>
      </c>
      <c r="F1224" s="58"/>
      <c r="G1224" s="58"/>
      <c r="H1224" s="58"/>
      <c r="I1224" s="58"/>
      <c r="J1224" s="58"/>
      <c r="K1224" s="59">
        <f t="shared" ref="K1224:X1224" si="689">IF(AND($D1224="tak",$E1224="prace rozwojowe",Modul_badawczo_rozwojowy=tak),ROUND(K741*K200,0),0)</f>
        <v>0</v>
      </c>
      <c r="L1224" s="59">
        <f t="shared" si="689"/>
        <v>0</v>
      </c>
      <c r="M1224" s="59">
        <f t="shared" si="689"/>
        <v>0</v>
      </c>
      <c r="N1224" s="59">
        <f t="shared" si="689"/>
        <v>0</v>
      </c>
      <c r="O1224" s="59">
        <f t="shared" si="689"/>
        <v>0</v>
      </c>
      <c r="P1224" s="59">
        <f t="shared" si="689"/>
        <v>0</v>
      </c>
      <c r="Q1224" s="59">
        <f t="shared" si="689"/>
        <v>0</v>
      </c>
      <c r="R1224" s="59">
        <f t="shared" si="689"/>
        <v>0</v>
      </c>
      <c r="S1224" s="59">
        <f t="shared" si="689"/>
        <v>0</v>
      </c>
      <c r="T1224" s="59">
        <f t="shared" si="689"/>
        <v>0</v>
      </c>
      <c r="U1224" s="59">
        <f t="shared" si="689"/>
        <v>0</v>
      </c>
      <c r="V1224" s="59">
        <f t="shared" si="689"/>
        <v>0</v>
      </c>
      <c r="W1224" s="59">
        <f t="shared" si="689"/>
        <v>0</v>
      </c>
      <c r="X1224" s="59">
        <f t="shared" si="689"/>
        <v>0</v>
      </c>
    </row>
    <row r="1225" spans="2:24" hidden="1">
      <c r="B1225" s="58" t="str">
        <f t="shared" si="672"/>
        <v/>
      </c>
      <c r="C1225" s="58" t="str">
        <f t="shared" si="672"/>
        <v/>
      </c>
      <c r="D1225" s="58" t="str">
        <f t="shared" si="672"/>
        <v/>
      </c>
      <c r="E1225" s="58" t="str">
        <f t="shared" si="672"/>
        <v/>
      </c>
      <c r="F1225" s="58"/>
      <c r="G1225" s="58"/>
      <c r="H1225" s="58"/>
      <c r="I1225" s="58"/>
      <c r="J1225" s="58"/>
      <c r="K1225" s="59">
        <f t="shared" ref="K1225:X1225" si="690">IF(AND($D1225="tak",$E1225="prace rozwojowe",Modul_badawczo_rozwojowy=tak),ROUND(K742*K201,0),0)</f>
        <v>0</v>
      </c>
      <c r="L1225" s="59">
        <f t="shared" si="690"/>
        <v>0</v>
      </c>
      <c r="M1225" s="59">
        <f t="shared" si="690"/>
        <v>0</v>
      </c>
      <c r="N1225" s="59">
        <f t="shared" si="690"/>
        <v>0</v>
      </c>
      <c r="O1225" s="59">
        <f t="shared" si="690"/>
        <v>0</v>
      </c>
      <c r="P1225" s="59">
        <f t="shared" si="690"/>
        <v>0</v>
      </c>
      <c r="Q1225" s="59">
        <f t="shared" si="690"/>
        <v>0</v>
      </c>
      <c r="R1225" s="59">
        <f t="shared" si="690"/>
        <v>0</v>
      </c>
      <c r="S1225" s="59">
        <f t="shared" si="690"/>
        <v>0</v>
      </c>
      <c r="T1225" s="59">
        <f t="shared" si="690"/>
        <v>0</v>
      </c>
      <c r="U1225" s="59">
        <f t="shared" si="690"/>
        <v>0</v>
      </c>
      <c r="V1225" s="59">
        <f t="shared" si="690"/>
        <v>0</v>
      </c>
      <c r="W1225" s="59">
        <f t="shared" si="690"/>
        <v>0</v>
      </c>
      <c r="X1225" s="59">
        <f t="shared" si="690"/>
        <v>0</v>
      </c>
    </row>
    <row r="1226" spans="2:24" hidden="1">
      <c r="B1226" s="58" t="str">
        <f t="shared" si="672"/>
        <v/>
      </c>
      <c r="C1226" s="58" t="str">
        <f t="shared" si="672"/>
        <v/>
      </c>
      <c r="D1226" s="58" t="str">
        <f t="shared" si="672"/>
        <v/>
      </c>
      <c r="E1226" s="58" t="str">
        <f t="shared" si="672"/>
        <v/>
      </c>
      <c r="F1226" s="58"/>
      <c r="G1226" s="58"/>
      <c r="H1226" s="58"/>
      <c r="I1226" s="58"/>
      <c r="J1226" s="58"/>
      <c r="K1226" s="59">
        <f t="shared" ref="K1226:X1226" si="691">IF(AND($D1226="tak",$E1226="prace rozwojowe",Modul_badawczo_rozwojowy=tak),ROUND(K743*K202,0),0)</f>
        <v>0</v>
      </c>
      <c r="L1226" s="59">
        <f t="shared" si="691"/>
        <v>0</v>
      </c>
      <c r="M1226" s="59">
        <f t="shared" si="691"/>
        <v>0</v>
      </c>
      <c r="N1226" s="59">
        <f t="shared" si="691"/>
        <v>0</v>
      </c>
      <c r="O1226" s="59">
        <f t="shared" si="691"/>
        <v>0</v>
      </c>
      <c r="P1226" s="59">
        <f t="shared" si="691"/>
        <v>0</v>
      </c>
      <c r="Q1226" s="59">
        <f t="shared" si="691"/>
        <v>0</v>
      </c>
      <c r="R1226" s="59">
        <f t="shared" si="691"/>
        <v>0</v>
      </c>
      <c r="S1226" s="59">
        <f t="shared" si="691"/>
        <v>0</v>
      </c>
      <c r="T1226" s="59">
        <f t="shared" si="691"/>
        <v>0</v>
      </c>
      <c r="U1226" s="59">
        <f t="shared" si="691"/>
        <v>0</v>
      </c>
      <c r="V1226" s="59">
        <f t="shared" si="691"/>
        <v>0</v>
      </c>
      <c r="W1226" s="59">
        <f t="shared" si="691"/>
        <v>0</v>
      </c>
      <c r="X1226" s="59">
        <f t="shared" si="691"/>
        <v>0</v>
      </c>
    </row>
    <row r="1227" spans="2:24" hidden="1">
      <c r="B1227" s="58" t="str">
        <f t="shared" si="672"/>
        <v/>
      </c>
      <c r="C1227" s="58" t="str">
        <f t="shared" si="672"/>
        <v/>
      </c>
      <c r="D1227" s="58" t="str">
        <f t="shared" si="672"/>
        <v/>
      </c>
      <c r="E1227" s="58" t="str">
        <f t="shared" si="672"/>
        <v/>
      </c>
      <c r="F1227" s="58"/>
      <c r="G1227" s="58"/>
      <c r="H1227" s="58"/>
      <c r="I1227" s="58"/>
      <c r="J1227" s="58"/>
      <c r="K1227" s="59">
        <f t="shared" ref="K1227:X1227" si="692">IF(AND($D1227="tak",$E1227="prace rozwojowe",Modul_badawczo_rozwojowy=tak),ROUND(K744*K203,0),0)</f>
        <v>0</v>
      </c>
      <c r="L1227" s="59">
        <f t="shared" si="692"/>
        <v>0</v>
      </c>
      <c r="M1227" s="59">
        <f t="shared" si="692"/>
        <v>0</v>
      </c>
      <c r="N1227" s="59">
        <f t="shared" si="692"/>
        <v>0</v>
      </c>
      <c r="O1227" s="59">
        <f t="shared" si="692"/>
        <v>0</v>
      </c>
      <c r="P1227" s="59">
        <f t="shared" si="692"/>
        <v>0</v>
      </c>
      <c r="Q1227" s="59">
        <f t="shared" si="692"/>
        <v>0</v>
      </c>
      <c r="R1227" s="59">
        <f t="shared" si="692"/>
        <v>0</v>
      </c>
      <c r="S1227" s="59">
        <f t="shared" si="692"/>
        <v>0</v>
      </c>
      <c r="T1227" s="59">
        <f t="shared" si="692"/>
        <v>0</v>
      </c>
      <c r="U1227" s="59">
        <f t="shared" si="692"/>
        <v>0</v>
      </c>
      <c r="V1227" s="59">
        <f t="shared" si="692"/>
        <v>0</v>
      </c>
      <c r="W1227" s="59">
        <f t="shared" si="692"/>
        <v>0</v>
      </c>
      <c r="X1227" s="59">
        <f t="shared" si="692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93">ROUND(SUM(K1208:K1227),0)</f>
        <v>0</v>
      </c>
      <c r="L1228" s="60">
        <f t="shared" si="693"/>
        <v>0</v>
      </c>
      <c r="M1228" s="60">
        <f t="shared" si="693"/>
        <v>0</v>
      </c>
      <c r="N1228" s="60">
        <f t="shared" si="693"/>
        <v>0</v>
      </c>
      <c r="O1228" s="60">
        <f t="shared" si="693"/>
        <v>0</v>
      </c>
      <c r="P1228" s="60">
        <f t="shared" si="693"/>
        <v>0</v>
      </c>
      <c r="Q1228" s="60">
        <f t="shared" si="693"/>
        <v>0</v>
      </c>
      <c r="R1228" s="60">
        <f t="shared" si="693"/>
        <v>0</v>
      </c>
      <c r="S1228" s="60">
        <f t="shared" si="693"/>
        <v>0</v>
      </c>
      <c r="T1228" s="60">
        <f t="shared" si="693"/>
        <v>0</v>
      </c>
      <c r="U1228" s="60">
        <f t="shared" si="693"/>
        <v>0</v>
      </c>
      <c r="V1228" s="60">
        <f t="shared" si="693"/>
        <v>0</v>
      </c>
      <c r="W1228" s="60">
        <f t="shared" si="693"/>
        <v>0</v>
      </c>
      <c r="X1228" s="60">
        <f t="shared" si="693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4">IF(ISBLANK(B749),"",B749)</f>
        <v/>
      </c>
      <c r="C1232" s="58" t="str">
        <f t="shared" si="694"/>
        <v/>
      </c>
      <c r="D1232" s="58" t="str">
        <f t="shared" si="694"/>
        <v/>
      </c>
      <c r="E1232" s="58" t="str">
        <f t="shared" si="694"/>
        <v/>
      </c>
      <c r="F1232" s="58"/>
      <c r="G1232" s="58"/>
      <c r="H1232" s="58"/>
      <c r="I1232" s="58"/>
      <c r="J1232" s="58"/>
      <c r="K1232" s="59">
        <f t="shared" ref="K1232:X1232" si="695">IF(AND($D1232="tak",$E1232="prace rozwojowe",Modul_badawczo_rozwojowy=tak),ROUND(K749*K214,0),0)</f>
        <v>0</v>
      </c>
      <c r="L1232" s="59">
        <f t="shared" si="695"/>
        <v>0</v>
      </c>
      <c r="M1232" s="59">
        <f t="shared" si="695"/>
        <v>0</v>
      </c>
      <c r="N1232" s="59">
        <f t="shared" si="695"/>
        <v>0</v>
      </c>
      <c r="O1232" s="59">
        <f t="shared" si="695"/>
        <v>0</v>
      </c>
      <c r="P1232" s="59">
        <f t="shared" si="695"/>
        <v>0</v>
      </c>
      <c r="Q1232" s="59">
        <f t="shared" si="695"/>
        <v>0</v>
      </c>
      <c r="R1232" s="59">
        <f t="shared" si="695"/>
        <v>0</v>
      </c>
      <c r="S1232" s="59">
        <f t="shared" si="695"/>
        <v>0</v>
      </c>
      <c r="T1232" s="59">
        <f t="shared" si="695"/>
        <v>0</v>
      </c>
      <c r="U1232" s="59">
        <f t="shared" si="695"/>
        <v>0</v>
      </c>
      <c r="V1232" s="59">
        <f t="shared" si="695"/>
        <v>0</v>
      </c>
      <c r="W1232" s="59">
        <f t="shared" si="695"/>
        <v>0</v>
      </c>
      <c r="X1232" s="59">
        <f t="shared" si="695"/>
        <v>0</v>
      </c>
    </row>
    <row r="1233" spans="2:24" hidden="1">
      <c r="B1233" s="58" t="str">
        <f t="shared" si="694"/>
        <v/>
      </c>
      <c r="C1233" s="58" t="str">
        <f t="shared" si="694"/>
        <v/>
      </c>
      <c r="D1233" s="58" t="str">
        <f t="shared" si="694"/>
        <v/>
      </c>
      <c r="E1233" s="58" t="str">
        <f t="shared" si="694"/>
        <v/>
      </c>
      <c r="F1233" s="58"/>
      <c r="G1233" s="58"/>
      <c r="H1233" s="58"/>
      <c r="I1233" s="58"/>
      <c r="J1233" s="58"/>
      <c r="K1233" s="59">
        <f t="shared" ref="K1233:X1233" si="696">IF(AND($D1233="tak",$E1233="prace rozwojowe",Modul_badawczo_rozwojowy=tak),ROUND(K750*K215,0),0)</f>
        <v>0</v>
      </c>
      <c r="L1233" s="59">
        <f t="shared" si="696"/>
        <v>0</v>
      </c>
      <c r="M1233" s="59">
        <f t="shared" si="696"/>
        <v>0</v>
      </c>
      <c r="N1233" s="59">
        <f t="shared" si="696"/>
        <v>0</v>
      </c>
      <c r="O1233" s="59">
        <f t="shared" si="696"/>
        <v>0</v>
      </c>
      <c r="P1233" s="59">
        <f t="shared" si="696"/>
        <v>0</v>
      </c>
      <c r="Q1233" s="59">
        <f t="shared" si="696"/>
        <v>0</v>
      </c>
      <c r="R1233" s="59">
        <f t="shared" si="696"/>
        <v>0</v>
      </c>
      <c r="S1233" s="59">
        <f t="shared" si="696"/>
        <v>0</v>
      </c>
      <c r="T1233" s="59">
        <f t="shared" si="696"/>
        <v>0</v>
      </c>
      <c r="U1233" s="59">
        <f t="shared" si="696"/>
        <v>0</v>
      </c>
      <c r="V1233" s="59">
        <f t="shared" si="696"/>
        <v>0</v>
      </c>
      <c r="W1233" s="59">
        <f t="shared" si="696"/>
        <v>0</v>
      </c>
      <c r="X1233" s="59">
        <f t="shared" si="696"/>
        <v>0</v>
      </c>
    </row>
    <row r="1234" spans="2:24" hidden="1">
      <c r="B1234" s="58" t="str">
        <f t="shared" si="694"/>
        <v/>
      </c>
      <c r="C1234" s="58" t="str">
        <f t="shared" si="694"/>
        <v/>
      </c>
      <c r="D1234" s="58" t="str">
        <f t="shared" si="694"/>
        <v/>
      </c>
      <c r="E1234" s="58" t="str">
        <f t="shared" si="694"/>
        <v/>
      </c>
      <c r="F1234" s="58"/>
      <c r="G1234" s="58"/>
      <c r="H1234" s="58"/>
      <c r="I1234" s="58"/>
      <c r="J1234" s="58"/>
      <c r="K1234" s="59">
        <f t="shared" ref="K1234:X1234" si="697">IF(AND($D1234="tak",$E1234="prace rozwojowe",Modul_badawczo_rozwojowy=tak),ROUND(K751*K216,0),0)</f>
        <v>0</v>
      </c>
      <c r="L1234" s="59">
        <f t="shared" si="697"/>
        <v>0</v>
      </c>
      <c r="M1234" s="59">
        <f t="shared" si="697"/>
        <v>0</v>
      </c>
      <c r="N1234" s="59">
        <f t="shared" si="697"/>
        <v>0</v>
      </c>
      <c r="O1234" s="59">
        <f t="shared" si="697"/>
        <v>0</v>
      </c>
      <c r="P1234" s="59">
        <f t="shared" si="697"/>
        <v>0</v>
      </c>
      <c r="Q1234" s="59">
        <f t="shared" si="697"/>
        <v>0</v>
      </c>
      <c r="R1234" s="59">
        <f t="shared" si="697"/>
        <v>0</v>
      </c>
      <c r="S1234" s="59">
        <f t="shared" si="697"/>
        <v>0</v>
      </c>
      <c r="T1234" s="59">
        <f t="shared" si="697"/>
        <v>0</v>
      </c>
      <c r="U1234" s="59">
        <f t="shared" si="697"/>
        <v>0</v>
      </c>
      <c r="V1234" s="59">
        <f t="shared" si="697"/>
        <v>0</v>
      </c>
      <c r="W1234" s="59">
        <f t="shared" si="697"/>
        <v>0</v>
      </c>
      <c r="X1234" s="59">
        <f t="shared" si="697"/>
        <v>0</v>
      </c>
    </row>
    <row r="1235" spans="2:24" hidden="1">
      <c r="B1235" s="58" t="str">
        <f t="shared" si="694"/>
        <v/>
      </c>
      <c r="C1235" s="58" t="str">
        <f t="shared" si="694"/>
        <v/>
      </c>
      <c r="D1235" s="58" t="str">
        <f t="shared" si="694"/>
        <v/>
      </c>
      <c r="E1235" s="58" t="str">
        <f t="shared" si="694"/>
        <v/>
      </c>
      <c r="F1235" s="58"/>
      <c r="G1235" s="58"/>
      <c r="H1235" s="58"/>
      <c r="I1235" s="58"/>
      <c r="J1235" s="58"/>
      <c r="K1235" s="59">
        <f t="shared" ref="K1235:X1235" si="698">IF(AND($D1235="tak",$E1235="prace rozwojowe",Modul_badawczo_rozwojowy=tak),ROUND(K752*K217,0),0)</f>
        <v>0</v>
      </c>
      <c r="L1235" s="59">
        <f t="shared" si="698"/>
        <v>0</v>
      </c>
      <c r="M1235" s="59">
        <f t="shared" si="698"/>
        <v>0</v>
      </c>
      <c r="N1235" s="59">
        <f t="shared" si="698"/>
        <v>0</v>
      </c>
      <c r="O1235" s="59">
        <f t="shared" si="698"/>
        <v>0</v>
      </c>
      <c r="P1235" s="59">
        <f t="shared" si="698"/>
        <v>0</v>
      </c>
      <c r="Q1235" s="59">
        <f t="shared" si="698"/>
        <v>0</v>
      </c>
      <c r="R1235" s="59">
        <f t="shared" si="698"/>
        <v>0</v>
      </c>
      <c r="S1235" s="59">
        <f t="shared" si="698"/>
        <v>0</v>
      </c>
      <c r="T1235" s="59">
        <f t="shared" si="698"/>
        <v>0</v>
      </c>
      <c r="U1235" s="59">
        <f t="shared" si="698"/>
        <v>0</v>
      </c>
      <c r="V1235" s="59">
        <f t="shared" si="698"/>
        <v>0</v>
      </c>
      <c r="W1235" s="59">
        <f t="shared" si="698"/>
        <v>0</v>
      </c>
      <c r="X1235" s="59">
        <f t="shared" si="698"/>
        <v>0</v>
      </c>
    </row>
    <row r="1236" spans="2:24" hidden="1">
      <c r="B1236" s="58" t="str">
        <f t="shared" si="694"/>
        <v/>
      </c>
      <c r="C1236" s="58" t="str">
        <f t="shared" si="694"/>
        <v/>
      </c>
      <c r="D1236" s="58" t="str">
        <f t="shared" si="694"/>
        <v/>
      </c>
      <c r="E1236" s="58" t="str">
        <f t="shared" si="694"/>
        <v/>
      </c>
      <c r="F1236" s="58"/>
      <c r="G1236" s="58"/>
      <c r="H1236" s="58"/>
      <c r="I1236" s="58"/>
      <c r="J1236" s="58"/>
      <c r="K1236" s="59">
        <f t="shared" ref="K1236:X1236" si="699">IF(AND($D1236="tak",$E1236="prace rozwojowe",Modul_badawczo_rozwojowy=tak),ROUND(K753*K218,0),0)</f>
        <v>0</v>
      </c>
      <c r="L1236" s="59">
        <f t="shared" si="699"/>
        <v>0</v>
      </c>
      <c r="M1236" s="59">
        <f t="shared" si="699"/>
        <v>0</v>
      </c>
      <c r="N1236" s="59">
        <f t="shared" si="699"/>
        <v>0</v>
      </c>
      <c r="O1236" s="59">
        <f t="shared" si="699"/>
        <v>0</v>
      </c>
      <c r="P1236" s="59">
        <f t="shared" si="699"/>
        <v>0</v>
      </c>
      <c r="Q1236" s="59">
        <f t="shared" si="699"/>
        <v>0</v>
      </c>
      <c r="R1236" s="59">
        <f t="shared" si="699"/>
        <v>0</v>
      </c>
      <c r="S1236" s="59">
        <f t="shared" si="699"/>
        <v>0</v>
      </c>
      <c r="T1236" s="59">
        <f t="shared" si="699"/>
        <v>0</v>
      </c>
      <c r="U1236" s="59">
        <f t="shared" si="699"/>
        <v>0</v>
      </c>
      <c r="V1236" s="59">
        <f t="shared" si="699"/>
        <v>0</v>
      </c>
      <c r="W1236" s="59">
        <f t="shared" si="699"/>
        <v>0</v>
      </c>
      <c r="X1236" s="59">
        <f t="shared" si="699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700">ROUND(SUM(K1232:K1236),0)</f>
        <v>0</v>
      </c>
      <c r="L1237" s="60">
        <f t="shared" si="700"/>
        <v>0</v>
      </c>
      <c r="M1237" s="60">
        <f t="shared" si="700"/>
        <v>0</v>
      </c>
      <c r="N1237" s="60">
        <f t="shared" si="700"/>
        <v>0</v>
      </c>
      <c r="O1237" s="60">
        <f t="shared" si="700"/>
        <v>0</v>
      </c>
      <c r="P1237" s="60">
        <f t="shared" si="700"/>
        <v>0</v>
      </c>
      <c r="Q1237" s="60">
        <f t="shared" si="700"/>
        <v>0</v>
      </c>
      <c r="R1237" s="60">
        <f t="shared" si="700"/>
        <v>0</v>
      </c>
      <c r="S1237" s="60">
        <f t="shared" si="700"/>
        <v>0</v>
      </c>
      <c r="T1237" s="60">
        <f t="shared" si="700"/>
        <v>0</v>
      </c>
      <c r="U1237" s="60">
        <f t="shared" si="700"/>
        <v>0</v>
      </c>
      <c r="V1237" s="60">
        <f t="shared" si="700"/>
        <v>0</v>
      </c>
      <c r="W1237" s="60">
        <f t="shared" si="700"/>
        <v>0</v>
      </c>
      <c r="X1237" s="60">
        <f t="shared" si="700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701">IF(ISBLANK(B759),"",B759)</f>
        <v/>
      </c>
      <c r="C1242" s="58" t="str">
        <f t="shared" si="701"/>
        <v/>
      </c>
      <c r="D1242" s="58" t="str">
        <f t="shared" si="701"/>
        <v/>
      </c>
      <c r="E1242" s="58" t="str">
        <f t="shared" si="701"/>
        <v/>
      </c>
      <c r="F1242" s="58"/>
      <c r="G1242" s="58"/>
      <c r="H1242" s="58"/>
      <c r="I1242" s="58"/>
      <c r="J1242" s="58"/>
      <c r="K1242" s="59">
        <f t="shared" ref="K1242:X1242" si="702">IF(AND($D1242="tak",$E1242="prace rozwojowe",Modul_badawczo_rozwojowy=tak),ROUND(K759*K349,0),0)</f>
        <v>0</v>
      </c>
      <c r="L1242" s="59">
        <f t="shared" si="702"/>
        <v>0</v>
      </c>
      <c r="M1242" s="59">
        <f t="shared" si="702"/>
        <v>0</v>
      </c>
      <c r="N1242" s="59">
        <f t="shared" si="702"/>
        <v>0</v>
      </c>
      <c r="O1242" s="59">
        <f t="shared" si="702"/>
        <v>0</v>
      </c>
      <c r="P1242" s="59">
        <f t="shared" si="702"/>
        <v>0</v>
      </c>
      <c r="Q1242" s="59">
        <f t="shared" si="702"/>
        <v>0</v>
      </c>
      <c r="R1242" s="59">
        <f t="shared" si="702"/>
        <v>0</v>
      </c>
      <c r="S1242" s="59">
        <f t="shared" si="702"/>
        <v>0</v>
      </c>
      <c r="T1242" s="59">
        <f t="shared" si="702"/>
        <v>0</v>
      </c>
      <c r="U1242" s="59">
        <f t="shared" si="702"/>
        <v>0</v>
      </c>
      <c r="V1242" s="59">
        <f t="shared" si="702"/>
        <v>0</v>
      </c>
      <c r="W1242" s="59">
        <f t="shared" si="702"/>
        <v>0</v>
      </c>
      <c r="X1242" s="59">
        <f t="shared" si="702"/>
        <v>0</v>
      </c>
    </row>
    <row r="1243" spans="2:24" hidden="1">
      <c r="B1243" s="58" t="str">
        <f t="shared" si="701"/>
        <v/>
      </c>
      <c r="C1243" s="58" t="str">
        <f t="shared" si="701"/>
        <v/>
      </c>
      <c r="D1243" s="58" t="str">
        <f t="shared" si="701"/>
        <v/>
      </c>
      <c r="E1243" s="58" t="str">
        <f t="shared" si="701"/>
        <v/>
      </c>
      <c r="F1243" s="58"/>
      <c r="G1243" s="58"/>
      <c r="H1243" s="58"/>
      <c r="I1243" s="58"/>
      <c r="J1243" s="58"/>
      <c r="K1243" s="59">
        <f t="shared" ref="K1243:X1243" si="703">IF(AND($D1243="tak",$E1243="prace rozwojowe",Modul_badawczo_rozwojowy=tak),ROUND(K760*K350,0),0)</f>
        <v>0</v>
      </c>
      <c r="L1243" s="59">
        <f t="shared" si="703"/>
        <v>0</v>
      </c>
      <c r="M1243" s="59">
        <f t="shared" si="703"/>
        <v>0</v>
      </c>
      <c r="N1243" s="59">
        <f t="shared" si="703"/>
        <v>0</v>
      </c>
      <c r="O1243" s="59">
        <f t="shared" si="703"/>
        <v>0</v>
      </c>
      <c r="P1243" s="59">
        <f t="shared" si="703"/>
        <v>0</v>
      </c>
      <c r="Q1243" s="59">
        <f t="shared" si="703"/>
        <v>0</v>
      </c>
      <c r="R1243" s="59">
        <f t="shared" si="703"/>
        <v>0</v>
      </c>
      <c r="S1243" s="59">
        <f t="shared" si="703"/>
        <v>0</v>
      </c>
      <c r="T1243" s="59">
        <f t="shared" si="703"/>
        <v>0</v>
      </c>
      <c r="U1243" s="59">
        <f t="shared" si="703"/>
        <v>0</v>
      </c>
      <c r="V1243" s="59">
        <f t="shared" si="703"/>
        <v>0</v>
      </c>
      <c r="W1243" s="59">
        <f t="shared" si="703"/>
        <v>0</v>
      </c>
      <c r="X1243" s="59">
        <f t="shared" si="703"/>
        <v>0</v>
      </c>
    </row>
    <row r="1244" spans="2:24" hidden="1">
      <c r="B1244" s="58" t="str">
        <f t="shared" si="701"/>
        <v/>
      </c>
      <c r="C1244" s="58" t="str">
        <f t="shared" si="701"/>
        <v/>
      </c>
      <c r="D1244" s="58" t="str">
        <f t="shared" si="701"/>
        <v/>
      </c>
      <c r="E1244" s="58" t="str">
        <f t="shared" si="701"/>
        <v/>
      </c>
      <c r="F1244" s="58"/>
      <c r="G1244" s="58"/>
      <c r="H1244" s="58"/>
      <c r="I1244" s="58"/>
      <c r="J1244" s="58"/>
      <c r="K1244" s="59">
        <f t="shared" ref="K1244:X1244" si="704">IF(AND($D1244="tak",$E1244="prace rozwojowe",Modul_badawczo_rozwojowy=tak),ROUND(K761*K351,0),0)</f>
        <v>0</v>
      </c>
      <c r="L1244" s="59">
        <f t="shared" si="704"/>
        <v>0</v>
      </c>
      <c r="M1244" s="59">
        <f t="shared" si="704"/>
        <v>0</v>
      </c>
      <c r="N1244" s="59">
        <f t="shared" si="704"/>
        <v>0</v>
      </c>
      <c r="O1244" s="59">
        <f t="shared" si="704"/>
        <v>0</v>
      </c>
      <c r="P1244" s="59">
        <f t="shared" si="704"/>
        <v>0</v>
      </c>
      <c r="Q1244" s="59">
        <f t="shared" si="704"/>
        <v>0</v>
      </c>
      <c r="R1244" s="59">
        <f t="shared" si="704"/>
        <v>0</v>
      </c>
      <c r="S1244" s="59">
        <f t="shared" si="704"/>
        <v>0</v>
      </c>
      <c r="T1244" s="59">
        <f t="shared" si="704"/>
        <v>0</v>
      </c>
      <c r="U1244" s="59">
        <f t="shared" si="704"/>
        <v>0</v>
      </c>
      <c r="V1244" s="59">
        <f t="shared" si="704"/>
        <v>0</v>
      </c>
      <c r="W1244" s="59">
        <f t="shared" si="704"/>
        <v>0</v>
      </c>
      <c r="X1244" s="59">
        <f t="shared" si="704"/>
        <v>0</v>
      </c>
    </row>
    <row r="1245" spans="2:24" hidden="1">
      <c r="B1245" s="58" t="str">
        <f t="shared" si="701"/>
        <v/>
      </c>
      <c r="C1245" s="58" t="str">
        <f t="shared" si="701"/>
        <v/>
      </c>
      <c r="D1245" s="58" t="str">
        <f t="shared" si="701"/>
        <v/>
      </c>
      <c r="E1245" s="58" t="str">
        <f t="shared" si="701"/>
        <v/>
      </c>
      <c r="F1245" s="58"/>
      <c r="G1245" s="58"/>
      <c r="H1245" s="58"/>
      <c r="I1245" s="58"/>
      <c r="J1245" s="58"/>
      <c r="K1245" s="59">
        <f t="shared" ref="K1245:X1245" si="705">IF(AND($D1245="tak",$E1245="prace rozwojowe",Modul_badawczo_rozwojowy=tak),ROUND(K762*K352,0),0)</f>
        <v>0</v>
      </c>
      <c r="L1245" s="59">
        <f t="shared" si="705"/>
        <v>0</v>
      </c>
      <c r="M1245" s="59">
        <f t="shared" si="705"/>
        <v>0</v>
      </c>
      <c r="N1245" s="59">
        <f t="shared" si="705"/>
        <v>0</v>
      </c>
      <c r="O1245" s="59">
        <f t="shared" si="705"/>
        <v>0</v>
      </c>
      <c r="P1245" s="59">
        <f t="shared" si="705"/>
        <v>0</v>
      </c>
      <c r="Q1245" s="59">
        <f t="shared" si="705"/>
        <v>0</v>
      </c>
      <c r="R1245" s="59">
        <f t="shared" si="705"/>
        <v>0</v>
      </c>
      <c r="S1245" s="59">
        <f t="shared" si="705"/>
        <v>0</v>
      </c>
      <c r="T1245" s="59">
        <f t="shared" si="705"/>
        <v>0</v>
      </c>
      <c r="U1245" s="59">
        <f t="shared" si="705"/>
        <v>0</v>
      </c>
      <c r="V1245" s="59">
        <f t="shared" si="705"/>
        <v>0</v>
      </c>
      <c r="W1245" s="59">
        <f t="shared" si="705"/>
        <v>0</v>
      </c>
      <c r="X1245" s="59">
        <f t="shared" si="705"/>
        <v>0</v>
      </c>
    </row>
    <row r="1246" spans="2:24" hidden="1">
      <c r="B1246" s="58" t="str">
        <f t="shared" si="701"/>
        <v/>
      </c>
      <c r="C1246" s="58" t="str">
        <f t="shared" si="701"/>
        <v/>
      </c>
      <c r="D1246" s="58" t="str">
        <f t="shared" si="701"/>
        <v/>
      </c>
      <c r="E1246" s="58" t="str">
        <f t="shared" si="701"/>
        <v/>
      </c>
      <c r="F1246" s="58"/>
      <c r="G1246" s="58"/>
      <c r="H1246" s="58"/>
      <c r="I1246" s="58"/>
      <c r="J1246" s="58"/>
      <c r="K1246" s="59">
        <f t="shared" ref="K1246:X1246" si="706">IF(AND($D1246="tak",$E1246="prace rozwojowe",Modul_badawczo_rozwojowy=tak),ROUND(K763*K353,0),0)</f>
        <v>0</v>
      </c>
      <c r="L1246" s="59">
        <f t="shared" si="706"/>
        <v>0</v>
      </c>
      <c r="M1246" s="59">
        <f t="shared" si="706"/>
        <v>0</v>
      </c>
      <c r="N1246" s="59">
        <f t="shared" si="706"/>
        <v>0</v>
      </c>
      <c r="O1246" s="59">
        <f t="shared" si="706"/>
        <v>0</v>
      </c>
      <c r="P1246" s="59">
        <f t="shared" si="706"/>
        <v>0</v>
      </c>
      <c r="Q1246" s="59">
        <f t="shared" si="706"/>
        <v>0</v>
      </c>
      <c r="R1246" s="59">
        <f t="shared" si="706"/>
        <v>0</v>
      </c>
      <c r="S1246" s="59">
        <f t="shared" si="706"/>
        <v>0</v>
      </c>
      <c r="T1246" s="59">
        <f t="shared" si="706"/>
        <v>0</v>
      </c>
      <c r="U1246" s="59">
        <f t="shared" si="706"/>
        <v>0</v>
      </c>
      <c r="V1246" s="59">
        <f t="shared" si="706"/>
        <v>0</v>
      </c>
      <c r="W1246" s="59">
        <f t="shared" si="706"/>
        <v>0</v>
      </c>
      <c r="X1246" s="59">
        <f t="shared" si="706"/>
        <v>0</v>
      </c>
    </row>
    <row r="1247" spans="2:24" hidden="1">
      <c r="B1247" s="58" t="str">
        <f t="shared" si="701"/>
        <v/>
      </c>
      <c r="C1247" s="58" t="str">
        <f t="shared" si="701"/>
        <v/>
      </c>
      <c r="D1247" s="58" t="str">
        <f t="shared" si="701"/>
        <v/>
      </c>
      <c r="E1247" s="58" t="str">
        <f t="shared" si="701"/>
        <v/>
      </c>
      <c r="F1247" s="58"/>
      <c r="G1247" s="58"/>
      <c r="H1247" s="58"/>
      <c r="I1247" s="58"/>
      <c r="J1247" s="58"/>
      <c r="K1247" s="59">
        <f t="shared" ref="K1247:X1247" si="707">IF(AND($D1247="tak",$E1247="prace rozwojowe",Modul_badawczo_rozwojowy=tak),ROUND(K764*K354,0),0)</f>
        <v>0</v>
      </c>
      <c r="L1247" s="59">
        <f t="shared" si="707"/>
        <v>0</v>
      </c>
      <c r="M1247" s="59">
        <f t="shared" si="707"/>
        <v>0</v>
      </c>
      <c r="N1247" s="59">
        <f t="shared" si="707"/>
        <v>0</v>
      </c>
      <c r="O1247" s="59">
        <f t="shared" si="707"/>
        <v>0</v>
      </c>
      <c r="P1247" s="59">
        <f t="shared" si="707"/>
        <v>0</v>
      </c>
      <c r="Q1247" s="59">
        <f t="shared" si="707"/>
        <v>0</v>
      </c>
      <c r="R1247" s="59">
        <f t="shared" si="707"/>
        <v>0</v>
      </c>
      <c r="S1247" s="59">
        <f t="shared" si="707"/>
        <v>0</v>
      </c>
      <c r="T1247" s="59">
        <f t="shared" si="707"/>
        <v>0</v>
      </c>
      <c r="U1247" s="59">
        <f t="shared" si="707"/>
        <v>0</v>
      </c>
      <c r="V1247" s="59">
        <f t="shared" si="707"/>
        <v>0</v>
      </c>
      <c r="W1247" s="59">
        <f t="shared" si="707"/>
        <v>0</v>
      </c>
      <c r="X1247" s="59">
        <f t="shared" si="707"/>
        <v>0</v>
      </c>
    </row>
    <row r="1248" spans="2:24" hidden="1">
      <c r="B1248" s="58" t="str">
        <f t="shared" si="701"/>
        <v/>
      </c>
      <c r="C1248" s="58" t="str">
        <f t="shared" si="701"/>
        <v/>
      </c>
      <c r="D1248" s="58" t="str">
        <f t="shared" si="701"/>
        <v/>
      </c>
      <c r="E1248" s="58" t="str">
        <f t="shared" si="701"/>
        <v/>
      </c>
      <c r="F1248" s="58"/>
      <c r="G1248" s="58"/>
      <c r="H1248" s="58"/>
      <c r="I1248" s="58"/>
      <c r="J1248" s="58"/>
      <c r="K1248" s="59">
        <f t="shared" ref="K1248:X1248" si="708">IF(AND($D1248="tak",$E1248="prace rozwojowe",Modul_badawczo_rozwojowy=tak),ROUND(K765*K355,0),0)</f>
        <v>0</v>
      </c>
      <c r="L1248" s="59">
        <f t="shared" si="708"/>
        <v>0</v>
      </c>
      <c r="M1248" s="59">
        <f t="shared" si="708"/>
        <v>0</v>
      </c>
      <c r="N1248" s="59">
        <f t="shared" si="708"/>
        <v>0</v>
      </c>
      <c r="O1248" s="59">
        <f t="shared" si="708"/>
        <v>0</v>
      </c>
      <c r="P1248" s="59">
        <f t="shared" si="708"/>
        <v>0</v>
      </c>
      <c r="Q1248" s="59">
        <f t="shared" si="708"/>
        <v>0</v>
      </c>
      <c r="R1248" s="59">
        <f t="shared" si="708"/>
        <v>0</v>
      </c>
      <c r="S1248" s="59">
        <f t="shared" si="708"/>
        <v>0</v>
      </c>
      <c r="T1248" s="59">
        <f t="shared" si="708"/>
        <v>0</v>
      </c>
      <c r="U1248" s="59">
        <f t="shared" si="708"/>
        <v>0</v>
      </c>
      <c r="V1248" s="59">
        <f t="shared" si="708"/>
        <v>0</v>
      </c>
      <c r="W1248" s="59">
        <f t="shared" si="708"/>
        <v>0</v>
      </c>
      <c r="X1248" s="59">
        <f t="shared" si="708"/>
        <v>0</v>
      </c>
    </row>
    <row r="1249" spans="2:24" hidden="1">
      <c r="B1249" s="58" t="str">
        <f t="shared" si="701"/>
        <v/>
      </c>
      <c r="C1249" s="58" t="str">
        <f t="shared" si="701"/>
        <v/>
      </c>
      <c r="D1249" s="58" t="str">
        <f t="shared" si="701"/>
        <v/>
      </c>
      <c r="E1249" s="58" t="str">
        <f t="shared" si="701"/>
        <v/>
      </c>
      <c r="F1249" s="58"/>
      <c r="G1249" s="58"/>
      <c r="H1249" s="58"/>
      <c r="I1249" s="58"/>
      <c r="J1249" s="58"/>
      <c r="K1249" s="59">
        <f t="shared" ref="K1249:X1249" si="709">IF(AND($D1249="tak",$E1249="prace rozwojowe",Modul_badawczo_rozwojowy=tak),ROUND(K766*K356,0),0)</f>
        <v>0</v>
      </c>
      <c r="L1249" s="59">
        <f t="shared" si="709"/>
        <v>0</v>
      </c>
      <c r="M1249" s="59">
        <f t="shared" si="709"/>
        <v>0</v>
      </c>
      <c r="N1249" s="59">
        <f t="shared" si="709"/>
        <v>0</v>
      </c>
      <c r="O1249" s="59">
        <f t="shared" si="709"/>
        <v>0</v>
      </c>
      <c r="P1249" s="59">
        <f t="shared" si="709"/>
        <v>0</v>
      </c>
      <c r="Q1249" s="59">
        <f t="shared" si="709"/>
        <v>0</v>
      </c>
      <c r="R1249" s="59">
        <f t="shared" si="709"/>
        <v>0</v>
      </c>
      <c r="S1249" s="59">
        <f t="shared" si="709"/>
        <v>0</v>
      </c>
      <c r="T1249" s="59">
        <f t="shared" si="709"/>
        <v>0</v>
      </c>
      <c r="U1249" s="59">
        <f t="shared" si="709"/>
        <v>0</v>
      </c>
      <c r="V1249" s="59">
        <f t="shared" si="709"/>
        <v>0</v>
      </c>
      <c r="W1249" s="59">
        <f t="shared" si="709"/>
        <v>0</v>
      </c>
      <c r="X1249" s="59">
        <f t="shared" si="709"/>
        <v>0</v>
      </c>
    </row>
    <row r="1250" spans="2:24" hidden="1">
      <c r="B1250" s="58" t="str">
        <f t="shared" si="701"/>
        <v/>
      </c>
      <c r="C1250" s="58" t="str">
        <f t="shared" si="701"/>
        <v/>
      </c>
      <c r="D1250" s="58" t="str">
        <f t="shared" si="701"/>
        <v/>
      </c>
      <c r="E1250" s="58" t="str">
        <f t="shared" si="701"/>
        <v/>
      </c>
      <c r="F1250" s="58"/>
      <c r="G1250" s="58"/>
      <c r="H1250" s="58"/>
      <c r="I1250" s="58"/>
      <c r="J1250" s="58"/>
      <c r="K1250" s="59">
        <f t="shared" ref="K1250:X1250" si="710">IF(AND($D1250="tak",$E1250="prace rozwojowe",Modul_badawczo_rozwojowy=tak),ROUND(K767*K357,0),0)</f>
        <v>0</v>
      </c>
      <c r="L1250" s="59">
        <f t="shared" si="710"/>
        <v>0</v>
      </c>
      <c r="M1250" s="59">
        <f t="shared" si="710"/>
        <v>0</v>
      </c>
      <c r="N1250" s="59">
        <f t="shared" si="710"/>
        <v>0</v>
      </c>
      <c r="O1250" s="59">
        <f t="shared" si="710"/>
        <v>0</v>
      </c>
      <c r="P1250" s="59">
        <f t="shared" si="710"/>
        <v>0</v>
      </c>
      <c r="Q1250" s="59">
        <f t="shared" si="710"/>
        <v>0</v>
      </c>
      <c r="R1250" s="59">
        <f t="shared" si="710"/>
        <v>0</v>
      </c>
      <c r="S1250" s="59">
        <f t="shared" si="710"/>
        <v>0</v>
      </c>
      <c r="T1250" s="59">
        <f t="shared" si="710"/>
        <v>0</v>
      </c>
      <c r="U1250" s="59">
        <f t="shared" si="710"/>
        <v>0</v>
      </c>
      <c r="V1250" s="59">
        <f t="shared" si="710"/>
        <v>0</v>
      </c>
      <c r="W1250" s="59">
        <f t="shared" si="710"/>
        <v>0</v>
      </c>
      <c r="X1250" s="59">
        <f t="shared" si="710"/>
        <v>0</v>
      </c>
    </row>
    <row r="1251" spans="2:24" hidden="1">
      <c r="B1251" s="58" t="str">
        <f t="shared" si="701"/>
        <v/>
      </c>
      <c r="C1251" s="58" t="str">
        <f t="shared" si="701"/>
        <v/>
      </c>
      <c r="D1251" s="58" t="str">
        <f t="shared" si="701"/>
        <v/>
      </c>
      <c r="E1251" s="58" t="str">
        <f t="shared" si="701"/>
        <v/>
      </c>
      <c r="F1251" s="58"/>
      <c r="G1251" s="58"/>
      <c r="H1251" s="58"/>
      <c r="I1251" s="58"/>
      <c r="J1251" s="58"/>
      <c r="K1251" s="59">
        <f t="shared" ref="K1251:X1251" si="711">IF(AND($D1251="tak",$E1251="prace rozwojowe",Modul_badawczo_rozwojowy=tak),ROUND(K768*K358,0),0)</f>
        <v>0</v>
      </c>
      <c r="L1251" s="59">
        <f t="shared" si="711"/>
        <v>0</v>
      </c>
      <c r="M1251" s="59">
        <f t="shared" si="711"/>
        <v>0</v>
      </c>
      <c r="N1251" s="59">
        <f t="shared" si="711"/>
        <v>0</v>
      </c>
      <c r="O1251" s="59">
        <f t="shared" si="711"/>
        <v>0</v>
      </c>
      <c r="P1251" s="59">
        <f t="shared" si="711"/>
        <v>0</v>
      </c>
      <c r="Q1251" s="59">
        <f t="shared" si="711"/>
        <v>0</v>
      </c>
      <c r="R1251" s="59">
        <f t="shared" si="711"/>
        <v>0</v>
      </c>
      <c r="S1251" s="59">
        <f t="shared" si="711"/>
        <v>0</v>
      </c>
      <c r="T1251" s="59">
        <f t="shared" si="711"/>
        <v>0</v>
      </c>
      <c r="U1251" s="59">
        <f t="shared" si="711"/>
        <v>0</v>
      </c>
      <c r="V1251" s="59">
        <f t="shared" si="711"/>
        <v>0</v>
      </c>
      <c r="W1251" s="59">
        <f t="shared" si="711"/>
        <v>0</v>
      </c>
      <c r="X1251" s="59">
        <f t="shared" si="711"/>
        <v>0</v>
      </c>
    </row>
    <row r="1252" spans="2:24" hidden="1">
      <c r="B1252" s="58" t="str">
        <f t="shared" si="701"/>
        <v/>
      </c>
      <c r="C1252" s="58" t="str">
        <f t="shared" si="701"/>
        <v/>
      </c>
      <c r="D1252" s="58" t="str">
        <f t="shared" si="701"/>
        <v/>
      </c>
      <c r="E1252" s="58" t="str">
        <f t="shared" si="701"/>
        <v/>
      </c>
      <c r="F1252" s="58"/>
      <c r="G1252" s="58"/>
      <c r="H1252" s="58"/>
      <c r="I1252" s="58"/>
      <c r="J1252" s="58"/>
      <c r="K1252" s="59">
        <f t="shared" ref="K1252:X1252" si="712">IF(AND($D1252="tak",$E1252="prace rozwojowe",Modul_badawczo_rozwojowy=tak),ROUND(K769*K359,0),0)</f>
        <v>0</v>
      </c>
      <c r="L1252" s="59">
        <f t="shared" si="712"/>
        <v>0</v>
      </c>
      <c r="M1252" s="59">
        <f t="shared" si="712"/>
        <v>0</v>
      </c>
      <c r="N1252" s="59">
        <f t="shared" si="712"/>
        <v>0</v>
      </c>
      <c r="O1252" s="59">
        <f t="shared" si="712"/>
        <v>0</v>
      </c>
      <c r="P1252" s="59">
        <f t="shared" si="712"/>
        <v>0</v>
      </c>
      <c r="Q1252" s="59">
        <f t="shared" si="712"/>
        <v>0</v>
      </c>
      <c r="R1252" s="59">
        <f t="shared" si="712"/>
        <v>0</v>
      </c>
      <c r="S1252" s="59">
        <f t="shared" si="712"/>
        <v>0</v>
      </c>
      <c r="T1252" s="59">
        <f t="shared" si="712"/>
        <v>0</v>
      </c>
      <c r="U1252" s="59">
        <f t="shared" si="712"/>
        <v>0</v>
      </c>
      <c r="V1252" s="59">
        <f t="shared" si="712"/>
        <v>0</v>
      </c>
      <c r="W1252" s="59">
        <f t="shared" si="712"/>
        <v>0</v>
      </c>
      <c r="X1252" s="59">
        <f t="shared" si="712"/>
        <v>0</v>
      </c>
    </row>
    <row r="1253" spans="2:24" hidden="1">
      <c r="B1253" s="58" t="str">
        <f t="shared" si="701"/>
        <v/>
      </c>
      <c r="C1253" s="58" t="str">
        <f t="shared" si="701"/>
        <v/>
      </c>
      <c r="D1253" s="58" t="str">
        <f t="shared" si="701"/>
        <v/>
      </c>
      <c r="E1253" s="58" t="str">
        <f t="shared" si="701"/>
        <v/>
      </c>
      <c r="F1253" s="58"/>
      <c r="G1253" s="58"/>
      <c r="H1253" s="58"/>
      <c r="I1253" s="58"/>
      <c r="J1253" s="58"/>
      <c r="K1253" s="59">
        <f t="shared" ref="K1253:X1253" si="713">IF(AND($D1253="tak",$E1253="prace rozwojowe",Modul_badawczo_rozwojowy=tak),ROUND(K770*K360,0),0)</f>
        <v>0</v>
      </c>
      <c r="L1253" s="59">
        <f t="shared" si="713"/>
        <v>0</v>
      </c>
      <c r="M1253" s="59">
        <f t="shared" si="713"/>
        <v>0</v>
      </c>
      <c r="N1253" s="59">
        <f t="shared" si="713"/>
        <v>0</v>
      </c>
      <c r="O1253" s="59">
        <f t="shared" si="713"/>
        <v>0</v>
      </c>
      <c r="P1253" s="59">
        <f t="shared" si="713"/>
        <v>0</v>
      </c>
      <c r="Q1253" s="59">
        <f t="shared" si="713"/>
        <v>0</v>
      </c>
      <c r="R1253" s="59">
        <f t="shared" si="713"/>
        <v>0</v>
      </c>
      <c r="S1253" s="59">
        <f t="shared" si="713"/>
        <v>0</v>
      </c>
      <c r="T1253" s="59">
        <f t="shared" si="713"/>
        <v>0</v>
      </c>
      <c r="U1253" s="59">
        <f t="shared" si="713"/>
        <v>0</v>
      </c>
      <c r="V1253" s="59">
        <f t="shared" si="713"/>
        <v>0</v>
      </c>
      <c r="W1253" s="59">
        <f t="shared" si="713"/>
        <v>0</v>
      </c>
      <c r="X1253" s="59">
        <f t="shared" si="713"/>
        <v>0</v>
      </c>
    </row>
    <row r="1254" spans="2:24" hidden="1">
      <c r="B1254" s="58" t="str">
        <f t="shared" si="701"/>
        <v/>
      </c>
      <c r="C1254" s="58" t="str">
        <f t="shared" si="701"/>
        <v/>
      </c>
      <c r="D1254" s="58" t="str">
        <f t="shared" si="701"/>
        <v/>
      </c>
      <c r="E1254" s="58" t="str">
        <f t="shared" si="701"/>
        <v/>
      </c>
      <c r="F1254" s="58"/>
      <c r="G1254" s="58"/>
      <c r="H1254" s="58"/>
      <c r="I1254" s="58"/>
      <c r="J1254" s="58"/>
      <c r="K1254" s="59">
        <f t="shared" ref="K1254:X1254" si="714">IF(AND($D1254="tak",$E1254="prace rozwojowe",Modul_badawczo_rozwojowy=tak),ROUND(K771*K361,0),0)</f>
        <v>0</v>
      </c>
      <c r="L1254" s="59">
        <f t="shared" si="714"/>
        <v>0</v>
      </c>
      <c r="M1254" s="59">
        <f t="shared" si="714"/>
        <v>0</v>
      </c>
      <c r="N1254" s="59">
        <f t="shared" si="714"/>
        <v>0</v>
      </c>
      <c r="O1254" s="59">
        <f t="shared" si="714"/>
        <v>0</v>
      </c>
      <c r="P1254" s="59">
        <f t="shared" si="714"/>
        <v>0</v>
      </c>
      <c r="Q1254" s="59">
        <f t="shared" si="714"/>
        <v>0</v>
      </c>
      <c r="R1254" s="59">
        <f t="shared" si="714"/>
        <v>0</v>
      </c>
      <c r="S1254" s="59">
        <f t="shared" si="714"/>
        <v>0</v>
      </c>
      <c r="T1254" s="59">
        <f t="shared" si="714"/>
        <v>0</v>
      </c>
      <c r="U1254" s="59">
        <f t="shared" si="714"/>
        <v>0</v>
      </c>
      <c r="V1254" s="59">
        <f t="shared" si="714"/>
        <v>0</v>
      </c>
      <c r="W1254" s="59">
        <f t="shared" si="714"/>
        <v>0</v>
      </c>
      <c r="X1254" s="59">
        <f t="shared" si="714"/>
        <v>0</v>
      </c>
    </row>
    <row r="1255" spans="2:24" hidden="1">
      <c r="B1255" s="58" t="str">
        <f t="shared" si="701"/>
        <v/>
      </c>
      <c r="C1255" s="58" t="str">
        <f t="shared" si="701"/>
        <v/>
      </c>
      <c r="D1255" s="58" t="str">
        <f t="shared" si="701"/>
        <v/>
      </c>
      <c r="E1255" s="58" t="str">
        <f t="shared" si="701"/>
        <v/>
      </c>
      <c r="F1255" s="58"/>
      <c r="G1255" s="58"/>
      <c r="H1255" s="58"/>
      <c r="I1255" s="58"/>
      <c r="J1255" s="58"/>
      <c r="K1255" s="59">
        <f t="shared" ref="K1255:X1255" si="715">IF(AND($D1255="tak",$E1255="prace rozwojowe",Modul_badawczo_rozwojowy=tak),ROUND(K772*K362,0),0)</f>
        <v>0</v>
      </c>
      <c r="L1255" s="59">
        <f t="shared" si="715"/>
        <v>0</v>
      </c>
      <c r="M1255" s="59">
        <f t="shared" si="715"/>
        <v>0</v>
      </c>
      <c r="N1255" s="59">
        <f t="shared" si="715"/>
        <v>0</v>
      </c>
      <c r="O1255" s="59">
        <f t="shared" si="715"/>
        <v>0</v>
      </c>
      <c r="P1255" s="59">
        <f t="shared" si="715"/>
        <v>0</v>
      </c>
      <c r="Q1255" s="59">
        <f t="shared" si="715"/>
        <v>0</v>
      </c>
      <c r="R1255" s="59">
        <f t="shared" si="715"/>
        <v>0</v>
      </c>
      <c r="S1255" s="59">
        <f t="shared" si="715"/>
        <v>0</v>
      </c>
      <c r="T1255" s="59">
        <f t="shared" si="715"/>
        <v>0</v>
      </c>
      <c r="U1255" s="59">
        <f t="shared" si="715"/>
        <v>0</v>
      </c>
      <c r="V1255" s="59">
        <f t="shared" si="715"/>
        <v>0</v>
      </c>
      <c r="W1255" s="59">
        <f t="shared" si="715"/>
        <v>0</v>
      </c>
      <c r="X1255" s="59">
        <f t="shared" si="715"/>
        <v>0</v>
      </c>
    </row>
    <row r="1256" spans="2:24" hidden="1">
      <c r="B1256" s="58" t="str">
        <f t="shared" si="701"/>
        <v/>
      </c>
      <c r="C1256" s="58" t="str">
        <f t="shared" si="701"/>
        <v/>
      </c>
      <c r="D1256" s="58" t="str">
        <f t="shared" si="701"/>
        <v/>
      </c>
      <c r="E1256" s="58" t="str">
        <f t="shared" si="701"/>
        <v/>
      </c>
      <c r="F1256" s="58"/>
      <c r="G1256" s="58"/>
      <c r="H1256" s="58"/>
      <c r="I1256" s="58"/>
      <c r="J1256" s="58"/>
      <c r="K1256" s="59">
        <f t="shared" ref="K1256:X1256" si="716">IF(AND($D1256="tak",$E1256="prace rozwojowe",Modul_badawczo_rozwojowy=tak),ROUND(K773*K363,0),0)</f>
        <v>0</v>
      </c>
      <c r="L1256" s="59">
        <f t="shared" si="716"/>
        <v>0</v>
      </c>
      <c r="M1256" s="59">
        <f t="shared" si="716"/>
        <v>0</v>
      </c>
      <c r="N1256" s="59">
        <f t="shared" si="716"/>
        <v>0</v>
      </c>
      <c r="O1256" s="59">
        <f t="shared" si="716"/>
        <v>0</v>
      </c>
      <c r="P1256" s="59">
        <f t="shared" si="716"/>
        <v>0</v>
      </c>
      <c r="Q1256" s="59">
        <f t="shared" si="716"/>
        <v>0</v>
      </c>
      <c r="R1256" s="59">
        <f t="shared" si="716"/>
        <v>0</v>
      </c>
      <c r="S1256" s="59">
        <f t="shared" si="716"/>
        <v>0</v>
      </c>
      <c r="T1256" s="59">
        <f t="shared" si="716"/>
        <v>0</v>
      </c>
      <c r="U1256" s="59">
        <f t="shared" si="716"/>
        <v>0</v>
      </c>
      <c r="V1256" s="59">
        <f t="shared" si="716"/>
        <v>0</v>
      </c>
      <c r="W1256" s="59">
        <f t="shared" si="716"/>
        <v>0</v>
      </c>
      <c r="X1256" s="59">
        <f t="shared" si="716"/>
        <v>0</v>
      </c>
    </row>
    <row r="1257" spans="2:24" hidden="1">
      <c r="B1257" s="58" t="str">
        <f t="shared" si="701"/>
        <v/>
      </c>
      <c r="C1257" s="58" t="str">
        <f t="shared" si="701"/>
        <v/>
      </c>
      <c r="D1257" s="58" t="str">
        <f t="shared" si="701"/>
        <v/>
      </c>
      <c r="E1257" s="58" t="str">
        <f t="shared" si="701"/>
        <v/>
      </c>
      <c r="F1257" s="58"/>
      <c r="G1257" s="58"/>
      <c r="H1257" s="58"/>
      <c r="I1257" s="58"/>
      <c r="J1257" s="58"/>
      <c r="K1257" s="59">
        <f t="shared" ref="K1257:X1257" si="717">IF(AND($D1257="tak",$E1257="prace rozwojowe",Modul_badawczo_rozwojowy=tak),ROUND(K774*K364,0),0)</f>
        <v>0</v>
      </c>
      <c r="L1257" s="59">
        <f t="shared" si="717"/>
        <v>0</v>
      </c>
      <c r="M1257" s="59">
        <f t="shared" si="717"/>
        <v>0</v>
      </c>
      <c r="N1257" s="59">
        <f t="shared" si="717"/>
        <v>0</v>
      </c>
      <c r="O1257" s="59">
        <f t="shared" si="717"/>
        <v>0</v>
      </c>
      <c r="P1257" s="59">
        <f t="shared" si="717"/>
        <v>0</v>
      </c>
      <c r="Q1257" s="59">
        <f t="shared" si="717"/>
        <v>0</v>
      </c>
      <c r="R1257" s="59">
        <f t="shared" si="717"/>
        <v>0</v>
      </c>
      <c r="S1257" s="59">
        <f t="shared" si="717"/>
        <v>0</v>
      </c>
      <c r="T1257" s="59">
        <f t="shared" si="717"/>
        <v>0</v>
      </c>
      <c r="U1257" s="59">
        <f t="shared" si="717"/>
        <v>0</v>
      </c>
      <c r="V1257" s="59">
        <f t="shared" si="717"/>
        <v>0</v>
      </c>
      <c r="W1257" s="59">
        <f t="shared" si="717"/>
        <v>0</v>
      </c>
      <c r="X1257" s="59">
        <f t="shared" si="717"/>
        <v>0</v>
      </c>
    </row>
    <row r="1258" spans="2:24" hidden="1">
      <c r="B1258" s="58" t="str">
        <f t="shared" si="701"/>
        <v/>
      </c>
      <c r="C1258" s="58" t="str">
        <f t="shared" si="701"/>
        <v/>
      </c>
      <c r="D1258" s="58" t="str">
        <f t="shared" si="701"/>
        <v/>
      </c>
      <c r="E1258" s="58" t="str">
        <f t="shared" si="701"/>
        <v/>
      </c>
      <c r="F1258" s="58"/>
      <c r="G1258" s="58"/>
      <c r="H1258" s="58"/>
      <c r="I1258" s="58"/>
      <c r="J1258" s="58"/>
      <c r="K1258" s="59">
        <f t="shared" ref="K1258:X1258" si="718">IF(AND($D1258="tak",$E1258="prace rozwojowe",Modul_badawczo_rozwojowy=tak),ROUND(K775*K365,0),0)</f>
        <v>0</v>
      </c>
      <c r="L1258" s="59">
        <f t="shared" si="718"/>
        <v>0</v>
      </c>
      <c r="M1258" s="59">
        <f t="shared" si="718"/>
        <v>0</v>
      </c>
      <c r="N1258" s="59">
        <f t="shared" si="718"/>
        <v>0</v>
      </c>
      <c r="O1258" s="59">
        <f t="shared" si="718"/>
        <v>0</v>
      </c>
      <c r="P1258" s="59">
        <f t="shared" si="718"/>
        <v>0</v>
      </c>
      <c r="Q1258" s="59">
        <f t="shared" si="718"/>
        <v>0</v>
      </c>
      <c r="R1258" s="59">
        <f t="shared" si="718"/>
        <v>0</v>
      </c>
      <c r="S1258" s="59">
        <f t="shared" si="718"/>
        <v>0</v>
      </c>
      <c r="T1258" s="59">
        <f t="shared" si="718"/>
        <v>0</v>
      </c>
      <c r="U1258" s="59">
        <f t="shared" si="718"/>
        <v>0</v>
      </c>
      <c r="V1258" s="59">
        <f t="shared" si="718"/>
        <v>0</v>
      </c>
      <c r="W1258" s="59">
        <f t="shared" si="718"/>
        <v>0</v>
      </c>
      <c r="X1258" s="59">
        <f t="shared" si="718"/>
        <v>0</v>
      </c>
    </row>
    <row r="1259" spans="2:24" hidden="1">
      <c r="B1259" s="58" t="str">
        <f t="shared" si="701"/>
        <v/>
      </c>
      <c r="C1259" s="58" t="str">
        <f t="shared" si="701"/>
        <v/>
      </c>
      <c r="D1259" s="58" t="str">
        <f t="shared" si="701"/>
        <v/>
      </c>
      <c r="E1259" s="58" t="str">
        <f t="shared" si="701"/>
        <v/>
      </c>
      <c r="F1259" s="58"/>
      <c r="G1259" s="58"/>
      <c r="H1259" s="58"/>
      <c r="I1259" s="58"/>
      <c r="J1259" s="58"/>
      <c r="K1259" s="59">
        <f t="shared" ref="K1259:X1259" si="719">IF(AND($D1259="tak",$E1259="prace rozwojowe",Modul_badawczo_rozwojowy=tak),ROUND(K776*K366,0),0)</f>
        <v>0</v>
      </c>
      <c r="L1259" s="59">
        <f t="shared" si="719"/>
        <v>0</v>
      </c>
      <c r="M1259" s="59">
        <f t="shared" si="719"/>
        <v>0</v>
      </c>
      <c r="N1259" s="59">
        <f t="shared" si="719"/>
        <v>0</v>
      </c>
      <c r="O1259" s="59">
        <f t="shared" si="719"/>
        <v>0</v>
      </c>
      <c r="P1259" s="59">
        <f t="shared" si="719"/>
        <v>0</v>
      </c>
      <c r="Q1259" s="59">
        <f t="shared" si="719"/>
        <v>0</v>
      </c>
      <c r="R1259" s="59">
        <f t="shared" si="719"/>
        <v>0</v>
      </c>
      <c r="S1259" s="59">
        <f t="shared" si="719"/>
        <v>0</v>
      </c>
      <c r="T1259" s="59">
        <f t="shared" si="719"/>
        <v>0</v>
      </c>
      <c r="U1259" s="59">
        <f t="shared" si="719"/>
        <v>0</v>
      </c>
      <c r="V1259" s="59">
        <f t="shared" si="719"/>
        <v>0</v>
      </c>
      <c r="W1259" s="59">
        <f t="shared" si="719"/>
        <v>0</v>
      </c>
      <c r="X1259" s="59">
        <f t="shared" si="719"/>
        <v>0</v>
      </c>
    </row>
    <row r="1260" spans="2:24" hidden="1">
      <c r="B1260" s="58" t="str">
        <f t="shared" si="701"/>
        <v/>
      </c>
      <c r="C1260" s="58" t="str">
        <f t="shared" si="701"/>
        <v/>
      </c>
      <c r="D1260" s="58" t="str">
        <f t="shared" si="701"/>
        <v/>
      </c>
      <c r="E1260" s="58" t="str">
        <f t="shared" si="701"/>
        <v/>
      </c>
      <c r="F1260" s="58"/>
      <c r="G1260" s="58"/>
      <c r="H1260" s="58"/>
      <c r="I1260" s="58"/>
      <c r="J1260" s="58"/>
      <c r="K1260" s="59">
        <f t="shared" ref="K1260:X1260" si="720">IF(AND($D1260="tak",$E1260="prace rozwojowe",Modul_badawczo_rozwojowy=tak),ROUND(K777*K367,0),0)</f>
        <v>0</v>
      </c>
      <c r="L1260" s="59">
        <f t="shared" si="720"/>
        <v>0</v>
      </c>
      <c r="M1260" s="59">
        <f t="shared" si="720"/>
        <v>0</v>
      </c>
      <c r="N1260" s="59">
        <f t="shared" si="720"/>
        <v>0</v>
      </c>
      <c r="O1260" s="59">
        <f t="shared" si="720"/>
        <v>0</v>
      </c>
      <c r="P1260" s="59">
        <f t="shared" si="720"/>
        <v>0</v>
      </c>
      <c r="Q1260" s="59">
        <f t="shared" si="720"/>
        <v>0</v>
      </c>
      <c r="R1260" s="59">
        <f t="shared" si="720"/>
        <v>0</v>
      </c>
      <c r="S1260" s="59">
        <f t="shared" si="720"/>
        <v>0</v>
      </c>
      <c r="T1260" s="59">
        <f t="shared" si="720"/>
        <v>0</v>
      </c>
      <c r="U1260" s="59">
        <f t="shared" si="720"/>
        <v>0</v>
      </c>
      <c r="V1260" s="59">
        <f t="shared" si="720"/>
        <v>0</v>
      </c>
      <c r="W1260" s="59">
        <f t="shared" si="720"/>
        <v>0</v>
      </c>
      <c r="X1260" s="59">
        <f t="shared" si="720"/>
        <v>0</v>
      </c>
    </row>
    <row r="1261" spans="2:24" hidden="1">
      <c r="B1261" s="58" t="str">
        <f t="shared" si="701"/>
        <v/>
      </c>
      <c r="C1261" s="58" t="str">
        <f t="shared" si="701"/>
        <v/>
      </c>
      <c r="D1261" s="58" t="str">
        <f t="shared" si="701"/>
        <v/>
      </c>
      <c r="E1261" s="58" t="str">
        <f t="shared" si="701"/>
        <v/>
      </c>
      <c r="F1261" s="58"/>
      <c r="G1261" s="58"/>
      <c r="H1261" s="58"/>
      <c r="I1261" s="58"/>
      <c r="J1261" s="58"/>
      <c r="K1261" s="59">
        <f t="shared" ref="K1261:X1261" si="721">IF(AND($D1261="tak",$E1261="prace rozwojowe",Modul_badawczo_rozwojowy=tak),ROUND(K778*K368,0),0)</f>
        <v>0</v>
      </c>
      <c r="L1261" s="59">
        <f t="shared" si="721"/>
        <v>0</v>
      </c>
      <c r="M1261" s="59">
        <f t="shared" si="721"/>
        <v>0</v>
      </c>
      <c r="N1261" s="59">
        <f t="shared" si="721"/>
        <v>0</v>
      </c>
      <c r="O1261" s="59">
        <f t="shared" si="721"/>
        <v>0</v>
      </c>
      <c r="P1261" s="59">
        <f t="shared" si="721"/>
        <v>0</v>
      </c>
      <c r="Q1261" s="59">
        <f t="shared" si="721"/>
        <v>0</v>
      </c>
      <c r="R1261" s="59">
        <f t="shared" si="721"/>
        <v>0</v>
      </c>
      <c r="S1261" s="59">
        <f t="shared" si="721"/>
        <v>0</v>
      </c>
      <c r="T1261" s="59">
        <f t="shared" si="721"/>
        <v>0</v>
      </c>
      <c r="U1261" s="59">
        <f t="shared" si="721"/>
        <v>0</v>
      </c>
      <c r="V1261" s="59">
        <f t="shared" si="721"/>
        <v>0</v>
      </c>
      <c r="W1261" s="59">
        <f t="shared" si="721"/>
        <v>0</v>
      </c>
      <c r="X1261" s="59">
        <f t="shared" si="721"/>
        <v>0</v>
      </c>
    </row>
    <row r="1262" spans="2:24" hidden="1">
      <c r="B1262" s="58" t="str">
        <f t="shared" ref="B1262:E1281" si="722">IF(ISBLANK(B779),"",B779)</f>
        <v/>
      </c>
      <c r="C1262" s="58" t="str">
        <f t="shared" si="722"/>
        <v/>
      </c>
      <c r="D1262" s="58" t="str">
        <f t="shared" si="722"/>
        <v/>
      </c>
      <c r="E1262" s="58" t="str">
        <f t="shared" si="722"/>
        <v/>
      </c>
      <c r="F1262" s="58"/>
      <c r="G1262" s="58"/>
      <c r="H1262" s="58"/>
      <c r="I1262" s="58"/>
      <c r="J1262" s="58"/>
      <c r="K1262" s="59">
        <f t="shared" ref="K1262:X1262" si="723">IF(AND($D1262="tak",$E1262="prace rozwojowe",Modul_badawczo_rozwojowy=tak),ROUND(K779*K369,0),0)</f>
        <v>0</v>
      </c>
      <c r="L1262" s="59">
        <f t="shared" si="723"/>
        <v>0</v>
      </c>
      <c r="M1262" s="59">
        <f t="shared" si="723"/>
        <v>0</v>
      </c>
      <c r="N1262" s="59">
        <f t="shared" si="723"/>
        <v>0</v>
      </c>
      <c r="O1262" s="59">
        <f t="shared" si="723"/>
        <v>0</v>
      </c>
      <c r="P1262" s="59">
        <f t="shared" si="723"/>
        <v>0</v>
      </c>
      <c r="Q1262" s="59">
        <f t="shared" si="723"/>
        <v>0</v>
      </c>
      <c r="R1262" s="59">
        <f t="shared" si="723"/>
        <v>0</v>
      </c>
      <c r="S1262" s="59">
        <f t="shared" si="723"/>
        <v>0</v>
      </c>
      <c r="T1262" s="59">
        <f t="shared" si="723"/>
        <v>0</v>
      </c>
      <c r="U1262" s="59">
        <f t="shared" si="723"/>
        <v>0</v>
      </c>
      <c r="V1262" s="59">
        <f t="shared" si="723"/>
        <v>0</v>
      </c>
      <c r="W1262" s="59">
        <f t="shared" si="723"/>
        <v>0</v>
      </c>
      <c r="X1262" s="59">
        <f t="shared" si="723"/>
        <v>0</v>
      </c>
    </row>
    <row r="1263" spans="2:24" hidden="1">
      <c r="B1263" s="58" t="str">
        <f t="shared" si="722"/>
        <v/>
      </c>
      <c r="C1263" s="58" t="str">
        <f t="shared" si="722"/>
        <v/>
      </c>
      <c r="D1263" s="58" t="str">
        <f t="shared" si="722"/>
        <v/>
      </c>
      <c r="E1263" s="58" t="str">
        <f t="shared" si="722"/>
        <v/>
      </c>
      <c r="F1263" s="58"/>
      <c r="G1263" s="58"/>
      <c r="H1263" s="58"/>
      <c r="I1263" s="58"/>
      <c r="J1263" s="58"/>
      <c r="K1263" s="59">
        <f t="shared" ref="K1263:X1263" si="724">IF(AND($D1263="tak",$E1263="prace rozwojowe",Modul_badawczo_rozwojowy=tak),ROUND(K780*K370,0),0)</f>
        <v>0</v>
      </c>
      <c r="L1263" s="59">
        <f t="shared" si="724"/>
        <v>0</v>
      </c>
      <c r="M1263" s="59">
        <f t="shared" si="724"/>
        <v>0</v>
      </c>
      <c r="N1263" s="59">
        <f t="shared" si="724"/>
        <v>0</v>
      </c>
      <c r="O1263" s="59">
        <f t="shared" si="724"/>
        <v>0</v>
      </c>
      <c r="P1263" s="59">
        <f t="shared" si="724"/>
        <v>0</v>
      </c>
      <c r="Q1263" s="59">
        <f t="shared" si="724"/>
        <v>0</v>
      </c>
      <c r="R1263" s="59">
        <f t="shared" si="724"/>
        <v>0</v>
      </c>
      <c r="S1263" s="59">
        <f t="shared" si="724"/>
        <v>0</v>
      </c>
      <c r="T1263" s="59">
        <f t="shared" si="724"/>
        <v>0</v>
      </c>
      <c r="U1263" s="59">
        <f t="shared" si="724"/>
        <v>0</v>
      </c>
      <c r="V1263" s="59">
        <f t="shared" si="724"/>
        <v>0</v>
      </c>
      <c r="W1263" s="59">
        <f t="shared" si="724"/>
        <v>0</v>
      </c>
      <c r="X1263" s="59">
        <f t="shared" si="724"/>
        <v>0</v>
      </c>
    </row>
    <row r="1264" spans="2:24" hidden="1">
      <c r="B1264" s="58" t="str">
        <f t="shared" si="722"/>
        <v/>
      </c>
      <c r="C1264" s="58" t="str">
        <f t="shared" si="722"/>
        <v/>
      </c>
      <c r="D1264" s="58" t="str">
        <f t="shared" si="722"/>
        <v/>
      </c>
      <c r="E1264" s="58" t="str">
        <f t="shared" si="722"/>
        <v/>
      </c>
      <c r="F1264" s="58"/>
      <c r="G1264" s="58"/>
      <c r="H1264" s="58"/>
      <c r="I1264" s="58"/>
      <c r="J1264" s="58"/>
      <c r="K1264" s="59">
        <f t="shared" ref="K1264:X1264" si="725">IF(AND($D1264="tak",$E1264="prace rozwojowe",Modul_badawczo_rozwojowy=tak),ROUND(K781*K371,0),0)</f>
        <v>0</v>
      </c>
      <c r="L1264" s="59">
        <f t="shared" si="725"/>
        <v>0</v>
      </c>
      <c r="M1264" s="59">
        <f t="shared" si="725"/>
        <v>0</v>
      </c>
      <c r="N1264" s="59">
        <f t="shared" si="725"/>
        <v>0</v>
      </c>
      <c r="O1264" s="59">
        <f t="shared" si="725"/>
        <v>0</v>
      </c>
      <c r="P1264" s="59">
        <f t="shared" si="725"/>
        <v>0</v>
      </c>
      <c r="Q1264" s="59">
        <f t="shared" si="725"/>
        <v>0</v>
      </c>
      <c r="R1264" s="59">
        <f t="shared" si="725"/>
        <v>0</v>
      </c>
      <c r="S1264" s="59">
        <f t="shared" si="725"/>
        <v>0</v>
      </c>
      <c r="T1264" s="59">
        <f t="shared" si="725"/>
        <v>0</v>
      </c>
      <c r="U1264" s="59">
        <f t="shared" si="725"/>
        <v>0</v>
      </c>
      <c r="V1264" s="59">
        <f t="shared" si="725"/>
        <v>0</v>
      </c>
      <c r="W1264" s="59">
        <f t="shared" si="725"/>
        <v>0</v>
      </c>
      <c r="X1264" s="59">
        <f t="shared" si="725"/>
        <v>0</v>
      </c>
    </row>
    <row r="1265" spans="2:24" hidden="1">
      <c r="B1265" s="58" t="str">
        <f t="shared" si="722"/>
        <v/>
      </c>
      <c r="C1265" s="58" t="str">
        <f t="shared" si="722"/>
        <v/>
      </c>
      <c r="D1265" s="58" t="str">
        <f t="shared" si="722"/>
        <v/>
      </c>
      <c r="E1265" s="58" t="str">
        <f t="shared" si="722"/>
        <v/>
      </c>
      <c r="F1265" s="58"/>
      <c r="G1265" s="58"/>
      <c r="H1265" s="58"/>
      <c r="I1265" s="58"/>
      <c r="J1265" s="58"/>
      <c r="K1265" s="59">
        <f t="shared" ref="K1265:X1265" si="726">IF(AND($D1265="tak",$E1265="prace rozwojowe",Modul_badawczo_rozwojowy=tak),ROUND(K782*K372,0),0)</f>
        <v>0</v>
      </c>
      <c r="L1265" s="59">
        <f t="shared" si="726"/>
        <v>0</v>
      </c>
      <c r="M1265" s="59">
        <f t="shared" si="726"/>
        <v>0</v>
      </c>
      <c r="N1265" s="59">
        <f t="shared" si="726"/>
        <v>0</v>
      </c>
      <c r="O1265" s="59">
        <f t="shared" si="726"/>
        <v>0</v>
      </c>
      <c r="P1265" s="59">
        <f t="shared" si="726"/>
        <v>0</v>
      </c>
      <c r="Q1265" s="59">
        <f t="shared" si="726"/>
        <v>0</v>
      </c>
      <c r="R1265" s="59">
        <f t="shared" si="726"/>
        <v>0</v>
      </c>
      <c r="S1265" s="59">
        <f t="shared" si="726"/>
        <v>0</v>
      </c>
      <c r="T1265" s="59">
        <f t="shared" si="726"/>
        <v>0</v>
      </c>
      <c r="U1265" s="59">
        <f t="shared" si="726"/>
        <v>0</v>
      </c>
      <c r="V1265" s="59">
        <f t="shared" si="726"/>
        <v>0</v>
      </c>
      <c r="W1265" s="59">
        <f t="shared" si="726"/>
        <v>0</v>
      </c>
      <c r="X1265" s="59">
        <f t="shared" si="726"/>
        <v>0</v>
      </c>
    </row>
    <row r="1266" spans="2:24" hidden="1">
      <c r="B1266" s="58" t="str">
        <f t="shared" si="722"/>
        <v/>
      </c>
      <c r="C1266" s="58" t="str">
        <f t="shared" si="722"/>
        <v/>
      </c>
      <c r="D1266" s="58" t="str">
        <f t="shared" si="722"/>
        <v/>
      </c>
      <c r="E1266" s="58" t="str">
        <f t="shared" si="722"/>
        <v/>
      </c>
      <c r="F1266" s="58"/>
      <c r="G1266" s="58"/>
      <c r="H1266" s="58"/>
      <c r="I1266" s="58"/>
      <c r="J1266" s="58"/>
      <c r="K1266" s="59">
        <f t="shared" ref="K1266:X1266" si="727">IF(AND($D1266="tak",$E1266="prace rozwojowe",Modul_badawczo_rozwojowy=tak),ROUND(K783*K373,0),0)</f>
        <v>0</v>
      </c>
      <c r="L1266" s="59">
        <f t="shared" si="727"/>
        <v>0</v>
      </c>
      <c r="M1266" s="59">
        <f t="shared" si="727"/>
        <v>0</v>
      </c>
      <c r="N1266" s="59">
        <f t="shared" si="727"/>
        <v>0</v>
      </c>
      <c r="O1266" s="59">
        <f t="shared" si="727"/>
        <v>0</v>
      </c>
      <c r="P1266" s="59">
        <f t="shared" si="727"/>
        <v>0</v>
      </c>
      <c r="Q1266" s="59">
        <f t="shared" si="727"/>
        <v>0</v>
      </c>
      <c r="R1266" s="59">
        <f t="shared" si="727"/>
        <v>0</v>
      </c>
      <c r="S1266" s="59">
        <f t="shared" si="727"/>
        <v>0</v>
      </c>
      <c r="T1266" s="59">
        <f t="shared" si="727"/>
        <v>0</v>
      </c>
      <c r="U1266" s="59">
        <f t="shared" si="727"/>
        <v>0</v>
      </c>
      <c r="V1266" s="59">
        <f t="shared" si="727"/>
        <v>0</v>
      </c>
      <c r="W1266" s="59">
        <f t="shared" si="727"/>
        <v>0</v>
      </c>
      <c r="X1266" s="59">
        <f t="shared" si="727"/>
        <v>0</v>
      </c>
    </row>
    <row r="1267" spans="2:24" hidden="1">
      <c r="B1267" s="58" t="str">
        <f t="shared" si="722"/>
        <v/>
      </c>
      <c r="C1267" s="58" t="str">
        <f t="shared" si="722"/>
        <v/>
      </c>
      <c r="D1267" s="58" t="str">
        <f t="shared" si="722"/>
        <v/>
      </c>
      <c r="E1267" s="58" t="str">
        <f t="shared" si="722"/>
        <v/>
      </c>
      <c r="F1267" s="58"/>
      <c r="G1267" s="58"/>
      <c r="H1267" s="58"/>
      <c r="I1267" s="58"/>
      <c r="J1267" s="58"/>
      <c r="K1267" s="59">
        <f t="shared" ref="K1267:X1267" si="728">IF(AND($D1267="tak",$E1267="prace rozwojowe",Modul_badawczo_rozwojowy=tak),ROUND(K784*K374,0),0)</f>
        <v>0</v>
      </c>
      <c r="L1267" s="59">
        <f t="shared" si="728"/>
        <v>0</v>
      </c>
      <c r="M1267" s="59">
        <f t="shared" si="728"/>
        <v>0</v>
      </c>
      <c r="N1267" s="59">
        <f t="shared" si="728"/>
        <v>0</v>
      </c>
      <c r="O1267" s="59">
        <f t="shared" si="728"/>
        <v>0</v>
      </c>
      <c r="P1267" s="59">
        <f t="shared" si="728"/>
        <v>0</v>
      </c>
      <c r="Q1267" s="59">
        <f t="shared" si="728"/>
        <v>0</v>
      </c>
      <c r="R1267" s="59">
        <f t="shared" si="728"/>
        <v>0</v>
      </c>
      <c r="S1267" s="59">
        <f t="shared" si="728"/>
        <v>0</v>
      </c>
      <c r="T1267" s="59">
        <f t="shared" si="728"/>
        <v>0</v>
      </c>
      <c r="U1267" s="59">
        <f t="shared" si="728"/>
        <v>0</v>
      </c>
      <c r="V1267" s="59">
        <f t="shared" si="728"/>
        <v>0</v>
      </c>
      <c r="W1267" s="59">
        <f t="shared" si="728"/>
        <v>0</v>
      </c>
      <c r="X1267" s="59">
        <f t="shared" si="728"/>
        <v>0</v>
      </c>
    </row>
    <row r="1268" spans="2:24" hidden="1">
      <c r="B1268" s="58" t="str">
        <f t="shared" si="722"/>
        <v/>
      </c>
      <c r="C1268" s="58" t="str">
        <f t="shared" si="722"/>
        <v/>
      </c>
      <c r="D1268" s="58" t="str">
        <f t="shared" si="722"/>
        <v/>
      </c>
      <c r="E1268" s="58" t="str">
        <f t="shared" si="722"/>
        <v/>
      </c>
      <c r="F1268" s="58"/>
      <c r="G1268" s="58"/>
      <c r="H1268" s="58"/>
      <c r="I1268" s="58"/>
      <c r="J1268" s="58"/>
      <c r="K1268" s="59">
        <f t="shared" ref="K1268:X1268" si="729">IF(AND($D1268="tak",$E1268="prace rozwojowe",Modul_badawczo_rozwojowy=tak),ROUND(K785*K375,0),0)</f>
        <v>0</v>
      </c>
      <c r="L1268" s="59">
        <f t="shared" si="729"/>
        <v>0</v>
      </c>
      <c r="M1268" s="59">
        <f t="shared" si="729"/>
        <v>0</v>
      </c>
      <c r="N1268" s="59">
        <f t="shared" si="729"/>
        <v>0</v>
      </c>
      <c r="O1268" s="59">
        <f t="shared" si="729"/>
        <v>0</v>
      </c>
      <c r="P1268" s="59">
        <f t="shared" si="729"/>
        <v>0</v>
      </c>
      <c r="Q1268" s="59">
        <f t="shared" si="729"/>
        <v>0</v>
      </c>
      <c r="R1268" s="59">
        <f t="shared" si="729"/>
        <v>0</v>
      </c>
      <c r="S1268" s="59">
        <f t="shared" si="729"/>
        <v>0</v>
      </c>
      <c r="T1268" s="59">
        <f t="shared" si="729"/>
        <v>0</v>
      </c>
      <c r="U1268" s="59">
        <f t="shared" si="729"/>
        <v>0</v>
      </c>
      <c r="V1268" s="59">
        <f t="shared" si="729"/>
        <v>0</v>
      </c>
      <c r="W1268" s="59">
        <f t="shared" si="729"/>
        <v>0</v>
      </c>
      <c r="X1268" s="59">
        <f t="shared" si="729"/>
        <v>0</v>
      </c>
    </row>
    <row r="1269" spans="2:24" hidden="1">
      <c r="B1269" s="58" t="str">
        <f t="shared" si="722"/>
        <v/>
      </c>
      <c r="C1269" s="58" t="str">
        <f t="shared" si="722"/>
        <v/>
      </c>
      <c r="D1269" s="58" t="str">
        <f t="shared" si="722"/>
        <v/>
      </c>
      <c r="E1269" s="58" t="str">
        <f t="shared" si="722"/>
        <v/>
      </c>
      <c r="F1269" s="58"/>
      <c r="G1269" s="58"/>
      <c r="H1269" s="58"/>
      <c r="I1269" s="58"/>
      <c r="J1269" s="58"/>
      <c r="K1269" s="59">
        <f t="shared" ref="K1269:X1269" si="730">IF(AND($D1269="tak",$E1269="prace rozwojowe",Modul_badawczo_rozwojowy=tak),ROUND(K786*K376,0),0)</f>
        <v>0</v>
      </c>
      <c r="L1269" s="59">
        <f t="shared" si="730"/>
        <v>0</v>
      </c>
      <c r="M1269" s="59">
        <f t="shared" si="730"/>
        <v>0</v>
      </c>
      <c r="N1269" s="59">
        <f t="shared" si="730"/>
        <v>0</v>
      </c>
      <c r="O1269" s="59">
        <f t="shared" si="730"/>
        <v>0</v>
      </c>
      <c r="P1269" s="59">
        <f t="shared" si="730"/>
        <v>0</v>
      </c>
      <c r="Q1269" s="59">
        <f t="shared" si="730"/>
        <v>0</v>
      </c>
      <c r="R1269" s="59">
        <f t="shared" si="730"/>
        <v>0</v>
      </c>
      <c r="S1269" s="59">
        <f t="shared" si="730"/>
        <v>0</v>
      </c>
      <c r="T1269" s="59">
        <f t="shared" si="730"/>
        <v>0</v>
      </c>
      <c r="U1269" s="59">
        <f t="shared" si="730"/>
        <v>0</v>
      </c>
      <c r="V1269" s="59">
        <f t="shared" si="730"/>
        <v>0</v>
      </c>
      <c r="W1269" s="59">
        <f t="shared" si="730"/>
        <v>0</v>
      </c>
      <c r="X1269" s="59">
        <f t="shared" si="730"/>
        <v>0</v>
      </c>
    </row>
    <row r="1270" spans="2:24" hidden="1">
      <c r="B1270" s="58" t="str">
        <f t="shared" si="722"/>
        <v/>
      </c>
      <c r="C1270" s="58" t="str">
        <f t="shared" si="722"/>
        <v/>
      </c>
      <c r="D1270" s="58" t="str">
        <f t="shared" si="722"/>
        <v/>
      </c>
      <c r="E1270" s="58" t="str">
        <f t="shared" si="722"/>
        <v/>
      </c>
      <c r="F1270" s="58"/>
      <c r="G1270" s="58"/>
      <c r="H1270" s="58"/>
      <c r="I1270" s="58"/>
      <c r="J1270" s="58"/>
      <c r="K1270" s="59">
        <f t="shared" ref="K1270:X1270" si="731">IF(AND($D1270="tak",$E1270="prace rozwojowe",Modul_badawczo_rozwojowy=tak),ROUND(K787*K377,0),0)</f>
        <v>0</v>
      </c>
      <c r="L1270" s="59">
        <f t="shared" si="731"/>
        <v>0</v>
      </c>
      <c r="M1270" s="59">
        <f t="shared" si="731"/>
        <v>0</v>
      </c>
      <c r="N1270" s="59">
        <f t="shared" si="731"/>
        <v>0</v>
      </c>
      <c r="O1270" s="59">
        <f t="shared" si="731"/>
        <v>0</v>
      </c>
      <c r="P1270" s="59">
        <f t="shared" si="731"/>
        <v>0</v>
      </c>
      <c r="Q1270" s="59">
        <f t="shared" si="731"/>
        <v>0</v>
      </c>
      <c r="R1270" s="59">
        <f t="shared" si="731"/>
        <v>0</v>
      </c>
      <c r="S1270" s="59">
        <f t="shared" si="731"/>
        <v>0</v>
      </c>
      <c r="T1270" s="59">
        <f t="shared" si="731"/>
        <v>0</v>
      </c>
      <c r="U1270" s="59">
        <f t="shared" si="731"/>
        <v>0</v>
      </c>
      <c r="V1270" s="59">
        <f t="shared" si="731"/>
        <v>0</v>
      </c>
      <c r="W1270" s="59">
        <f t="shared" si="731"/>
        <v>0</v>
      </c>
      <c r="X1270" s="59">
        <f t="shared" si="731"/>
        <v>0</v>
      </c>
    </row>
    <row r="1271" spans="2:24" hidden="1">
      <c r="B1271" s="58" t="str">
        <f t="shared" si="722"/>
        <v/>
      </c>
      <c r="C1271" s="58" t="str">
        <f t="shared" si="722"/>
        <v/>
      </c>
      <c r="D1271" s="58" t="str">
        <f t="shared" si="722"/>
        <v/>
      </c>
      <c r="E1271" s="58" t="str">
        <f t="shared" si="722"/>
        <v/>
      </c>
      <c r="F1271" s="58"/>
      <c r="G1271" s="58"/>
      <c r="H1271" s="58"/>
      <c r="I1271" s="58"/>
      <c r="J1271" s="58"/>
      <c r="K1271" s="59">
        <f t="shared" ref="K1271:X1271" si="732">IF(AND($D1271="tak",$E1271="prace rozwojowe",Modul_badawczo_rozwojowy=tak),ROUND(K788*K378,0),0)</f>
        <v>0</v>
      </c>
      <c r="L1271" s="59">
        <f t="shared" si="732"/>
        <v>0</v>
      </c>
      <c r="M1271" s="59">
        <f t="shared" si="732"/>
        <v>0</v>
      </c>
      <c r="N1271" s="59">
        <f t="shared" si="732"/>
        <v>0</v>
      </c>
      <c r="O1271" s="59">
        <f t="shared" si="732"/>
        <v>0</v>
      </c>
      <c r="P1271" s="59">
        <f t="shared" si="732"/>
        <v>0</v>
      </c>
      <c r="Q1271" s="59">
        <f t="shared" si="732"/>
        <v>0</v>
      </c>
      <c r="R1271" s="59">
        <f t="shared" si="732"/>
        <v>0</v>
      </c>
      <c r="S1271" s="59">
        <f t="shared" si="732"/>
        <v>0</v>
      </c>
      <c r="T1271" s="59">
        <f t="shared" si="732"/>
        <v>0</v>
      </c>
      <c r="U1271" s="59">
        <f t="shared" si="732"/>
        <v>0</v>
      </c>
      <c r="V1271" s="59">
        <f t="shared" si="732"/>
        <v>0</v>
      </c>
      <c r="W1271" s="59">
        <f t="shared" si="732"/>
        <v>0</v>
      </c>
      <c r="X1271" s="59">
        <f t="shared" si="732"/>
        <v>0</v>
      </c>
    </row>
    <row r="1272" spans="2:24" hidden="1">
      <c r="B1272" s="58" t="str">
        <f t="shared" si="722"/>
        <v/>
      </c>
      <c r="C1272" s="58" t="str">
        <f t="shared" si="722"/>
        <v/>
      </c>
      <c r="D1272" s="58" t="str">
        <f t="shared" si="722"/>
        <v/>
      </c>
      <c r="E1272" s="58" t="str">
        <f t="shared" si="722"/>
        <v/>
      </c>
      <c r="F1272" s="58"/>
      <c r="G1272" s="58"/>
      <c r="H1272" s="58"/>
      <c r="I1272" s="58"/>
      <c r="J1272" s="58"/>
      <c r="K1272" s="59">
        <f t="shared" ref="K1272:X1272" si="733">IF(AND($D1272="tak",$E1272="prace rozwojowe",Modul_badawczo_rozwojowy=tak),ROUND(K789*K379,0),0)</f>
        <v>0</v>
      </c>
      <c r="L1272" s="59">
        <f t="shared" si="733"/>
        <v>0</v>
      </c>
      <c r="M1272" s="59">
        <f t="shared" si="733"/>
        <v>0</v>
      </c>
      <c r="N1272" s="59">
        <f t="shared" si="733"/>
        <v>0</v>
      </c>
      <c r="O1272" s="59">
        <f t="shared" si="733"/>
        <v>0</v>
      </c>
      <c r="P1272" s="59">
        <f t="shared" si="733"/>
        <v>0</v>
      </c>
      <c r="Q1272" s="59">
        <f t="shared" si="733"/>
        <v>0</v>
      </c>
      <c r="R1272" s="59">
        <f t="shared" si="733"/>
        <v>0</v>
      </c>
      <c r="S1272" s="59">
        <f t="shared" si="733"/>
        <v>0</v>
      </c>
      <c r="T1272" s="59">
        <f t="shared" si="733"/>
        <v>0</v>
      </c>
      <c r="U1272" s="59">
        <f t="shared" si="733"/>
        <v>0</v>
      </c>
      <c r="V1272" s="59">
        <f t="shared" si="733"/>
        <v>0</v>
      </c>
      <c r="W1272" s="59">
        <f t="shared" si="733"/>
        <v>0</v>
      </c>
      <c r="X1272" s="59">
        <f t="shared" si="733"/>
        <v>0</v>
      </c>
    </row>
    <row r="1273" spans="2:24" hidden="1">
      <c r="B1273" s="58" t="str">
        <f t="shared" si="722"/>
        <v/>
      </c>
      <c r="C1273" s="58" t="str">
        <f t="shared" si="722"/>
        <v/>
      </c>
      <c r="D1273" s="58" t="str">
        <f t="shared" si="722"/>
        <v/>
      </c>
      <c r="E1273" s="58" t="str">
        <f t="shared" si="722"/>
        <v/>
      </c>
      <c r="F1273" s="58"/>
      <c r="G1273" s="58"/>
      <c r="H1273" s="58"/>
      <c r="I1273" s="58"/>
      <c r="J1273" s="58"/>
      <c r="K1273" s="59">
        <f t="shared" ref="K1273:X1273" si="734">IF(AND($D1273="tak",$E1273="prace rozwojowe",Modul_badawczo_rozwojowy=tak),ROUND(K790*K380,0),0)</f>
        <v>0</v>
      </c>
      <c r="L1273" s="59">
        <f t="shared" si="734"/>
        <v>0</v>
      </c>
      <c r="M1273" s="59">
        <f t="shared" si="734"/>
        <v>0</v>
      </c>
      <c r="N1273" s="59">
        <f t="shared" si="734"/>
        <v>0</v>
      </c>
      <c r="O1273" s="59">
        <f t="shared" si="734"/>
        <v>0</v>
      </c>
      <c r="P1273" s="59">
        <f t="shared" si="734"/>
        <v>0</v>
      </c>
      <c r="Q1273" s="59">
        <f t="shared" si="734"/>
        <v>0</v>
      </c>
      <c r="R1273" s="59">
        <f t="shared" si="734"/>
        <v>0</v>
      </c>
      <c r="S1273" s="59">
        <f t="shared" si="734"/>
        <v>0</v>
      </c>
      <c r="T1273" s="59">
        <f t="shared" si="734"/>
        <v>0</v>
      </c>
      <c r="U1273" s="59">
        <f t="shared" si="734"/>
        <v>0</v>
      </c>
      <c r="V1273" s="59">
        <f t="shared" si="734"/>
        <v>0</v>
      </c>
      <c r="W1273" s="59">
        <f t="shared" si="734"/>
        <v>0</v>
      </c>
      <c r="X1273" s="59">
        <f t="shared" si="734"/>
        <v>0</v>
      </c>
    </row>
    <row r="1274" spans="2:24" hidden="1">
      <c r="B1274" s="58" t="str">
        <f t="shared" si="722"/>
        <v/>
      </c>
      <c r="C1274" s="58" t="str">
        <f t="shared" si="722"/>
        <v/>
      </c>
      <c r="D1274" s="58" t="str">
        <f t="shared" si="722"/>
        <v/>
      </c>
      <c r="E1274" s="58" t="str">
        <f t="shared" si="722"/>
        <v/>
      </c>
      <c r="F1274" s="58"/>
      <c r="G1274" s="58"/>
      <c r="H1274" s="58"/>
      <c r="I1274" s="58"/>
      <c r="J1274" s="58"/>
      <c r="K1274" s="59">
        <f t="shared" ref="K1274:X1274" si="735">IF(AND($D1274="tak",$E1274="prace rozwojowe",Modul_badawczo_rozwojowy=tak),ROUND(K791*K381,0),0)</f>
        <v>0</v>
      </c>
      <c r="L1274" s="59">
        <f t="shared" si="735"/>
        <v>0</v>
      </c>
      <c r="M1274" s="59">
        <f t="shared" si="735"/>
        <v>0</v>
      </c>
      <c r="N1274" s="59">
        <f t="shared" si="735"/>
        <v>0</v>
      </c>
      <c r="O1274" s="59">
        <f t="shared" si="735"/>
        <v>0</v>
      </c>
      <c r="P1274" s="59">
        <f t="shared" si="735"/>
        <v>0</v>
      </c>
      <c r="Q1274" s="59">
        <f t="shared" si="735"/>
        <v>0</v>
      </c>
      <c r="R1274" s="59">
        <f t="shared" si="735"/>
        <v>0</v>
      </c>
      <c r="S1274" s="59">
        <f t="shared" si="735"/>
        <v>0</v>
      </c>
      <c r="T1274" s="59">
        <f t="shared" si="735"/>
        <v>0</v>
      </c>
      <c r="U1274" s="59">
        <f t="shared" si="735"/>
        <v>0</v>
      </c>
      <c r="V1274" s="59">
        <f t="shared" si="735"/>
        <v>0</v>
      </c>
      <c r="W1274" s="59">
        <f t="shared" si="735"/>
        <v>0</v>
      </c>
      <c r="X1274" s="59">
        <f t="shared" si="735"/>
        <v>0</v>
      </c>
    </row>
    <row r="1275" spans="2:24" hidden="1">
      <c r="B1275" s="58" t="str">
        <f t="shared" si="722"/>
        <v/>
      </c>
      <c r="C1275" s="58" t="str">
        <f t="shared" si="722"/>
        <v/>
      </c>
      <c r="D1275" s="58" t="str">
        <f t="shared" si="722"/>
        <v/>
      </c>
      <c r="E1275" s="58" t="str">
        <f t="shared" si="722"/>
        <v/>
      </c>
      <c r="F1275" s="58"/>
      <c r="G1275" s="58"/>
      <c r="H1275" s="58"/>
      <c r="I1275" s="58"/>
      <c r="J1275" s="58"/>
      <c r="K1275" s="59">
        <f t="shared" ref="K1275:X1275" si="736">IF(AND($D1275="tak",$E1275="prace rozwojowe",Modul_badawczo_rozwojowy=tak),ROUND(K792*K382,0),0)</f>
        <v>0</v>
      </c>
      <c r="L1275" s="59">
        <f t="shared" si="736"/>
        <v>0</v>
      </c>
      <c r="M1275" s="59">
        <f t="shared" si="736"/>
        <v>0</v>
      </c>
      <c r="N1275" s="59">
        <f t="shared" si="736"/>
        <v>0</v>
      </c>
      <c r="O1275" s="59">
        <f t="shared" si="736"/>
        <v>0</v>
      </c>
      <c r="P1275" s="59">
        <f t="shared" si="736"/>
        <v>0</v>
      </c>
      <c r="Q1275" s="59">
        <f t="shared" si="736"/>
        <v>0</v>
      </c>
      <c r="R1275" s="59">
        <f t="shared" si="736"/>
        <v>0</v>
      </c>
      <c r="S1275" s="59">
        <f t="shared" si="736"/>
        <v>0</v>
      </c>
      <c r="T1275" s="59">
        <f t="shared" si="736"/>
        <v>0</v>
      </c>
      <c r="U1275" s="59">
        <f t="shared" si="736"/>
        <v>0</v>
      </c>
      <c r="V1275" s="59">
        <f t="shared" si="736"/>
        <v>0</v>
      </c>
      <c r="W1275" s="59">
        <f t="shared" si="736"/>
        <v>0</v>
      </c>
      <c r="X1275" s="59">
        <f t="shared" si="736"/>
        <v>0</v>
      </c>
    </row>
    <row r="1276" spans="2:24" hidden="1">
      <c r="B1276" s="58" t="str">
        <f t="shared" si="722"/>
        <v/>
      </c>
      <c r="C1276" s="58" t="str">
        <f t="shared" si="722"/>
        <v/>
      </c>
      <c r="D1276" s="58" t="str">
        <f t="shared" si="722"/>
        <v/>
      </c>
      <c r="E1276" s="58" t="str">
        <f t="shared" si="722"/>
        <v/>
      </c>
      <c r="F1276" s="58"/>
      <c r="G1276" s="58"/>
      <c r="H1276" s="58"/>
      <c r="I1276" s="58"/>
      <c r="J1276" s="58"/>
      <c r="K1276" s="59">
        <f t="shared" ref="K1276:X1276" si="737">IF(AND($D1276="tak",$E1276="prace rozwojowe",Modul_badawczo_rozwojowy=tak),ROUND(K793*K383,0),0)</f>
        <v>0</v>
      </c>
      <c r="L1276" s="59">
        <f t="shared" si="737"/>
        <v>0</v>
      </c>
      <c r="M1276" s="59">
        <f t="shared" si="737"/>
        <v>0</v>
      </c>
      <c r="N1276" s="59">
        <f t="shared" si="737"/>
        <v>0</v>
      </c>
      <c r="O1276" s="59">
        <f t="shared" si="737"/>
        <v>0</v>
      </c>
      <c r="P1276" s="59">
        <f t="shared" si="737"/>
        <v>0</v>
      </c>
      <c r="Q1276" s="59">
        <f t="shared" si="737"/>
        <v>0</v>
      </c>
      <c r="R1276" s="59">
        <f t="shared" si="737"/>
        <v>0</v>
      </c>
      <c r="S1276" s="59">
        <f t="shared" si="737"/>
        <v>0</v>
      </c>
      <c r="T1276" s="59">
        <f t="shared" si="737"/>
        <v>0</v>
      </c>
      <c r="U1276" s="59">
        <f t="shared" si="737"/>
        <v>0</v>
      </c>
      <c r="V1276" s="59">
        <f t="shared" si="737"/>
        <v>0</v>
      </c>
      <c r="W1276" s="59">
        <f t="shared" si="737"/>
        <v>0</v>
      </c>
      <c r="X1276" s="59">
        <f t="shared" si="737"/>
        <v>0</v>
      </c>
    </row>
    <row r="1277" spans="2:24" hidden="1">
      <c r="B1277" s="58" t="str">
        <f t="shared" si="722"/>
        <v/>
      </c>
      <c r="C1277" s="58" t="str">
        <f t="shared" si="722"/>
        <v/>
      </c>
      <c r="D1277" s="58" t="str">
        <f t="shared" si="722"/>
        <v/>
      </c>
      <c r="E1277" s="58" t="str">
        <f t="shared" si="722"/>
        <v/>
      </c>
      <c r="F1277" s="58"/>
      <c r="G1277" s="58"/>
      <c r="H1277" s="58"/>
      <c r="I1277" s="58"/>
      <c r="J1277" s="58"/>
      <c r="K1277" s="59">
        <f t="shared" ref="K1277:X1277" si="738">IF(AND($D1277="tak",$E1277="prace rozwojowe",Modul_badawczo_rozwojowy=tak),ROUND(K794*K384,0),0)</f>
        <v>0</v>
      </c>
      <c r="L1277" s="59">
        <f t="shared" si="738"/>
        <v>0</v>
      </c>
      <c r="M1277" s="59">
        <f t="shared" si="738"/>
        <v>0</v>
      </c>
      <c r="N1277" s="59">
        <f t="shared" si="738"/>
        <v>0</v>
      </c>
      <c r="O1277" s="59">
        <f t="shared" si="738"/>
        <v>0</v>
      </c>
      <c r="P1277" s="59">
        <f t="shared" si="738"/>
        <v>0</v>
      </c>
      <c r="Q1277" s="59">
        <f t="shared" si="738"/>
        <v>0</v>
      </c>
      <c r="R1277" s="59">
        <f t="shared" si="738"/>
        <v>0</v>
      </c>
      <c r="S1277" s="59">
        <f t="shared" si="738"/>
        <v>0</v>
      </c>
      <c r="T1277" s="59">
        <f t="shared" si="738"/>
        <v>0</v>
      </c>
      <c r="U1277" s="59">
        <f t="shared" si="738"/>
        <v>0</v>
      </c>
      <c r="V1277" s="59">
        <f t="shared" si="738"/>
        <v>0</v>
      </c>
      <c r="W1277" s="59">
        <f t="shared" si="738"/>
        <v>0</v>
      </c>
      <c r="X1277" s="59">
        <f t="shared" si="738"/>
        <v>0</v>
      </c>
    </row>
    <row r="1278" spans="2:24" hidden="1">
      <c r="B1278" s="58" t="str">
        <f t="shared" si="722"/>
        <v/>
      </c>
      <c r="C1278" s="58" t="str">
        <f t="shared" si="722"/>
        <v/>
      </c>
      <c r="D1278" s="58" t="str">
        <f t="shared" si="722"/>
        <v/>
      </c>
      <c r="E1278" s="58" t="str">
        <f t="shared" si="722"/>
        <v/>
      </c>
      <c r="F1278" s="58"/>
      <c r="G1278" s="58"/>
      <c r="H1278" s="58"/>
      <c r="I1278" s="58"/>
      <c r="J1278" s="58"/>
      <c r="K1278" s="59">
        <f t="shared" ref="K1278:X1278" si="739">IF(AND($D1278="tak",$E1278="prace rozwojowe",Modul_badawczo_rozwojowy=tak),ROUND(K795*K385,0),0)</f>
        <v>0</v>
      </c>
      <c r="L1278" s="59">
        <f t="shared" si="739"/>
        <v>0</v>
      </c>
      <c r="M1278" s="59">
        <f t="shared" si="739"/>
        <v>0</v>
      </c>
      <c r="N1278" s="59">
        <f t="shared" si="739"/>
        <v>0</v>
      </c>
      <c r="O1278" s="59">
        <f t="shared" si="739"/>
        <v>0</v>
      </c>
      <c r="P1278" s="59">
        <f t="shared" si="739"/>
        <v>0</v>
      </c>
      <c r="Q1278" s="59">
        <f t="shared" si="739"/>
        <v>0</v>
      </c>
      <c r="R1278" s="59">
        <f t="shared" si="739"/>
        <v>0</v>
      </c>
      <c r="S1278" s="59">
        <f t="shared" si="739"/>
        <v>0</v>
      </c>
      <c r="T1278" s="59">
        <f t="shared" si="739"/>
        <v>0</v>
      </c>
      <c r="U1278" s="59">
        <f t="shared" si="739"/>
        <v>0</v>
      </c>
      <c r="V1278" s="59">
        <f t="shared" si="739"/>
        <v>0</v>
      </c>
      <c r="W1278" s="59">
        <f t="shared" si="739"/>
        <v>0</v>
      </c>
      <c r="X1278" s="59">
        <f t="shared" si="739"/>
        <v>0</v>
      </c>
    </row>
    <row r="1279" spans="2:24" hidden="1">
      <c r="B1279" s="58" t="str">
        <f t="shared" si="722"/>
        <v/>
      </c>
      <c r="C1279" s="58" t="str">
        <f t="shared" si="722"/>
        <v/>
      </c>
      <c r="D1279" s="58" t="str">
        <f t="shared" si="722"/>
        <v/>
      </c>
      <c r="E1279" s="58" t="str">
        <f t="shared" si="722"/>
        <v/>
      </c>
      <c r="F1279" s="58"/>
      <c r="G1279" s="58"/>
      <c r="H1279" s="58"/>
      <c r="I1279" s="58"/>
      <c r="J1279" s="58"/>
      <c r="K1279" s="59">
        <f t="shared" ref="K1279:X1279" si="740">IF(AND($D1279="tak",$E1279="prace rozwojowe",Modul_badawczo_rozwojowy=tak),ROUND(K796*K386,0),0)</f>
        <v>0</v>
      </c>
      <c r="L1279" s="59">
        <f t="shared" si="740"/>
        <v>0</v>
      </c>
      <c r="M1279" s="59">
        <f t="shared" si="740"/>
        <v>0</v>
      </c>
      <c r="N1279" s="59">
        <f t="shared" si="740"/>
        <v>0</v>
      </c>
      <c r="O1279" s="59">
        <f t="shared" si="740"/>
        <v>0</v>
      </c>
      <c r="P1279" s="59">
        <f t="shared" si="740"/>
        <v>0</v>
      </c>
      <c r="Q1279" s="59">
        <f t="shared" si="740"/>
        <v>0</v>
      </c>
      <c r="R1279" s="59">
        <f t="shared" si="740"/>
        <v>0</v>
      </c>
      <c r="S1279" s="59">
        <f t="shared" si="740"/>
        <v>0</v>
      </c>
      <c r="T1279" s="59">
        <f t="shared" si="740"/>
        <v>0</v>
      </c>
      <c r="U1279" s="59">
        <f t="shared" si="740"/>
        <v>0</v>
      </c>
      <c r="V1279" s="59">
        <f t="shared" si="740"/>
        <v>0</v>
      </c>
      <c r="W1279" s="59">
        <f t="shared" si="740"/>
        <v>0</v>
      </c>
      <c r="X1279" s="59">
        <f t="shared" si="740"/>
        <v>0</v>
      </c>
    </row>
    <row r="1280" spans="2:24" hidden="1">
      <c r="B1280" s="58" t="str">
        <f t="shared" si="722"/>
        <v/>
      </c>
      <c r="C1280" s="58" t="str">
        <f t="shared" si="722"/>
        <v/>
      </c>
      <c r="D1280" s="58" t="str">
        <f t="shared" si="722"/>
        <v/>
      </c>
      <c r="E1280" s="58" t="str">
        <f t="shared" si="722"/>
        <v/>
      </c>
      <c r="F1280" s="58"/>
      <c r="G1280" s="58"/>
      <c r="H1280" s="58"/>
      <c r="I1280" s="58"/>
      <c r="J1280" s="58"/>
      <c r="K1280" s="59">
        <f t="shared" ref="K1280:X1280" si="741">IF(AND($D1280="tak",$E1280="prace rozwojowe",Modul_badawczo_rozwojowy=tak),ROUND(K797*K387,0),0)</f>
        <v>0</v>
      </c>
      <c r="L1280" s="59">
        <f t="shared" si="741"/>
        <v>0</v>
      </c>
      <c r="M1280" s="59">
        <f t="shared" si="741"/>
        <v>0</v>
      </c>
      <c r="N1280" s="59">
        <f t="shared" si="741"/>
        <v>0</v>
      </c>
      <c r="O1280" s="59">
        <f t="shared" si="741"/>
        <v>0</v>
      </c>
      <c r="P1280" s="59">
        <f t="shared" si="741"/>
        <v>0</v>
      </c>
      <c r="Q1280" s="59">
        <f t="shared" si="741"/>
        <v>0</v>
      </c>
      <c r="R1280" s="59">
        <f t="shared" si="741"/>
        <v>0</v>
      </c>
      <c r="S1280" s="59">
        <f t="shared" si="741"/>
        <v>0</v>
      </c>
      <c r="T1280" s="59">
        <f t="shared" si="741"/>
        <v>0</v>
      </c>
      <c r="U1280" s="59">
        <f t="shared" si="741"/>
        <v>0</v>
      </c>
      <c r="V1280" s="59">
        <f t="shared" si="741"/>
        <v>0</v>
      </c>
      <c r="W1280" s="59">
        <f t="shared" si="741"/>
        <v>0</v>
      </c>
      <c r="X1280" s="59">
        <f t="shared" si="741"/>
        <v>0</v>
      </c>
    </row>
    <row r="1281" spans="2:24" hidden="1">
      <c r="B1281" s="58" t="str">
        <f t="shared" si="722"/>
        <v/>
      </c>
      <c r="C1281" s="58" t="str">
        <f t="shared" si="722"/>
        <v/>
      </c>
      <c r="D1281" s="58" t="str">
        <f t="shared" si="722"/>
        <v/>
      </c>
      <c r="E1281" s="58" t="str">
        <f t="shared" si="722"/>
        <v/>
      </c>
      <c r="F1281" s="58"/>
      <c r="G1281" s="58"/>
      <c r="H1281" s="58"/>
      <c r="I1281" s="58"/>
      <c r="J1281" s="58"/>
      <c r="K1281" s="59">
        <f t="shared" ref="K1281:X1281" si="742">IF(AND($D1281="tak",$E1281="prace rozwojowe",Modul_badawczo_rozwojowy=tak),ROUND(K798*K388,0),0)</f>
        <v>0</v>
      </c>
      <c r="L1281" s="59">
        <f t="shared" si="742"/>
        <v>0</v>
      </c>
      <c r="M1281" s="59">
        <f t="shared" si="742"/>
        <v>0</v>
      </c>
      <c r="N1281" s="59">
        <f t="shared" si="742"/>
        <v>0</v>
      </c>
      <c r="O1281" s="59">
        <f t="shared" si="742"/>
        <v>0</v>
      </c>
      <c r="P1281" s="59">
        <f t="shared" si="742"/>
        <v>0</v>
      </c>
      <c r="Q1281" s="59">
        <f t="shared" si="742"/>
        <v>0</v>
      </c>
      <c r="R1281" s="59">
        <f t="shared" si="742"/>
        <v>0</v>
      </c>
      <c r="S1281" s="59">
        <f t="shared" si="742"/>
        <v>0</v>
      </c>
      <c r="T1281" s="59">
        <f t="shared" si="742"/>
        <v>0</v>
      </c>
      <c r="U1281" s="59">
        <f t="shared" si="742"/>
        <v>0</v>
      </c>
      <c r="V1281" s="59">
        <f t="shared" si="742"/>
        <v>0</v>
      </c>
      <c r="W1281" s="59">
        <f t="shared" si="742"/>
        <v>0</v>
      </c>
      <c r="X1281" s="59">
        <f t="shared" si="742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43">ROUND(SUM(K1242:K1281),0)</f>
        <v>0</v>
      </c>
      <c r="L1282" s="60">
        <f t="shared" si="743"/>
        <v>0</v>
      </c>
      <c r="M1282" s="60">
        <f t="shared" si="743"/>
        <v>0</v>
      </c>
      <c r="N1282" s="60">
        <f t="shared" si="743"/>
        <v>0</v>
      </c>
      <c r="O1282" s="60">
        <f t="shared" si="743"/>
        <v>0</v>
      </c>
      <c r="P1282" s="60">
        <f t="shared" si="743"/>
        <v>0</v>
      </c>
      <c r="Q1282" s="60">
        <f t="shared" si="743"/>
        <v>0</v>
      </c>
      <c r="R1282" s="60">
        <f t="shared" si="743"/>
        <v>0</v>
      </c>
      <c r="S1282" s="60">
        <f t="shared" si="743"/>
        <v>0</v>
      </c>
      <c r="T1282" s="60">
        <f t="shared" si="743"/>
        <v>0</v>
      </c>
      <c r="U1282" s="60">
        <f t="shared" si="743"/>
        <v>0</v>
      </c>
      <c r="V1282" s="60">
        <f t="shared" si="743"/>
        <v>0</v>
      </c>
      <c r="W1282" s="60">
        <f t="shared" si="743"/>
        <v>0</v>
      </c>
      <c r="X1282" s="60">
        <f t="shared" si="743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4">IF(ISBLANK(B804),"",B804)</f>
        <v/>
      </c>
      <c r="C1287" s="58" t="str">
        <f t="shared" si="744"/>
        <v/>
      </c>
      <c r="D1287" s="58" t="str">
        <f t="shared" si="744"/>
        <v/>
      </c>
      <c r="E1287" s="58" t="str">
        <f t="shared" si="744"/>
        <v/>
      </c>
      <c r="F1287" s="58"/>
      <c r="G1287" s="58"/>
      <c r="H1287" s="58"/>
      <c r="I1287" s="58"/>
      <c r="J1287" s="58"/>
      <c r="K1287" s="59">
        <f t="shared" ref="K1287:X1287" si="745">IF(AND($D1287="tak",$E1287="prace rozwojowe",Modul_badawczo_rozwojowy=tak),ROUND(K804*K478,0),0)</f>
        <v>0</v>
      </c>
      <c r="L1287" s="59">
        <f t="shared" si="745"/>
        <v>0</v>
      </c>
      <c r="M1287" s="59">
        <f t="shared" si="745"/>
        <v>0</v>
      </c>
      <c r="N1287" s="59">
        <f t="shared" si="745"/>
        <v>0</v>
      </c>
      <c r="O1287" s="59">
        <f t="shared" si="745"/>
        <v>0</v>
      </c>
      <c r="P1287" s="59">
        <f t="shared" si="745"/>
        <v>0</v>
      </c>
      <c r="Q1287" s="59">
        <f t="shared" si="745"/>
        <v>0</v>
      </c>
      <c r="R1287" s="59">
        <f t="shared" si="745"/>
        <v>0</v>
      </c>
      <c r="S1287" s="59">
        <f t="shared" si="745"/>
        <v>0</v>
      </c>
      <c r="T1287" s="59">
        <f t="shared" si="745"/>
        <v>0</v>
      </c>
      <c r="U1287" s="59">
        <f t="shared" si="745"/>
        <v>0</v>
      </c>
      <c r="V1287" s="59">
        <f t="shared" si="745"/>
        <v>0</v>
      </c>
      <c r="W1287" s="59">
        <f t="shared" si="745"/>
        <v>0</v>
      </c>
      <c r="X1287" s="59">
        <f t="shared" si="745"/>
        <v>0</v>
      </c>
    </row>
    <row r="1288" spans="2:24" hidden="1">
      <c r="B1288" s="58" t="str">
        <f t="shared" si="744"/>
        <v/>
      </c>
      <c r="C1288" s="58" t="str">
        <f t="shared" si="744"/>
        <v/>
      </c>
      <c r="D1288" s="58" t="str">
        <f t="shared" si="744"/>
        <v/>
      </c>
      <c r="E1288" s="58" t="str">
        <f t="shared" si="744"/>
        <v/>
      </c>
      <c r="F1288" s="58"/>
      <c r="G1288" s="58"/>
      <c r="H1288" s="58"/>
      <c r="I1288" s="58"/>
      <c r="J1288" s="58"/>
      <c r="K1288" s="59">
        <f t="shared" ref="K1288:X1288" si="746">IF(AND($D1288="tak",$E1288="prace rozwojowe",Modul_badawczo_rozwojowy=tak),ROUND(K805*K479,0),0)</f>
        <v>0</v>
      </c>
      <c r="L1288" s="59">
        <f t="shared" si="746"/>
        <v>0</v>
      </c>
      <c r="M1288" s="59">
        <f t="shared" si="746"/>
        <v>0</v>
      </c>
      <c r="N1288" s="59">
        <f t="shared" si="746"/>
        <v>0</v>
      </c>
      <c r="O1288" s="59">
        <f t="shared" si="746"/>
        <v>0</v>
      </c>
      <c r="P1288" s="59">
        <f t="shared" si="746"/>
        <v>0</v>
      </c>
      <c r="Q1288" s="59">
        <f t="shared" si="746"/>
        <v>0</v>
      </c>
      <c r="R1288" s="59">
        <f t="shared" si="746"/>
        <v>0</v>
      </c>
      <c r="S1288" s="59">
        <f t="shared" si="746"/>
        <v>0</v>
      </c>
      <c r="T1288" s="59">
        <f t="shared" si="746"/>
        <v>0</v>
      </c>
      <c r="U1288" s="59">
        <f t="shared" si="746"/>
        <v>0</v>
      </c>
      <c r="V1288" s="59">
        <f t="shared" si="746"/>
        <v>0</v>
      </c>
      <c r="W1288" s="59">
        <f t="shared" si="746"/>
        <v>0</v>
      </c>
      <c r="X1288" s="59">
        <f t="shared" si="746"/>
        <v>0</v>
      </c>
    </row>
    <row r="1289" spans="2:24" hidden="1">
      <c r="B1289" s="58" t="str">
        <f t="shared" si="744"/>
        <v/>
      </c>
      <c r="C1289" s="58" t="str">
        <f t="shared" si="744"/>
        <v/>
      </c>
      <c r="D1289" s="58" t="str">
        <f t="shared" si="744"/>
        <v/>
      </c>
      <c r="E1289" s="58" t="str">
        <f t="shared" si="744"/>
        <v/>
      </c>
      <c r="F1289" s="58"/>
      <c r="G1289" s="58"/>
      <c r="H1289" s="58"/>
      <c r="I1289" s="58"/>
      <c r="J1289" s="58"/>
      <c r="K1289" s="59">
        <f t="shared" ref="K1289:X1289" si="747">IF(AND($D1289="tak",$E1289="prace rozwojowe",Modul_badawczo_rozwojowy=tak),ROUND(K806*K480,0),0)</f>
        <v>0</v>
      </c>
      <c r="L1289" s="59">
        <f t="shared" si="747"/>
        <v>0</v>
      </c>
      <c r="M1289" s="59">
        <f t="shared" si="747"/>
        <v>0</v>
      </c>
      <c r="N1289" s="59">
        <f t="shared" si="747"/>
        <v>0</v>
      </c>
      <c r="O1289" s="59">
        <f t="shared" si="747"/>
        <v>0</v>
      </c>
      <c r="P1289" s="59">
        <f t="shared" si="747"/>
        <v>0</v>
      </c>
      <c r="Q1289" s="59">
        <f t="shared" si="747"/>
        <v>0</v>
      </c>
      <c r="R1289" s="59">
        <f t="shared" si="747"/>
        <v>0</v>
      </c>
      <c r="S1289" s="59">
        <f t="shared" si="747"/>
        <v>0</v>
      </c>
      <c r="T1289" s="59">
        <f t="shared" si="747"/>
        <v>0</v>
      </c>
      <c r="U1289" s="59">
        <f t="shared" si="747"/>
        <v>0</v>
      </c>
      <c r="V1289" s="59">
        <f t="shared" si="747"/>
        <v>0</v>
      </c>
      <c r="W1289" s="59">
        <f t="shared" si="747"/>
        <v>0</v>
      </c>
      <c r="X1289" s="59">
        <f t="shared" si="747"/>
        <v>0</v>
      </c>
    </row>
    <row r="1290" spans="2:24" hidden="1">
      <c r="B1290" s="58" t="str">
        <f t="shared" si="744"/>
        <v/>
      </c>
      <c r="C1290" s="58" t="str">
        <f t="shared" si="744"/>
        <v/>
      </c>
      <c r="D1290" s="58" t="str">
        <f t="shared" si="744"/>
        <v/>
      </c>
      <c r="E1290" s="58" t="str">
        <f t="shared" si="744"/>
        <v/>
      </c>
      <c r="F1290" s="58"/>
      <c r="G1290" s="58"/>
      <c r="H1290" s="58"/>
      <c r="I1290" s="58"/>
      <c r="J1290" s="58"/>
      <c r="K1290" s="59">
        <f t="shared" ref="K1290:X1290" si="748">IF(AND($D1290="tak",$E1290="prace rozwojowe",Modul_badawczo_rozwojowy=tak),ROUND(K807*K481,0),0)</f>
        <v>0</v>
      </c>
      <c r="L1290" s="59">
        <f t="shared" si="748"/>
        <v>0</v>
      </c>
      <c r="M1290" s="59">
        <f t="shared" si="748"/>
        <v>0</v>
      </c>
      <c r="N1290" s="59">
        <f t="shared" si="748"/>
        <v>0</v>
      </c>
      <c r="O1290" s="59">
        <f t="shared" si="748"/>
        <v>0</v>
      </c>
      <c r="P1290" s="59">
        <f t="shared" si="748"/>
        <v>0</v>
      </c>
      <c r="Q1290" s="59">
        <f t="shared" si="748"/>
        <v>0</v>
      </c>
      <c r="R1290" s="59">
        <f t="shared" si="748"/>
        <v>0</v>
      </c>
      <c r="S1290" s="59">
        <f t="shared" si="748"/>
        <v>0</v>
      </c>
      <c r="T1290" s="59">
        <f t="shared" si="748"/>
        <v>0</v>
      </c>
      <c r="U1290" s="59">
        <f t="shared" si="748"/>
        <v>0</v>
      </c>
      <c r="V1290" s="59">
        <f t="shared" si="748"/>
        <v>0</v>
      </c>
      <c r="W1290" s="59">
        <f t="shared" si="748"/>
        <v>0</v>
      </c>
      <c r="X1290" s="59">
        <f t="shared" si="748"/>
        <v>0</v>
      </c>
    </row>
    <row r="1291" spans="2:24" hidden="1">
      <c r="B1291" s="58" t="str">
        <f t="shared" si="744"/>
        <v/>
      </c>
      <c r="C1291" s="58" t="str">
        <f t="shared" si="744"/>
        <v/>
      </c>
      <c r="D1291" s="58" t="str">
        <f t="shared" si="744"/>
        <v/>
      </c>
      <c r="E1291" s="58" t="str">
        <f t="shared" si="744"/>
        <v/>
      </c>
      <c r="F1291" s="58"/>
      <c r="G1291" s="58"/>
      <c r="H1291" s="58"/>
      <c r="I1291" s="58"/>
      <c r="J1291" s="58"/>
      <c r="K1291" s="59">
        <f t="shared" ref="K1291:X1291" si="749">IF(AND($D1291="tak",$E1291="prace rozwojowe",Modul_badawczo_rozwojowy=tak),ROUND(K808*K482,0),0)</f>
        <v>0</v>
      </c>
      <c r="L1291" s="59">
        <f t="shared" si="749"/>
        <v>0</v>
      </c>
      <c r="M1291" s="59">
        <f t="shared" si="749"/>
        <v>0</v>
      </c>
      <c r="N1291" s="59">
        <f t="shared" si="749"/>
        <v>0</v>
      </c>
      <c r="O1291" s="59">
        <f t="shared" si="749"/>
        <v>0</v>
      </c>
      <c r="P1291" s="59">
        <f t="shared" si="749"/>
        <v>0</v>
      </c>
      <c r="Q1291" s="59">
        <f t="shared" si="749"/>
        <v>0</v>
      </c>
      <c r="R1291" s="59">
        <f t="shared" si="749"/>
        <v>0</v>
      </c>
      <c r="S1291" s="59">
        <f t="shared" si="749"/>
        <v>0</v>
      </c>
      <c r="T1291" s="59">
        <f t="shared" si="749"/>
        <v>0</v>
      </c>
      <c r="U1291" s="59">
        <f t="shared" si="749"/>
        <v>0</v>
      </c>
      <c r="V1291" s="59">
        <f t="shared" si="749"/>
        <v>0</v>
      </c>
      <c r="W1291" s="59">
        <f t="shared" si="749"/>
        <v>0</v>
      </c>
      <c r="X1291" s="59">
        <f t="shared" si="749"/>
        <v>0</v>
      </c>
    </row>
    <row r="1292" spans="2:24" hidden="1">
      <c r="B1292" s="58" t="str">
        <f t="shared" si="744"/>
        <v/>
      </c>
      <c r="C1292" s="58" t="str">
        <f t="shared" si="744"/>
        <v/>
      </c>
      <c r="D1292" s="58" t="str">
        <f t="shared" si="744"/>
        <v/>
      </c>
      <c r="E1292" s="58" t="str">
        <f t="shared" si="744"/>
        <v/>
      </c>
      <c r="F1292" s="58"/>
      <c r="G1292" s="58"/>
      <c r="H1292" s="58"/>
      <c r="I1292" s="58"/>
      <c r="J1292" s="58"/>
      <c r="K1292" s="59">
        <f t="shared" ref="K1292:X1292" si="750">IF(AND($D1292="tak",$E1292="prace rozwojowe",Modul_badawczo_rozwojowy=tak),ROUND(K809*K483,0),0)</f>
        <v>0</v>
      </c>
      <c r="L1292" s="59">
        <f t="shared" si="750"/>
        <v>0</v>
      </c>
      <c r="M1292" s="59">
        <f t="shared" si="750"/>
        <v>0</v>
      </c>
      <c r="N1292" s="59">
        <f t="shared" si="750"/>
        <v>0</v>
      </c>
      <c r="O1292" s="59">
        <f t="shared" si="750"/>
        <v>0</v>
      </c>
      <c r="P1292" s="59">
        <f t="shared" si="750"/>
        <v>0</v>
      </c>
      <c r="Q1292" s="59">
        <f t="shared" si="750"/>
        <v>0</v>
      </c>
      <c r="R1292" s="59">
        <f t="shared" si="750"/>
        <v>0</v>
      </c>
      <c r="S1292" s="59">
        <f t="shared" si="750"/>
        <v>0</v>
      </c>
      <c r="T1292" s="59">
        <f t="shared" si="750"/>
        <v>0</v>
      </c>
      <c r="U1292" s="59">
        <f t="shared" si="750"/>
        <v>0</v>
      </c>
      <c r="V1292" s="59">
        <f t="shared" si="750"/>
        <v>0</v>
      </c>
      <c r="W1292" s="59">
        <f t="shared" si="750"/>
        <v>0</v>
      </c>
      <c r="X1292" s="59">
        <f t="shared" si="750"/>
        <v>0</v>
      </c>
    </row>
    <row r="1293" spans="2:24" hidden="1">
      <c r="B1293" s="58" t="str">
        <f t="shared" si="744"/>
        <v/>
      </c>
      <c r="C1293" s="58" t="str">
        <f t="shared" si="744"/>
        <v/>
      </c>
      <c r="D1293" s="58" t="str">
        <f t="shared" si="744"/>
        <v/>
      </c>
      <c r="E1293" s="58" t="str">
        <f t="shared" si="744"/>
        <v/>
      </c>
      <c r="F1293" s="58"/>
      <c r="G1293" s="58"/>
      <c r="H1293" s="58"/>
      <c r="I1293" s="58"/>
      <c r="J1293" s="58"/>
      <c r="K1293" s="59">
        <f t="shared" ref="K1293:X1293" si="751">IF(AND($D1293="tak",$E1293="prace rozwojowe",Modul_badawczo_rozwojowy=tak),ROUND(K810*K484,0),0)</f>
        <v>0</v>
      </c>
      <c r="L1293" s="59">
        <f t="shared" si="751"/>
        <v>0</v>
      </c>
      <c r="M1293" s="59">
        <f t="shared" si="751"/>
        <v>0</v>
      </c>
      <c r="N1293" s="59">
        <f t="shared" si="751"/>
        <v>0</v>
      </c>
      <c r="O1293" s="59">
        <f t="shared" si="751"/>
        <v>0</v>
      </c>
      <c r="P1293" s="59">
        <f t="shared" si="751"/>
        <v>0</v>
      </c>
      <c r="Q1293" s="59">
        <f t="shared" si="751"/>
        <v>0</v>
      </c>
      <c r="R1293" s="59">
        <f t="shared" si="751"/>
        <v>0</v>
      </c>
      <c r="S1293" s="59">
        <f t="shared" si="751"/>
        <v>0</v>
      </c>
      <c r="T1293" s="59">
        <f t="shared" si="751"/>
        <v>0</v>
      </c>
      <c r="U1293" s="59">
        <f t="shared" si="751"/>
        <v>0</v>
      </c>
      <c r="V1293" s="59">
        <f t="shared" si="751"/>
        <v>0</v>
      </c>
      <c r="W1293" s="59">
        <f t="shared" si="751"/>
        <v>0</v>
      </c>
      <c r="X1293" s="59">
        <f t="shared" si="751"/>
        <v>0</v>
      </c>
    </row>
    <row r="1294" spans="2:24" hidden="1">
      <c r="B1294" s="58" t="str">
        <f t="shared" si="744"/>
        <v/>
      </c>
      <c r="C1294" s="58" t="str">
        <f t="shared" si="744"/>
        <v/>
      </c>
      <c r="D1294" s="58" t="str">
        <f t="shared" si="744"/>
        <v/>
      </c>
      <c r="E1294" s="58" t="str">
        <f t="shared" si="744"/>
        <v/>
      </c>
      <c r="F1294" s="58"/>
      <c r="G1294" s="58"/>
      <c r="H1294" s="58"/>
      <c r="I1294" s="58"/>
      <c r="J1294" s="58"/>
      <c r="K1294" s="59">
        <f t="shared" ref="K1294:X1294" si="752">IF(AND($D1294="tak",$E1294="prace rozwojowe",Modul_badawczo_rozwojowy=tak),ROUND(K811*K485,0),0)</f>
        <v>0</v>
      </c>
      <c r="L1294" s="59">
        <f t="shared" si="752"/>
        <v>0</v>
      </c>
      <c r="M1294" s="59">
        <f t="shared" si="752"/>
        <v>0</v>
      </c>
      <c r="N1294" s="59">
        <f t="shared" si="752"/>
        <v>0</v>
      </c>
      <c r="O1294" s="59">
        <f t="shared" si="752"/>
        <v>0</v>
      </c>
      <c r="P1294" s="59">
        <f t="shared" si="752"/>
        <v>0</v>
      </c>
      <c r="Q1294" s="59">
        <f t="shared" si="752"/>
        <v>0</v>
      </c>
      <c r="R1294" s="59">
        <f t="shared" si="752"/>
        <v>0</v>
      </c>
      <c r="S1294" s="59">
        <f t="shared" si="752"/>
        <v>0</v>
      </c>
      <c r="T1294" s="59">
        <f t="shared" si="752"/>
        <v>0</v>
      </c>
      <c r="U1294" s="59">
        <f t="shared" si="752"/>
        <v>0</v>
      </c>
      <c r="V1294" s="59">
        <f t="shared" si="752"/>
        <v>0</v>
      </c>
      <c r="W1294" s="59">
        <f t="shared" si="752"/>
        <v>0</v>
      </c>
      <c r="X1294" s="59">
        <f t="shared" si="752"/>
        <v>0</v>
      </c>
    </row>
    <row r="1295" spans="2:24" hidden="1">
      <c r="B1295" s="58" t="str">
        <f t="shared" si="744"/>
        <v/>
      </c>
      <c r="C1295" s="58" t="str">
        <f t="shared" si="744"/>
        <v/>
      </c>
      <c r="D1295" s="58" t="str">
        <f t="shared" si="744"/>
        <v/>
      </c>
      <c r="E1295" s="58" t="str">
        <f t="shared" si="744"/>
        <v/>
      </c>
      <c r="F1295" s="58"/>
      <c r="G1295" s="58"/>
      <c r="H1295" s="58"/>
      <c r="I1295" s="58"/>
      <c r="J1295" s="58"/>
      <c r="K1295" s="59">
        <f t="shared" ref="K1295:X1295" si="753">IF(AND($D1295="tak",$E1295="prace rozwojowe",Modul_badawczo_rozwojowy=tak),ROUND(K812*K486,0),0)</f>
        <v>0</v>
      </c>
      <c r="L1295" s="59">
        <f t="shared" si="753"/>
        <v>0</v>
      </c>
      <c r="M1295" s="59">
        <f t="shared" si="753"/>
        <v>0</v>
      </c>
      <c r="N1295" s="59">
        <f t="shared" si="753"/>
        <v>0</v>
      </c>
      <c r="O1295" s="59">
        <f t="shared" si="753"/>
        <v>0</v>
      </c>
      <c r="P1295" s="59">
        <f t="shared" si="753"/>
        <v>0</v>
      </c>
      <c r="Q1295" s="59">
        <f t="shared" si="753"/>
        <v>0</v>
      </c>
      <c r="R1295" s="59">
        <f t="shared" si="753"/>
        <v>0</v>
      </c>
      <c r="S1295" s="59">
        <f t="shared" si="753"/>
        <v>0</v>
      </c>
      <c r="T1295" s="59">
        <f t="shared" si="753"/>
        <v>0</v>
      </c>
      <c r="U1295" s="59">
        <f t="shared" si="753"/>
        <v>0</v>
      </c>
      <c r="V1295" s="59">
        <f t="shared" si="753"/>
        <v>0</v>
      </c>
      <c r="W1295" s="59">
        <f t="shared" si="753"/>
        <v>0</v>
      </c>
      <c r="X1295" s="59">
        <f t="shared" si="753"/>
        <v>0</v>
      </c>
    </row>
    <row r="1296" spans="2:24" hidden="1">
      <c r="B1296" s="58" t="str">
        <f t="shared" si="744"/>
        <v/>
      </c>
      <c r="C1296" s="58" t="str">
        <f t="shared" si="744"/>
        <v/>
      </c>
      <c r="D1296" s="58" t="str">
        <f t="shared" si="744"/>
        <v/>
      </c>
      <c r="E1296" s="58" t="str">
        <f t="shared" si="744"/>
        <v/>
      </c>
      <c r="F1296" s="58"/>
      <c r="G1296" s="58"/>
      <c r="H1296" s="58"/>
      <c r="I1296" s="58"/>
      <c r="J1296" s="58"/>
      <c r="K1296" s="59">
        <f t="shared" ref="K1296:X1296" si="754">IF(AND($D1296="tak",$E1296="prace rozwojowe",Modul_badawczo_rozwojowy=tak),ROUND(K813*K487,0),0)</f>
        <v>0</v>
      </c>
      <c r="L1296" s="59">
        <f t="shared" si="754"/>
        <v>0</v>
      </c>
      <c r="M1296" s="59">
        <f t="shared" si="754"/>
        <v>0</v>
      </c>
      <c r="N1296" s="59">
        <f t="shared" si="754"/>
        <v>0</v>
      </c>
      <c r="O1296" s="59">
        <f t="shared" si="754"/>
        <v>0</v>
      </c>
      <c r="P1296" s="59">
        <f t="shared" si="754"/>
        <v>0</v>
      </c>
      <c r="Q1296" s="59">
        <f t="shared" si="754"/>
        <v>0</v>
      </c>
      <c r="R1296" s="59">
        <f t="shared" si="754"/>
        <v>0</v>
      </c>
      <c r="S1296" s="59">
        <f t="shared" si="754"/>
        <v>0</v>
      </c>
      <c r="T1296" s="59">
        <f t="shared" si="754"/>
        <v>0</v>
      </c>
      <c r="U1296" s="59">
        <f t="shared" si="754"/>
        <v>0</v>
      </c>
      <c r="V1296" s="59">
        <f t="shared" si="754"/>
        <v>0</v>
      </c>
      <c r="W1296" s="59">
        <f t="shared" si="754"/>
        <v>0</v>
      </c>
      <c r="X1296" s="59">
        <f t="shared" si="754"/>
        <v>0</v>
      </c>
    </row>
    <row r="1297" spans="2:24" hidden="1">
      <c r="B1297" s="58" t="str">
        <f t="shared" si="744"/>
        <v/>
      </c>
      <c r="C1297" s="58" t="str">
        <f t="shared" si="744"/>
        <v/>
      </c>
      <c r="D1297" s="58" t="str">
        <f t="shared" si="744"/>
        <v/>
      </c>
      <c r="E1297" s="58" t="str">
        <f t="shared" si="744"/>
        <v/>
      </c>
      <c r="F1297" s="58"/>
      <c r="G1297" s="58"/>
      <c r="H1297" s="58"/>
      <c r="I1297" s="58"/>
      <c r="J1297" s="58"/>
      <c r="K1297" s="59">
        <f t="shared" ref="K1297:X1297" si="755">IF(AND($D1297="tak",$E1297="prace rozwojowe",Modul_badawczo_rozwojowy=tak),ROUND(K814*K488,0),0)</f>
        <v>0</v>
      </c>
      <c r="L1297" s="59">
        <f t="shared" si="755"/>
        <v>0</v>
      </c>
      <c r="M1297" s="59">
        <f t="shared" si="755"/>
        <v>0</v>
      </c>
      <c r="N1297" s="59">
        <f t="shared" si="755"/>
        <v>0</v>
      </c>
      <c r="O1297" s="59">
        <f t="shared" si="755"/>
        <v>0</v>
      </c>
      <c r="P1297" s="59">
        <f t="shared" si="755"/>
        <v>0</v>
      </c>
      <c r="Q1297" s="59">
        <f t="shared" si="755"/>
        <v>0</v>
      </c>
      <c r="R1297" s="59">
        <f t="shared" si="755"/>
        <v>0</v>
      </c>
      <c r="S1297" s="59">
        <f t="shared" si="755"/>
        <v>0</v>
      </c>
      <c r="T1297" s="59">
        <f t="shared" si="755"/>
        <v>0</v>
      </c>
      <c r="U1297" s="59">
        <f t="shared" si="755"/>
        <v>0</v>
      </c>
      <c r="V1297" s="59">
        <f t="shared" si="755"/>
        <v>0</v>
      </c>
      <c r="W1297" s="59">
        <f t="shared" si="755"/>
        <v>0</v>
      </c>
      <c r="X1297" s="59">
        <f t="shared" si="755"/>
        <v>0</v>
      </c>
    </row>
    <row r="1298" spans="2:24" hidden="1">
      <c r="B1298" s="58" t="str">
        <f t="shared" si="744"/>
        <v/>
      </c>
      <c r="C1298" s="58" t="str">
        <f t="shared" si="744"/>
        <v/>
      </c>
      <c r="D1298" s="58" t="str">
        <f t="shared" si="744"/>
        <v/>
      </c>
      <c r="E1298" s="58" t="str">
        <f t="shared" si="744"/>
        <v/>
      </c>
      <c r="F1298" s="58"/>
      <c r="G1298" s="58"/>
      <c r="H1298" s="58"/>
      <c r="I1298" s="58"/>
      <c r="J1298" s="58"/>
      <c r="K1298" s="59">
        <f t="shared" ref="K1298:X1298" si="756">IF(AND($D1298="tak",$E1298="prace rozwojowe",Modul_badawczo_rozwojowy=tak),ROUND(K815*K489,0),0)</f>
        <v>0</v>
      </c>
      <c r="L1298" s="59">
        <f t="shared" si="756"/>
        <v>0</v>
      </c>
      <c r="M1298" s="59">
        <f t="shared" si="756"/>
        <v>0</v>
      </c>
      <c r="N1298" s="59">
        <f t="shared" si="756"/>
        <v>0</v>
      </c>
      <c r="O1298" s="59">
        <f t="shared" si="756"/>
        <v>0</v>
      </c>
      <c r="P1298" s="59">
        <f t="shared" si="756"/>
        <v>0</v>
      </c>
      <c r="Q1298" s="59">
        <f t="shared" si="756"/>
        <v>0</v>
      </c>
      <c r="R1298" s="59">
        <f t="shared" si="756"/>
        <v>0</v>
      </c>
      <c r="S1298" s="59">
        <f t="shared" si="756"/>
        <v>0</v>
      </c>
      <c r="T1298" s="59">
        <f t="shared" si="756"/>
        <v>0</v>
      </c>
      <c r="U1298" s="59">
        <f t="shared" si="756"/>
        <v>0</v>
      </c>
      <c r="V1298" s="59">
        <f t="shared" si="756"/>
        <v>0</v>
      </c>
      <c r="W1298" s="59">
        <f t="shared" si="756"/>
        <v>0</v>
      </c>
      <c r="X1298" s="59">
        <f t="shared" si="756"/>
        <v>0</v>
      </c>
    </row>
    <row r="1299" spans="2:24" hidden="1">
      <c r="B1299" s="58" t="str">
        <f t="shared" si="744"/>
        <v/>
      </c>
      <c r="C1299" s="58" t="str">
        <f t="shared" si="744"/>
        <v/>
      </c>
      <c r="D1299" s="58" t="str">
        <f t="shared" si="744"/>
        <v/>
      </c>
      <c r="E1299" s="58" t="str">
        <f t="shared" si="744"/>
        <v/>
      </c>
      <c r="F1299" s="58"/>
      <c r="G1299" s="58"/>
      <c r="H1299" s="58"/>
      <c r="I1299" s="58"/>
      <c r="J1299" s="58"/>
      <c r="K1299" s="59">
        <f t="shared" ref="K1299:X1299" si="757">IF(AND($D1299="tak",$E1299="prace rozwojowe",Modul_badawczo_rozwojowy=tak),ROUND(K816*K490,0),0)</f>
        <v>0</v>
      </c>
      <c r="L1299" s="59">
        <f t="shared" si="757"/>
        <v>0</v>
      </c>
      <c r="M1299" s="59">
        <f t="shared" si="757"/>
        <v>0</v>
      </c>
      <c r="N1299" s="59">
        <f t="shared" si="757"/>
        <v>0</v>
      </c>
      <c r="O1299" s="59">
        <f t="shared" si="757"/>
        <v>0</v>
      </c>
      <c r="P1299" s="59">
        <f t="shared" si="757"/>
        <v>0</v>
      </c>
      <c r="Q1299" s="59">
        <f t="shared" si="757"/>
        <v>0</v>
      </c>
      <c r="R1299" s="59">
        <f t="shared" si="757"/>
        <v>0</v>
      </c>
      <c r="S1299" s="59">
        <f t="shared" si="757"/>
        <v>0</v>
      </c>
      <c r="T1299" s="59">
        <f t="shared" si="757"/>
        <v>0</v>
      </c>
      <c r="U1299" s="59">
        <f t="shared" si="757"/>
        <v>0</v>
      </c>
      <c r="V1299" s="59">
        <f t="shared" si="757"/>
        <v>0</v>
      </c>
      <c r="W1299" s="59">
        <f t="shared" si="757"/>
        <v>0</v>
      </c>
      <c r="X1299" s="59">
        <f t="shared" si="757"/>
        <v>0</v>
      </c>
    </row>
    <row r="1300" spans="2:24" hidden="1">
      <c r="B1300" s="58" t="str">
        <f t="shared" si="744"/>
        <v/>
      </c>
      <c r="C1300" s="58" t="str">
        <f t="shared" si="744"/>
        <v/>
      </c>
      <c r="D1300" s="58" t="str">
        <f t="shared" si="744"/>
        <v/>
      </c>
      <c r="E1300" s="58" t="str">
        <f t="shared" si="744"/>
        <v/>
      </c>
      <c r="F1300" s="58"/>
      <c r="G1300" s="58"/>
      <c r="H1300" s="58"/>
      <c r="I1300" s="58"/>
      <c r="J1300" s="58"/>
      <c r="K1300" s="59">
        <f t="shared" ref="K1300:X1300" si="758">IF(AND($D1300="tak",$E1300="prace rozwojowe",Modul_badawczo_rozwojowy=tak),ROUND(K817*K491,0),0)</f>
        <v>0</v>
      </c>
      <c r="L1300" s="59">
        <f t="shared" si="758"/>
        <v>0</v>
      </c>
      <c r="M1300" s="59">
        <f t="shared" si="758"/>
        <v>0</v>
      </c>
      <c r="N1300" s="59">
        <f t="shared" si="758"/>
        <v>0</v>
      </c>
      <c r="O1300" s="59">
        <f t="shared" si="758"/>
        <v>0</v>
      </c>
      <c r="P1300" s="59">
        <f t="shared" si="758"/>
        <v>0</v>
      </c>
      <c r="Q1300" s="59">
        <f t="shared" si="758"/>
        <v>0</v>
      </c>
      <c r="R1300" s="59">
        <f t="shared" si="758"/>
        <v>0</v>
      </c>
      <c r="S1300" s="59">
        <f t="shared" si="758"/>
        <v>0</v>
      </c>
      <c r="T1300" s="59">
        <f t="shared" si="758"/>
        <v>0</v>
      </c>
      <c r="U1300" s="59">
        <f t="shared" si="758"/>
        <v>0</v>
      </c>
      <c r="V1300" s="59">
        <f t="shared" si="758"/>
        <v>0</v>
      </c>
      <c r="W1300" s="59">
        <f t="shared" si="758"/>
        <v>0</v>
      </c>
      <c r="X1300" s="59">
        <f t="shared" si="758"/>
        <v>0</v>
      </c>
    </row>
    <row r="1301" spans="2:24" hidden="1">
      <c r="B1301" s="58" t="str">
        <f t="shared" si="744"/>
        <v/>
      </c>
      <c r="C1301" s="58" t="str">
        <f t="shared" si="744"/>
        <v/>
      </c>
      <c r="D1301" s="58" t="str">
        <f t="shared" si="744"/>
        <v/>
      </c>
      <c r="E1301" s="58" t="str">
        <f t="shared" si="744"/>
        <v/>
      </c>
      <c r="F1301" s="58"/>
      <c r="G1301" s="58"/>
      <c r="H1301" s="58"/>
      <c r="I1301" s="58"/>
      <c r="J1301" s="58"/>
      <c r="K1301" s="59">
        <f t="shared" ref="K1301:X1301" si="759">IF(AND($D1301="tak",$E1301="prace rozwojowe",Modul_badawczo_rozwojowy=tak),ROUND(K818*K492,0),0)</f>
        <v>0</v>
      </c>
      <c r="L1301" s="59">
        <f t="shared" si="759"/>
        <v>0</v>
      </c>
      <c r="M1301" s="59">
        <f t="shared" si="759"/>
        <v>0</v>
      </c>
      <c r="N1301" s="59">
        <f t="shared" si="759"/>
        <v>0</v>
      </c>
      <c r="O1301" s="59">
        <f t="shared" si="759"/>
        <v>0</v>
      </c>
      <c r="P1301" s="59">
        <f t="shared" si="759"/>
        <v>0</v>
      </c>
      <c r="Q1301" s="59">
        <f t="shared" si="759"/>
        <v>0</v>
      </c>
      <c r="R1301" s="59">
        <f t="shared" si="759"/>
        <v>0</v>
      </c>
      <c r="S1301" s="59">
        <f t="shared" si="759"/>
        <v>0</v>
      </c>
      <c r="T1301" s="59">
        <f t="shared" si="759"/>
        <v>0</v>
      </c>
      <c r="U1301" s="59">
        <f t="shared" si="759"/>
        <v>0</v>
      </c>
      <c r="V1301" s="59">
        <f t="shared" si="759"/>
        <v>0</v>
      </c>
      <c r="W1301" s="59">
        <f t="shared" si="759"/>
        <v>0</v>
      </c>
      <c r="X1301" s="59">
        <f t="shared" si="759"/>
        <v>0</v>
      </c>
    </row>
    <row r="1302" spans="2:24" hidden="1">
      <c r="B1302" s="58" t="str">
        <f t="shared" si="744"/>
        <v/>
      </c>
      <c r="C1302" s="58" t="str">
        <f t="shared" si="744"/>
        <v/>
      </c>
      <c r="D1302" s="58" t="str">
        <f t="shared" si="744"/>
        <v/>
      </c>
      <c r="E1302" s="58" t="str">
        <f t="shared" si="744"/>
        <v/>
      </c>
      <c r="F1302" s="58"/>
      <c r="G1302" s="58"/>
      <c r="H1302" s="58"/>
      <c r="I1302" s="58"/>
      <c r="J1302" s="58"/>
      <c r="K1302" s="59">
        <f t="shared" ref="K1302:X1302" si="760">IF(AND($D1302="tak",$E1302="prace rozwojowe",Modul_badawczo_rozwojowy=tak),ROUND(K819*K493,0),0)</f>
        <v>0</v>
      </c>
      <c r="L1302" s="59">
        <f t="shared" si="760"/>
        <v>0</v>
      </c>
      <c r="M1302" s="59">
        <f t="shared" si="760"/>
        <v>0</v>
      </c>
      <c r="N1302" s="59">
        <f t="shared" si="760"/>
        <v>0</v>
      </c>
      <c r="O1302" s="59">
        <f t="shared" si="760"/>
        <v>0</v>
      </c>
      <c r="P1302" s="59">
        <f t="shared" si="760"/>
        <v>0</v>
      </c>
      <c r="Q1302" s="59">
        <f t="shared" si="760"/>
        <v>0</v>
      </c>
      <c r="R1302" s="59">
        <f t="shared" si="760"/>
        <v>0</v>
      </c>
      <c r="S1302" s="59">
        <f t="shared" si="760"/>
        <v>0</v>
      </c>
      <c r="T1302" s="59">
        <f t="shared" si="760"/>
        <v>0</v>
      </c>
      <c r="U1302" s="59">
        <f t="shared" si="760"/>
        <v>0</v>
      </c>
      <c r="V1302" s="59">
        <f t="shared" si="760"/>
        <v>0</v>
      </c>
      <c r="W1302" s="59">
        <f t="shared" si="760"/>
        <v>0</v>
      </c>
      <c r="X1302" s="59">
        <f t="shared" si="760"/>
        <v>0</v>
      </c>
    </row>
    <row r="1303" spans="2:24" hidden="1">
      <c r="B1303" s="58" t="str">
        <f t="shared" si="744"/>
        <v/>
      </c>
      <c r="C1303" s="58" t="str">
        <f t="shared" si="744"/>
        <v/>
      </c>
      <c r="D1303" s="58" t="str">
        <f t="shared" si="744"/>
        <v/>
      </c>
      <c r="E1303" s="58" t="str">
        <f t="shared" si="744"/>
        <v/>
      </c>
      <c r="F1303" s="58"/>
      <c r="G1303" s="58"/>
      <c r="H1303" s="58"/>
      <c r="I1303" s="58"/>
      <c r="J1303" s="58"/>
      <c r="K1303" s="59">
        <f t="shared" ref="K1303:X1303" si="761">IF(AND($D1303="tak",$E1303="prace rozwojowe",Modul_badawczo_rozwojowy=tak),ROUND(K820*K494,0),0)</f>
        <v>0</v>
      </c>
      <c r="L1303" s="59">
        <f t="shared" si="761"/>
        <v>0</v>
      </c>
      <c r="M1303" s="59">
        <f t="shared" si="761"/>
        <v>0</v>
      </c>
      <c r="N1303" s="59">
        <f t="shared" si="761"/>
        <v>0</v>
      </c>
      <c r="O1303" s="59">
        <f t="shared" si="761"/>
        <v>0</v>
      </c>
      <c r="P1303" s="59">
        <f t="shared" si="761"/>
        <v>0</v>
      </c>
      <c r="Q1303" s="59">
        <f t="shared" si="761"/>
        <v>0</v>
      </c>
      <c r="R1303" s="59">
        <f t="shared" si="761"/>
        <v>0</v>
      </c>
      <c r="S1303" s="59">
        <f t="shared" si="761"/>
        <v>0</v>
      </c>
      <c r="T1303" s="59">
        <f t="shared" si="761"/>
        <v>0</v>
      </c>
      <c r="U1303" s="59">
        <f t="shared" si="761"/>
        <v>0</v>
      </c>
      <c r="V1303" s="59">
        <f t="shared" si="761"/>
        <v>0</v>
      </c>
      <c r="W1303" s="59">
        <f t="shared" si="761"/>
        <v>0</v>
      </c>
      <c r="X1303" s="59">
        <f t="shared" si="761"/>
        <v>0</v>
      </c>
    </row>
    <row r="1304" spans="2:24" hidden="1">
      <c r="B1304" s="58" t="str">
        <f t="shared" si="744"/>
        <v/>
      </c>
      <c r="C1304" s="58" t="str">
        <f t="shared" si="744"/>
        <v/>
      </c>
      <c r="D1304" s="58" t="str">
        <f t="shared" si="744"/>
        <v/>
      </c>
      <c r="E1304" s="58" t="str">
        <f t="shared" si="744"/>
        <v/>
      </c>
      <c r="F1304" s="58"/>
      <c r="G1304" s="58"/>
      <c r="H1304" s="58"/>
      <c r="I1304" s="58"/>
      <c r="J1304" s="58"/>
      <c r="K1304" s="59">
        <f t="shared" ref="K1304:X1304" si="762">IF(AND($D1304="tak",$E1304="prace rozwojowe",Modul_badawczo_rozwojowy=tak),ROUND(K821*K495,0),0)</f>
        <v>0</v>
      </c>
      <c r="L1304" s="59">
        <f t="shared" si="762"/>
        <v>0</v>
      </c>
      <c r="M1304" s="59">
        <f t="shared" si="762"/>
        <v>0</v>
      </c>
      <c r="N1304" s="59">
        <f t="shared" si="762"/>
        <v>0</v>
      </c>
      <c r="O1304" s="59">
        <f t="shared" si="762"/>
        <v>0</v>
      </c>
      <c r="P1304" s="59">
        <f t="shared" si="762"/>
        <v>0</v>
      </c>
      <c r="Q1304" s="59">
        <f t="shared" si="762"/>
        <v>0</v>
      </c>
      <c r="R1304" s="59">
        <f t="shared" si="762"/>
        <v>0</v>
      </c>
      <c r="S1304" s="59">
        <f t="shared" si="762"/>
        <v>0</v>
      </c>
      <c r="T1304" s="59">
        <f t="shared" si="762"/>
        <v>0</v>
      </c>
      <c r="U1304" s="59">
        <f t="shared" si="762"/>
        <v>0</v>
      </c>
      <c r="V1304" s="59">
        <f t="shared" si="762"/>
        <v>0</v>
      </c>
      <c r="W1304" s="59">
        <f t="shared" si="762"/>
        <v>0</v>
      </c>
      <c r="X1304" s="59">
        <f t="shared" si="762"/>
        <v>0</v>
      </c>
    </row>
    <row r="1305" spans="2:24" hidden="1">
      <c r="B1305" s="58" t="str">
        <f t="shared" si="744"/>
        <v/>
      </c>
      <c r="C1305" s="58" t="str">
        <f t="shared" si="744"/>
        <v/>
      </c>
      <c r="D1305" s="58" t="str">
        <f t="shared" si="744"/>
        <v/>
      </c>
      <c r="E1305" s="58" t="str">
        <f t="shared" si="744"/>
        <v/>
      </c>
      <c r="F1305" s="58"/>
      <c r="G1305" s="58"/>
      <c r="H1305" s="58"/>
      <c r="I1305" s="58"/>
      <c r="J1305" s="58"/>
      <c r="K1305" s="59">
        <f t="shared" ref="K1305:X1305" si="763">IF(AND($D1305="tak",$E1305="prace rozwojowe",Modul_badawczo_rozwojowy=tak),ROUND(K822*K496,0),0)</f>
        <v>0</v>
      </c>
      <c r="L1305" s="59">
        <f t="shared" si="763"/>
        <v>0</v>
      </c>
      <c r="M1305" s="59">
        <f t="shared" si="763"/>
        <v>0</v>
      </c>
      <c r="N1305" s="59">
        <f t="shared" si="763"/>
        <v>0</v>
      </c>
      <c r="O1305" s="59">
        <f t="shared" si="763"/>
        <v>0</v>
      </c>
      <c r="P1305" s="59">
        <f t="shared" si="763"/>
        <v>0</v>
      </c>
      <c r="Q1305" s="59">
        <f t="shared" si="763"/>
        <v>0</v>
      </c>
      <c r="R1305" s="59">
        <f t="shared" si="763"/>
        <v>0</v>
      </c>
      <c r="S1305" s="59">
        <f t="shared" si="763"/>
        <v>0</v>
      </c>
      <c r="T1305" s="59">
        <f t="shared" si="763"/>
        <v>0</v>
      </c>
      <c r="U1305" s="59">
        <f t="shared" si="763"/>
        <v>0</v>
      </c>
      <c r="V1305" s="59">
        <f t="shared" si="763"/>
        <v>0</v>
      </c>
      <c r="W1305" s="59">
        <f t="shared" si="763"/>
        <v>0</v>
      </c>
      <c r="X1305" s="59">
        <f t="shared" si="763"/>
        <v>0</v>
      </c>
    </row>
    <row r="1306" spans="2:24" hidden="1">
      <c r="B1306" s="58" t="str">
        <f t="shared" si="744"/>
        <v/>
      </c>
      <c r="C1306" s="58" t="str">
        <f t="shared" si="744"/>
        <v/>
      </c>
      <c r="D1306" s="58" t="str">
        <f t="shared" si="744"/>
        <v/>
      </c>
      <c r="E1306" s="58" t="str">
        <f t="shared" si="744"/>
        <v/>
      </c>
      <c r="F1306" s="58"/>
      <c r="G1306" s="58"/>
      <c r="H1306" s="58"/>
      <c r="I1306" s="58"/>
      <c r="J1306" s="58"/>
      <c r="K1306" s="59">
        <f t="shared" ref="K1306:X1306" si="764">IF(AND($D1306="tak",$E1306="prace rozwojowe",Modul_badawczo_rozwojowy=tak),ROUND(K823*K497,0),0)</f>
        <v>0</v>
      </c>
      <c r="L1306" s="59">
        <f t="shared" si="764"/>
        <v>0</v>
      </c>
      <c r="M1306" s="59">
        <f t="shared" si="764"/>
        <v>0</v>
      </c>
      <c r="N1306" s="59">
        <f t="shared" si="764"/>
        <v>0</v>
      </c>
      <c r="O1306" s="59">
        <f t="shared" si="764"/>
        <v>0</v>
      </c>
      <c r="P1306" s="59">
        <f t="shared" si="764"/>
        <v>0</v>
      </c>
      <c r="Q1306" s="59">
        <f t="shared" si="764"/>
        <v>0</v>
      </c>
      <c r="R1306" s="59">
        <f t="shared" si="764"/>
        <v>0</v>
      </c>
      <c r="S1306" s="59">
        <f t="shared" si="764"/>
        <v>0</v>
      </c>
      <c r="T1306" s="59">
        <f t="shared" si="764"/>
        <v>0</v>
      </c>
      <c r="U1306" s="59">
        <f t="shared" si="764"/>
        <v>0</v>
      </c>
      <c r="V1306" s="59">
        <f t="shared" si="764"/>
        <v>0</v>
      </c>
      <c r="W1306" s="59">
        <f t="shared" si="764"/>
        <v>0</v>
      </c>
      <c r="X1306" s="59">
        <f t="shared" si="764"/>
        <v>0</v>
      </c>
    </row>
    <row r="1307" spans="2:24" hidden="1">
      <c r="B1307" s="58" t="str">
        <f t="shared" ref="B1307:E1326" si="765">IF(ISBLANK(B824),"",B824)</f>
        <v/>
      </c>
      <c r="C1307" s="58" t="str">
        <f t="shared" si="765"/>
        <v/>
      </c>
      <c r="D1307" s="58" t="str">
        <f t="shared" si="765"/>
        <v/>
      </c>
      <c r="E1307" s="58" t="str">
        <f t="shared" si="765"/>
        <v/>
      </c>
      <c r="F1307" s="58"/>
      <c r="G1307" s="58"/>
      <c r="H1307" s="58"/>
      <c r="I1307" s="58"/>
      <c r="J1307" s="58"/>
      <c r="K1307" s="59">
        <f t="shared" ref="K1307:X1307" si="766">IF(AND($D1307="tak",$E1307="prace rozwojowe",Modul_badawczo_rozwojowy=tak),ROUND(K824*K498,0),0)</f>
        <v>0</v>
      </c>
      <c r="L1307" s="59">
        <f t="shared" si="766"/>
        <v>0</v>
      </c>
      <c r="M1307" s="59">
        <f t="shared" si="766"/>
        <v>0</v>
      </c>
      <c r="N1307" s="59">
        <f t="shared" si="766"/>
        <v>0</v>
      </c>
      <c r="O1307" s="59">
        <f t="shared" si="766"/>
        <v>0</v>
      </c>
      <c r="P1307" s="59">
        <f t="shared" si="766"/>
        <v>0</v>
      </c>
      <c r="Q1307" s="59">
        <f t="shared" si="766"/>
        <v>0</v>
      </c>
      <c r="R1307" s="59">
        <f t="shared" si="766"/>
        <v>0</v>
      </c>
      <c r="S1307" s="59">
        <f t="shared" si="766"/>
        <v>0</v>
      </c>
      <c r="T1307" s="59">
        <f t="shared" si="766"/>
        <v>0</v>
      </c>
      <c r="U1307" s="59">
        <f t="shared" si="766"/>
        <v>0</v>
      </c>
      <c r="V1307" s="59">
        <f t="shared" si="766"/>
        <v>0</v>
      </c>
      <c r="W1307" s="59">
        <f t="shared" si="766"/>
        <v>0</v>
      </c>
      <c r="X1307" s="59">
        <f t="shared" si="766"/>
        <v>0</v>
      </c>
    </row>
    <row r="1308" spans="2:24" hidden="1">
      <c r="B1308" s="58" t="str">
        <f t="shared" si="765"/>
        <v/>
      </c>
      <c r="C1308" s="58" t="str">
        <f t="shared" si="765"/>
        <v/>
      </c>
      <c r="D1308" s="58" t="str">
        <f t="shared" si="765"/>
        <v/>
      </c>
      <c r="E1308" s="58" t="str">
        <f t="shared" si="765"/>
        <v/>
      </c>
      <c r="F1308" s="58"/>
      <c r="G1308" s="58"/>
      <c r="H1308" s="58"/>
      <c r="I1308" s="58"/>
      <c r="J1308" s="58"/>
      <c r="K1308" s="59">
        <f t="shared" ref="K1308:X1308" si="767">IF(AND($D1308="tak",$E1308="prace rozwojowe",Modul_badawczo_rozwojowy=tak),ROUND(K825*K499,0),0)</f>
        <v>0</v>
      </c>
      <c r="L1308" s="59">
        <f t="shared" si="767"/>
        <v>0</v>
      </c>
      <c r="M1308" s="59">
        <f t="shared" si="767"/>
        <v>0</v>
      </c>
      <c r="N1308" s="59">
        <f t="shared" si="767"/>
        <v>0</v>
      </c>
      <c r="O1308" s="59">
        <f t="shared" si="767"/>
        <v>0</v>
      </c>
      <c r="P1308" s="59">
        <f t="shared" si="767"/>
        <v>0</v>
      </c>
      <c r="Q1308" s="59">
        <f t="shared" si="767"/>
        <v>0</v>
      </c>
      <c r="R1308" s="59">
        <f t="shared" si="767"/>
        <v>0</v>
      </c>
      <c r="S1308" s="59">
        <f t="shared" si="767"/>
        <v>0</v>
      </c>
      <c r="T1308" s="59">
        <f t="shared" si="767"/>
        <v>0</v>
      </c>
      <c r="U1308" s="59">
        <f t="shared" si="767"/>
        <v>0</v>
      </c>
      <c r="V1308" s="59">
        <f t="shared" si="767"/>
        <v>0</v>
      </c>
      <c r="W1308" s="59">
        <f t="shared" si="767"/>
        <v>0</v>
      </c>
      <c r="X1308" s="59">
        <f t="shared" si="767"/>
        <v>0</v>
      </c>
    </row>
    <row r="1309" spans="2:24" hidden="1">
      <c r="B1309" s="58" t="str">
        <f t="shared" si="765"/>
        <v/>
      </c>
      <c r="C1309" s="58" t="str">
        <f t="shared" si="765"/>
        <v/>
      </c>
      <c r="D1309" s="58" t="str">
        <f t="shared" si="765"/>
        <v/>
      </c>
      <c r="E1309" s="58" t="str">
        <f t="shared" si="765"/>
        <v/>
      </c>
      <c r="F1309" s="58"/>
      <c r="G1309" s="58"/>
      <c r="H1309" s="58"/>
      <c r="I1309" s="58"/>
      <c r="J1309" s="58"/>
      <c r="K1309" s="59">
        <f t="shared" ref="K1309:X1309" si="768">IF(AND($D1309="tak",$E1309="prace rozwojowe",Modul_badawczo_rozwojowy=tak),ROUND(K826*K500,0),0)</f>
        <v>0</v>
      </c>
      <c r="L1309" s="59">
        <f t="shared" si="768"/>
        <v>0</v>
      </c>
      <c r="M1309" s="59">
        <f t="shared" si="768"/>
        <v>0</v>
      </c>
      <c r="N1309" s="59">
        <f t="shared" si="768"/>
        <v>0</v>
      </c>
      <c r="O1309" s="59">
        <f t="shared" si="768"/>
        <v>0</v>
      </c>
      <c r="P1309" s="59">
        <f t="shared" si="768"/>
        <v>0</v>
      </c>
      <c r="Q1309" s="59">
        <f t="shared" si="768"/>
        <v>0</v>
      </c>
      <c r="R1309" s="59">
        <f t="shared" si="768"/>
        <v>0</v>
      </c>
      <c r="S1309" s="59">
        <f t="shared" si="768"/>
        <v>0</v>
      </c>
      <c r="T1309" s="59">
        <f t="shared" si="768"/>
        <v>0</v>
      </c>
      <c r="U1309" s="59">
        <f t="shared" si="768"/>
        <v>0</v>
      </c>
      <c r="V1309" s="59">
        <f t="shared" si="768"/>
        <v>0</v>
      </c>
      <c r="W1309" s="59">
        <f t="shared" si="768"/>
        <v>0</v>
      </c>
      <c r="X1309" s="59">
        <f t="shared" si="768"/>
        <v>0</v>
      </c>
    </row>
    <row r="1310" spans="2:24" hidden="1">
      <c r="B1310" s="58" t="str">
        <f t="shared" si="765"/>
        <v/>
      </c>
      <c r="C1310" s="58" t="str">
        <f t="shared" si="765"/>
        <v/>
      </c>
      <c r="D1310" s="58" t="str">
        <f t="shared" si="765"/>
        <v/>
      </c>
      <c r="E1310" s="58" t="str">
        <f t="shared" si="765"/>
        <v/>
      </c>
      <c r="F1310" s="58"/>
      <c r="G1310" s="58"/>
      <c r="H1310" s="58"/>
      <c r="I1310" s="58"/>
      <c r="J1310" s="58"/>
      <c r="K1310" s="59">
        <f t="shared" ref="K1310:X1310" si="769">IF(AND($D1310="tak",$E1310="prace rozwojowe",Modul_badawczo_rozwojowy=tak),ROUND(K827*K501,0),0)</f>
        <v>0</v>
      </c>
      <c r="L1310" s="59">
        <f t="shared" si="769"/>
        <v>0</v>
      </c>
      <c r="M1310" s="59">
        <f t="shared" si="769"/>
        <v>0</v>
      </c>
      <c r="N1310" s="59">
        <f t="shared" si="769"/>
        <v>0</v>
      </c>
      <c r="O1310" s="59">
        <f t="shared" si="769"/>
        <v>0</v>
      </c>
      <c r="P1310" s="59">
        <f t="shared" si="769"/>
        <v>0</v>
      </c>
      <c r="Q1310" s="59">
        <f t="shared" si="769"/>
        <v>0</v>
      </c>
      <c r="R1310" s="59">
        <f t="shared" si="769"/>
        <v>0</v>
      </c>
      <c r="S1310" s="59">
        <f t="shared" si="769"/>
        <v>0</v>
      </c>
      <c r="T1310" s="59">
        <f t="shared" si="769"/>
        <v>0</v>
      </c>
      <c r="U1310" s="59">
        <f t="shared" si="769"/>
        <v>0</v>
      </c>
      <c r="V1310" s="59">
        <f t="shared" si="769"/>
        <v>0</v>
      </c>
      <c r="W1310" s="59">
        <f t="shared" si="769"/>
        <v>0</v>
      </c>
      <c r="X1310" s="59">
        <f t="shared" si="769"/>
        <v>0</v>
      </c>
    </row>
    <row r="1311" spans="2:24" hidden="1">
      <c r="B1311" s="58" t="str">
        <f t="shared" si="765"/>
        <v/>
      </c>
      <c r="C1311" s="58" t="str">
        <f t="shared" si="765"/>
        <v/>
      </c>
      <c r="D1311" s="58" t="str">
        <f t="shared" si="765"/>
        <v/>
      </c>
      <c r="E1311" s="58" t="str">
        <f t="shared" si="765"/>
        <v/>
      </c>
      <c r="F1311" s="58"/>
      <c r="G1311" s="58"/>
      <c r="H1311" s="58"/>
      <c r="I1311" s="58"/>
      <c r="J1311" s="58"/>
      <c r="K1311" s="59">
        <f t="shared" ref="K1311:X1311" si="770">IF(AND($D1311="tak",$E1311="prace rozwojowe",Modul_badawczo_rozwojowy=tak),ROUND(K828*K502,0),0)</f>
        <v>0</v>
      </c>
      <c r="L1311" s="59">
        <f t="shared" si="770"/>
        <v>0</v>
      </c>
      <c r="M1311" s="59">
        <f t="shared" si="770"/>
        <v>0</v>
      </c>
      <c r="N1311" s="59">
        <f t="shared" si="770"/>
        <v>0</v>
      </c>
      <c r="O1311" s="59">
        <f t="shared" si="770"/>
        <v>0</v>
      </c>
      <c r="P1311" s="59">
        <f t="shared" si="770"/>
        <v>0</v>
      </c>
      <c r="Q1311" s="59">
        <f t="shared" si="770"/>
        <v>0</v>
      </c>
      <c r="R1311" s="59">
        <f t="shared" si="770"/>
        <v>0</v>
      </c>
      <c r="S1311" s="59">
        <f t="shared" si="770"/>
        <v>0</v>
      </c>
      <c r="T1311" s="59">
        <f t="shared" si="770"/>
        <v>0</v>
      </c>
      <c r="U1311" s="59">
        <f t="shared" si="770"/>
        <v>0</v>
      </c>
      <c r="V1311" s="59">
        <f t="shared" si="770"/>
        <v>0</v>
      </c>
      <c r="W1311" s="59">
        <f t="shared" si="770"/>
        <v>0</v>
      </c>
      <c r="X1311" s="59">
        <f t="shared" si="770"/>
        <v>0</v>
      </c>
    </row>
    <row r="1312" spans="2:24" hidden="1">
      <c r="B1312" s="58" t="str">
        <f t="shared" si="765"/>
        <v/>
      </c>
      <c r="C1312" s="58" t="str">
        <f t="shared" si="765"/>
        <v/>
      </c>
      <c r="D1312" s="58" t="str">
        <f t="shared" si="765"/>
        <v/>
      </c>
      <c r="E1312" s="58" t="str">
        <f t="shared" si="765"/>
        <v/>
      </c>
      <c r="F1312" s="58"/>
      <c r="G1312" s="58"/>
      <c r="H1312" s="58"/>
      <c r="I1312" s="58"/>
      <c r="J1312" s="58"/>
      <c r="K1312" s="59">
        <f t="shared" ref="K1312:X1312" si="771">IF(AND($D1312="tak",$E1312="prace rozwojowe",Modul_badawczo_rozwojowy=tak),ROUND(K829*K503,0),0)</f>
        <v>0</v>
      </c>
      <c r="L1312" s="59">
        <f t="shared" si="771"/>
        <v>0</v>
      </c>
      <c r="M1312" s="59">
        <f t="shared" si="771"/>
        <v>0</v>
      </c>
      <c r="N1312" s="59">
        <f t="shared" si="771"/>
        <v>0</v>
      </c>
      <c r="O1312" s="59">
        <f t="shared" si="771"/>
        <v>0</v>
      </c>
      <c r="P1312" s="59">
        <f t="shared" si="771"/>
        <v>0</v>
      </c>
      <c r="Q1312" s="59">
        <f t="shared" si="771"/>
        <v>0</v>
      </c>
      <c r="R1312" s="59">
        <f t="shared" si="771"/>
        <v>0</v>
      </c>
      <c r="S1312" s="59">
        <f t="shared" si="771"/>
        <v>0</v>
      </c>
      <c r="T1312" s="59">
        <f t="shared" si="771"/>
        <v>0</v>
      </c>
      <c r="U1312" s="59">
        <f t="shared" si="771"/>
        <v>0</v>
      </c>
      <c r="V1312" s="59">
        <f t="shared" si="771"/>
        <v>0</v>
      </c>
      <c r="W1312" s="59">
        <f t="shared" si="771"/>
        <v>0</v>
      </c>
      <c r="X1312" s="59">
        <f t="shared" si="771"/>
        <v>0</v>
      </c>
    </row>
    <row r="1313" spans="2:24" hidden="1">
      <c r="B1313" s="58" t="str">
        <f t="shared" si="765"/>
        <v/>
      </c>
      <c r="C1313" s="58" t="str">
        <f t="shared" si="765"/>
        <v/>
      </c>
      <c r="D1313" s="58" t="str">
        <f t="shared" si="765"/>
        <v/>
      </c>
      <c r="E1313" s="58" t="str">
        <f t="shared" si="765"/>
        <v/>
      </c>
      <c r="F1313" s="58"/>
      <c r="G1313" s="58"/>
      <c r="H1313" s="58"/>
      <c r="I1313" s="58"/>
      <c r="J1313" s="58"/>
      <c r="K1313" s="59">
        <f t="shared" ref="K1313:X1313" si="772">IF(AND($D1313="tak",$E1313="prace rozwojowe",Modul_badawczo_rozwojowy=tak),ROUND(K830*K504,0),0)</f>
        <v>0</v>
      </c>
      <c r="L1313" s="59">
        <f t="shared" si="772"/>
        <v>0</v>
      </c>
      <c r="M1313" s="59">
        <f t="shared" si="772"/>
        <v>0</v>
      </c>
      <c r="N1313" s="59">
        <f t="shared" si="772"/>
        <v>0</v>
      </c>
      <c r="O1313" s="59">
        <f t="shared" si="772"/>
        <v>0</v>
      </c>
      <c r="P1313" s="59">
        <f t="shared" si="772"/>
        <v>0</v>
      </c>
      <c r="Q1313" s="59">
        <f t="shared" si="772"/>
        <v>0</v>
      </c>
      <c r="R1313" s="59">
        <f t="shared" si="772"/>
        <v>0</v>
      </c>
      <c r="S1313" s="59">
        <f t="shared" si="772"/>
        <v>0</v>
      </c>
      <c r="T1313" s="59">
        <f t="shared" si="772"/>
        <v>0</v>
      </c>
      <c r="U1313" s="59">
        <f t="shared" si="772"/>
        <v>0</v>
      </c>
      <c r="V1313" s="59">
        <f t="shared" si="772"/>
        <v>0</v>
      </c>
      <c r="W1313" s="59">
        <f t="shared" si="772"/>
        <v>0</v>
      </c>
      <c r="X1313" s="59">
        <f t="shared" si="772"/>
        <v>0</v>
      </c>
    </row>
    <row r="1314" spans="2:24" hidden="1">
      <c r="B1314" s="58" t="str">
        <f t="shared" si="765"/>
        <v/>
      </c>
      <c r="C1314" s="58" t="str">
        <f t="shared" si="765"/>
        <v/>
      </c>
      <c r="D1314" s="58" t="str">
        <f t="shared" si="765"/>
        <v/>
      </c>
      <c r="E1314" s="58" t="str">
        <f t="shared" si="765"/>
        <v/>
      </c>
      <c r="F1314" s="58"/>
      <c r="G1314" s="58"/>
      <c r="H1314" s="58"/>
      <c r="I1314" s="58"/>
      <c r="J1314" s="58"/>
      <c r="K1314" s="59">
        <f t="shared" ref="K1314:X1314" si="773">IF(AND($D1314="tak",$E1314="prace rozwojowe",Modul_badawczo_rozwojowy=tak),ROUND(K831*K505,0),0)</f>
        <v>0</v>
      </c>
      <c r="L1314" s="59">
        <f t="shared" si="773"/>
        <v>0</v>
      </c>
      <c r="M1314" s="59">
        <f t="shared" si="773"/>
        <v>0</v>
      </c>
      <c r="N1314" s="59">
        <f t="shared" si="773"/>
        <v>0</v>
      </c>
      <c r="O1314" s="59">
        <f t="shared" si="773"/>
        <v>0</v>
      </c>
      <c r="P1314" s="59">
        <f t="shared" si="773"/>
        <v>0</v>
      </c>
      <c r="Q1314" s="59">
        <f t="shared" si="773"/>
        <v>0</v>
      </c>
      <c r="R1314" s="59">
        <f t="shared" si="773"/>
        <v>0</v>
      </c>
      <c r="S1314" s="59">
        <f t="shared" si="773"/>
        <v>0</v>
      </c>
      <c r="T1314" s="59">
        <f t="shared" si="773"/>
        <v>0</v>
      </c>
      <c r="U1314" s="59">
        <f t="shared" si="773"/>
        <v>0</v>
      </c>
      <c r="V1314" s="59">
        <f t="shared" si="773"/>
        <v>0</v>
      </c>
      <c r="W1314" s="59">
        <f t="shared" si="773"/>
        <v>0</v>
      </c>
      <c r="X1314" s="59">
        <f t="shared" si="773"/>
        <v>0</v>
      </c>
    </row>
    <row r="1315" spans="2:24" hidden="1">
      <c r="B1315" s="58" t="str">
        <f t="shared" si="765"/>
        <v/>
      </c>
      <c r="C1315" s="58" t="str">
        <f t="shared" si="765"/>
        <v/>
      </c>
      <c r="D1315" s="58" t="str">
        <f t="shared" si="765"/>
        <v/>
      </c>
      <c r="E1315" s="58" t="str">
        <f t="shared" si="765"/>
        <v/>
      </c>
      <c r="F1315" s="58"/>
      <c r="G1315" s="58"/>
      <c r="H1315" s="58"/>
      <c r="I1315" s="58"/>
      <c r="J1315" s="58"/>
      <c r="K1315" s="59">
        <f t="shared" ref="K1315:X1315" si="774">IF(AND($D1315="tak",$E1315="prace rozwojowe",Modul_badawczo_rozwojowy=tak),ROUND(K832*K506,0),0)</f>
        <v>0</v>
      </c>
      <c r="L1315" s="59">
        <f t="shared" si="774"/>
        <v>0</v>
      </c>
      <c r="M1315" s="59">
        <f t="shared" si="774"/>
        <v>0</v>
      </c>
      <c r="N1315" s="59">
        <f t="shared" si="774"/>
        <v>0</v>
      </c>
      <c r="O1315" s="59">
        <f t="shared" si="774"/>
        <v>0</v>
      </c>
      <c r="P1315" s="59">
        <f t="shared" si="774"/>
        <v>0</v>
      </c>
      <c r="Q1315" s="59">
        <f t="shared" si="774"/>
        <v>0</v>
      </c>
      <c r="R1315" s="59">
        <f t="shared" si="774"/>
        <v>0</v>
      </c>
      <c r="S1315" s="59">
        <f t="shared" si="774"/>
        <v>0</v>
      </c>
      <c r="T1315" s="59">
        <f t="shared" si="774"/>
        <v>0</v>
      </c>
      <c r="U1315" s="59">
        <f t="shared" si="774"/>
        <v>0</v>
      </c>
      <c r="V1315" s="59">
        <f t="shared" si="774"/>
        <v>0</v>
      </c>
      <c r="W1315" s="59">
        <f t="shared" si="774"/>
        <v>0</v>
      </c>
      <c r="X1315" s="59">
        <f t="shared" si="774"/>
        <v>0</v>
      </c>
    </row>
    <row r="1316" spans="2:24" hidden="1">
      <c r="B1316" s="58" t="str">
        <f t="shared" si="765"/>
        <v/>
      </c>
      <c r="C1316" s="58" t="str">
        <f t="shared" si="765"/>
        <v/>
      </c>
      <c r="D1316" s="58" t="str">
        <f t="shared" si="765"/>
        <v/>
      </c>
      <c r="E1316" s="58" t="str">
        <f t="shared" si="765"/>
        <v/>
      </c>
      <c r="F1316" s="58"/>
      <c r="G1316" s="58"/>
      <c r="H1316" s="58"/>
      <c r="I1316" s="58"/>
      <c r="J1316" s="58"/>
      <c r="K1316" s="59">
        <f t="shared" ref="K1316:X1316" si="775">IF(AND($D1316="tak",$E1316="prace rozwojowe",Modul_badawczo_rozwojowy=tak),ROUND(K833*K507,0),0)</f>
        <v>0</v>
      </c>
      <c r="L1316" s="59">
        <f t="shared" si="775"/>
        <v>0</v>
      </c>
      <c r="M1316" s="59">
        <f t="shared" si="775"/>
        <v>0</v>
      </c>
      <c r="N1316" s="59">
        <f t="shared" si="775"/>
        <v>0</v>
      </c>
      <c r="O1316" s="59">
        <f t="shared" si="775"/>
        <v>0</v>
      </c>
      <c r="P1316" s="59">
        <f t="shared" si="775"/>
        <v>0</v>
      </c>
      <c r="Q1316" s="59">
        <f t="shared" si="775"/>
        <v>0</v>
      </c>
      <c r="R1316" s="59">
        <f t="shared" si="775"/>
        <v>0</v>
      </c>
      <c r="S1316" s="59">
        <f t="shared" si="775"/>
        <v>0</v>
      </c>
      <c r="T1316" s="59">
        <f t="shared" si="775"/>
        <v>0</v>
      </c>
      <c r="U1316" s="59">
        <f t="shared" si="775"/>
        <v>0</v>
      </c>
      <c r="V1316" s="59">
        <f t="shared" si="775"/>
        <v>0</v>
      </c>
      <c r="W1316" s="59">
        <f t="shared" si="775"/>
        <v>0</v>
      </c>
      <c r="X1316" s="59">
        <f t="shared" si="775"/>
        <v>0</v>
      </c>
    </row>
    <row r="1317" spans="2:24" hidden="1">
      <c r="B1317" s="58" t="str">
        <f t="shared" si="765"/>
        <v/>
      </c>
      <c r="C1317" s="58" t="str">
        <f t="shared" si="765"/>
        <v/>
      </c>
      <c r="D1317" s="58" t="str">
        <f t="shared" si="765"/>
        <v/>
      </c>
      <c r="E1317" s="58" t="str">
        <f t="shared" si="765"/>
        <v/>
      </c>
      <c r="F1317" s="58"/>
      <c r="G1317" s="58"/>
      <c r="H1317" s="58"/>
      <c r="I1317" s="58"/>
      <c r="J1317" s="58"/>
      <c r="K1317" s="59">
        <f t="shared" ref="K1317:X1317" si="776">IF(AND($D1317="tak",$E1317="prace rozwojowe",Modul_badawczo_rozwojowy=tak),ROUND(K834*K508,0),0)</f>
        <v>0</v>
      </c>
      <c r="L1317" s="59">
        <f t="shared" si="776"/>
        <v>0</v>
      </c>
      <c r="M1317" s="59">
        <f t="shared" si="776"/>
        <v>0</v>
      </c>
      <c r="N1317" s="59">
        <f t="shared" si="776"/>
        <v>0</v>
      </c>
      <c r="O1317" s="59">
        <f t="shared" si="776"/>
        <v>0</v>
      </c>
      <c r="P1317" s="59">
        <f t="shared" si="776"/>
        <v>0</v>
      </c>
      <c r="Q1317" s="59">
        <f t="shared" si="776"/>
        <v>0</v>
      </c>
      <c r="R1317" s="59">
        <f t="shared" si="776"/>
        <v>0</v>
      </c>
      <c r="S1317" s="59">
        <f t="shared" si="776"/>
        <v>0</v>
      </c>
      <c r="T1317" s="59">
        <f t="shared" si="776"/>
        <v>0</v>
      </c>
      <c r="U1317" s="59">
        <f t="shared" si="776"/>
        <v>0</v>
      </c>
      <c r="V1317" s="59">
        <f t="shared" si="776"/>
        <v>0</v>
      </c>
      <c r="W1317" s="59">
        <f t="shared" si="776"/>
        <v>0</v>
      </c>
      <c r="X1317" s="59">
        <f t="shared" si="776"/>
        <v>0</v>
      </c>
    </row>
    <row r="1318" spans="2:24" hidden="1">
      <c r="B1318" s="58" t="str">
        <f t="shared" si="765"/>
        <v/>
      </c>
      <c r="C1318" s="58" t="str">
        <f t="shared" si="765"/>
        <v/>
      </c>
      <c r="D1318" s="58" t="str">
        <f t="shared" si="765"/>
        <v/>
      </c>
      <c r="E1318" s="58" t="str">
        <f t="shared" si="765"/>
        <v/>
      </c>
      <c r="F1318" s="58"/>
      <c r="G1318" s="58"/>
      <c r="H1318" s="58"/>
      <c r="I1318" s="58"/>
      <c r="J1318" s="58"/>
      <c r="K1318" s="59">
        <f t="shared" ref="K1318:X1318" si="777">IF(AND($D1318="tak",$E1318="prace rozwojowe",Modul_badawczo_rozwojowy=tak),ROUND(K835*K509,0),0)</f>
        <v>0</v>
      </c>
      <c r="L1318" s="59">
        <f t="shared" si="777"/>
        <v>0</v>
      </c>
      <c r="M1318" s="59">
        <f t="shared" si="777"/>
        <v>0</v>
      </c>
      <c r="N1318" s="59">
        <f t="shared" si="777"/>
        <v>0</v>
      </c>
      <c r="O1318" s="59">
        <f t="shared" si="777"/>
        <v>0</v>
      </c>
      <c r="P1318" s="59">
        <f t="shared" si="777"/>
        <v>0</v>
      </c>
      <c r="Q1318" s="59">
        <f t="shared" si="777"/>
        <v>0</v>
      </c>
      <c r="R1318" s="59">
        <f t="shared" si="777"/>
        <v>0</v>
      </c>
      <c r="S1318" s="59">
        <f t="shared" si="777"/>
        <v>0</v>
      </c>
      <c r="T1318" s="59">
        <f t="shared" si="777"/>
        <v>0</v>
      </c>
      <c r="U1318" s="59">
        <f t="shared" si="777"/>
        <v>0</v>
      </c>
      <c r="V1318" s="59">
        <f t="shared" si="777"/>
        <v>0</v>
      </c>
      <c r="W1318" s="59">
        <f t="shared" si="777"/>
        <v>0</v>
      </c>
      <c r="X1318" s="59">
        <f t="shared" si="777"/>
        <v>0</v>
      </c>
    </row>
    <row r="1319" spans="2:24" hidden="1">
      <c r="B1319" s="58" t="str">
        <f t="shared" si="765"/>
        <v/>
      </c>
      <c r="C1319" s="58" t="str">
        <f t="shared" si="765"/>
        <v/>
      </c>
      <c r="D1319" s="58" t="str">
        <f t="shared" si="765"/>
        <v/>
      </c>
      <c r="E1319" s="58" t="str">
        <f t="shared" si="765"/>
        <v/>
      </c>
      <c r="F1319" s="58"/>
      <c r="G1319" s="58"/>
      <c r="H1319" s="58"/>
      <c r="I1319" s="58"/>
      <c r="J1319" s="58"/>
      <c r="K1319" s="59">
        <f t="shared" ref="K1319:X1319" si="778">IF(AND($D1319="tak",$E1319="prace rozwojowe",Modul_badawczo_rozwojowy=tak),ROUND(K836*K510,0),0)</f>
        <v>0</v>
      </c>
      <c r="L1319" s="59">
        <f t="shared" si="778"/>
        <v>0</v>
      </c>
      <c r="M1319" s="59">
        <f t="shared" si="778"/>
        <v>0</v>
      </c>
      <c r="N1319" s="59">
        <f t="shared" si="778"/>
        <v>0</v>
      </c>
      <c r="O1319" s="59">
        <f t="shared" si="778"/>
        <v>0</v>
      </c>
      <c r="P1319" s="59">
        <f t="shared" si="778"/>
        <v>0</v>
      </c>
      <c r="Q1319" s="59">
        <f t="shared" si="778"/>
        <v>0</v>
      </c>
      <c r="R1319" s="59">
        <f t="shared" si="778"/>
        <v>0</v>
      </c>
      <c r="S1319" s="59">
        <f t="shared" si="778"/>
        <v>0</v>
      </c>
      <c r="T1319" s="59">
        <f t="shared" si="778"/>
        <v>0</v>
      </c>
      <c r="U1319" s="59">
        <f t="shared" si="778"/>
        <v>0</v>
      </c>
      <c r="V1319" s="59">
        <f t="shared" si="778"/>
        <v>0</v>
      </c>
      <c r="W1319" s="59">
        <f t="shared" si="778"/>
        <v>0</v>
      </c>
      <c r="X1319" s="59">
        <f t="shared" si="778"/>
        <v>0</v>
      </c>
    </row>
    <row r="1320" spans="2:24" hidden="1">
      <c r="B1320" s="58" t="str">
        <f t="shared" si="765"/>
        <v/>
      </c>
      <c r="C1320" s="58" t="str">
        <f t="shared" si="765"/>
        <v/>
      </c>
      <c r="D1320" s="58" t="str">
        <f t="shared" si="765"/>
        <v/>
      </c>
      <c r="E1320" s="58" t="str">
        <f t="shared" si="765"/>
        <v/>
      </c>
      <c r="F1320" s="58"/>
      <c r="G1320" s="58"/>
      <c r="H1320" s="58"/>
      <c r="I1320" s="58"/>
      <c r="J1320" s="58"/>
      <c r="K1320" s="59">
        <f t="shared" ref="K1320:X1320" si="779">IF(AND($D1320="tak",$E1320="prace rozwojowe",Modul_badawczo_rozwojowy=tak),ROUND(K837*K511,0),0)</f>
        <v>0</v>
      </c>
      <c r="L1320" s="59">
        <f t="shared" si="779"/>
        <v>0</v>
      </c>
      <c r="M1320" s="59">
        <f t="shared" si="779"/>
        <v>0</v>
      </c>
      <c r="N1320" s="59">
        <f t="shared" si="779"/>
        <v>0</v>
      </c>
      <c r="O1320" s="59">
        <f t="shared" si="779"/>
        <v>0</v>
      </c>
      <c r="P1320" s="59">
        <f t="shared" si="779"/>
        <v>0</v>
      </c>
      <c r="Q1320" s="59">
        <f t="shared" si="779"/>
        <v>0</v>
      </c>
      <c r="R1320" s="59">
        <f t="shared" si="779"/>
        <v>0</v>
      </c>
      <c r="S1320" s="59">
        <f t="shared" si="779"/>
        <v>0</v>
      </c>
      <c r="T1320" s="59">
        <f t="shared" si="779"/>
        <v>0</v>
      </c>
      <c r="U1320" s="59">
        <f t="shared" si="779"/>
        <v>0</v>
      </c>
      <c r="V1320" s="59">
        <f t="shared" si="779"/>
        <v>0</v>
      </c>
      <c r="W1320" s="59">
        <f t="shared" si="779"/>
        <v>0</v>
      </c>
      <c r="X1320" s="59">
        <f t="shared" si="779"/>
        <v>0</v>
      </c>
    </row>
    <row r="1321" spans="2:24" hidden="1">
      <c r="B1321" s="58" t="str">
        <f t="shared" si="765"/>
        <v/>
      </c>
      <c r="C1321" s="58" t="str">
        <f t="shared" si="765"/>
        <v/>
      </c>
      <c r="D1321" s="58" t="str">
        <f t="shared" si="765"/>
        <v/>
      </c>
      <c r="E1321" s="58" t="str">
        <f t="shared" si="765"/>
        <v/>
      </c>
      <c r="F1321" s="58"/>
      <c r="G1321" s="58"/>
      <c r="H1321" s="58"/>
      <c r="I1321" s="58"/>
      <c r="J1321" s="58"/>
      <c r="K1321" s="59">
        <f t="shared" ref="K1321:X1321" si="780">IF(AND($D1321="tak",$E1321="prace rozwojowe",Modul_badawczo_rozwojowy=tak),ROUND(K838*K512,0),0)</f>
        <v>0</v>
      </c>
      <c r="L1321" s="59">
        <f t="shared" si="780"/>
        <v>0</v>
      </c>
      <c r="M1321" s="59">
        <f t="shared" si="780"/>
        <v>0</v>
      </c>
      <c r="N1321" s="59">
        <f t="shared" si="780"/>
        <v>0</v>
      </c>
      <c r="O1321" s="59">
        <f t="shared" si="780"/>
        <v>0</v>
      </c>
      <c r="P1321" s="59">
        <f t="shared" si="780"/>
        <v>0</v>
      </c>
      <c r="Q1321" s="59">
        <f t="shared" si="780"/>
        <v>0</v>
      </c>
      <c r="R1321" s="59">
        <f t="shared" si="780"/>
        <v>0</v>
      </c>
      <c r="S1321" s="59">
        <f t="shared" si="780"/>
        <v>0</v>
      </c>
      <c r="T1321" s="59">
        <f t="shared" si="780"/>
        <v>0</v>
      </c>
      <c r="U1321" s="59">
        <f t="shared" si="780"/>
        <v>0</v>
      </c>
      <c r="V1321" s="59">
        <f t="shared" si="780"/>
        <v>0</v>
      </c>
      <c r="W1321" s="59">
        <f t="shared" si="780"/>
        <v>0</v>
      </c>
      <c r="X1321" s="59">
        <f t="shared" si="780"/>
        <v>0</v>
      </c>
    </row>
    <row r="1322" spans="2:24" hidden="1">
      <c r="B1322" s="58" t="str">
        <f t="shared" si="765"/>
        <v/>
      </c>
      <c r="C1322" s="58" t="str">
        <f t="shared" si="765"/>
        <v/>
      </c>
      <c r="D1322" s="58" t="str">
        <f t="shared" si="765"/>
        <v/>
      </c>
      <c r="E1322" s="58" t="str">
        <f t="shared" si="765"/>
        <v/>
      </c>
      <c r="F1322" s="58"/>
      <c r="G1322" s="58"/>
      <c r="H1322" s="58"/>
      <c r="I1322" s="58"/>
      <c r="J1322" s="58"/>
      <c r="K1322" s="59">
        <f t="shared" ref="K1322:X1322" si="781">IF(AND($D1322="tak",$E1322="prace rozwojowe",Modul_badawczo_rozwojowy=tak),ROUND(K839*K513,0),0)</f>
        <v>0</v>
      </c>
      <c r="L1322" s="59">
        <f t="shared" si="781"/>
        <v>0</v>
      </c>
      <c r="M1322" s="59">
        <f t="shared" si="781"/>
        <v>0</v>
      </c>
      <c r="N1322" s="59">
        <f t="shared" si="781"/>
        <v>0</v>
      </c>
      <c r="O1322" s="59">
        <f t="shared" si="781"/>
        <v>0</v>
      </c>
      <c r="P1322" s="59">
        <f t="shared" si="781"/>
        <v>0</v>
      </c>
      <c r="Q1322" s="59">
        <f t="shared" si="781"/>
        <v>0</v>
      </c>
      <c r="R1322" s="59">
        <f t="shared" si="781"/>
        <v>0</v>
      </c>
      <c r="S1322" s="59">
        <f t="shared" si="781"/>
        <v>0</v>
      </c>
      <c r="T1322" s="59">
        <f t="shared" si="781"/>
        <v>0</v>
      </c>
      <c r="U1322" s="59">
        <f t="shared" si="781"/>
        <v>0</v>
      </c>
      <c r="V1322" s="59">
        <f t="shared" si="781"/>
        <v>0</v>
      </c>
      <c r="W1322" s="59">
        <f t="shared" si="781"/>
        <v>0</v>
      </c>
      <c r="X1322" s="59">
        <f t="shared" si="781"/>
        <v>0</v>
      </c>
    </row>
    <row r="1323" spans="2:24" hidden="1">
      <c r="B1323" s="58" t="str">
        <f t="shared" si="765"/>
        <v/>
      </c>
      <c r="C1323" s="58" t="str">
        <f t="shared" si="765"/>
        <v/>
      </c>
      <c r="D1323" s="58" t="str">
        <f t="shared" si="765"/>
        <v/>
      </c>
      <c r="E1323" s="58" t="str">
        <f t="shared" si="765"/>
        <v/>
      </c>
      <c r="F1323" s="58"/>
      <c r="G1323" s="58"/>
      <c r="H1323" s="58"/>
      <c r="I1323" s="58"/>
      <c r="J1323" s="58"/>
      <c r="K1323" s="59">
        <f t="shared" ref="K1323:X1323" si="782">IF(AND($D1323="tak",$E1323="prace rozwojowe",Modul_badawczo_rozwojowy=tak),ROUND(K840*K514,0),0)</f>
        <v>0</v>
      </c>
      <c r="L1323" s="59">
        <f t="shared" si="782"/>
        <v>0</v>
      </c>
      <c r="M1323" s="59">
        <f t="shared" si="782"/>
        <v>0</v>
      </c>
      <c r="N1323" s="59">
        <f t="shared" si="782"/>
        <v>0</v>
      </c>
      <c r="O1323" s="59">
        <f t="shared" si="782"/>
        <v>0</v>
      </c>
      <c r="P1323" s="59">
        <f t="shared" si="782"/>
        <v>0</v>
      </c>
      <c r="Q1323" s="59">
        <f t="shared" si="782"/>
        <v>0</v>
      </c>
      <c r="R1323" s="59">
        <f t="shared" si="782"/>
        <v>0</v>
      </c>
      <c r="S1323" s="59">
        <f t="shared" si="782"/>
        <v>0</v>
      </c>
      <c r="T1323" s="59">
        <f t="shared" si="782"/>
        <v>0</v>
      </c>
      <c r="U1323" s="59">
        <f t="shared" si="782"/>
        <v>0</v>
      </c>
      <c r="V1323" s="59">
        <f t="shared" si="782"/>
        <v>0</v>
      </c>
      <c r="W1323" s="59">
        <f t="shared" si="782"/>
        <v>0</v>
      </c>
      <c r="X1323" s="59">
        <f t="shared" si="782"/>
        <v>0</v>
      </c>
    </row>
    <row r="1324" spans="2:24" hidden="1">
      <c r="B1324" s="58" t="str">
        <f t="shared" si="765"/>
        <v/>
      </c>
      <c r="C1324" s="58" t="str">
        <f t="shared" si="765"/>
        <v/>
      </c>
      <c r="D1324" s="58" t="str">
        <f t="shared" si="765"/>
        <v/>
      </c>
      <c r="E1324" s="58" t="str">
        <f t="shared" si="765"/>
        <v/>
      </c>
      <c r="F1324" s="58"/>
      <c r="G1324" s="58"/>
      <c r="H1324" s="58"/>
      <c r="I1324" s="58"/>
      <c r="J1324" s="58"/>
      <c r="K1324" s="59">
        <f t="shared" ref="K1324:X1324" si="783">IF(AND($D1324="tak",$E1324="prace rozwojowe",Modul_badawczo_rozwojowy=tak),ROUND(K841*K515,0),0)</f>
        <v>0</v>
      </c>
      <c r="L1324" s="59">
        <f t="shared" si="783"/>
        <v>0</v>
      </c>
      <c r="M1324" s="59">
        <f t="shared" si="783"/>
        <v>0</v>
      </c>
      <c r="N1324" s="59">
        <f t="shared" si="783"/>
        <v>0</v>
      </c>
      <c r="O1324" s="59">
        <f t="shared" si="783"/>
        <v>0</v>
      </c>
      <c r="P1324" s="59">
        <f t="shared" si="783"/>
        <v>0</v>
      </c>
      <c r="Q1324" s="59">
        <f t="shared" si="783"/>
        <v>0</v>
      </c>
      <c r="R1324" s="59">
        <f t="shared" si="783"/>
        <v>0</v>
      </c>
      <c r="S1324" s="59">
        <f t="shared" si="783"/>
        <v>0</v>
      </c>
      <c r="T1324" s="59">
        <f t="shared" si="783"/>
        <v>0</v>
      </c>
      <c r="U1324" s="59">
        <f t="shared" si="783"/>
        <v>0</v>
      </c>
      <c r="V1324" s="59">
        <f t="shared" si="783"/>
        <v>0</v>
      </c>
      <c r="W1324" s="59">
        <f t="shared" si="783"/>
        <v>0</v>
      </c>
      <c r="X1324" s="59">
        <f t="shared" si="783"/>
        <v>0</v>
      </c>
    </row>
    <row r="1325" spans="2:24" hidden="1">
      <c r="B1325" s="58" t="str">
        <f t="shared" si="765"/>
        <v/>
      </c>
      <c r="C1325" s="58" t="str">
        <f t="shared" si="765"/>
        <v/>
      </c>
      <c r="D1325" s="58" t="str">
        <f t="shared" si="765"/>
        <v/>
      </c>
      <c r="E1325" s="58" t="str">
        <f t="shared" si="765"/>
        <v/>
      </c>
      <c r="F1325" s="58"/>
      <c r="G1325" s="58"/>
      <c r="H1325" s="58"/>
      <c r="I1325" s="58"/>
      <c r="J1325" s="58"/>
      <c r="K1325" s="59">
        <f t="shared" ref="K1325:X1325" si="784">IF(AND($D1325="tak",$E1325="prace rozwojowe",Modul_badawczo_rozwojowy=tak),ROUND(K842*K516,0),0)</f>
        <v>0</v>
      </c>
      <c r="L1325" s="59">
        <f t="shared" si="784"/>
        <v>0</v>
      </c>
      <c r="M1325" s="59">
        <f t="shared" si="784"/>
        <v>0</v>
      </c>
      <c r="N1325" s="59">
        <f t="shared" si="784"/>
        <v>0</v>
      </c>
      <c r="O1325" s="59">
        <f t="shared" si="784"/>
        <v>0</v>
      </c>
      <c r="P1325" s="59">
        <f t="shared" si="784"/>
        <v>0</v>
      </c>
      <c r="Q1325" s="59">
        <f t="shared" si="784"/>
        <v>0</v>
      </c>
      <c r="R1325" s="59">
        <f t="shared" si="784"/>
        <v>0</v>
      </c>
      <c r="S1325" s="59">
        <f t="shared" si="784"/>
        <v>0</v>
      </c>
      <c r="T1325" s="59">
        <f t="shared" si="784"/>
        <v>0</v>
      </c>
      <c r="U1325" s="59">
        <f t="shared" si="784"/>
        <v>0</v>
      </c>
      <c r="V1325" s="59">
        <f t="shared" si="784"/>
        <v>0</v>
      </c>
      <c r="W1325" s="59">
        <f t="shared" si="784"/>
        <v>0</v>
      </c>
      <c r="X1325" s="59">
        <f t="shared" si="784"/>
        <v>0</v>
      </c>
    </row>
    <row r="1326" spans="2:24" hidden="1">
      <c r="B1326" s="58" t="str">
        <f t="shared" si="765"/>
        <v/>
      </c>
      <c r="C1326" s="58" t="str">
        <f t="shared" si="765"/>
        <v/>
      </c>
      <c r="D1326" s="58" t="str">
        <f t="shared" si="765"/>
        <v/>
      </c>
      <c r="E1326" s="58" t="str">
        <f t="shared" si="765"/>
        <v/>
      </c>
      <c r="F1326" s="58"/>
      <c r="G1326" s="58"/>
      <c r="H1326" s="58"/>
      <c r="I1326" s="58"/>
      <c r="J1326" s="58"/>
      <c r="K1326" s="59">
        <f t="shared" ref="K1326:X1326" si="785">IF(AND($D1326="tak",$E1326="prace rozwojowe",Modul_badawczo_rozwojowy=tak),ROUND(K843*K517,0),0)</f>
        <v>0</v>
      </c>
      <c r="L1326" s="59">
        <f t="shared" si="785"/>
        <v>0</v>
      </c>
      <c r="M1326" s="59">
        <f t="shared" si="785"/>
        <v>0</v>
      </c>
      <c r="N1326" s="59">
        <f t="shared" si="785"/>
        <v>0</v>
      </c>
      <c r="O1326" s="59">
        <f t="shared" si="785"/>
        <v>0</v>
      </c>
      <c r="P1326" s="59">
        <f t="shared" si="785"/>
        <v>0</v>
      </c>
      <c r="Q1326" s="59">
        <f t="shared" si="785"/>
        <v>0</v>
      </c>
      <c r="R1326" s="59">
        <f t="shared" si="785"/>
        <v>0</v>
      </c>
      <c r="S1326" s="59">
        <f t="shared" si="785"/>
        <v>0</v>
      </c>
      <c r="T1326" s="59">
        <f t="shared" si="785"/>
        <v>0</v>
      </c>
      <c r="U1326" s="59">
        <f t="shared" si="785"/>
        <v>0</v>
      </c>
      <c r="V1326" s="59">
        <f t="shared" si="785"/>
        <v>0</v>
      </c>
      <c r="W1326" s="59">
        <f t="shared" si="785"/>
        <v>0</v>
      </c>
      <c r="X1326" s="59">
        <f t="shared" si="785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6">ROUND(SUM(K1287:K1326),0)</f>
        <v>0</v>
      </c>
      <c r="L1327" s="60">
        <f t="shared" si="786"/>
        <v>0</v>
      </c>
      <c r="M1327" s="60">
        <f t="shared" si="786"/>
        <v>0</v>
      </c>
      <c r="N1327" s="60">
        <f t="shared" si="786"/>
        <v>0</v>
      </c>
      <c r="O1327" s="60">
        <f t="shared" si="786"/>
        <v>0</v>
      </c>
      <c r="P1327" s="60">
        <f t="shared" si="786"/>
        <v>0</v>
      </c>
      <c r="Q1327" s="60">
        <f t="shared" si="786"/>
        <v>0</v>
      </c>
      <c r="R1327" s="60">
        <f t="shared" si="786"/>
        <v>0</v>
      </c>
      <c r="S1327" s="60">
        <f t="shared" si="786"/>
        <v>0</v>
      </c>
      <c r="T1327" s="60">
        <f t="shared" si="786"/>
        <v>0</v>
      </c>
      <c r="U1327" s="60">
        <f t="shared" si="786"/>
        <v>0</v>
      </c>
      <c r="V1327" s="60">
        <f t="shared" si="786"/>
        <v>0</v>
      </c>
      <c r="W1327" s="60">
        <f t="shared" si="786"/>
        <v>0</v>
      </c>
      <c r="X1327" s="60">
        <f t="shared" si="786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7">IF(ISBLANK(B848),"",B848)</f>
        <v/>
      </c>
      <c r="C1331" s="58" t="str">
        <f t="shared" si="787"/>
        <v/>
      </c>
      <c r="D1331" s="58" t="str">
        <f t="shared" si="787"/>
        <v/>
      </c>
      <c r="E1331" s="58" t="str">
        <f t="shared" si="787"/>
        <v/>
      </c>
      <c r="F1331" s="58"/>
      <c r="G1331" s="58"/>
      <c r="H1331" s="58"/>
      <c r="I1331" s="58"/>
      <c r="J1331" s="58"/>
      <c r="K1331" s="59">
        <f t="shared" ref="K1331:X1331" si="788">IF(AND($D1331="tak",$E1331="prace rozwojowe",Modul_badawczo_rozwojowy=tak),ROUND(K848*K553,0),0)</f>
        <v>0</v>
      </c>
      <c r="L1331" s="59">
        <f t="shared" si="788"/>
        <v>0</v>
      </c>
      <c r="M1331" s="59">
        <f t="shared" si="788"/>
        <v>0</v>
      </c>
      <c r="N1331" s="59">
        <f t="shared" si="788"/>
        <v>0</v>
      </c>
      <c r="O1331" s="59">
        <f t="shared" si="788"/>
        <v>0</v>
      </c>
      <c r="P1331" s="59">
        <f t="shared" si="788"/>
        <v>0</v>
      </c>
      <c r="Q1331" s="59">
        <f t="shared" si="788"/>
        <v>0</v>
      </c>
      <c r="R1331" s="59">
        <f t="shared" si="788"/>
        <v>0</v>
      </c>
      <c r="S1331" s="59">
        <f t="shared" si="788"/>
        <v>0</v>
      </c>
      <c r="T1331" s="59">
        <f t="shared" si="788"/>
        <v>0</v>
      </c>
      <c r="U1331" s="59">
        <f t="shared" si="788"/>
        <v>0</v>
      </c>
      <c r="V1331" s="59">
        <f t="shared" si="788"/>
        <v>0</v>
      </c>
      <c r="W1331" s="59">
        <f t="shared" si="788"/>
        <v>0</v>
      </c>
      <c r="X1331" s="59">
        <f t="shared" si="788"/>
        <v>0</v>
      </c>
    </row>
    <row r="1332" spans="2:24" hidden="1">
      <c r="B1332" s="58" t="str">
        <f t="shared" si="787"/>
        <v/>
      </c>
      <c r="C1332" s="58" t="str">
        <f t="shared" si="787"/>
        <v/>
      </c>
      <c r="D1332" s="58" t="str">
        <f t="shared" si="787"/>
        <v/>
      </c>
      <c r="E1332" s="58" t="str">
        <f t="shared" si="787"/>
        <v/>
      </c>
      <c r="F1332" s="58"/>
      <c r="G1332" s="58"/>
      <c r="H1332" s="58"/>
      <c r="I1332" s="58"/>
      <c r="J1332" s="58"/>
      <c r="K1332" s="59">
        <f t="shared" ref="K1332:X1332" si="789">IF(AND($D1332="tak",$E1332="prace rozwojowe",Modul_badawczo_rozwojowy=tak),ROUND(K849*K554,0),0)</f>
        <v>0</v>
      </c>
      <c r="L1332" s="59">
        <f t="shared" si="789"/>
        <v>0</v>
      </c>
      <c r="M1332" s="59">
        <f t="shared" si="789"/>
        <v>0</v>
      </c>
      <c r="N1332" s="59">
        <f t="shared" si="789"/>
        <v>0</v>
      </c>
      <c r="O1332" s="59">
        <f t="shared" si="789"/>
        <v>0</v>
      </c>
      <c r="P1332" s="59">
        <f t="shared" si="789"/>
        <v>0</v>
      </c>
      <c r="Q1332" s="59">
        <f t="shared" si="789"/>
        <v>0</v>
      </c>
      <c r="R1332" s="59">
        <f t="shared" si="789"/>
        <v>0</v>
      </c>
      <c r="S1332" s="59">
        <f t="shared" si="789"/>
        <v>0</v>
      </c>
      <c r="T1332" s="59">
        <f t="shared" si="789"/>
        <v>0</v>
      </c>
      <c r="U1332" s="59">
        <f t="shared" si="789"/>
        <v>0</v>
      </c>
      <c r="V1332" s="59">
        <f t="shared" si="789"/>
        <v>0</v>
      </c>
      <c r="W1332" s="59">
        <f t="shared" si="789"/>
        <v>0</v>
      </c>
      <c r="X1332" s="59">
        <f t="shared" si="789"/>
        <v>0</v>
      </c>
    </row>
    <row r="1333" spans="2:24" hidden="1">
      <c r="B1333" s="58" t="str">
        <f t="shared" si="787"/>
        <v/>
      </c>
      <c r="C1333" s="58" t="str">
        <f t="shared" si="787"/>
        <v/>
      </c>
      <c r="D1333" s="58" t="str">
        <f t="shared" si="787"/>
        <v/>
      </c>
      <c r="E1333" s="58" t="str">
        <f t="shared" si="787"/>
        <v/>
      </c>
      <c r="F1333" s="58"/>
      <c r="G1333" s="58"/>
      <c r="H1333" s="58"/>
      <c r="I1333" s="58"/>
      <c r="J1333" s="58"/>
      <c r="K1333" s="59">
        <f t="shared" ref="K1333:X1333" si="790">IF(AND($D1333="tak",$E1333="prace rozwojowe",Modul_badawczo_rozwojowy=tak),ROUND(K850*K555,0),0)</f>
        <v>0</v>
      </c>
      <c r="L1333" s="59">
        <f t="shared" si="790"/>
        <v>0</v>
      </c>
      <c r="M1333" s="59">
        <f t="shared" si="790"/>
        <v>0</v>
      </c>
      <c r="N1333" s="59">
        <f t="shared" si="790"/>
        <v>0</v>
      </c>
      <c r="O1333" s="59">
        <f t="shared" si="790"/>
        <v>0</v>
      </c>
      <c r="P1333" s="59">
        <f t="shared" si="790"/>
        <v>0</v>
      </c>
      <c r="Q1333" s="59">
        <f t="shared" si="790"/>
        <v>0</v>
      </c>
      <c r="R1333" s="59">
        <f t="shared" si="790"/>
        <v>0</v>
      </c>
      <c r="S1333" s="59">
        <f t="shared" si="790"/>
        <v>0</v>
      </c>
      <c r="T1333" s="59">
        <f t="shared" si="790"/>
        <v>0</v>
      </c>
      <c r="U1333" s="59">
        <f t="shared" si="790"/>
        <v>0</v>
      </c>
      <c r="V1333" s="59">
        <f t="shared" si="790"/>
        <v>0</v>
      </c>
      <c r="W1333" s="59">
        <f t="shared" si="790"/>
        <v>0</v>
      </c>
      <c r="X1333" s="59">
        <f t="shared" si="790"/>
        <v>0</v>
      </c>
    </row>
    <row r="1334" spans="2:24" hidden="1">
      <c r="B1334" s="58" t="str">
        <f t="shared" si="787"/>
        <v/>
      </c>
      <c r="C1334" s="58" t="str">
        <f t="shared" si="787"/>
        <v/>
      </c>
      <c r="D1334" s="58" t="str">
        <f t="shared" si="787"/>
        <v/>
      </c>
      <c r="E1334" s="58" t="str">
        <f t="shared" si="787"/>
        <v/>
      </c>
      <c r="F1334" s="58"/>
      <c r="G1334" s="58"/>
      <c r="H1334" s="58"/>
      <c r="I1334" s="58"/>
      <c r="J1334" s="58"/>
      <c r="K1334" s="59">
        <f t="shared" ref="K1334:X1334" si="791">IF(AND($D1334="tak",$E1334="prace rozwojowe",Modul_badawczo_rozwojowy=tak),ROUND(K851*K556,0),0)</f>
        <v>0</v>
      </c>
      <c r="L1334" s="59">
        <f t="shared" si="791"/>
        <v>0</v>
      </c>
      <c r="M1334" s="59">
        <f t="shared" si="791"/>
        <v>0</v>
      </c>
      <c r="N1334" s="59">
        <f t="shared" si="791"/>
        <v>0</v>
      </c>
      <c r="O1334" s="59">
        <f t="shared" si="791"/>
        <v>0</v>
      </c>
      <c r="P1334" s="59">
        <f t="shared" si="791"/>
        <v>0</v>
      </c>
      <c r="Q1334" s="59">
        <f t="shared" si="791"/>
        <v>0</v>
      </c>
      <c r="R1334" s="59">
        <f t="shared" si="791"/>
        <v>0</v>
      </c>
      <c r="S1334" s="59">
        <f t="shared" si="791"/>
        <v>0</v>
      </c>
      <c r="T1334" s="59">
        <f t="shared" si="791"/>
        <v>0</v>
      </c>
      <c r="U1334" s="59">
        <f t="shared" si="791"/>
        <v>0</v>
      </c>
      <c r="V1334" s="59">
        <f t="shared" si="791"/>
        <v>0</v>
      </c>
      <c r="W1334" s="59">
        <f t="shared" si="791"/>
        <v>0</v>
      </c>
      <c r="X1334" s="59">
        <f t="shared" si="791"/>
        <v>0</v>
      </c>
    </row>
    <row r="1335" spans="2:24" hidden="1">
      <c r="B1335" s="58" t="str">
        <f t="shared" si="787"/>
        <v/>
      </c>
      <c r="C1335" s="58" t="str">
        <f t="shared" si="787"/>
        <v/>
      </c>
      <c r="D1335" s="58" t="str">
        <f t="shared" si="787"/>
        <v/>
      </c>
      <c r="E1335" s="58" t="str">
        <f t="shared" si="787"/>
        <v/>
      </c>
      <c r="F1335" s="58"/>
      <c r="G1335" s="58"/>
      <c r="H1335" s="58"/>
      <c r="I1335" s="58"/>
      <c r="J1335" s="58"/>
      <c r="K1335" s="59">
        <f t="shared" ref="K1335:X1335" si="792">IF(AND($D1335="tak",$E1335="prace rozwojowe",Modul_badawczo_rozwojowy=tak),ROUND(K852*K557,0),0)</f>
        <v>0</v>
      </c>
      <c r="L1335" s="59">
        <f t="shared" si="792"/>
        <v>0</v>
      </c>
      <c r="M1335" s="59">
        <f t="shared" si="792"/>
        <v>0</v>
      </c>
      <c r="N1335" s="59">
        <f t="shared" si="792"/>
        <v>0</v>
      </c>
      <c r="O1335" s="59">
        <f t="shared" si="792"/>
        <v>0</v>
      </c>
      <c r="P1335" s="59">
        <f t="shared" si="792"/>
        <v>0</v>
      </c>
      <c r="Q1335" s="59">
        <f t="shared" si="792"/>
        <v>0</v>
      </c>
      <c r="R1335" s="59">
        <f t="shared" si="792"/>
        <v>0</v>
      </c>
      <c r="S1335" s="59">
        <f t="shared" si="792"/>
        <v>0</v>
      </c>
      <c r="T1335" s="59">
        <f t="shared" si="792"/>
        <v>0</v>
      </c>
      <c r="U1335" s="59">
        <f t="shared" si="792"/>
        <v>0</v>
      </c>
      <c r="V1335" s="59">
        <f t="shared" si="792"/>
        <v>0</v>
      </c>
      <c r="W1335" s="59">
        <f t="shared" si="792"/>
        <v>0</v>
      </c>
      <c r="X1335" s="59">
        <f t="shared" si="792"/>
        <v>0</v>
      </c>
    </row>
    <row r="1336" spans="2:24" hidden="1">
      <c r="B1336" s="58" t="str">
        <f t="shared" si="787"/>
        <v/>
      </c>
      <c r="C1336" s="58" t="str">
        <f t="shared" si="787"/>
        <v/>
      </c>
      <c r="D1336" s="58" t="str">
        <f t="shared" si="787"/>
        <v/>
      </c>
      <c r="E1336" s="58" t="str">
        <f t="shared" si="787"/>
        <v/>
      </c>
      <c r="F1336" s="58"/>
      <c r="G1336" s="58"/>
      <c r="H1336" s="58"/>
      <c r="I1336" s="58"/>
      <c r="J1336" s="58"/>
      <c r="K1336" s="59">
        <f t="shared" ref="K1336:X1336" si="793">IF(AND($D1336="tak",$E1336="prace rozwojowe",Modul_badawczo_rozwojowy=tak),ROUND(K853*K558,0),0)</f>
        <v>0</v>
      </c>
      <c r="L1336" s="59">
        <f t="shared" si="793"/>
        <v>0</v>
      </c>
      <c r="M1336" s="59">
        <f t="shared" si="793"/>
        <v>0</v>
      </c>
      <c r="N1336" s="59">
        <f t="shared" si="793"/>
        <v>0</v>
      </c>
      <c r="O1336" s="59">
        <f t="shared" si="793"/>
        <v>0</v>
      </c>
      <c r="P1336" s="59">
        <f t="shared" si="793"/>
        <v>0</v>
      </c>
      <c r="Q1336" s="59">
        <f t="shared" si="793"/>
        <v>0</v>
      </c>
      <c r="R1336" s="59">
        <f t="shared" si="793"/>
        <v>0</v>
      </c>
      <c r="S1336" s="59">
        <f t="shared" si="793"/>
        <v>0</v>
      </c>
      <c r="T1336" s="59">
        <f t="shared" si="793"/>
        <v>0</v>
      </c>
      <c r="U1336" s="59">
        <f t="shared" si="793"/>
        <v>0</v>
      </c>
      <c r="V1336" s="59">
        <f t="shared" si="793"/>
        <v>0</v>
      </c>
      <c r="W1336" s="59">
        <f t="shared" si="793"/>
        <v>0</v>
      </c>
      <c r="X1336" s="59">
        <f t="shared" si="793"/>
        <v>0</v>
      </c>
    </row>
    <row r="1337" spans="2:24" hidden="1">
      <c r="B1337" s="58" t="str">
        <f t="shared" si="787"/>
        <v/>
      </c>
      <c r="C1337" s="58" t="str">
        <f t="shared" si="787"/>
        <v/>
      </c>
      <c r="D1337" s="58" t="str">
        <f t="shared" si="787"/>
        <v/>
      </c>
      <c r="E1337" s="58" t="str">
        <f t="shared" si="787"/>
        <v/>
      </c>
      <c r="F1337" s="58"/>
      <c r="G1337" s="58"/>
      <c r="H1337" s="58"/>
      <c r="I1337" s="58"/>
      <c r="J1337" s="58"/>
      <c r="K1337" s="59">
        <f t="shared" ref="K1337:X1337" si="794">IF(AND($D1337="tak",$E1337="prace rozwojowe",Modul_badawczo_rozwojowy=tak),ROUND(K854*K559,0),0)</f>
        <v>0</v>
      </c>
      <c r="L1337" s="59">
        <f t="shared" si="794"/>
        <v>0</v>
      </c>
      <c r="M1337" s="59">
        <f t="shared" si="794"/>
        <v>0</v>
      </c>
      <c r="N1337" s="59">
        <f t="shared" si="794"/>
        <v>0</v>
      </c>
      <c r="O1337" s="59">
        <f t="shared" si="794"/>
        <v>0</v>
      </c>
      <c r="P1337" s="59">
        <f t="shared" si="794"/>
        <v>0</v>
      </c>
      <c r="Q1337" s="59">
        <f t="shared" si="794"/>
        <v>0</v>
      </c>
      <c r="R1337" s="59">
        <f t="shared" si="794"/>
        <v>0</v>
      </c>
      <c r="S1337" s="59">
        <f t="shared" si="794"/>
        <v>0</v>
      </c>
      <c r="T1337" s="59">
        <f t="shared" si="794"/>
        <v>0</v>
      </c>
      <c r="U1337" s="59">
        <f t="shared" si="794"/>
        <v>0</v>
      </c>
      <c r="V1337" s="59">
        <f t="shared" si="794"/>
        <v>0</v>
      </c>
      <c r="W1337" s="59">
        <f t="shared" si="794"/>
        <v>0</v>
      </c>
      <c r="X1337" s="59">
        <f t="shared" si="794"/>
        <v>0</v>
      </c>
    </row>
    <row r="1338" spans="2:24" hidden="1">
      <c r="B1338" s="58" t="str">
        <f t="shared" si="787"/>
        <v/>
      </c>
      <c r="C1338" s="58" t="str">
        <f t="shared" si="787"/>
        <v/>
      </c>
      <c r="D1338" s="58" t="str">
        <f t="shared" si="787"/>
        <v/>
      </c>
      <c r="E1338" s="58" t="str">
        <f t="shared" si="787"/>
        <v/>
      </c>
      <c r="F1338" s="58"/>
      <c r="G1338" s="58"/>
      <c r="H1338" s="58"/>
      <c r="I1338" s="58"/>
      <c r="J1338" s="58"/>
      <c r="K1338" s="59">
        <f t="shared" ref="K1338:X1338" si="795">IF(AND($D1338="tak",$E1338="prace rozwojowe",Modul_badawczo_rozwojowy=tak),ROUND(K855*K560,0),0)</f>
        <v>0</v>
      </c>
      <c r="L1338" s="59">
        <f t="shared" si="795"/>
        <v>0</v>
      </c>
      <c r="M1338" s="59">
        <f t="shared" si="795"/>
        <v>0</v>
      </c>
      <c r="N1338" s="59">
        <f t="shared" si="795"/>
        <v>0</v>
      </c>
      <c r="O1338" s="59">
        <f t="shared" si="795"/>
        <v>0</v>
      </c>
      <c r="P1338" s="59">
        <f t="shared" si="795"/>
        <v>0</v>
      </c>
      <c r="Q1338" s="59">
        <f t="shared" si="795"/>
        <v>0</v>
      </c>
      <c r="R1338" s="59">
        <f t="shared" si="795"/>
        <v>0</v>
      </c>
      <c r="S1338" s="59">
        <f t="shared" si="795"/>
        <v>0</v>
      </c>
      <c r="T1338" s="59">
        <f t="shared" si="795"/>
        <v>0</v>
      </c>
      <c r="U1338" s="59">
        <f t="shared" si="795"/>
        <v>0</v>
      </c>
      <c r="V1338" s="59">
        <f t="shared" si="795"/>
        <v>0</v>
      </c>
      <c r="W1338" s="59">
        <f t="shared" si="795"/>
        <v>0</v>
      </c>
      <c r="X1338" s="59">
        <f t="shared" si="795"/>
        <v>0</v>
      </c>
    </row>
    <row r="1339" spans="2:24" hidden="1">
      <c r="B1339" s="58" t="str">
        <f t="shared" si="787"/>
        <v/>
      </c>
      <c r="C1339" s="58" t="str">
        <f t="shared" si="787"/>
        <v/>
      </c>
      <c r="D1339" s="58" t="str">
        <f t="shared" si="787"/>
        <v/>
      </c>
      <c r="E1339" s="58" t="str">
        <f t="shared" si="787"/>
        <v/>
      </c>
      <c r="F1339" s="58"/>
      <c r="G1339" s="58"/>
      <c r="H1339" s="58"/>
      <c r="I1339" s="58"/>
      <c r="J1339" s="58"/>
      <c r="K1339" s="59">
        <f t="shared" ref="K1339:X1339" si="796">IF(AND($D1339="tak",$E1339="prace rozwojowe",Modul_badawczo_rozwojowy=tak),ROUND(K856*K561,0),0)</f>
        <v>0</v>
      </c>
      <c r="L1339" s="59">
        <f t="shared" si="796"/>
        <v>0</v>
      </c>
      <c r="M1339" s="59">
        <f t="shared" si="796"/>
        <v>0</v>
      </c>
      <c r="N1339" s="59">
        <f t="shared" si="796"/>
        <v>0</v>
      </c>
      <c r="O1339" s="59">
        <f t="shared" si="796"/>
        <v>0</v>
      </c>
      <c r="P1339" s="59">
        <f t="shared" si="796"/>
        <v>0</v>
      </c>
      <c r="Q1339" s="59">
        <f t="shared" si="796"/>
        <v>0</v>
      </c>
      <c r="R1339" s="59">
        <f t="shared" si="796"/>
        <v>0</v>
      </c>
      <c r="S1339" s="59">
        <f t="shared" si="796"/>
        <v>0</v>
      </c>
      <c r="T1339" s="59">
        <f t="shared" si="796"/>
        <v>0</v>
      </c>
      <c r="U1339" s="59">
        <f t="shared" si="796"/>
        <v>0</v>
      </c>
      <c r="V1339" s="59">
        <f t="shared" si="796"/>
        <v>0</v>
      </c>
      <c r="W1339" s="59">
        <f t="shared" si="796"/>
        <v>0</v>
      </c>
      <c r="X1339" s="59">
        <f t="shared" si="796"/>
        <v>0</v>
      </c>
    </row>
    <row r="1340" spans="2:24" hidden="1">
      <c r="B1340" s="58" t="str">
        <f t="shared" si="787"/>
        <v/>
      </c>
      <c r="C1340" s="58" t="str">
        <f t="shared" si="787"/>
        <v/>
      </c>
      <c r="D1340" s="58" t="str">
        <f t="shared" si="787"/>
        <v/>
      </c>
      <c r="E1340" s="58" t="str">
        <f t="shared" si="787"/>
        <v/>
      </c>
      <c r="F1340" s="58"/>
      <c r="G1340" s="58"/>
      <c r="H1340" s="58"/>
      <c r="I1340" s="58"/>
      <c r="J1340" s="58"/>
      <c r="K1340" s="59">
        <f t="shared" ref="K1340:X1340" si="797">IF(AND($D1340="tak",$E1340="prace rozwojowe",Modul_badawczo_rozwojowy=tak),ROUND(K857*K562,0),0)</f>
        <v>0</v>
      </c>
      <c r="L1340" s="59">
        <f t="shared" si="797"/>
        <v>0</v>
      </c>
      <c r="M1340" s="59">
        <f t="shared" si="797"/>
        <v>0</v>
      </c>
      <c r="N1340" s="59">
        <f t="shared" si="797"/>
        <v>0</v>
      </c>
      <c r="O1340" s="59">
        <f t="shared" si="797"/>
        <v>0</v>
      </c>
      <c r="P1340" s="59">
        <f t="shared" si="797"/>
        <v>0</v>
      </c>
      <c r="Q1340" s="59">
        <f t="shared" si="797"/>
        <v>0</v>
      </c>
      <c r="R1340" s="59">
        <f t="shared" si="797"/>
        <v>0</v>
      </c>
      <c r="S1340" s="59">
        <f t="shared" si="797"/>
        <v>0</v>
      </c>
      <c r="T1340" s="59">
        <f t="shared" si="797"/>
        <v>0</v>
      </c>
      <c r="U1340" s="59">
        <f t="shared" si="797"/>
        <v>0</v>
      </c>
      <c r="V1340" s="59">
        <f t="shared" si="797"/>
        <v>0</v>
      </c>
      <c r="W1340" s="59">
        <f t="shared" si="797"/>
        <v>0</v>
      </c>
      <c r="X1340" s="59">
        <f t="shared" si="797"/>
        <v>0</v>
      </c>
    </row>
    <row r="1341" spans="2:24" hidden="1">
      <c r="B1341" s="58" t="str">
        <f t="shared" si="787"/>
        <v/>
      </c>
      <c r="C1341" s="58" t="str">
        <f t="shared" si="787"/>
        <v/>
      </c>
      <c r="D1341" s="58" t="str">
        <f t="shared" si="787"/>
        <v/>
      </c>
      <c r="E1341" s="58" t="str">
        <f t="shared" si="787"/>
        <v/>
      </c>
      <c r="F1341" s="58"/>
      <c r="G1341" s="58"/>
      <c r="H1341" s="58"/>
      <c r="I1341" s="58"/>
      <c r="J1341" s="58"/>
      <c r="K1341" s="59">
        <f t="shared" ref="K1341:X1341" si="798">IF(AND($D1341="tak",$E1341="prace rozwojowe",Modul_badawczo_rozwojowy=tak),ROUND(K858*K563,0),0)</f>
        <v>0</v>
      </c>
      <c r="L1341" s="59">
        <f t="shared" si="798"/>
        <v>0</v>
      </c>
      <c r="M1341" s="59">
        <f t="shared" si="798"/>
        <v>0</v>
      </c>
      <c r="N1341" s="59">
        <f t="shared" si="798"/>
        <v>0</v>
      </c>
      <c r="O1341" s="59">
        <f t="shared" si="798"/>
        <v>0</v>
      </c>
      <c r="P1341" s="59">
        <f t="shared" si="798"/>
        <v>0</v>
      </c>
      <c r="Q1341" s="59">
        <f t="shared" si="798"/>
        <v>0</v>
      </c>
      <c r="R1341" s="59">
        <f t="shared" si="798"/>
        <v>0</v>
      </c>
      <c r="S1341" s="59">
        <f t="shared" si="798"/>
        <v>0</v>
      </c>
      <c r="T1341" s="59">
        <f t="shared" si="798"/>
        <v>0</v>
      </c>
      <c r="U1341" s="59">
        <f t="shared" si="798"/>
        <v>0</v>
      </c>
      <c r="V1341" s="59">
        <f t="shared" si="798"/>
        <v>0</v>
      </c>
      <c r="W1341" s="59">
        <f t="shared" si="798"/>
        <v>0</v>
      </c>
      <c r="X1341" s="59">
        <f t="shared" si="798"/>
        <v>0</v>
      </c>
    </row>
    <row r="1342" spans="2:24" hidden="1">
      <c r="B1342" s="58" t="str">
        <f t="shared" si="787"/>
        <v/>
      </c>
      <c r="C1342" s="58" t="str">
        <f t="shared" si="787"/>
        <v/>
      </c>
      <c r="D1342" s="58" t="str">
        <f t="shared" si="787"/>
        <v/>
      </c>
      <c r="E1342" s="58" t="str">
        <f t="shared" si="787"/>
        <v/>
      </c>
      <c r="F1342" s="58"/>
      <c r="G1342" s="58"/>
      <c r="H1342" s="58"/>
      <c r="I1342" s="58"/>
      <c r="J1342" s="58"/>
      <c r="K1342" s="59">
        <f t="shared" ref="K1342:X1342" si="799">IF(AND($D1342="tak",$E1342="prace rozwojowe",Modul_badawczo_rozwojowy=tak),ROUND(K859*K564,0),0)</f>
        <v>0</v>
      </c>
      <c r="L1342" s="59">
        <f t="shared" si="799"/>
        <v>0</v>
      </c>
      <c r="M1342" s="59">
        <f t="shared" si="799"/>
        <v>0</v>
      </c>
      <c r="N1342" s="59">
        <f t="shared" si="799"/>
        <v>0</v>
      </c>
      <c r="O1342" s="59">
        <f t="shared" si="799"/>
        <v>0</v>
      </c>
      <c r="P1342" s="59">
        <f t="shared" si="799"/>
        <v>0</v>
      </c>
      <c r="Q1342" s="59">
        <f t="shared" si="799"/>
        <v>0</v>
      </c>
      <c r="R1342" s="59">
        <f t="shared" si="799"/>
        <v>0</v>
      </c>
      <c r="S1342" s="59">
        <f t="shared" si="799"/>
        <v>0</v>
      </c>
      <c r="T1342" s="59">
        <f t="shared" si="799"/>
        <v>0</v>
      </c>
      <c r="U1342" s="59">
        <f t="shared" si="799"/>
        <v>0</v>
      </c>
      <c r="V1342" s="59">
        <f t="shared" si="799"/>
        <v>0</v>
      </c>
      <c r="W1342" s="59">
        <f t="shared" si="799"/>
        <v>0</v>
      </c>
      <c r="X1342" s="59">
        <f t="shared" si="799"/>
        <v>0</v>
      </c>
    </row>
    <row r="1343" spans="2:24" hidden="1">
      <c r="B1343" s="58" t="str">
        <f t="shared" si="787"/>
        <v/>
      </c>
      <c r="C1343" s="58" t="str">
        <f t="shared" si="787"/>
        <v/>
      </c>
      <c r="D1343" s="58" t="str">
        <f t="shared" si="787"/>
        <v/>
      </c>
      <c r="E1343" s="58" t="str">
        <f t="shared" si="787"/>
        <v/>
      </c>
      <c r="F1343" s="58"/>
      <c r="G1343" s="58"/>
      <c r="H1343" s="58"/>
      <c r="I1343" s="58"/>
      <c r="J1343" s="58"/>
      <c r="K1343" s="59">
        <f t="shared" ref="K1343:X1343" si="800">IF(AND($D1343="tak",$E1343="prace rozwojowe",Modul_badawczo_rozwojowy=tak),ROUND(K860*K565,0),0)</f>
        <v>0</v>
      </c>
      <c r="L1343" s="59">
        <f t="shared" si="800"/>
        <v>0</v>
      </c>
      <c r="M1343" s="59">
        <f t="shared" si="800"/>
        <v>0</v>
      </c>
      <c r="N1343" s="59">
        <f t="shared" si="800"/>
        <v>0</v>
      </c>
      <c r="O1343" s="59">
        <f t="shared" si="800"/>
        <v>0</v>
      </c>
      <c r="P1343" s="59">
        <f t="shared" si="800"/>
        <v>0</v>
      </c>
      <c r="Q1343" s="59">
        <f t="shared" si="800"/>
        <v>0</v>
      </c>
      <c r="R1343" s="59">
        <f t="shared" si="800"/>
        <v>0</v>
      </c>
      <c r="S1343" s="59">
        <f t="shared" si="800"/>
        <v>0</v>
      </c>
      <c r="T1343" s="59">
        <f t="shared" si="800"/>
        <v>0</v>
      </c>
      <c r="U1343" s="59">
        <f t="shared" si="800"/>
        <v>0</v>
      </c>
      <c r="V1343" s="59">
        <f t="shared" si="800"/>
        <v>0</v>
      </c>
      <c r="W1343" s="59">
        <f t="shared" si="800"/>
        <v>0</v>
      </c>
      <c r="X1343" s="59">
        <f t="shared" si="800"/>
        <v>0</v>
      </c>
    </row>
    <row r="1344" spans="2:24" hidden="1">
      <c r="B1344" s="58" t="str">
        <f t="shared" si="787"/>
        <v/>
      </c>
      <c r="C1344" s="58" t="str">
        <f t="shared" si="787"/>
        <v/>
      </c>
      <c r="D1344" s="58" t="str">
        <f t="shared" si="787"/>
        <v/>
      </c>
      <c r="E1344" s="58" t="str">
        <f t="shared" si="787"/>
        <v/>
      </c>
      <c r="F1344" s="58"/>
      <c r="G1344" s="58"/>
      <c r="H1344" s="58"/>
      <c r="I1344" s="58"/>
      <c r="J1344" s="58"/>
      <c r="K1344" s="59">
        <f t="shared" ref="K1344:X1344" si="801">IF(AND($D1344="tak",$E1344="prace rozwojowe",Modul_badawczo_rozwojowy=tak),ROUND(K861*K566,0),0)</f>
        <v>0</v>
      </c>
      <c r="L1344" s="59">
        <f t="shared" si="801"/>
        <v>0</v>
      </c>
      <c r="M1344" s="59">
        <f t="shared" si="801"/>
        <v>0</v>
      </c>
      <c r="N1344" s="59">
        <f t="shared" si="801"/>
        <v>0</v>
      </c>
      <c r="O1344" s="59">
        <f t="shared" si="801"/>
        <v>0</v>
      </c>
      <c r="P1344" s="59">
        <f t="shared" si="801"/>
        <v>0</v>
      </c>
      <c r="Q1344" s="59">
        <f t="shared" si="801"/>
        <v>0</v>
      </c>
      <c r="R1344" s="59">
        <f t="shared" si="801"/>
        <v>0</v>
      </c>
      <c r="S1344" s="59">
        <f t="shared" si="801"/>
        <v>0</v>
      </c>
      <c r="T1344" s="59">
        <f t="shared" si="801"/>
        <v>0</v>
      </c>
      <c r="U1344" s="59">
        <f t="shared" si="801"/>
        <v>0</v>
      </c>
      <c r="V1344" s="59">
        <f t="shared" si="801"/>
        <v>0</v>
      </c>
      <c r="W1344" s="59">
        <f t="shared" si="801"/>
        <v>0</v>
      </c>
      <c r="X1344" s="59">
        <f t="shared" si="801"/>
        <v>0</v>
      </c>
    </row>
    <row r="1345" spans="2:24" hidden="1">
      <c r="B1345" s="58" t="str">
        <f t="shared" si="787"/>
        <v/>
      </c>
      <c r="C1345" s="58" t="str">
        <f t="shared" si="787"/>
        <v/>
      </c>
      <c r="D1345" s="58" t="str">
        <f t="shared" si="787"/>
        <v/>
      </c>
      <c r="E1345" s="58" t="str">
        <f t="shared" si="787"/>
        <v/>
      </c>
      <c r="F1345" s="58"/>
      <c r="G1345" s="58"/>
      <c r="H1345" s="58"/>
      <c r="I1345" s="58"/>
      <c r="J1345" s="58"/>
      <c r="K1345" s="59">
        <f t="shared" ref="K1345:X1345" si="802">IF(AND($D1345="tak",$E1345="prace rozwojowe",Modul_badawczo_rozwojowy=tak),ROUND(K862*K567,0),0)</f>
        <v>0</v>
      </c>
      <c r="L1345" s="59">
        <f t="shared" si="802"/>
        <v>0</v>
      </c>
      <c r="M1345" s="59">
        <f t="shared" si="802"/>
        <v>0</v>
      </c>
      <c r="N1345" s="59">
        <f t="shared" si="802"/>
        <v>0</v>
      </c>
      <c r="O1345" s="59">
        <f t="shared" si="802"/>
        <v>0</v>
      </c>
      <c r="P1345" s="59">
        <f t="shared" si="802"/>
        <v>0</v>
      </c>
      <c r="Q1345" s="59">
        <f t="shared" si="802"/>
        <v>0</v>
      </c>
      <c r="R1345" s="59">
        <f t="shared" si="802"/>
        <v>0</v>
      </c>
      <c r="S1345" s="59">
        <f t="shared" si="802"/>
        <v>0</v>
      </c>
      <c r="T1345" s="59">
        <f t="shared" si="802"/>
        <v>0</v>
      </c>
      <c r="U1345" s="59">
        <f t="shared" si="802"/>
        <v>0</v>
      </c>
      <c r="V1345" s="59">
        <f t="shared" si="802"/>
        <v>0</v>
      </c>
      <c r="W1345" s="59">
        <f t="shared" si="802"/>
        <v>0</v>
      </c>
      <c r="X1345" s="59">
        <f t="shared" si="802"/>
        <v>0</v>
      </c>
    </row>
    <row r="1346" spans="2:24" hidden="1">
      <c r="B1346" s="58" t="str">
        <f t="shared" si="787"/>
        <v/>
      </c>
      <c r="C1346" s="58" t="str">
        <f t="shared" si="787"/>
        <v/>
      </c>
      <c r="D1346" s="58" t="str">
        <f t="shared" si="787"/>
        <v/>
      </c>
      <c r="E1346" s="58" t="str">
        <f t="shared" si="787"/>
        <v/>
      </c>
      <c r="F1346" s="58"/>
      <c r="G1346" s="58"/>
      <c r="H1346" s="58"/>
      <c r="I1346" s="58"/>
      <c r="J1346" s="58"/>
      <c r="K1346" s="59">
        <f t="shared" ref="K1346:X1346" si="803">IF(AND($D1346="tak",$E1346="prace rozwojowe",Modul_badawczo_rozwojowy=tak),ROUND(K863*K568,0),0)</f>
        <v>0</v>
      </c>
      <c r="L1346" s="59">
        <f t="shared" si="803"/>
        <v>0</v>
      </c>
      <c r="M1346" s="59">
        <f t="shared" si="803"/>
        <v>0</v>
      </c>
      <c r="N1346" s="59">
        <f t="shared" si="803"/>
        <v>0</v>
      </c>
      <c r="O1346" s="59">
        <f t="shared" si="803"/>
        <v>0</v>
      </c>
      <c r="P1346" s="59">
        <f t="shared" si="803"/>
        <v>0</v>
      </c>
      <c r="Q1346" s="59">
        <f t="shared" si="803"/>
        <v>0</v>
      </c>
      <c r="R1346" s="59">
        <f t="shared" si="803"/>
        <v>0</v>
      </c>
      <c r="S1346" s="59">
        <f t="shared" si="803"/>
        <v>0</v>
      </c>
      <c r="T1346" s="59">
        <f t="shared" si="803"/>
        <v>0</v>
      </c>
      <c r="U1346" s="59">
        <f t="shared" si="803"/>
        <v>0</v>
      </c>
      <c r="V1346" s="59">
        <f t="shared" si="803"/>
        <v>0</v>
      </c>
      <c r="W1346" s="59">
        <f t="shared" si="803"/>
        <v>0</v>
      </c>
      <c r="X1346" s="59">
        <f t="shared" si="803"/>
        <v>0</v>
      </c>
    </row>
    <row r="1347" spans="2:24" hidden="1">
      <c r="B1347" s="58" t="str">
        <f t="shared" si="787"/>
        <v/>
      </c>
      <c r="C1347" s="58" t="str">
        <f t="shared" si="787"/>
        <v/>
      </c>
      <c r="D1347" s="58" t="str">
        <f t="shared" si="787"/>
        <v/>
      </c>
      <c r="E1347" s="58" t="str">
        <f t="shared" si="787"/>
        <v/>
      </c>
      <c r="F1347" s="58"/>
      <c r="G1347" s="58"/>
      <c r="H1347" s="58"/>
      <c r="I1347" s="58"/>
      <c r="J1347" s="58"/>
      <c r="K1347" s="59">
        <f t="shared" ref="K1347:X1347" si="804">IF(AND($D1347="tak",$E1347="prace rozwojowe",Modul_badawczo_rozwojowy=tak),ROUND(K864*K569,0),0)</f>
        <v>0</v>
      </c>
      <c r="L1347" s="59">
        <f t="shared" si="804"/>
        <v>0</v>
      </c>
      <c r="M1347" s="59">
        <f t="shared" si="804"/>
        <v>0</v>
      </c>
      <c r="N1347" s="59">
        <f t="shared" si="804"/>
        <v>0</v>
      </c>
      <c r="O1347" s="59">
        <f t="shared" si="804"/>
        <v>0</v>
      </c>
      <c r="P1347" s="59">
        <f t="shared" si="804"/>
        <v>0</v>
      </c>
      <c r="Q1347" s="59">
        <f t="shared" si="804"/>
        <v>0</v>
      </c>
      <c r="R1347" s="59">
        <f t="shared" si="804"/>
        <v>0</v>
      </c>
      <c r="S1347" s="59">
        <f t="shared" si="804"/>
        <v>0</v>
      </c>
      <c r="T1347" s="59">
        <f t="shared" si="804"/>
        <v>0</v>
      </c>
      <c r="U1347" s="59">
        <f t="shared" si="804"/>
        <v>0</v>
      </c>
      <c r="V1347" s="59">
        <f t="shared" si="804"/>
        <v>0</v>
      </c>
      <c r="W1347" s="59">
        <f t="shared" si="804"/>
        <v>0</v>
      </c>
      <c r="X1347" s="59">
        <f t="shared" si="804"/>
        <v>0</v>
      </c>
    </row>
    <row r="1348" spans="2:24" hidden="1">
      <c r="B1348" s="58" t="str">
        <f t="shared" si="787"/>
        <v/>
      </c>
      <c r="C1348" s="58" t="str">
        <f t="shared" si="787"/>
        <v/>
      </c>
      <c r="D1348" s="58" t="str">
        <f t="shared" si="787"/>
        <v/>
      </c>
      <c r="E1348" s="58" t="str">
        <f t="shared" si="787"/>
        <v/>
      </c>
      <c r="F1348" s="58"/>
      <c r="G1348" s="58"/>
      <c r="H1348" s="58"/>
      <c r="I1348" s="58"/>
      <c r="J1348" s="58"/>
      <c r="K1348" s="59">
        <f t="shared" ref="K1348:X1348" si="805">IF(AND($D1348="tak",$E1348="prace rozwojowe",Modul_badawczo_rozwojowy=tak),ROUND(K865*K570,0),0)</f>
        <v>0</v>
      </c>
      <c r="L1348" s="59">
        <f t="shared" si="805"/>
        <v>0</v>
      </c>
      <c r="M1348" s="59">
        <f t="shared" si="805"/>
        <v>0</v>
      </c>
      <c r="N1348" s="59">
        <f t="shared" si="805"/>
        <v>0</v>
      </c>
      <c r="O1348" s="59">
        <f t="shared" si="805"/>
        <v>0</v>
      </c>
      <c r="P1348" s="59">
        <f t="shared" si="805"/>
        <v>0</v>
      </c>
      <c r="Q1348" s="59">
        <f t="shared" si="805"/>
        <v>0</v>
      </c>
      <c r="R1348" s="59">
        <f t="shared" si="805"/>
        <v>0</v>
      </c>
      <c r="S1348" s="59">
        <f t="shared" si="805"/>
        <v>0</v>
      </c>
      <c r="T1348" s="59">
        <f t="shared" si="805"/>
        <v>0</v>
      </c>
      <c r="U1348" s="59">
        <f t="shared" si="805"/>
        <v>0</v>
      </c>
      <c r="V1348" s="59">
        <f t="shared" si="805"/>
        <v>0</v>
      </c>
      <c r="W1348" s="59">
        <f t="shared" si="805"/>
        <v>0</v>
      </c>
      <c r="X1348" s="59">
        <f t="shared" si="805"/>
        <v>0</v>
      </c>
    </row>
    <row r="1349" spans="2:24" hidden="1">
      <c r="B1349" s="58" t="str">
        <f t="shared" si="787"/>
        <v/>
      </c>
      <c r="C1349" s="58" t="str">
        <f t="shared" si="787"/>
        <v/>
      </c>
      <c r="D1349" s="58" t="str">
        <f t="shared" si="787"/>
        <v/>
      </c>
      <c r="E1349" s="58" t="str">
        <f t="shared" si="787"/>
        <v/>
      </c>
      <c r="F1349" s="58"/>
      <c r="G1349" s="58"/>
      <c r="H1349" s="58"/>
      <c r="I1349" s="58"/>
      <c r="J1349" s="58"/>
      <c r="K1349" s="59">
        <f t="shared" ref="K1349:X1349" si="806">IF(AND($D1349="tak",$E1349="prace rozwojowe",Modul_badawczo_rozwojowy=tak),ROUND(K866*K571,0),0)</f>
        <v>0</v>
      </c>
      <c r="L1349" s="59">
        <f t="shared" si="806"/>
        <v>0</v>
      </c>
      <c r="M1349" s="59">
        <f t="shared" si="806"/>
        <v>0</v>
      </c>
      <c r="N1349" s="59">
        <f t="shared" si="806"/>
        <v>0</v>
      </c>
      <c r="O1349" s="59">
        <f t="shared" si="806"/>
        <v>0</v>
      </c>
      <c r="P1349" s="59">
        <f t="shared" si="806"/>
        <v>0</v>
      </c>
      <c r="Q1349" s="59">
        <f t="shared" si="806"/>
        <v>0</v>
      </c>
      <c r="R1349" s="59">
        <f t="shared" si="806"/>
        <v>0</v>
      </c>
      <c r="S1349" s="59">
        <f t="shared" si="806"/>
        <v>0</v>
      </c>
      <c r="T1349" s="59">
        <f t="shared" si="806"/>
        <v>0</v>
      </c>
      <c r="U1349" s="59">
        <f t="shared" si="806"/>
        <v>0</v>
      </c>
      <c r="V1349" s="59">
        <f t="shared" si="806"/>
        <v>0</v>
      </c>
      <c r="W1349" s="59">
        <f t="shared" si="806"/>
        <v>0</v>
      </c>
      <c r="X1349" s="59">
        <f t="shared" si="806"/>
        <v>0</v>
      </c>
    </row>
    <row r="1350" spans="2:24" hidden="1">
      <c r="B1350" s="58" t="str">
        <f t="shared" si="787"/>
        <v/>
      </c>
      <c r="C1350" s="58" t="str">
        <f t="shared" si="787"/>
        <v/>
      </c>
      <c r="D1350" s="58" t="str">
        <f t="shared" si="787"/>
        <v/>
      </c>
      <c r="E1350" s="58" t="str">
        <f t="shared" si="787"/>
        <v/>
      </c>
      <c r="F1350" s="58"/>
      <c r="G1350" s="58"/>
      <c r="H1350" s="58"/>
      <c r="I1350" s="58"/>
      <c r="J1350" s="58"/>
      <c r="K1350" s="59">
        <f t="shared" ref="K1350:X1350" si="807">IF(AND($D1350="tak",$E1350="prace rozwojowe",Modul_badawczo_rozwojowy=tak),ROUND(K867*K572,0),0)</f>
        <v>0</v>
      </c>
      <c r="L1350" s="59">
        <f t="shared" si="807"/>
        <v>0</v>
      </c>
      <c r="M1350" s="59">
        <f t="shared" si="807"/>
        <v>0</v>
      </c>
      <c r="N1350" s="59">
        <f t="shared" si="807"/>
        <v>0</v>
      </c>
      <c r="O1350" s="59">
        <f t="shared" si="807"/>
        <v>0</v>
      </c>
      <c r="P1350" s="59">
        <f t="shared" si="807"/>
        <v>0</v>
      </c>
      <c r="Q1350" s="59">
        <f t="shared" si="807"/>
        <v>0</v>
      </c>
      <c r="R1350" s="59">
        <f t="shared" si="807"/>
        <v>0</v>
      </c>
      <c r="S1350" s="59">
        <f t="shared" si="807"/>
        <v>0</v>
      </c>
      <c r="T1350" s="59">
        <f t="shared" si="807"/>
        <v>0</v>
      </c>
      <c r="U1350" s="59">
        <f t="shared" si="807"/>
        <v>0</v>
      </c>
      <c r="V1350" s="59">
        <f t="shared" si="807"/>
        <v>0</v>
      </c>
      <c r="W1350" s="59">
        <f t="shared" si="807"/>
        <v>0</v>
      </c>
      <c r="X1350" s="59">
        <f t="shared" si="807"/>
        <v>0</v>
      </c>
    </row>
    <row r="1351" spans="2:24" hidden="1">
      <c r="B1351" s="58" t="str">
        <f t="shared" si="787"/>
        <v/>
      </c>
      <c r="C1351" s="58" t="str">
        <f t="shared" si="787"/>
        <v/>
      </c>
      <c r="D1351" s="58" t="str">
        <f t="shared" si="787"/>
        <v/>
      </c>
      <c r="E1351" s="58" t="str">
        <f t="shared" si="787"/>
        <v/>
      </c>
      <c r="F1351" s="58"/>
      <c r="G1351" s="58"/>
      <c r="H1351" s="58"/>
      <c r="I1351" s="58"/>
      <c r="J1351" s="58"/>
      <c r="K1351" s="59">
        <f t="shared" ref="K1351:X1351" si="808">IF(AND($D1351="tak",$E1351="prace rozwojowe",Modul_badawczo_rozwojowy=tak),ROUND(K868*K573,0),0)</f>
        <v>0</v>
      </c>
      <c r="L1351" s="59">
        <f t="shared" si="808"/>
        <v>0</v>
      </c>
      <c r="M1351" s="59">
        <f t="shared" si="808"/>
        <v>0</v>
      </c>
      <c r="N1351" s="59">
        <f t="shared" si="808"/>
        <v>0</v>
      </c>
      <c r="O1351" s="59">
        <f t="shared" si="808"/>
        <v>0</v>
      </c>
      <c r="P1351" s="59">
        <f t="shared" si="808"/>
        <v>0</v>
      </c>
      <c r="Q1351" s="59">
        <f t="shared" si="808"/>
        <v>0</v>
      </c>
      <c r="R1351" s="59">
        <f t="shared" si="808"/>
        <v>0</v>
      </c>
      <c r="S1351" s="59">
        <f t="shared" si="808"/>
        <v>0</v>
      </c>
      <c r="T1351" s="59">
        <f t="shared" si="808"/>
        <v>0</v>
      </c>
      <c r="U1351" s="59">
        <f t="shared" si="808"/>
        <v>0</v>
      </c>
      <c r="V1351" s="59">
        <f t="shared" si="808"/>
        <v>0</v>
      </c>
      <c r="W1351" s="59">
        <f t="shared" si="808"/>
        <v>0</v>
      </c>
      <c r="X1351" s="59">
        <f t="shared" si="808"/>
        <v>0</v>
      </c>
    </row>
    <row r="1352" spans="2:24" hidden="1">
      <c r="B1352" s="58" t="str">
        <f t="shared" si="787"/>
        <v/>
      </c>
      <c r="C1352" s="58" t="str">
        <f t="shared" si="787"/>
        <v/>
      </c>
      <c r="D1352" s="58" t="str">
        <f t="shared" si="787"/>
        <v/>
      </c>
      <c r="E1352" s="58" t="str">
        <f t="shared" si="787"/>
        <v/>
      </c>
      <c r="F1352" s="58"/>
      <c r="G1352" s="58"/>
      <c r="H1352" s="58"/>
      <c r="I1352" s="58"/>
      <c r="J1352" s="58"/>
      <c r="K1352" s="59">
        <f t="shared" ref="K1352:X1352" si="809">IF(AND($D1352="tak",$E1352="prace rozwojowe",Modul_badawczo_rozwojowy=tak),ROUND(K869*K574,0),0)</f>
        <v>0</v>
      </c>
      <c r="L1352" s="59">
        <f t="shared" si="809"/>
        <v>0</v>
      </c>
      <c r="M1352" s="59">
        <f t="shared" si="809"/>
        <v>0</v>
      </c>
      <c r="N1352" s="59">
        <f t="shared" si="809"/>
        <v>0</v>
      </c>
      <c r="O1352" s="59">
        <f t="shared" si="809"/>
        <v>0</v>
      </c>
      <c r="P1352" s="59">
        <f t="shared" si="809"/>
        <v>0</v>
      </c>
      <c r="Q1352" s="59">
        <f t="shared" si="809"/>
        <v>0</v>
      </c>
      <c r="R1352" s="59">
        <f t="shared" si="809"/>
        <v>0</v>
      </c>
      <c r="S1352" s="59">
        <f t="shared" si="809"/>
        <v>0</v>
      </c>
      <c r="T1352" s="59">
        <f t="shared" si="809"/>
        <v>0</v>
      </c>
      <c r="U1352" s="59">
        <f t="shared" si="809"/>
        <v>0</v>
      </c>
      <c r="V1352" s="59">
        <f t="shared" si="809"/>
        <v>0</v>
      </c>
      <c r="W1352" s="59">
        <f t="shared" si="809"/>
        <v>0</v>
      </c>
      <c r="X1352" s="59">
        <f t="shared" si="809"/>
        <v>0</v>
      </c>
    </row>
    <row r="1353" spans="2:24" hidden="1">
      <c r="B1353" s="58" t="str">
        <f t="shared" si="787"/>
        <v/>
      </c>
      <c r="C1353" s="58" t="str">
        <f t="shared" si="787"/>
        <v/>
      </c>
      <c r="D1353" s="58" t="str">
        <f t="shared" si="787"/>
        <v/>
      </c>
      <c r="E1353" s="58" t="str">
        <f t="shared" si="787"/>
        <v/>
      </c>
      <c r="F1353" s="58"/>
      <c r="G1353" s="58"/>
      <c r="H1353" s="58"/>
      <c r="I1353" s="58"/>
      <c r="J1353" s="58"/>
      <c r="K1353" s="59">
        <f t="shared" ref="K1353:X1353" si="810">IF(AND($D1353="tak",$E1353="prace rozwojowe",Modul_badawczo_rozwojowy=tak),ROUND(K870*K575,0),0)</f>
        <v>0</v>
      </c>
      <c r="L1353" s="59">
        <f t="shared" si="810"/>
        <v>0</v>
      </c>
      <c r="M1353" s="59">
        <f t="shared" si="810"/>
        <v>0</v>
      </c>
      <c r="N1353" s="59">
        <f t="shared" si="810"/>
        <v>0</v>
      </c>
      <c r="O1353" s="59">
        <f t="shared" si="810"/>
        <v>0</v>
      </c>
      <c r="P1353" s="59">
        <f t="shared" si="810"/>
        <v>0</v>
      </c>
      <c r="Q1353" s="59">
        <f t="shared" si="810"/>
        <v>0</v>
      </c>
      <c r="R1353" s="59">
        <f t="shared" si="810"/>
        <v>0</v>
      </c>
      <c r="S1353" s="59">
        <f t="shared" si="810"/>
        <v>0</v>
      </c>
      <c r="T1353" s="59">
        <f t="shared" si="810"/>
        <v>0</v>
      </c>
      <c r="U1353" s="59">
        <f t="shared" si="810"/>
        <v>0</v>
      </c>
      <c r="V1353" s="59">
        <f t="shared" si="810"/>
        <v>0</v>
      </c>
      <c r="W1353" s="59">
        <f t="shared" si="810"/>
        <v>0</v>
      </c>
      <c r="X1353" s="59">
        <f t="shared" si="810"/>
        <v>0</v>
      </c>
    </row>
    <row r="1354" spans="2:24" hidden="1">
      <c r="B1354" s="58" t="str">
        <f t="shared" si="787"/>
        <v/>
      </c>
      <c r="C1354" s="58" t="str">
        <f t="shared" si="787"/>
        <v/>
      </c>
      <c r="D1354" s="58" t="str">
        <f t="shared" si="787"/>
        <v/>
      </c>
      <c r="E1354" s="58" t="str">
        <f t="shared" si="787"/>
        <v/>
      </c>
      <c r="F1354" s="58"/>
      <c r="G1354" s="58"/>
      <c r="H1354" s="58"/>
      <c r="I1354" s="58"/>
      <c r="J1354" s="58"/>
      <c r="K1354" s="59">
        <f t="shared" ref="K1354:X1354" si="811">IF(AND($D1354="tak",$E1354="prace rozwojowe",Modul_badawczo_rozwojowy=tak),ROUND(K871*K576,0),0)</f>
        <v>0</v>
      </c>
      <c r="L1354" s="59">
        <f t="shared" si="811"/>
        <v>0</v>
      </c>
      <c r="M1354" s="59">
        <f t="shared" si="811"/>
        <v>0</v>
      </c>
      <c r="N1354" s="59">
        <f t="shared" si="811"/>
        <v>0</v>
      </c>
      <c r="O1354" s="59">
        <f t="shared" si="811"/>
        <v>0</v>
      </c>
      <c r="P1354" s="59">
        <f t="shared" si="811"/>
        <v>0</v>
      </c>
      <c r="Q1354" s="59">
        <f t="shared" si="811"/>
        <v>0</v>
      </c>
      <c r="R1354" s="59">
        <f t="shared" si="811"/>
        <v>0</v>
      </c>
      <c r="S1354" s="59">
        <f t="shared" si="811"/>
        <v>0</v>
      </c>
      <c r="T1354" s="59">
        <f t="shared" si="811"/>
        <v>0</v>
      </c>
      <c r="U1354" s="59">
        <f t="shared" si="811"/>
        <v>0</v>
      </c>
      <c r="V1354" s="59">
        <f t="shared" si="811"/>
        <v>0</v>
      </c>
      <c r="W1354" s="59">
        <f t="shared" si="811"/>
        <v>0</v>
      </c>
      <c r="X1354" s="59">
        <f t="shared" si="811"/>
        <v>0</v>
      </c>
    </row>
    <row r="1355" spans="2:24" hidden="1">
      <c r="B1355" s="58" t="str">
        <f t="shared" si="787"/>
        <v/>
      </c>
      <c r="C1355" s="58" t="str">
        <f t="shared" si="787"/>
        <v/>
      </c>
      <c r="D1355" s="58" t="str">
        <f t="shared" si="787"/>
        <v/>
      </c>
      <c r="E1355" s="58" t="str">
        <f t="shared" si="787"/>
        <v/>
      </c>
      <c r="F1355" s="58"/>
      <c r="G1355" s="58"/>
      <c r="H1355" s="58"/>
      <c r="I1355" s="58"/>
      <c r="J1355" s="58"/>
      <c r="K1355" s="59">
        <f t="shared" ref="K1355:X1355" si="812">IF(AND($D1355="tak",$E1355="prace rozwojowe",Modul_badawczo_rozwojowy=tak),ROUND(K872*K577,0),0)</f>
        <v>0</v>
      </c>
      <c r="L1355" s="59">
        <f t="shared" si="812"/>
        <v>0</v>
      </c>
      <c r="M1355" s="59">
        <f t="shared" si="812"/>
        <v>0</v>
      </c>
      <c r="N1355" s="59">
        <f t="shared" si="812"/>
        <v>0</v>
      </c>
      <c r="O1355" s="59">
        <f t="shared" si="812"/>
        <v>0</v>
      </c>
      <c r="P1355" s="59">
        <f t="shared" si="812"/>
        <v>0</v>
      </c>
      <c r="Q1355" s="59">
        <f t="shared" si="812"/>
        <v>0</v>
      </c>
      <c r="R1355" s="59">
        <f t="shared" si="812"/>
        <v>0</v>
      </c>
      <c r="S1355" s="59">
        <f t="shared" si="812"/>
        <v>0</v>
      </c>
      <c r="T1355" s="59">
        <f t="shared" si="812"/>
        <v>0</v>
      </c>
      <c r="U1355" s="59">
        <f t="shared" si="812"/>
        <v>0</v>
      </c>
      <c r="V1355" s="59">
        <f t="shared" si="812"/>
        <v>0</v>
      </c>
      <c r="W1355" s="59">
        <f t="shared" si="812"/>
        <v>0</v>
      </c>
      <c r="X1355" s="59">
        <f t="shared" si="812"/>
        <v>0</v>
      </c>
    </row>
    <row r="1356" spans="2:24" hidden="1">
      <c r="B1356" s="58" t="str">
        <f t="shared" si="787"/>
        <v/>
      </c>
      <c r="C1356" s="58" t="str">
        <f t="shared" si="787"/>
        <v/>
      </c>
      <c r="D1356" s="58" t="str">
        <f t="shared" si="787"/>
        <v/>
      </c>
      <c r="E1356" s="58" t="str">
        <f t="shared" si="787"/>
        <v/>
      </c>
      <c r="F1356" s="58"/>
      <c r="G1356" s="58"/>
      <c r="H1356" s="58"/>
      <c r="I1356" s="58"/>
      <c r="J1356" s="58"/>
      <c r="K1356" s="59">
        <f t="shared" ref="K1356:X1356" si="813">IF(AND($D1356="tak",$E1356="prace rozwojowe",Modul_badawczo_rozwojowy=tak),ROUND(K873*K578,0),0)</f>
        <v>0</v>
      </c>
      <c r="L1356" s="59">
        <f t="shared" si="813"/>
        <v>0</v>
      </c>
      <c r="M1356" s="59">
        <f t="shared" si="813"/>
        <v>0</v>
      </c>
      <c r="N1356" s="59">
        <f t="shared" si="813"/>
        <v>0</v>
      </c>
      <c r="O1356" s="59">
        <f t="shared" si="813"/>
        <v>0</v>
      </c>
      <c r="P1356" s="59">
        <f t="shared" si="813"/>
        <v>0</v>
      </c>
      <c r="Q1356" s="59">
        <f t="shared" si="813"/>
        <v>0</v>
      </c>
      <c r="R1356" s="59">
        <f t="shared" si="813"/>
        <v>0</v>
      </c>
      <c r="S1356" s="59">
        <f t="shared" si="813"/>
        <v>0</v>
      </c>
      <c r="T1356" s="59">
        <f t="shared" si="813"/>
        <v>0</v>
      </c>
      <c r="U1356" s="59">
        <f t="shared" si="813"/>
        <v>0</v>
      </c>
      <c r="V1356" s="59">
        <f t="shared" si="813"/>
        <v>0</v>
      </c>
      <c r="W1356" s="59">
        <f t="shared" si="813"/>
        <v>0</v>
      </c>
      <c r="X1356" s="59">
        <f t="shared" si="813"/>
        <v>0</v>
      </c>
    </row>
    <row r="1357" spans="2:24" hidden="1">
      <c r="B1357" s="58" t="str">
        <f t="shared" si="787"/>
        <v/>
      </c>
      <c r="C1357" s="58" t="str">
        <f t="shared" si="787"/>
        <v/>
      </c>
      <c r="D1357" s="58" t="str">
        <f t="shared" si="787"/>
        <v/>
      </c>
      <c r="E1357" s="58" t="str">
        <f t="shared" si="787"/>
        <v/>
      </c>
      <c r="F1357" s="58"/>
      <c r="G1357" s="58"/>
      <c r="H1357" s="58"/>
      <c r="I1357" s="58"/>
      <c r="J1357" s="58"/>
      <c r="K1357" s="59">
        <f t="shared" ref="K1357:X1357" si="814">IF(AND($D1357="tak",$E1357="prace rozwojowe",Modul_badawczo_rozwojowy=tak),ROUND(K874*K579,0),0)</f>
        <v>0</v>
      </c>
      <c r="L1357" s="59">
        <f t="shared" si="814"/>
        <v>0</v>
      </c>
      <c r="M1357" s="59">
        <f t="shared" si="814"/>
        <v>0</v>
      </c>
      <c r="N1357" s="59">
        <f t="shared" si="814"/>
        <v>0</v>
      </c>
      <c r="O1357" s="59">
        <f t="shared" si="814"/>
        <v>0</v>
      </c>
      <c r="P1357" s="59">
        <f t="shared" si="814"/>
        <v>0</v>
      </c>
      <c r="Q1357" s="59">
        <f t="shared" si="814"/>
        <v>0</v>
      </c>
      <c r="R1357" s="59">
        <f t="shared" si="814"/>
        <v>0</v>
      </c>
      <c r="S1357" s="59">
        <f t="shared" si="814"/>
        <v>0</v>
      </c>
      <c r="T1357" s="59">
        <f t="shared" si="814"/>
        <v>0</v>
      </c>
      <c r="U1357" s="59">
        <f t="shared" si="814"/>
        <v>0</v>
      </c>
      <c r="V1357" s="59">
        <f t="shared" si="814"/>
        <v>0</v>
      </c>
      <c r="W1357" s="59">
        <f t="shared" si="814"/>
        <v>0</v>
      </c>
      <c r="X1357" s="59">
        <f t="shared" si="814"/>
        <v>0</v>
      </c>
    </row>
    <row r="1358" spans="2:24" hidden="1">
      <c r="B1358" s="58" t="str">
        <f t="shared" si="787"/>
        <v/>
      </c>
      <c r="C1358" s="58" t="str">
        <f t="shared" si="787"/>
        <v/>
      </c>
      <c r="D1358" s="58" t="str">
        <f t="shared" si="787"/>
        <v/>
      </c>
      <c r="E1358" s="58" t="str">
        <f t="shared" si="787"/>
        <v/>
      </c>
      <c r="F1358" s="58"/>
      <c r="G1358" s="58"/>
      <c r="H1358" s="58"/>
      <c r="I1358" s="58"/>
      <c r="J1358" s="58"/>
      <c r="K1358" s="59">
        <f t="shared" ref="K1358:X1358" si="815">IF(AND($D1358="tak",$E1358="prace rozwojowe",Modul_badawczo_rozwojowy=tak),ROUND(K875*K580,0),0)</f>
        <v>0</v>
      </c>
      <c r="L1358" s="59">
        <f t="shared" si="815"/>
        <v>0</v>
      </c>
      <c r="M1358" s="59">
        <f t="shared" si="815"/>
        <v>0</v>
      </c>
      <c r="N1358" s="59">
        <f t="shared" si="815"/>
        <v>0</v>
      </c>
      <c r="O1358" s="59">
        <f t="shared" si="815"/>
        <v>0</v>
      </c>
      <c r="P1358" s="59">
        <f t="shared" si="815"/>
        <v>0</v>
      </c>
      <c r="Q1358" s="59">
        <f t="shared" si="815"/>
        <v>0</v>
      </c>
      <c r="R1358" s="59">
        <f t="shared" si="815"/>
        <v>0</v>
      </c>
      <c r="S1358" s="59">
        <f t="shared" si="815"/>
        <v>0</v>
      </c>
      <c r="T1358" s="59">
        <f t="shared" si="815"/>
        <v>0</v>
      </c>
      <c r="U1358" s="59">
        <f t="shared" si="815"/>
        <v>0</v>
      </c>
      <c r="V1358" s="59">
        <f t="shared" si="815"/>
        <v>0</v>
      </c>
      <c r="W1358" s="59">
        <f t="shared" si="815"/>
        <v>0</v>
      </c>
      <c r="X1358" s="59">
        <f t="shared" si="815"/>
        <v>0</v>
      </c>
    </row>
    <row r="1359" spans="2:24" hidden="1">
      <c r="B1359" s="58" t="str">
        <f t="shared" si="787"/>
        <v/>
      </c>
      <c r="C1359" s="58" t="str">
        <f t="shared" si="787"/>
        <v/>
      </c>
      <c r="D1359" s="58" t="str">
        <f t="shared" si="787"/>
        <v/>
      </c>
      <c r="E1359" s="58" t="str">
        <f t="shared" si="787"/>
        <v/>
      </c>
      <c r="F1359" s="58"/>
      <c r="G1359" s="58"/>
      <c r="H1359" s="58"/>
      <c r="I1359" s="58"/>
      <c r="J1359" s="58"/>
      <c r="K1359" s="59">
        <f t="shared" ref="K1359:X1359" si="816">IF(AND($D1359="tak",$E1359="prace rozwojowe",Modul_badawczo_rozwojowy=tak),ROUND(K876*K581,0),0)</f>
        <v>0</v>
      </c>
      <c r="L1359" s="59">
        <f t="shared" si="816"/>
        <v>0</v>
      </c>
      <c r="M1359" s="59">
        <f t="shared" si="816"/>
        <v>0</v>
      </c>
      <c r="N1359" s="59">
        <f t="shared" si="816"/>
        <v>0</v>
      </c>
      <c r="O1359" s="59">
        <f t="shared" si="816"/>
        <v>0</v>
      </c>
      <c r="P1359" s="59">
        <f t="shared" si="816"/>
        <v>0</v>
      </c>
      <c r="Q1359" s="59">
        <f t="shared" si="816"/>
        <v>0</v>
      </c>
      <c r="R1359" s="59">
        <f t="shared" si="816"/>
        <v>0</v>
      </c>
      <c r="S1359" s="59">
        <f t="shared" si="816"/>
        <v>0</v>
      </c>
      <c r="T1359" s="59">
        <f t="shared" si="816"/>
        <v>0</v>
      </c>
      <c r="U1359" s="59">
        <f t="shared" si="816"/>
        <v>0</v>
      </c>
      <c r="V1359" s="59">
        <f t="shared" si="816"/>
        <v>0</v>
      </c>
      <c r="W1359" s="59">
        <f t="shared" si="816"/>
        <v>0</v>
      </c>
      <c r="X1359" s="59">
        <f t="shared" si="816"/>
        <v>0</v>
      </c>
    </row>
    <row r="1360" spans="2:24" hidden="1">
      <c r="B1360" s="58" t="str">
        <f t="shared" si="787"/>
        <v/>
      </c>
      <c r="C1360" s="58" t="str">
        <f t="shared" si="787"/>
        <v/>
      </c>
      <c r="D1360" s="58" t="str">
        <f t="shared" si="787"/>
        <v/>
      </c>
      <c r="E1360" s="58" t="str">
        <f t="shared" si="787"/>
        <v/>
      </c>
      <c r="F1360" s="58"/>
      <c r="G1360" s="58"/>
      <c r="H1360" s="58"/>
      <c r="I1360" s="58"/>
      <c r="J1360" s="58"/>
      <c r="K1360" s="59">
        <f t="shared" ref="K1360:X1360" si="817">IF(AND($D1360="tak",$E1360="prace rozwojowe",Modul_badawczo_rozwojowy=tak),ROUND(K877*K582,0),0)</f>
        <v>0</v>
      </c>
      <c r="L1360" s="59">
        <f t="shared" si="817"/>
        <v>0</v>
      </c>
      <c r="M1360" s="59">
        <f t="shared" si="817"/>
        <v>0</v>
      </c>
      <c r="N1360" s="59">
        <f t="shared" si="817"/>
        <v>0</v>
      </c>
      <c r="O1360" s="59">
        <f t="shared" si="817"/>
        <v>0</v>
      </c>
      <c r="P1360" s="59">
        <f t="shared" si="817"/>
        <v>0</v>
      </c>
      <c r="Q1360" s="59">
        <f t="shared" si="817"/>
        <v>0</v>
      </c>
      <c r="R1360" s="59">
        <f t="shared" si="817"/>
        <v>0</v>
      </c>
      <c r="S1360" s="59">
        <f t="shared" si="817"/>
        <v>0</v>
      </c>
      <c r="T1360" s="59">
        <f t="shared" si="817"/>
        <v>0</v>
      </c>
      <c r="U1360" s="59">
        <f t="shared" si="817"/>
        <v>0</v>
      </c>
      <c r="V1360" s="59">
        <f t="shared" si="817"/>
        <v>0</v>
      </c>
      <c r="W1360" s="59">
        <f t="shared" si="817"/>
        <v>0</v>
      </c>
      <c r="X1360" s="59">
        <f t="shared" si="817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8">ROUND(SUM(K1331:K1360),0)</f>
        <v>0</v>
      </c>
      <c r="L1361" s="60">
        <f t="shared" si="818"/>
        <v>0</v>
      </c>
      <c r="M1361" s="60">
        <f t="shared" si="818"/>
        <v>0</v>
      </c>
      <c r="N1361" s="60">
        <f t="shared" si="818"/>
        <v>0</v>
      </c>
      <c r="O1361" s="60">
        <f t="shared" si="818"/>
        <v>0</v>
      </c>
      <c r="P1361" s="60">
        <f t="shared" si="818"/>
        <v>0</v>
      </c>
      <c r="Q1361" s="60">
        <f t="shared" si="818"/>
        <v>0</v>
      </c>
      <c r="R1361" s="60">
        <f t="shared" si="818"/>
        <v>0</v>
      </c>
      <c r="S1361" s="60">
        <f t="shared" si="818"/>
        <v>0</v>
      </c>
      <c r="T1361" s="60">
        <f t="shared" si="818"/>
        <v>0</v>
      </c>
      <c r="U1361" s="60">
        <f t="shared" si="818"/>
        <v>0</v>
      </c>
      <c r="V1361" s="60">
        <f t="shared" si="818"/>
        <v>0</v>
      </c>
      <c r="W1361" s="60">
        <f t="shared" si="818"/>
        <v>0</v>
      </c>
      <c r="X1361" s="60">
        <f t="shared" si="818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9">ROUND(SUM(K1365:K1369),0)</f>
        <v>0</v>
      </c>
      <c r="L1370" s="60">
        <f t="shared" si="819"/>
        <v>0</v>
      </c>
      <c r="M1370" s="60">
        <f t="shared" si="819"/>
        <v>0</v>
      </c>
      <c r="N1370" s="60">
        <f t="shared" si="819"/>
        <v>0</v>
      </c>
      <c r="O1370" s="60">
        <f t="shared" si="819"/>
        <v>0</v>
      </c>
      <c r="P1370" s="60">
        <f t="shared" si="819"/>
        <v>0</v>
      </c>
      <c r="Q1370" s="60">
        <f t="shared" si="819"/>
        <v>0</v>
      </c>
      <c r="R1370" s="60">
        <f t="shared" si="819"/>
        <v>0</v>
      </c>
      <c r="S1370" s="60">
        <f t="shared" si="819"/>
        <v>0</v>
      </c>
      <c r="T1370" s="60">
        <f t="shared" si="819"/>
        <v>0</v>
      </c>
      <c r="U1370" s="60">
        <f t="shared" si="819"/>
        <v>0</v>
      </c>
      <c r="V1370" s="60">
        <f t="shared" si="819"/>
        <v>0</v>
      </c>
      <c r="W1370" s="60">
        <f t="shared" si="819"/>
        <v>0</v>
      </c>
      <c r="X1370" s="60">
        <f t="shared" si="819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20">IF(ISBLANK(B891),"",B891)</f>
        <v/>
      </c>
      <c r="C1374" s="58" t="str">
        <f t="shared" si="820"/>
        <v/>
      </c>
      <c r="D1374" s="58" t="str">
        <f t="shared" si="820"/>
        <v/>
      </c>
      <c r="E1374" s="58" t="str">
        <f t="shared" si="820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20"/>
        <v/>
      </c>
      <c r="C1375" s="58" t="str">
        <f t="shared" si="820"/>
        <v/>
      </c>
      <c r="D1375" s="58" t="str">
        <f t="shared" si="820"/>
        <v/>
      </c>
      <c r="E1375" s="58" t="str">
        <f t="shared" si="820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20"/>
        <v/>
      </c>
      <c r="C1376" s="58" t="str">
        <f t="shared" si="820"/>
        <v/>
      </c>
      <c r="D1376" s="58" t="str">
        <f t="shared" si="820"/>
        <v/>
      </c>
      <c r="E1376" s="58" t="str">
        <f t="shared" si="820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20"/>
        <v/>
      </c>
      <c r="C1377" s="58" t="str">
        <f t="shared" si="820"/>
        <v/>
      </c>
      <c r="D1377" s="58" t="str">
        <f t="shared" si="820"/>
        <v/>
      </c>
      <c r="E1377" s="58" t="str">
        <f t="shared" si="820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20"/>
        <v/>
      </c>
      <c r="C1378" s="58" t="str">
        <f t="shared" si="820"/>
        <v/>
      </c>
      <c r="D1378" s="58" t="str">
        <f t="shared" si="820"/>
        <v/>
      </c>
      <c r="E1378" s="58" t="str">
        <f t="shared" si="820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21">ROUND(SUM(K1374:K1378),0)</f>
        <v>0</v>
      </c>
      <c r="L1379" s="60">
        <f t="shared" si="821"/>
        <v>0</v>
      </c>
      <c r="M1379" s="60">
        <f t="shared" si="821"/>
        <v>0</v>
      </c>
      <c r="N1379" s="60">
        <f t="shared" si="821"/>
        <v>0</v>
      </c>
      <c r="O1379" s="60">
        <f t="shared" si="821"/>
        <v>0</v>
      </c>
      <c r="P1379" s="60">
        <f t="shared" si="821"/>
        <v>0</v>
      </c>
      <c r="Q1379" s="60">
        <f t="shared" si="821"/>
        <v>0</v>
      </c>
      <c r="R1379" s="60">
        <f t="shared" si="821"/>
        <v>0</v>
      </c>
      <c r="S1379" s="60">
        <f t="shared" si="821"/>
        <v>0</v>
      </c>
      <c r="T1379" s="60">
        <f t="shared" si="821"/>
        <v>0</v>
      </c>
      <c r="U1379" s="60">
        <f t="shared" si="821"/>
        <v>0</v>
      </c>
      <c r="V1379" s="60">
        <f t="shared" si="821"/>
        <v>0</v>
      </c>
      <c r="W1379" s="60">
        <f t="shared" si="821"/>
        <v>0</v>
      </c>
      <c r="X1379" s="60">
        <f t="shared" si="821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22">IF(ISBLANK(B900),"",B900)</f>
        <v>Koszty z tytułu oprocentowania kredytów i pożyczek</v>
      </c>
      <c r="C1383" s="58" t="str">
        <f t="shared" si="822"/>
        <v/>
      </c>
      <c r="D1383" s="58" t="str">
        <f t="shared" si="822"/>
        <v/>
      </c>
      <c r="E1383" s="58" t="str">
        <f t="shared" si="822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22"/>
        <v/>
      </c>
      <c r="C1384" s="58" t="str">
        <f t="shared" si="822"/>
        <v/>
      </c>
      <c r="D1384" s="58" t="str">
        <f t="shared" si="822"/>
        <v/>
      </c>
      <c r="E1384" s="58" t="str">
        <f t="shared" si="822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22"/>
        <v/>
      </c>
      <c r="C1385" s="58" t="str">
        <f t="shared" si="822"/>
        <v/>
      </c>
      <c r="D1385" s="58" t="str">
        <f t="shared" si="822"/>
        <v/>
      </c>
      <c r="E1385" s="58" t="str">
        <f t="shared" si="822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22"/>
        <v/>
      </c>
      <c r="C1386" s="58" t="str">
        <f t="shared" si="822"/>
        <v/>
      </c>
      <c r="D1386" s="58" t="str">
        <f t="shared" si="822"/>
        <v/>
      </c>
      <c r="E1386" s="58" t="str">
        <f t="shared" si="822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22"/>
        <v/>
      </c>
      <c r="C1387" s="58" t="str">
        <f t="shared" si="822"/>
        <v/>
      </c>
      <c r="D1387" s="58" t="str">
        <f t="shared" si="822"/>
        <v/>
      </c>
      <c r="E1387" s="58" t="str">
        <f t="shared" si="822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23">ROUND(SUM(L1383:L1387),0)</f>
        <v>0</v>
      </c>
      <c r="M1388" s="60">
        <f t="shared" si="823"/>
        <v>0</v>
      </c>
      <c r="N1388" s="60">
        <f t="shared" si="823"/>
        <v>0</v>
      </c>
      <c r="O1388" s="60">
        <f t="shared" si="823"/>
        <v>0</v>
      </c>
      <c r="P1388" s="60">
        <f t="shared" si="823"/>
        <v>0</v>
      </c>
      <c r="Q1388" s="60">
        <f t="shared" si="823"/>
        <v>0</v>
      </c>
      <c r="R1388" s="60">
        <f t="shared" si="823"/>
        <v>0</v>
      </c>
      <c r="S1388" s="60">
        <f t="shared" si="823"/>
        <v>0</v>
      </c>
      <c r="T1388" s="60">
        <f t="shared" si="823"/>
        <v>0</v>
      </c>
      <c r="U1388" s="60">
        <f t="shared" si="823"/>
        <v>0</v>
      </c>
      <c r="V1388" s="60">
        <f t="shared" si="823"/>
        <v>0</v>
      </c>
      <c r="W1388" s="60">
        <f t="shared" si="823"/>
        <v>0</v>
      </c>
      <c r="X1388" s="60">
        <f t="shared" si="823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4">IF(LataProjekcji&lt;=Koniec_Projekt,ROUND(M1204,0),0)</f>
        <v>0</v>
      </c>
      <c r="N1392" s="22">
        <f t="shared" si="824"/>
        <v>0</v>
      </c>
      <c r="O1392" s="22">
        <f t="shared" si="824"/>
        <v>0</v>
      </c>
      <c r="P1392" s="22">
        <f t="shared" si="824"/>
        <v>0</v>
      </c>
      <c r="Q1392" s="22">
        <f t="shared" si="824"/>
        <v>0</v>
      </c>
      <c r="R1392" s="22">
        <f t="shared" si="824"/>
        <v>0</v>
      </c>
      <c r="S1392" s="22">
        <f t="shared" si="824"/>
        <v>0</v>
      </c>
      <c r="T1392" s="22">
        <f t="shared" si="824"/>
        <v>0</v>
      </c>
      <c r="U1392" s="22">
        <f t="shared" si="824"/>
        <v>0</v>
      </c>
      <c r="V1392" s="22">
        <f t="shared" si="824"/>
        <v>0</v>
      </c>
      <c r="W1392" s="22">
        <f t="shared" si="824"/>
        <v>0</v>
      </c>
      <c r="X1392" s="22">
        <f t="shared" si="824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5">IF(LataProjekcji&lt;=Koniec_Projekt,ROUND(K1228,0),0)</f>
        <v>0</v>
      </c>
      <c r="L1393" s="22">
        <f t="shared" si="825"/>
        <v>0</v>
      </c>
      <c r="M1393" s="22">
        <f t="shared" si="825"/>
        <v>0</v>
      </c>
      <c r="N1393" s="22">
        <f t="shared" si="825"/>
        <v>0</v>
      </c>
      <c r="O1393" s="22">
        <f t="shared" si="825"/>
        <v>0</v>
      </c>
      <c r="P1393" s="22">
        <f t="shared" si="825"/>
        <v>0</v>
      </c>
      <c r="Q1393" s="22">
        <f t="shared" si="825"/>
        <v>0</v>
      </c>
      <c r="R1393" s="22">
        <f t="shared" si="825"/>
        <v>0</v>
      </c>
      <c r="S1393" s="22">
        <f t="shared" si="825"/>
        <v>0</v>
      </c>
      <c r="T1393" s="22">
        <f t="shared" si="825"/>
        <v>0</v>
      </c>
      <c r="U1393" s="22">
        <f t="shared" si="825"/>
        <v>0</v>
      </c>
      <c r="V1393" s="22">
        <f t="shared" si="825"/>
        <v>0</v>
      </c>
      <c r="W1393" s="22">
        <f t="shared" si="825"/>
        <v>0</v>
      </c>
      <c r="X1393" s="22">
        <f t="shared" si="825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6">IF(LataProjekcji&lt;=Koniec_Projekt,ROUND(K1237,0),0)</f>
        <v>0</v>
      </c>
      <c r="L1394" s="22">
        <f t="shared" si="826"/>
        <v>0</v>
      </c>
      <c r="M1394" s="22">
        <f t="shared" si="826"/>
        <v>0</v>
      </c>
      <c r="N1394" s="22">
        <f t="shared" si="826"/>
        <v>0</v>
      </c>
      <c r="O1394" s="22">
        <f t="shared" si="826"/>
        <v>0</v>
      </c>
      <c r="P1394" s="22">
        <f t="shared" si="826"/>
        <v>0</v>
      </c>
      <c r="Q1394" s="22">
        <f t="shared" si="826"/>
        <v>0</v>
      </c>
      <c r="R1394" s="22">
        <f t="shared" si="826"/>
        <v>0</v>
      </c>
      <c r="S1394" s="22">
        <f t="shared" si="826"/>
        <v>0</v>
      </c>
      <c r="T1394" s="22">
        <f t="shared" si="826"/>
        <v>0</v>
      </c>
      <c r="U1394" s="22">
        <f t="shared" si="826"/>
        <v>0</v>
      </c>
      <c r="V1394" s="22">
        <f t="shared" si="826"/>
        <v>0</v>
      </c>
      <c r="W1394" s="22">
        <f t="shared" si="826"/>
        <v>0</v>
      </c>
      <c r="X1394" s="22">
        <f t="shared" si="826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7">IF(LataProjekcji&lt;=Koniec_Projekt,ROUND(K1282,0),0)</f>
        <v>0</v>
      </c>
      <c r="L1395" s="22">
        <f t="shared" si="827"/>
        <v>0</v>
      </c>
      <c r="M1395" s="22">
        <f t="shared" si="827"/>
        <v>0</v>
      </c>
      <c r="N1395" s="22">
        <f t="shared" si="827"/>
        <v>0</v>
      </c>
      <c r="O1395" s="22">
        <f t="shared" si="827"/>
        <v>0</v>
      </c>
      <c r="P1395" s="22">
        <f t="shared" si="827"/>
        <v>0</v>
      </c>
      <c r="Q1395" s="22">
        <f t="shared" si="827"/>
        <v>0</v>
      </c>
      <c r="R1395" s="22">
        <f t="shared" si="827"/>
        <v>0</v>
      </c>
      <c r="S1395" s="22">
        <f t="shared" si="827"/>
        <v>0</v>
      </c>
      <c r="T1395" s="22">
        <f t="shared" si="827"/>
        <v>0</v>
      </c>
      <c r="U1395" s="22">
        <f t="shared" si="827"/>
        <v>0</v>
      </c>
      <c r="V1395" s="22">
        <f t="shared" si="827"/>
        <v>0</v>
      </c>
      <c r="W1395" s="22">
        <f t="shared" si="827"/>
        <v>0</v>
      </c>
      <c r="X1395" s="22">
        <f t="shared" si="827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8">IF(LataProjekcji&lt;=Koniec_Projekt,ROUND(K1327,0),0)</f>
        <v>0</v>
      </c>
      <c r="L1396" s="22">
        <f t="shared" si="828"/>
        <v>0</v>
      </c>
      <c r="M1396" s="22">
        <f t="shared" si="828"/>
        <v>0</v>
      </c>
      <c r="N1396" s="22">
        <f t="shared" si="828"/>
        <v>0</v>
      </c>
      <c r="O1396" s="22">
        <f t="shared" si="828"/>
        <v>0</v>
      </c>
      <c r="P1396" s="22">
        <f t="shared" si="828"/>
        <v>0</v>
      </c>
      <c r="Q1396" s="22">
        <f t="shared" si="828"/>
        <v>0</v>
      </c>
      <c r="R1396" s="22">
        <f t="shared" si="828"/>
        <v>0</v>
      </c>
      <c r="S1396" s="22">
        <f t="shared" si="828"/>
        <v>0</v>
      </c>
      <c r="T1396" s="22">
        <f t="shared" si="828"/>
        <v>0</v>
      </c>
      <c r="U1396" s="22">
        <f t="shared" si="828"/>
        <v>0</v>
      </c>
      <c r="V1396" s="22">
        <f t="shared" si="828"/>
        <v>0</v>
      </c>
      <c r="W1396" s="22">
        <f t="shared" si="828"/>
        <v>0</v>
      </c>
      <c r="X1396" s="22">
        <f t="shared" si="828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9">IF(LataProjekcji&lt;=Koniec_Projekt,ROUND(K1361,0),0)</f>
        <v>0</v>
      </c>
      <c r="L1397" s="22">
        <f t="shared" si="829"/>
        <v>0</v>
      </c>
      <c r="M1397" s="22">
        <f t="shared" si="829"/>
        <v>0</v>
      </c>
      <c r="N1397" s="22">
        <f t="shared" si="829"/>
        <v>0</v>
      </c>
      <c r="O1397" s="22">
        <f t="shared" si="829"/>
        <v>0</v>
      </c>
      <c r="P1397" s="22">
        <f t="shared" si="829"/>
        <v>0</v>
      </c>
      <c r="Q1397" s="22">
        <f t="shared" si="829"/>
        <v>0</v>
      </c>
      <c r="R1397" s="22">
        <f t="shared" si="829"/>
        <v>0</v>
      </c>
      <c r="S1397" s="22">
        <f t="shared" si="829"/>
        <v>0</v>
      </c>
      <c r="T1397" s="22">
        <f t="shared" si="829"/>
        <v>0</v>
      </c>
      <c r="U1397" s="22">
        <f t="shared" si="829"/>
        <v>0</v>
      </c>
      <c r="V1397" s="22">
        <f t="shared" si="829"/>
        <v>0</v>
      </c>
      <c r="W1397" s="22">
        <f t="shared" si="829"/>
        <v>0</v>
      </c>
      <c r="X1397" s="22">
        <f t="shared" si="829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30">IF(LataProjekcji&lt;=Koniec_Projekt,K1370,0)</f>
        <v>0</v>
      </c>
      <c r="L1398" s="22">
        <f t="shared" si="830"/>
        <v>0</v>
      </c>
      <c r="M1398" s="22">
        <f t="shared" si="830"/>
        <v>0</v>
      </c>
      <c r="N1398" s="22">
        <f t="shared" si="830"/>
        <v>0</v>
      </c>
      <c r="O1398" s="22">
        <f t="shared" si="830"/>
        <v>0</v>
      </c>
      <c r="P1398" s="22">
        <f t="shared" si="830"/>
        <v>0</v>
      </c>
      <c r="Q1398" s="22">
        <f t="shared" si="830"/>
        <v>0</v>
      </c>
      <c r="R1398" s="22">
        <f t="shared" si="830"/>
        <v>0</v>
      </c>
      <c r="S1398" s="22">
        <f t="shared" si="830"/>
        <v>0</v>
      </c>
      <c r="T1398" s="22">
        <f t="shared" si="830"/>
        <v>0</v>
      </c>
      <c r="U1398" s="22">
        <f t="shared" si="830"/>
        <v>0</v>
      </c>
      <c r="V1398" s="22">
        <f t="shared" si="830"/>
        <v>0</v>
      </c>
      <c r="W1398" s="22">
        <f t="shared" si="830"/>
        <v>0</v>
      </c>
      <c r="X1398" s="22">
        <f t="shared" si="830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31">IF(LataProjekcji&lt;=Koniec_Projekt,ROUND(K1379,0),0)</f>
        <v>0</v>
      </c>
      <c r="L1399" s="22">
        <f t="shared" si="831"/>
        <v>0</v>
      </c>
      <c r="M1399" s="22">
        <f t="shared" si="831"/>
        <v>0</v>
      </c>
      <c r="N1399" s="22">
        <f t="shared" si="831"/>
        <v>0</v>
      </c>
      <c r="O1399" s="22">
        <f t="shared" si="831"/>
        <v>0</v>
      </c>
      <c r="P1399" s="22">
        <f t="shared" si="831"/>
        <v>0</v>
      </c>
      <c r="Q1399" s="22">
        <f t="shared" si="831"/>
        <v>0</v>
      </c>
      <c r="R1399" s="22">
        <f t="shared" si="831"/>
        <v>0</v>
      </c>
      <c r="S1399" s="22">
        <f t="shared" si="831"/>
        <v>0</v>
      </c>
      <c r="T1399" s="22">
        <f t="shared" si="831"/>
        <v>0</v>
      </c>
      <c r="U1399" s="22">
        <f t="shared" si="831"/>
        <v>0</v>
      </c>
      <c r="V1399" s="22">
        <f t="shared" si="831"/>
        <v>0</v>
      </c>
      <c r="W1399" s="22">
        <f t="shared" si="831"/>
        <v>0</v>
      </c>
      <c r="X1399" s="22">
        <f t="shared" si="831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32">IF(LataProjekcji&lt;=Koniec_Projekt,ROUND(K1388,0),0)</f>
        <v>0</v>
      </c>
      <c r="L1400" s="22">
        <f t="shared" si="832"/>
        <v>0</v>
      </c>
      <c r="M1400" s="22">
        <f t="shared" si="832"/>
        <v>0</v>
      </c>
      <c r="N1400" s="22">
        <f t="shared" si="832"/>
        <v>0</v>
      </c>
      <c r="O1400" s="22">
        <f t="shared" si="832"/>
        <v>0</v>
      </c>
      <c r="P1400" s="22">
        <f t="shared" si="832"/>
        <v>0</v>
      </c>
      <c r="Q1400" s="22">
        <f t="shared" si="832"/>
        <v>0</v>
      </c>
      <c r="R1400" s="22">
        <f t="shared" si="832"/>
        <v>0</v>
      </c>
      <c r="S1400" s="22">
        <f t="shared" si="832"/>
        <v>0</v>
      </c>
      <c r="T1400" s="22">
        <f t="shared" si="832"/>
        <v>0</v>
      </c>
      <c r="U1400" s="22">
        <f t="shared" si="832"/>
        <v>0</v>
      </c>
      <c r="V1400" s="22">
        <f t="shared" si="832"/>
        <v>0</v>
      </c>
      <c r="W1400" s="22">
        <f t="shared" si="832"/>
        <v>0</v>
      </c>
      <c r="X1400" s="22">
        <f t="shared" si="832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33">ROUND(SUM(L1392:L1400),0)</f>
        <v>0</v>
      </c>
      <c r="M1401" s="65">
        <f t="shared" si="833"/>
        <v>0</v>
      </c>
      <c r="N1401" s="65">
        <f t="shared" si="833"/>
        <v>0</v>
      </c>
      <c r="O1401" s="65">
        <f t="shared" si="833"/>
        <v>0</v>
      </c>
      <c r="P1401" s="65">
        <f t="shared" si="833"/>
        <v>0</v>
      </c>
      <c r="Q1401" s="65">
        <f t="shared" si="833"/>
        <v>0</v>
      </c>
      <c r="R1401" s="65">
        <f t="shared" si="833"/>
        <v>0</v>
      </c>
      <c r="S1401" s="65">
        <f t="shared" si="833"/>
        <v>0</v>
      </c>
      <c r="T1401" s="65">
        <f t="shared" si="833"/>
        <v>0</v>
      </c>
      <c r="U1401" s="65">
        <f t="shared" si="833"/>
        <v>0</v>
      </c>
      <c r="V1401" s="65">
        <f t="shared" si="833"/>
        <v>0</v>
      </c>
      <c r="W1401" s="65">
        <f t="shared" si="833"/>
        <v>0</v>
      </c>
      <c r="X1401" s="65">
        <f t="shared" si="833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4">LataProjekcji</f>
        <v>Uzupełnij dane</v>
      </c>
      <c r="L1404" s="63" t="str">
        <f t="shared" si="834"/>
        <v/>
      </c>
      <c r="M1404" s="63" t="str">
        <f t="shared" si="834"/>
        <v/>
      </c>
      <c r="N1404" s="63" t="str">
        <f t="shared" si="834"/>
        <v/>
      </c>
      <c r="O1404" s="63" t="str">
        <f t="shared" si="834"/>
        <v/>
      </c>
      <c r="P1404" s="63" t="str">
        <f t="shared" si="834"/>
        <v/>
      </c>
      <c r="Q1404" s="63" t="str">
        <f t="shared" si="834"/>
        <v/>
      </c>
      <c r="R1404" s="63" t="str">
        <f t="shared" si="834"/>
        <v/>
      </c>
      <c r="S1404" s="63" t="str">
        <f t="shared" si="834"/>
        <v/>
      </c>
      <c r="T1404" s="63" t="str">
        <f t="shared" si="834"/>
        <v/>
      </c>
      <c r="U1404" s="63" t="str">
        <f t="shared" si="834"/>
        <v/>
      </c>
      <c r="V1404" s="63" t="str">
        <f t="shared" si="834"/>
        <v/>
      </c>
      <c r="W1404" s="63" t="str">
        <f t="shared" si="834"/>
        <v/>
      </c>
      <c r="X1404" s="63" t="str">
        <f t="shared" si="834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5">ROUND(L1406+M1401,0)</f>
        <v>0</v>
      </c>
      <c r="N1406" s="65">
        <f t="shared" si="835"/>
        <v>0</v>
      </c>
      <c r="O1406" s="65">
        <f t="shared" si="835"/>
        <v>0</v>
      </c>
      <c r="P1406" s="65">
        <f t="shared" si="835"/>
        <v>0</v>
      </c>
      <c r="Q1406" s="65">
        <f t="shared" si="835"/>
        <v>0</v>
      </c>
      <c r="R1406" s="65">
        <f t="shared" si="835"/>
        <v>0</v>
      </c>
      <c r="S1406" s="65">
        <f t="shared" si="835"/>
        <v>0</v>
      </c>
      <c r="T1406" s="65">
        <f t="shared" si="835"/>
        <v>0</v>
      </c>
      <c r="U1406" s="65">
        <f t="shared" si="835"/>
        <v>0</v>
      </c>
      <c r="V1406" s="65">
        <f t="shared" si="835"/>
        <v>0</v>
      </c>
      <c r="W1406" s="65">
        <f t="shared" si="835"/>
        <v>0</v>
      </c>
      <c r="X1406" s="65">
        <f t="shared" si="835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6">IF(LataProjekcji&lt;=Koniec_Projekt,K1401,0)</f>
        <v>0</v>
      </c>
      <c r="L1411" s="68">
        <f t="shared" si="836"/>
        <v>0</v>
      </c>
      <c r="M1411" s="68">
        <f t="shared" si="836"/>
        <v>0</v>
      </c>
      <c r="N1411" s="68">
        <f t="shared" si="836"/>
        <v>0</v>
      </c>
      <c r="O1411" s="68">
        <f t="shared" si="836"/>
        <v>0</v>
      </c>
      <c r="P1411" s="68">
        <f t="shared" si="836"/>
        <v>0</v>
      </c>
      <c r="Q1411" s="68">
        <f t="shared" si="836"/>
        <v>0</v>
      </c>
      <c r="R1411" s="68">
        <f t="shared" si="836"/>
        <v>0</v>
      </c>
      <c r="S1411" s="68">
        <f t="shared" si="836"/>
        <v>0</v>
      </c>
      <c r="T1411" s="68">
        <f t="shared" si="836"/>
        <v>0</v>
      </c>
      <c r="U1411" s="68">
        <f t="shared" si="836"/>
        <v>0</v>
      </c>
      <c r="V1411" s="68">
        <f t="shared" si="836"/>
        <v>0</v>
      </c>
      <c r="W1411" s="68">
        <f t="shared" si="836"/>
        <v>0</v>
      </c>
      <c r="X1411" s="68">
        <f t="shared" si="836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7">IF(LataProjekcji&lt;=Koniec_Projekt,(K1411+J1412),0)</f>
        <v>0</v>
      </c>
      <c r="L1412" s="72">
        <f t="shared" si="837"/>
        <v>0</v>
      </c>
      <c r="M1412" s="72">
        <f t="shared" si="837"/>
        <v>0</v>
      </c>
      <c r="N1412" s="72">
        <f t="shared" si="837"/>
        <v>0</v>
      </c>
      <c r="O1412" s="72">
        <f t="shared" si="837"/>
        <v>0</v>
      </c>
      <c r="P1412" s="72">
        <f t="shared" si="837"/>
        <v>0</v>
      </c>
      <c r="Q1412" s="72">
        <f t="shared" si="837"/>
        <v>0</v>
      </c>
      <c r="R1412" s="72">
        <f t="shared" si="837"/>
        <v>0</v>
      </c>
      <c r="S1412" s="72">
        <f t="shared" si="837"/>
        <v>0</v>
      </c>
      <c r="T1412" s="72">
        <f t="shared" si="837"/>
        <v>0</v>
      </c>
      <c r="U1412" s="72">
        <f t="shared" si="837"/>
        <v>0</v>
      </c>
      <c r="V1412" s="72">
        <f t="shared" si="837"/>
        <v>0</v>
      </c>
      <c r="W1412" s="72">
        <f t="shared" si="837"/>
        <v>0</v>
      </c>
      <c r="X1412" s="72">
        <f t="shared" si="837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8">LataProjekcji</f>
        <v>Uzupełnij dane</v>
      </c>
      <c r="L1421" s="63" t="str">
        <f t="shared" si="838"/>
        <v/>
      </c>
      <c r="M1421" s="63" t="str">
        <f t="shared" si="838"/>
        <v/>
      </c>
      <c r="N1421" s="63" t="str">
        <f t="shared" si="838"/>
        <v/>
      </c>
      <c r="O1421" s="63" t="str">
        <f t="shared" si="838"/>
        <v/>
      </c>
      <c r="P1421" s="63" t="str">
        <f t="shared" si="838"/>
        <v/>
      </c>
      <c r="Q1421" s="63" t="str">
        <f t="shared" si="838"/>
        <v/>
      </c>
      <c r="R1421" s="63" t="str">
        <f t="shared" si="838"/>
        <v/>
      </c>
      <c r="S1421" s="63" t="str">
        <f t="shared" si="838"/>
        <v/>
      </c>
      <c r="T1421" s="63" t="str">
        <f t="shared" si="838"/>
        <v/>
      </c>
      <c r="U1421" s="63" t="str">
        <f t="shared" si="838"/>
        <v/>
      </c>
      <c r="V1421" s="63" t="str">
        <f t="shared" si="838"/>
        <v/>
      </c>
      <c r="W1421" s="63" t="str">
        <f t="shared" si="838"/>
        <v/>
      </c>
      <c r="X1421" s="63" t="str">
        <f t="shared" si="838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9">IF(ISBLANK(B1184),"",B1184)</f>
        <v/>
      </c>
      <c r="C1424" s="58" t="str">
        <f t="shared" si="839"/>
        <v/>
      </c>
      <c r="D1424" s="58" t="str">
        <f t="shared" si="839"/>
        <v/>
      </c>
      <c r="E1424" s="58" t="str">
        <f t="shared" si="839"/>
        <v/>
      </c>
      <c r="F1424" s="58" t="str">
        <f t="shared" si="839"/>
        <v/>
      </c>
      <c r="G1424" s="58"/>
      <c r="H1424" s="58"/>
      <c r="I1424" s="58"/>
      <c r="J1424" s="58"/>
      <c r="K1424" s="59">
        <f t="shared" ref="K1424:X1424" si="840">IF(AND($D1424="tak",OR($E1424="nie dotyczy",$E1424="badania przemysłowe"),K$1421&lt;=Koniec_Projekt),ROUND(K117*K139,0),0)</f>
        <v>0</v>
      </c>
      <c r="L1424" s="59">
        <f t="shared" si="840"/>
        <v>0</v>
      </c>
      <c r="M1424" s="59">
        <f t="shared" si="840"/>
        <v>0</v>
      </c>
      <c r="N1424" s="59">
        <f t="shared" si="840"/>
        <v>0</v>
      </c>
      <c r="O1424" s="59">
        <f t="shared" si="840"/>
        <v>0</v>
      </c>
      <c r="P1424" s="59">
        <f t="shared" si="840"/>
        <v>0</v>
      </c>
      <c r="Q1424" s="59">
        <f t="shared" si="840"/>
        <v>0</v>
      </c>
      <c r="R1424" s="59">
        <f t="shared" si="840"/>
        <v>0</v>
      </c>
      <c r="S1424" s="59">
        <f t="shared" si="840"/>
        <v>0</v>
      </c>
      <c r="T1424" s="59">
        <f t="shared" si="840"/>
        <v>0</v>
      </c>
      <c r="U1424" s="59">
        <f t="shared" si="840"/>
        <v>0</v>
      </c>
      <c r="V1424" s="59">
        <f t="shared" si="840"/>
        <v>0</v>
      </c>
      <c r="W1424" s="59">
        <f t="shared" si="840"/>
        <v>0</v>
      </c>
      <c r="X1424" s="59">
        <f t="shared" si="840"/>
        <v>0</v>
      </c>
    </row>
    <row r="1425" spans="2:24" hidden="1">
      <c r="B1425" s="58" t="str">
        <f t="shared" si="839"/>
        <v/>
      </c>
      <c r="C1425" s="58" t="str">
        <f t="shared" si="839"/>
        <v/>
      </c>
      <c r="D1425" s="58" t="str">
        <f t="shared" si="839"/>
        <v/>
      </c>
      <c r="E1425" s="58" t="str">
        <f t="shared" si="839"/>
        <v/>
      </c>
      <c r="F1425" s="58" t="str">
        <f t="shared" si="839"/>
        <v/>
      </c>
      <c r="G1425" s="58"/>
      <c r="H1425" s="58"/>
      <c r="I1425" s="58"/>
      <c r="J1425" s="58"/>
      <c r="K1425" s="59">
        <f t="shared" ref="K1425:X1425" si="841">IF(AND($D1425="tak",OR($E1425="nie dotyczy",$E1425="badania przemysłowe"),K$1421&lt;=Koniec_Projekt),ROUND(K118*K140,0),0)</f>
        <v>0</v>
      </c>
      <c r="L1425" s="59">
        <f t="shared" si="841"/>
        <v>0</v>
      </c>
      <c r="M1425" s="59">
        <f t="shared" si="841"/>
        <v>0</v>
      </c>
      <c r="N1425" s="59">
        <f t="shared" si="841"/>
        <v>0</v>
      </c>
      <c r="O1425" s="59">
        <f t="shared" si="841"/>
        <v>0</v>
      </c>
      <c r="P1425" s="59">
        <f t="shared" si="841"/>
        <v>0</v>
      </c>
      <c r="Q1425" s="59">
        <f t="shared" si="841"/>
        <v>0</v>
      </c>
      <c r="R1425" s="59">
        <f t="shared" si="841"/>
        <v>0</v>
      </c>
      <c r="S1425" s="59">
        <f t="shared" si="841"/>
        <v>0</v>
      </c>
      <c r="T1425" s="59">
        <f t="shared" si="841"/>
        <v>0</v>
      </c>
      <c r="U1425" s="59">
        <f t="shared" si="841"/>
        <v>0</v>
      </c>
      <c r="V1425" s="59">
        <f t="shared" si="841"/>
        <v>0</v>
      </c>
      <c r="W1425" s="59">
        <f t="shared" si="841"/>
        <v>0</v>
      </c>
      <c r="X1425" s="59">
        <f t="shared" si="841"/>
        <v>0</v>
      </c>
    </row>
    <row r="1426" spans="2:24" hidden="1">
      <c r="B1426" s="58" t="str">
        <f t="shared" si="839"/>
        <v/>
      </c>
      <c r="C1426" s="58" t="str">
        <f t="shared" si="839"/>
        <v/>
      </c>
      <c r="D1426" s="58" t="str">
        <f t="shared" si="839"/>
        <v/>
      </c>
      <c r="E1426" s="58" t="str">
        <f t="shared" si="839"/>
        <v/>
      </c>
      <c r="F1426" s="58" t="str">
        <f t="shared" si="839"/>
        <v/>
      </c>
      <c r="G1426" s="58"/>
      <c r="H1426" s="58"/>
      <c r="I1426" s="58"/>
      <c r="J1426" s="58"/>
      <c r="K1426" s="59">
        <f t="shared" ref="K1426:X1426" si="842">IF(AND($D1426="tak",OR($E1426="nie dotyczy",$E1426="badania przemysłowe"),K$1421&lt;=Koniec_Projekt),ROUND(K119*K141,0),0)</f>
        <v>0</v>
      </c>
      <c r="L1426" s="59">
        <f t="shared" si="842"/>
        <v>0</v>
      </c>
      <c r="M1426" s="59">
        <f t="shared" si="842"/>
        <v>0</v>
      </c>
      <c r="N1426" s="59">
        <f t="shared" si="842"/>
        <v>0</v>
      </c>
      <c r="O1426" s="59">
        <f t="shared" si="842"/>
        <v>0</v>
      </c>
      <c r="P1426" s="59">
        <f t="shared" si="842"/>
        <v>0</v>
      </c>
      <c r="Q1426" s="59">
        <f t="shared" si="842"/>
        <v>0</v>
      </c>
      <c r="R1426" s="59">
        <f t="shared" si="842"/>
        <v>0</v>
      </c>
      <c r="S1426" s="59">
        <f t="shared" si="842"/>
        <v>0</v>
      </c>
      <c r="T1426" s="59">
        <f t="shared" si="842"/>
        <v>0</v>
      </c>
      <c r="U1426" s="59">
        <f t="shared" si="842"/>
        <v>0</v>
      </c>
      <c r="V1426" s="59">
        <f t="shared" si="842"/>
        <v>0</v>
      </c>
      <c r="W1426" s="59">
        <f t="shared" si="842"/>
        <v>0</v>
      </c>
      <c r="X1426" s="59">
        <f t="shared" si="842"/>
        <v>0</v>
      </c>
    </row>
    <row r="1427" spans="2:24" hidden="1">
      <c r="B1427" s="58" t="str">
        <f t="shared" si="839"/>
        <v/>
      </c>
      <c r="C1427" s="58" t="str">
        <f t="shared" si="839"/>
        <v/>
      </c>
      <c r="D1427" s="58" t="str">
        <f t="shared" si="839"/>
        <v/>
      </c>
      <c r="E1427" s="58" t="str">
        <f t="shared" si="839"/>
        <v/>
      </c>
      <c r="F1427" s="58" t="str">
        <f t="shared" si="839"/>
        <v/>
      </c>
      <c r="G1427" s="58"/>
      <c r="H1427" s="58"/>
      <c r="I1427" s="58"/>
      <c r="J1427" s="58"/>
      <c r="K1427" s="59">
        <f t="shared" ref="K1427:X1427" si="843">IF(AND($D1427="tak",OR($E1427="nie dotyczy",$E1427="badania przemysłowe"),K$1421&lt;=Koniec_Projekt),ROUND(K120*K142,0),0)</f>
        <v>0</v>
      </c>
      <c r="L1427" s="59">
        <f t="shared" si="843"/>
        <v>0</v>
      </c>
      <c r="M1427" s="59">
        <f t="shared" si="843"/>
        <v>0</v>
      </c>
      <c r="N1427" s="59">
        <f t="shared" si="843"/>
        <v>0</v>
      </c>
      <c r="O1427" s="59">
        <f t="shared" si="843"/>
        <v>0</v>
      </c>
      <c r="P1427" s="59">
        <f t="shared" si="843"/>
        <v>0</v>
      </c>
      <c r="Q1427" s="59">
        <f t="shared" si="843"/>
        <v>0</v>
      </c>
      <c r="R1427" s="59">
        <f t="shared" si="843"/>
        <v>0</v>
      </c>
      <c r="S1427" s="59">
        <f t="shared" si="843"/>
        <v>0</v>
      </c>
      <c r="T1427" s="59">
        <f t="shared" si="843"/>
        <v>0</v>
      </c>
      <c r="U1427" s="59">
        <f t="shared" si="843"/>
        <v>0</v>
      </c>
      <c r="V1427" s="59">
        <f t="shared" si="843"/>
        <v>0</v>
      </c>
      <c r="W1427" s="59">
        <f t="shared" si="843"/>
        <v>0</v>
      </c>
      <c r="X1427" s="59">
        <f t="shared" si="843"/>
        <v>0</v>
      </c>
    </row>
    <row r="1428" spans="2:24" hidden="1">
      <c r="B1428" s="58" t="str">
        <f t="shared" si="839"/>
        <v/>
      </c>
      <c r="C1428" s="58" t="str">
        <f t="shared" si="839"/>
        <v/>
      </c>
      <c r="D1428" s="58" t="str">
        <f t="shared" si="839"/>
        <v/>
      </c>
      <c r="E1428" s="58" t="str">
        <f t="shared" si="839"/>
        <v/>
      </c>
      <c r="F1428" s="58" t="str">
        <f t="shared" si="839"/>
        <v/>
      </c>
      <c r="G1428" s="58"/>
      <c r="H1428" s="58"/>
      <c r="I1428" s="58"/>
      <c r="J1428" s="58"/>
      <c r="K1428" s="59">
        <f t="shared" ref="K1428:X1428" si="844">IF(AND($D1428="tak",OR($E1428="nie dotyczy",$E1428="badania przemysłowe"),K$1421&lt;=Koniec_Projekt),ROUND(K121*K143,0),0)</f>
        <v>0</v>
      </c>
      <c r="L1428" s="59">
        <f t="shared" si="844"/>
        <v>0</v>
      </c>
      <c r="M1428" s="59">
        <f t="shared" si="844"/>
        <v>0</v>
      </c>
      <c r="N1428" s="59">
        <f t="shared" si="844"/>
        <v>0</v>
      </c>
      <c r="O1428" s="59">
        <f t="shared" si="844"/>
        <v>0</v>
      </c>
      <c r="P1428" s="59">
        <f t="shared" si="844"/>
        <v>0</v>
      </c>
      <c r="Q1428" s="59">
        <f t="shared" si="844"/>
        <v>0</v>
      </c>
      <c r="R1428" s="59">
        <f t="shared" si="844"/>
        <v>0</v>
      </c>
      <c r="S1428" s="59">
        <f t="shared" si="844"/>
        <v>0</v>
      </c>
      <c r="T1428" s="59">
        <f t="shared" si="844"/>
        <v>0</v>
      </c>
      <c r="U1428" s="59">
        <f t="shared" si="844"/>
        <v>0</v>
      </c>
      <c r="V1428" s="59">
        <f t="shared" si="844"/>
        <v>0</v>
      </c>
      <c r="W1428" s="59">
        <f t="shared" si="844"/>
        <v>0</v>
      </c>
      <c r="X1428" s="59">
        <f t="shared" si="844"/>
        <v>0</v>
      </c>
    </row>
    <row r="1429" spans="2:24" hidden="1">
      <c r="B1429" s="58" t="str">
        <f t="shared" si="839"/>
        <v/>
      </c>
      <c r="C1429" s="58" t="str">
        <f t="shared" si="839"/>
        <v/>
      </c>
      <c r="D1429" s="58" t="str">
        <f t="shared" si="839"/>
        <v/>
      </c>
      <c r="E1429" s="58" t="str">
        <f t="shared" si="839"/>
        <v/>
      </c>
      <c r="F1429" s="58" t="str">
        <f t="shared" si="839"/>
        <v/>
      </c>
      <c r="G1429" s="58"/>
      <c r="H1429" s="58"/>
      <c r="I1429" s="58"/>
      <c r="J1429" s="58"/>
      <c r="K1429" s="59">
        <f t="shared" ref="K1429:X1429" si="845">IF(AND($D1429="tak",OR($E1429="nie dotyczy",$E1429="badania przemysłowe"),K$1421&lt;=Koniec_Projekt),ROUND(K122*K144,0),0)</f>
        <v>0</v>
      </c>
      <c r="L1429" s="59">
        <f t="shared" si="845"/>
        <v>0</v>
      </c>
      <c r="M1429" s="59">
        <f t="shared" si="845"/>
        <v>0</v>
      </c>
      <c r="N1429" s="59">
        <f t="shared" si="845"/>
        <v>0</v>
      </c>
      <c r="O1429" s="59">
        <f t="shared" si="845"/>
        <v>0</v>
      </c>
      <c r="P1429" s="59">
        <f t="shared" si="845"/>
        <v>0</v>
      </c>
      <c r="Q1429" s="59">
        <f t="shared" si="845"/>
        <v>0</v>
      </c>
      <c r="R1429" s="59">
        <f t="shared" si="845"/>
        <v>0</v>
      </c>
      <c r="S1429" s="59">
        <f t="shared" si="845"/>
        <v>0</v>
      </c>
      <c r="T1429" s="59">
        <f t="shared" si="845"/>
        <v>0</v>
      </c>
      <c r="U1429" s="59">
        <f t="shared" si="845"/>
        <v>0</v>
      </c>
      <c r="V1429" s="59">
        <f t="shared" si="845"/>
        <v>0</v>
      </c>
      <c r="W1429" s="59">
        <f t="shared" si="845"/>
        <v>0</v>
      </c>
      <c r="X1429" s="59">
        <f t="shared" si="845"/>
        <v>0</v>
      </c>
    </row>
    <row r="1430" spans="2:24" hidden="1">
      <c r="B1430" s="58" t="str">
        <f t="shared" si="839"/>
        <v/>
      </c>
      <c r="C1430" s="58" t="str">
        <f t="shared" si="839"/>
        <v/>
      </c>
      <c r="D1430" s="58" t="str">
        <f t="shared" si="839"/>
        <v/>
      </c>
      <c r="E1430" s="58" t="str">
        <f t="shared" si="839"/>
        <v/>
      </c>
      <c r="F1430" s="58" t="str">
        <f t="shared" si="839"/>
        <v/>
      </c>
      <c r="G1430" s="58"/>
      <c r="H1430" s="58"/>
      <c r="I1430" s="58"/>
      <c r="J1430" s="58"/>
      <c r="K1430" s="59">
        <f t="shared" ref="K1430:X1430" si="846">IF(AND($D1430="tak",OR($E1430="nie dotyczy",$E1430="badania przemysłowe"),K$1421&lt;=Koniec_Projekt),ROUND(K123*K145,0),0)</f>
        <v>0</v>
      </c>
      <c r="L1430" s="59">
        <f t="shared" si="846"/>
        <v>0</v>
      </c>
      <c r="M1430" s="59">
        <f t="shared" si="846"/>
        <v>0</v>
      </c>
      <c r="N1430" s="59">
        <f t="shared" si="846"/>
        <v>0</v>
      </c>
      <c r="O1430" s="59">
        <f t="shared" si="846"/>
        <v>0</v>
      </c>
      <c r="P1430" s="59">
        <f t="shared" si="846"/>
        <v>0</v>
      </c>
      <c r="Q1430" s="59">
        <f t="shared" si="846"/>
        <v>0</v>
      </c>
      <c r="R1430" s="59">
        <f t="shared" si="846"/>
        <v>0</v>
      </c>
      <c r="S1430" s="59">
        <f t="shared" si="846"/>
        <v>0</v>
      </c>
      <c r="T1430" s="59">
        <f t="shared" si="846"/>
        <v>0</v>
      </c>
      <c r="U1430" s="59">
        <f t="shared" si="846"/>
        <v>0</v>
      </c>
      <c r="V1430" s="59">
        <f t="shared" si="846"/>
        <v>0</v>
      </c>
      <c r="W1430" s="59">
        <f t="shared" si="846"/>
        <v>0</v>
      </c>
      <c r="X1430" s="59">
        <f t="shared" si="846"/>
        <v>0</v>
      </c>
    </row>
    <row r="1431" spans="2:24" hidden="1">
      <c r="B1431" s="58" t="str">
        <f t="shared" si="839"/>
        <v/>
      </c>
      <c r="C1431" s="58" t="str">
        <f t="shared" si="839"/>
        <v/>
      </c>
      <c r="D1431" s="58" t="str">
        <f t="shared" si="839"/>
        <v/>
      </c>
      <c r="E1431" s="58" t="str">
        <f t="shared" si="839"/>
        <v/>
      </c>
      <c r="F1431" s="58" t="str">
        <f t="shared" si="839"/>
        <v/>
      </c>
      <c r="G1431" s="58"/>
      <c r="H1431" s="58"/>
      <c r="I1431" s="58"/>
      <c r="J1431" s="58"/>
      <c r="K1431" s="59">
        <f t="shared" ref="K1431:X1431" si="847">IF(AND($D1431="tak",OR($E1431="nie dotyczy",$E1431="badania przemysłowe"),K$1421&lt;=Koniec_Projekt),ROUND(K124*K146,0),0)</f>
        <v>0</v>
      </c>
      <c r="L1431" s="59">
        <f t="shared" si="847"/>
        <v>0</v>
      </c>
      <c r="M1431" s="59">
        <f t="shared" si="847"/>
        <v>0</v>
      </c>
      <c r="N1431" s="59">
        <f t="shared" si="847"/>
        <v>0</v>
      </c>
      <c r="O1431" s="59">
        <f t="shared" si="847"/>
        <v>0</v>
      </c>
      <c r="P1431" s="59">
        <f t="shared" si="847"/>
        <v>0</v>
      </c>
      <c r="Q1431" s="59">
        <f t="shared" si="847"/>
        <v>0</v>
      </c>
      <c r="R1431" s="59">
        <f t="shared" si="847"/>
        <v>0</v>
      </c>
      <c r="S1431" s="59">
        <f t="shared" si="847"/>
        <v>0</v>
      </c>
      <c r="T1431" s="59">
        <f t="shared" si="847"/>
        <v>0</v>
      </c>
      <c r="U1431" s="59">
        <f t="shared" si="847"/>
        <v>0</v>
      </c>
      <c r="V1431" s="59">
        <f t="shared" si="847"/>
        <v>0</v>
      </c>
      <c r="W1431" s="59">
        <f t="shared" si="847"/>
        <v>0</v>
      </c>
      <c r="X1431" s="59">
        <f t="shared" si="847"/>
        <v>0</v>
      </c>
    </row>
    <row r="1432" spans="2:24" hidden="1">
      <c r="B1432" s="58" t="str">
        <f t="shared" si="839"/>
        <v/>
      </c>
      <c r="C1432" s="58" t="str">
        <f t="shared" si="839"/>
        <v/>
      </c>
      <c r="D1432" s="58" t="str">
        <f t="shared" si="839"/>
        <v/>
      </c>
      <c r="E1432" s="58" t="str">
        <f t="shared" si="839"/>
        <v/>
      </c>
      <c r="F1432" s="58" t="str">
        <f t="shared" si="839"/>
        <v/>
      </c>
      <c r="G1432" s="58"/>
      <c r="H1432" s="58"/>
      <c r="I1432" s="58"/>
      <c r="J1432" s="58"/>
      <c r="K1432" s="59">
        <f t="shared" ref="K1432:X1432" si="848">IF(AND($D1432="tak",OR($E1432="nie dotyczy",$E1432="badania przemysłowe"),K$1421&lt;=Koniec_Projekt),ROUND(K125*K147,0),0)</f>
        <v>0</v>
      </c>
      <c r="L1432" s="59">
        <f t="shared" si="848"/>
        <v>0</v>
      </c>
      <c r="M1432" s="59">
        <f t="shared" si="848"/>
        <v>0</v>
      </c>
      <c r="N1432" s="59">
        <f t="shared" si="848"/>
        <v>0</v>
      </c>
      <c r="O1432" s="59">
        <f t="shared" si="848"/>
        <v>0</v>
      </c>
      <c r="P1432" s="59">
        <f t="shared" si="848"/>
        <v>0</v>
      </c>
      <c r="Q1432" s="59">
        <f t="shared" si="848"/>
        <v>0</v>
      </c>
      <c r="R1432" s="59">
        <f t="shared" si="848"/>
        <v>0</v>
      </c>
      <c r="S1432" s="59">
        <f t="shared" si="848"/>
        <v>0</v>
      </c>
      <c r="T1432" s="59">
        <f t="shared" si="848"/>
        <v>0</v>
      </c>
      <c r="U1432" s="59">
        <f t="shared" si="848"/>
        <v>0</v>
      </c>
      <c r="V1432" s="59">
        <f t="shared" si="848"/>
        <v>0</v>
      </c>
      <c r="W1432" s="59">
        <f t="shared" si="848"/>
        <v>0</v>
      </c>
      <c r="X1432" s="59">
        <f t="shared" si="848"/>
        <v>0</v>
      </c>
    </row>
    <row r="1433" spans="2:24" hidden="1">
      <c r="B1433" s="58" t="str">
        <f t="shared" si="839"/>
        <v/>
      </c>
      <c r="C1433" s="58" t="str">
        <f t="shared" si="839"/>
        <v/>
      </c>
      <c r="D1433" s="58" t="str">
        <f t="shared" si="839"/>
        <v/>
      </c>
      <c r="E1433" s="58" t="str">
        <f t="shared" si="839"/>
        <v/>
      </c>
      <c r="F1433" s="58" t="str">
        <f t="shared" si="839"/>
        <v/>
      </c>
      <c r="G1433" s="58"/>
      <c r="H1433" s="58"/>
      <c r="I1433" s="58"/>
      <c r="J1433" s="58"/>
      <c r="K1433" s="59">
        <f t="shared" ref="K1433:X1433" si="849">IF(AND($D1433="tak",OR($E1433="nie dotyczy",$E1433="badania przemysłowe"),K$1421&lt;=Koniec_Projekt),ROUND(K126*K148,0),0)</f>
        <v>0</v>
      </c>
      <c r="L1433" s="59">
        <f t="shared" si="849"/>
        <v>0</v>
      </c>
      <c r="M1433" s="59">
        <f t="shared" si="849"/>
        <v>0</v>
      </c>
      <c r="N1433" s="59">
        <f t="shared" si="849"/>
        <v>0</v>
      </c>
      <c r="O1433" s="59">
        <f t="shared" si="849"/>
        <v>0</v>
      </c>
      <c r="P1433" s="59">
        <f t="shared" si="849"/>
        <v>0</v>
      </c>
      <c r="Q1433" s="59">
        <f t="shared" si="849"/>
        <v>0</v>
      </c>
      <c r="R1433" s="59">
        <f t="shared" si="849"/>
        <v>0</v>
      </c>
      <c r="S1433" s="59">
        <f t="shared" si="849"/>
        <v>0</v>
      </c>
      <c r="T1433" s="59">
        <f t="shared" si="849"/>
        <v>0</v>
      </c>
      <c r="U1433" s="59">
        <f t="shared" si="849"/>
        <v>0</v>
      </c>
      <c r="V1433" s="59">
        <f t="shared" si="849"/>
        <v>0</v>
      </c>
      <c r="W1433" s="59">
        <f t="shared" si="849"/>
        <v>0</v>
      </c>
      <c r="X1433" s="59">
        <f t="shared" si="849"/>
        <v>0</v>
      </c>
    </row>
    <row r="1434" spans="2:24" hidden="1">
      <c r="B1434" s="58" t="str">
        <f t="shared" ref="B1434:F1443" si="850">IF(ISBLANK(B1194),"",B1194)</f>
        <v/>
      </c>
      <c r="C1434" s="58" t="str">
        <f t="shared" si="850"/>
        <v/>
      </c>
      <c r="D1434" s="58" t="str">
        <f t="shared" si="850"/>
        <v/>
      </c>
      <c r="E1434" s="58" t="str">
        <f t="shared" si="850"/>
        <v/>
      </c>
      <c r="F1434" s="58" t="str">
        <f t="shared" si="850"/>
        <v/>
      </c>
      <c r="G1434" s="58"/>
      <c r="H1434" s="58"/>
      <c r="I1434" s="58"/>
      <c r="J1434" s="58"/>
      <c r="K1434" s="59">
        <f t="shared" ref="K1434:X1434" si="851">IF(AND($D1434="tak",OR($E1434="nie dotyczy",$E1434="badania przemysłowe"),K$1421&lt;=Koniec_Projekt),ROUND(K127*K149,0),0)</f>
        <v>0</v>
      </c>
      <c r="L1434" s="59">
        <f t="shared" si="851"/>
        <v>0</v>
      </c>
      <c r="M1434" s="59">
        <f t="shared" si="851"/>
        <v>0</v>
      </c>
      <c r="N1434" s="59">
        <f t="shared" si="851"/>
        <v>0</v>
      </c>
      <c r="O1434" s="59">
        <f t="shared" si="851"/>
        <v>0</v>
      </c>
      <c r="P1434" s="59">
        <f t="shared" si="851"/>
        <v>0</v>
      </c>
      <c r="Q1434" s="59">
        <f t="shared" si="851"/>
        <v>0</v>
      </c>
      <c r="R1434" s="59">
        <f t="shared" si="851"/>
        <v>0</v>
      </c>
      <c r="S1434" s="59">
        <f t="shared" si="851"/>
        <v>0</v>
      </c>
      <c r="T1434" s="59">
        <f t="shared" si="851"/>
        <v>0</v>
      </c>
      <c r="U1434" s="59">
        <f t="shared" si="851"/>
        <v>0</v>
      </c>
      <c r="V1434" s="59">
        <f t="shared" si="851"/>
        <v>0</v>
      </c>
      <c r="W1434" s="59">
        <f t="shared" si="851"/>
        <v>0</v>
      </c>
      <c r="X1434" s="59">
        <f t="shared" si="851"/>
        <v>0</v>
      </c>
    </row>
    <row r="1435" spans="2:24" hidden="1">
      <c r="B1435" s="58" t="str">
        <f t="shared" si="850"/>
        <v/>
      </c>
      <c r="C1435" s="58" t="str">
        <f t="shared" si="850"/>
        <v/>
      </c>
      <c r="D1435" s="58" t="str">
        <f t="shared" si="850"/>
        <v/>
      </c>
      <c r="E1435" s="58" t="str">
        <f t="shared" si="850"/>
        <v/>
      </c>
      <c r="F1435" s="58" t="str">
        <f t="shared" si="850"/>
        <v/>
      </c>
      <c r="G1435" s="58"/>
      <c r="H1435" s="58"/>
      <c r="I1435" s="58"/>
      <c r="J1435" s="58"/>
      <c r="K1435" s="59">
        <f t="shared" ref="K1435:X1435" si="852">IF(AND($D1435="tak",OR($E1435="nie dotyczy",$E1435="badania przemysłowe"),K$1421&lt;=Koniec_Projekt),ROUND(K128*K150,0),0)</f>
        <v>0</v>
      </c>
      <c r="L1435" s="59">
        <f t="shared" si="852"/>
        <v>0</v>
      </c>
      <c r="M1435" s="59">
        <f t="shared" si="852"/>
        <v>0</v>
      </c>
      <c r="N1435" s="59">
        <f t="shared" si="852"/>
        <v>0</v>
      </c>
      <c r="O1435" s="59">
        <f t="shared" si="852"/>
        <v>0</v>
      </c>
      <c r="P1435" s="59">
        <f t="shared" si="852"/>
        <v>0</v>
      </c>
      <c r="Q1435" s="59">
        <f t="shared" si="852"/>
        <v>0</v>
      </c>
      <c r="R1435" s="59">
        <f t="shared" si="852"/>
        <v>0</v>
      </c>
      <c r="S1435" s="59">
        <f t="shared" si="852"/>
        <v>0</v>
      </c>
      <c r="T1435" s="59">
        <f t="shared" si="852"/>
        <v>0</v>
      </c>
      <c r="U1435" s="59">
        <f t="shared" si="852"/>
        <v>0</v>
      </c>
      <c r="V1435" s="59">
        <f t="shared" si="852"/>
        <v>0</v>
      </c>
      <c r="W1435" s="59">
        <f t="shared" si="852"/>
        <v>0</v>
      </c>
      <c r="X1435" s="59">
        <f t="shared" si="852"/>
        <v>0</v>
      </c>
    </row>
    <row r="1436" spans="2:24" hidden="1">
      <c r="B1436" s="58" t="str">
        <f t="shared" si="850"/>
        <v/>
      </c>
      <c r="C1436" s="58" t="str">
        <f t="shared" si="850"/>
        <v/>
      </c>
      <c r="D1436" s="58" t="str">
        <f t="shared" si="850"/>
        <v/>
      </c>
      <c r="E1436" s="58" t="str">
        <f t="shared" si="850"/>
        <v/>
      </c>
      <c r="F1436" s="58" t="str">
        <f t="shared" si="850"/>
        <v/>
      </c>
      <c r="G1436" s="58"/>
      <c r="H1436" s="58"/>
      <c r="I1436" s="58"/>
      <c r="J1436" s="58"/>
      <c r="K1436" s="59">
        <f t="shared" ref="K1436:X1436" si="853">IF(AND($D1436="tak",OR($E1436="nie dotyczy",$E1436="badania przemysłowe"),K$1421&lt;=Koniec_Projekt),ROUND(K129*K151,0),0)</f>
        <v>0</v>
      </c>
      <c r="L1436" s="59">
        <f t="shared" si="853"/>
        <v>0</v>
      </c>
      <c r="M1436" s="59">
        <f t="shared" si="853"/>
        <v>0</v>
      </c>
      <c r="N1436" s="59">
        <f t="shared" si="853"/>
        <v>0</v>
      </c>
      <c r="O1436" s="59">
        <f t="shared" si="853"/>
        <v>0</v>
      </c>
      <c r="P1436" s="59">
        <f t="shared" si="853"/>
        <v>0</v>
      </c>
      <c r="Q1436" s="59">
        <f t="shared" si="853"/>
        <v>0</v>
      </c>
      <c r="R1436" s="59">
        <f t="shared" si="853"/>
        <v>0</v>
      </c>
      <c r="S1436" s="59">
        <f t="shared" si="853"/>
        <v>0</v>
      </c>
      <c r="T1436" s="59">
        <f t="shared" si="853"/>
        <v>0</v>
      </c>
      <c r="U1436" s="59">
        <f t="shared" si="853"/>
        <v>0</v>
      </c>
      <c r="V1436" s="59">
        <f t="shared" si="853"/>
        <v>0</v>
      </c>
      <c r="W1436" s="59">
        <f t="shared" si="853"/>
        <v>0</v>
      </c>
      <c r="X1436" s="59">
        <f t="shared" si="853"/>
        <v>0</v>
      </c>
    </row>
    <row r="1437" spans="2:24" hidden="1">
      <c r="B1437" s="58" t="str">
        <f t="shared" si="850"/>
        <v/>
      </c>
      <c r="C1437" s="58" t="str">
        <f t="shared" si="850"/>
        <v/>
      </c>
      <c r="D1437" s="58" t="str">
        <f t="shared" si="850"/>
        <v/>
      </c>
      <c r="E1437" s="58" t="str">
        <f t="shared" si="850"/>
        <v/>
      </c>
      <c r="F1437" s="58" t="str">
        <f t="shared" si="850"/>
        <v/>
      </c>
      <c r="G1437" s="58"/>
      <c r="H1437" s="58"/>
      <c r="I1437" s="58"/>
      <c r="J1437" s="58"/>
      <c r="K1437" s="59">
        <f t="shared" ref="K1437:X1437" si="854">IF(AND($D1437="tak",OR($E1437="nie dotyczy",$E1437="badania przemysłowe"),K$1421&lt;=Koniec_Projekt),ROUND(K130*K152,0),0)</f>
        <v>0</v>
      </c>
      <c r="L1437" s="59">
        <f t="shared" si="854"/>
        <v>0</v>
      </c>
      <c r="M1437" s="59">
        <f t="shared" si="854"/>
        <v>0</v>
      </c>
      <c r="N1437" s="59">
        <f t="shared" si="854"/>
        <v>0</v>
      </c>
      <c r="O1437" s="59">
        <f t="shared" si="854"/>
        <v>0</v>
      </c>
      <c r="P1437" s="59">
        <f t="shared" si="854"/>
        <v>0</v>
      </c>
      <c r="Q1437" s="59">
        <f t="shared" si="854"/>
        <v>0</v>
      </c>
      <c r="R1437" s="59">
        <f t="shared" si="854"/>
        <v>0</v>
      </c>
      <c r="S1437" s="59">
        <f t="shared" si="854"/>
        <v>0</v>
      </c>
      <c r="T1437" s="59">
        <f t="shared" si="854"/>
        <v>0</v>
      </c>
      <c r="U1437" s="59">
        <f t="shared" si="854"/>
        <v>0</v>
      </c>
      <c r="V1437" s="59">
        <f t="shared" si="854"/>
        <v>0</v>
      </c>
      <c r="W1437" s="59">
        <f t="shared" si="854"/>
        <v>0</v>
      </c>
      <c r="X1437" s="59">
        <f t="shared" si="854"/>
        <v>0</v>
      </c>
    </row>
    <row r="1438" spans="2:24" hidden="1">
      <c r="B1438" s="58" t="str">
        <f t="shared" si="850"/>
        <v/>
      </c>
      <c r="C1438" s="58" t="str">
        <f t="shared" si="850"/>
        <v/>
      </c>
      <c r="D1438" s="58" t="str">
        <f t="shared" si="850"/>
        <v/>
      </c>
      <c r="E1438" s="58" t="str">
        <f t="shared" si="850"/>
        <v/>
      </c>
      <c r="F1438" s="58" t="str">
        <f t="shared" si="850"/>
        <v/>
      </c>
      <c r="G1438" s="58"/>
      <c r="H1438" s="58"/>
      <c r="I1438" s="58"/>
      <c r="J1438" s="58"/>
      <c r="K1438" s="59">
        <f t="shared" ref="K1438:X1438" si="855">IF(AND($D1438="tak",OR($E1438="nie dotyczy",$E1438="badania przemysłowe"),K$1421&lt;=Koniec_Projekt),ROUND(K131*K153,0),0)</f>
        <v>0</v>
      </c>
      <c r="L1438" s="59">
        <f t="shared" si="855"/>
        <v>0</v>
      </c>
      <c r="M1438" s="59">
        <f t="shared" si="855"/>
        <v>0</v>
      </c>
      <c r="N1438" s="59">
        <f t="shared" si="855"/>
        <v>0</v>
      </c>
      <c r="O1438" s="59">
        <f t="shared" si="855"/>
        <v>0</v>
      </c>
      <c r="P1438" s="59">
        <f t="shared" si="855"/>
        <v>0</v>
      </c>
      <c r="Q1438" s="59">
        <f t="shared" si="855"/>
        <v>0</v>
      </c>
      <c r="R1438" s="59">
        <f t="shared" si="855"/>
        <v>0</v>
      </c>
      <c r="S1438" s="59">
        <f t="shared" si="855"/>
        <v>0</v>
      </c>
      <c r="T1438" s="59">
        <f t="shared" si="855"/>
        <v>0</v>
      </c>
      <c r="U1438" s="59">
        <f t="shared" si="855"/>
        <v>0</v>
      </c>
      <c r="V1438" s="59">
        <f t="shared" si="855"/>
        <v>0</v>
      </c>
      <c r="W1438" s="59">
        <f t="shared" si="855"/>
        <v>0</v>
      </c>
      <c r="X1438" s="59">
        <f t="shared" si="855"/>
        <v>0</v>
      </c>
    </row>
    <row r="1439" spans="2:24" hidden="1">
      <c r="B1439" s="58" t="str">
        <f t="shared" si="850"/>
        <v/>
      </c>
      <c r="C1439" s="58" t="str">
        <f t="shared" si="850"/>
        <v/>
      </c>
      <c r="D1439" s="58" t="str">
        <f t="shared" si="850"/>
        <v/>
      </c>
      <c r="E1439" s="58" t="str">
        <f t="shared" si="850"/>
        <v/>
      </c>
      <c r="F1439" s="58" t="str">
        <f t="shared" si="850"/>
        <v/>
      </c>
      <c r="G1439" s="58"/>
      <c r="H1439" s="58"/>
      <c r="I1439" s="58"/>
      <c r="J1439" s="58"/>
      <c r="K1439" s="59">
        <f t="shared" ref="K1439:X1439" si="856">IF(AND($D1439="tak",OR($E1439="nie dotyczy",$E1439="badania przemysłowe"),K$1421&lt;=Koniec_Projekt),ROUND(K132*K154,0),0)</f>
        <v>0</v>
      </c>
      <c r="L1439" s="59">
        <f t="shared" si="856"/>
        <v>0</v>
      </c>
      <c r="M1439" s="59">
        <f t="shared" si="856"/>
        <v>0</v>
      </c>
      <c r="N1439" s="59">
        <f t="shared" si="856"/>
        <v>0</v>
      </c>
      <c r="O1439" s="59">
        <f t="shared" si="856"/>
        <v>0</v>
      </c>
      <c r="P1439" s="59">
        <f t="shared" si="856"/>
        <v>0</v>
      </c>
      <c r="Q1439" s="59">
        <f t="shared" si="856"/>
        <v>0</v>
      </c>
      <c r="R1439" s="59">
        <f t="shared" si="856"/>
        <v>0</v>
      </c>
      <c r="S1439" s="59">
        <f t="shared" si="856"/>
        <v>0</v>
      </c>
      <c r="T1439" s="59">
        <f t="shared" si="856"/>
        <v>0</v>
      </c>
      <c r="U1439" s="59">
        <f t="shared" si="856"/>
        <v>0</v>
      </c>
      <c r="V1439" s="59">
        <f t="shared" si="856"/>
        <v>0</v>
      </c>
      <c r="W1439" s="59">
        <f t="shared" si="856"/>
        <v>0</v>
      </c>
      <c r="X1439" s="59">
        <f t="shared" si="856"/>
        <v>0</v>
      </c>
    </row>
    <row r="1440" spans="2:24" hidden="1">
      <c r="B1440" s="58" t="str">
        <f t="shared" si="850"/>
        <v/>
      </c>
      <c r="C1440" s="58" t="str">
        <f t="shared" si="850"/>
        <v/>
      </c>
      <c r="D1440" s="58" t="str">
        <f t="shared" si="850"/>
        <v/>
      </c>
      <c r="E1440" s="58" t="str">
        <f t="shared" si="850"/>
        <v/>
      </c>
      <c r="F1440" s="58" t="str">
        <f t="shared" si="850"/>
        <v/>
      </c>
      <c r="G1440" s="58"/>
      <c r="H1440" s="58"/>
      <c r="I1440" s="58"/>
      <c r="J1440" s="58"/>
      <c r="K1440" s="59">
        <f t="shared" ref="K1440:X1440" si="857">IF(AND($D1440="tak",OR($E1440="nie dotyczy",$E1440="badania przemysłowe"),K$1421&lt;=Koniec_Projekt),ROUND(K133*K155,0),0)</f>
        <v>0</v>
      </c>
      <c r="L1440" s="59">
        <f t="shared" si="857"/>
        <v>0</v>
      </c>
      <c r="M1440" s="59">
        <f t="shared" si="857"/>
        <v>0</v>
      </c>
      <c r="N1440" s="59">
        <f t="shared" si="857"/>
        <v>0</v>
      </c>
      <c r="O1440" s="59">
        <f t="shared" si="857"/>
        <v>0</v>
      </c>
      <c r="P1440" s="59">
        <f t="shared" si="857"/>
        <v>0</v>
      </c>
      <c r="Q1440" s="59">
        <f t="shared" si="857"/>
        <v>0</v>
      </c>
      <c r="R1440" s="59">
        <f t="shared" si="857"/>
        <v>0</v>
      </c>
      <c r="S1440" s="59">
        <f t="shared" si="857"/>
        <v>0</v>
      </c>
      <c r="T1440" s="59">
        <f t="shared" si="857"/>
        <v>0</v>
      </c>
      <c r="U1440" s="59">
        <f t="shared" si="857"/>
        <v>0</v>
      </c>
      <c r="V1440" s="59">
        <f t="shared" si="857"/>
        <v>0</v>
      </c>
      <c r="W1440" s="59">
        <f t="shared" si="857"/>
        <v>0</v>
      </c>
      <c r="X1440" s="59">
        <f t="shared" si="857"/>
        <v>0</v>
      </c>
    </row>
    <row r="1441" spans="2:24" hidden="1">
      <c r="B1441" s="58" t="str">
        <f t="shared" si="850"/>
        <v/>
      </c>
      <c r="C1441" s="58" t="str">
        <f t="shared" si="850"/>
        <v/>
      </c>
      <c r="D1441" s="58" t="str">
        <f t="shared" si="850"/>
        <v/>
      </c>
      <c r="E1441" s="58" t="str">
        <f t="shared" si="850"/>
        <v/>
      </c>
      <c r="F1441" s="58" t="str">
        <f t="shared" si="850"/>
        <v/>
      </c>
      <c r="G1441" s="58"/>
      <c r="H1441" s="58"/>
      <c r="I1441" s="58"/>
      <c r="J1441" s="58"/>
      <c r="K1441" s="59">
        <f t="shared" ref="K1441:X1441" si="858">IF(AND($D1441="tak",OR($E1441="nie dotyczy",$E1441="badania przemysłowe"),K$1421&lt;=Koniec_Projekt),ROUND(K134*K156,0),0)</f>
        <v>0</v>
      </c>
      <c r="L1441" s="59">
        <f t="shared" si="858"/>
        <v>0</v>
      </c>
      <c r="M1441" s="59">
        <f t="shared" si="858"/>
        <v>0</v>
      </c>
      <c r="N1441" s="59">
        <f t="shared" si="858"/>
        <v>0</v>
      </c>
      <c r="O1441" s="59">
        <f t="shared" si="858"/>
        <v>0</v>
      </c>
      <c r="P1441" s="59">
        <f t="shared" si="858"/>
        <v>0</v>
      </c>
      <c r="Q1441" s="59">
        <f t="shared" si="858"/>
        <v>0</v>
      </c>
      <c r="R1441" s="59">
        <f t="shared" si="858"/>
        <v>0</v>
      </c>
      <c r="S1441" s="59">
        <f t="shared" si="858"/>
        <v>0</v>
      </c>
      <c r="T1441" s="59">
        <f t="shared" si="858"/>
        <v>0</v>
      </c>
      <c r="U1441" s="59">
        <f t="shared" si="858"/>
        <v>0</v>
      </c>
      <c r="V1441" s="59">
        <f t="shared" si="858"/>
        <v>0</v>
      </c>
      <c r="W1441" s="59">
        <f t="shared" si="858"/>
        <v>0</v>
      </c>
      <c r="X1441" s="59">
        <f t="shared" si="858"/>
        <v>0</v>
      </c>
    </row>
    <row r="1442" spans="2:24" hidden="1">
      <c r="B1442" s="58" t="str">
        <f t="shared" si="850"/>
        <v/>
      </c>
      <c r="C1442" s="58" t="str">
        <f t="shared" si="850"/>
        <v/>
      </c>
      <c r="D1442" s="58" t="str">
        <f t="shared" si="850"/>
        <v/>
      </c>
      <c r="E1442" s="58" t="str">
        <f t="shared" si="850"/>
        <v/>
      </c>
      <c r="F1442" s="58" t="str">
        <f t="shared" si="850"/>
        <v/>
      </c>
      <c r="G1442" s="58"/>
      <c r="H1442" s="58"/>
      <c r="I1442" s="58"/>
      <c r="J1442" s="58"/>
      <c r="K1442" s="59">
        <f t="shared" ref="K1442:X1442" si="859">IF(AND($D1442="tak",OR($E1442="nie dotyczy",$E1442="badania przemysłowe"),K$1421&lt;=Koniec_Projekt),ROUND(K135*K157,0),0)</f>
        <v>0</v>
      </c>
      <c r="L1442" s="59">
        <f t="shared" si="859"/>
        <v>0</v>
      </c>
      <c r="M1442" s="59">
        <f t="shared" si="859"/>
        <v>0</v>
      </c>
      <c r="N1442" s="59">
        <f t="shared" si="859"/>
        <v>0</v>
      </c>
      <c r="O1442" s="59">
        <f t="shared" si="859"/>
        <v>0</v>
      </c>
      <c r="P1442" s="59">
        <f t="shared" si="859"/>
        <v>0</v>
      </c>
      <c r="Q1442" s="59">
        <f t="shared" si="859"/>
        <v>0</v>
      </c>
      <c r="R1442" s="59">
        <f t="shared" si="859"/>
        <v>0</v>
      </c>
      <c r="S1442" s="59">
        <f t="shared" si="859"/>
        <v>0</v>
      </c>
      <c r="T1442" s="59">
        <f t="shared" si="859"/>
        <v>0</v>
      </c>
      <c r="U1442" s="59">
        <f t="shared" si="859"/>
        <v>0</v>
      </c>
      <c r="V1442" s="59">
        <f t="shared" si="859"/>
        <v>0</v>
      </c>
      <c r="W1442" s="59">
        <f t="shared" si="859"/>
        <v>0</v>
      </c>
      <c r="X1442" s="59">
        <f t="shared" si="859"/>
        <v>0</v>
      </c>
    </row>
    <row r="1443" spans="2:24" hidden="1">
      <c r="B1443" s="58" t="str">
        <f t="shared" si="850"/>
        <v/>
      </c>
      <c r="C1443" s="58" t="str">
        <f t="shared" si="850"/>
        <v/>
      </c>
      <c r="D1443" s="58" t="str">
        <f t="shared" si="850"/>
        <v/>
      </c>
      <c r="E1443" s="58" t="str">
        <f t="shared" si="850"/>
        <v/>
      </c>
      <c r="F1443" s="58" t="str">
        <f t="shared" si="850"/>
        <v/>
      </c>
      <c r="G1443" s="58"/>
      <c r="H1443" s="58"/>
      <c r="I1443" s="58"/>
      <c r="J1443" s="58"/>
      <c r="K1443" s="59">
        <f t="shared" ref="K1443:X1443" si="860">IF(AND($D1443="tak",OR($E1443="nie dotyczy",$E1443="badania przemysłowe"),K$1421&lt;=Koniec_Projekt),ROUND(K136*K158,0),0)</f>
        <v>0</v>
      </c>
      <c r="L1443" s="59">
        <f t="shared" si="860"/>
        <v>0</v>
      </c>
      <c r="M1443" s="59">
        <f t="shared" si="860"/>
        <v>0</v>
      </c>
      <c r="N1443" s="59">
        <f t="shared" si="860"/>
        <v>0</v>
      </c>
      <c r="O1443" s="59">
        <f t="shared" si="860"/>
        <v>0</v>
      </c>
      <c r="P1443" s="59">
        <f t="shared" si="860"/>
        <v>0</v>
      </c>
      <c r="Q1443" s="59">
        <f t="shared" si="860"/>
        <v>0</v>
      </c>
      <c r="R1443" s="59">
        <f t="shared" si="860"/>
        <v>0</v>
      </c>
      <c r="S1443" s="59">
        <f t="shared" si="860"/>
        <v>0</v>
      </c>
      <c r="T1443" s="59">
        <f t="shared" si="860"/>
        <v>0</v>
      </c>
      <c r="U1443" s="59">
        <f t="shared" si="860"/>
        <v>0</v>
      </c>
      <c r="V1443" s="59">
        <f t="shared" si="860"/>
        <v>0</v>
      </c>
      <c r="W1443" s="59">
        <f t="shared" si="860"/>
        <v>0</v>
      </c>
      <c r="X1443" s="59">
        <f t="shared" si="860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61">ROUND(SUM(K1424:K1443),0)</f>
        <v>0</v>
      </c>
      <c r="L1444" s="60">
        <f t="shared" si="861"/>
        <v>0</v>
      </c>
      <c r="M1444" s="60">
        <f t="shared" si="861"/>
        <v>0</v>
      </c>
      <c r="N1444" s="60">
        <f t="shared" si="861"/>
        <v>0</v>
      </c>
      <c r="O1444" s="60">
        <f t="shared" si="861"/>
        <v>0</v>
      </c>
      <c r="P1444" s="60">
        <f t="shared" si="861"/>
        <v>0</v>
      </c>
      <c r="Q1444" s="60">
        <f t="shared" si="861"/>
        <v>0</v>
      </c>
      <c r="R1444" s="60">
        <f t="shared" si="861"/>
        <v>0</v>
      </c>
      <c r="S1444" s="60">
        <f t="shared" si="861"/>
        <v>0</v>
      </c>
      <c r="T1444" s="60">
        <f t="shared" si="861"/>
        <v>0</v>
      </c>
      <c r="U1444" s="60">
        <f t="shared" si="861"/>
        <v>0</v>
      </c>
      <c r="V1444" s="60">
        <f t="shared" si="861"/>
        <v>0</v>
      </c>
      <c r="W1444" s="60">
        <f t="shared" si="861"/>
        <v>0</v>
      </c>
      <c r="X1444" s="60">
        <f t="shared" si="861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62">IF(ISBLANK(B1208),"",B1208)</f>
        <v/>
      </c>
      <c r="C1448" s="58" t="str">
        <f t="shared" si="862"/>
        <v/>
      </c>
      <c r="D1448" s="58" t="str">
        <f t="shared" si="862"/>
        <v/>
      </c>
      <c r="E1448" s="58" t="str">
        <f t="shared" si="862"/>
        <v/>
      </c>
      <c r="F1448" s="58"/>
      <c r="G1448" s="58"/>
      <c r="H1448" s="58"/>
      <c r="I1448" s="58"/>
      <c r="J1448" s="58"/>
      <c r="K1448" s="59">
        <f t="shared" ref="K1448:X1448" si="863">IF(AND($D1448="tak",OR($E1448="nie dotyczy",$E1448="badania przemysłowe"),K$1421&lt;=Koniec_Projekt),ROUND(K162*K184,0),0)</f>
        <v>0</v>
      </c>
      <c r="L1448" s="59">
        <f t="shared" si="863"/>
        <v>0</v>
      </c>
      <c r="M1448" s="59">
        <f t="shared" si="863"/>
        <v>0</v>
      </c>
      <c r="N1448" s="59">
        <f t="shared" si="863"/>
        <v>0</v>
      </c>
      <c r="O1448" s="59">
        <f t="shared" si="863"/>
        <v>0</v>
      </c>
      <c r="P1448" s="59">
        <f t="shared" si="863"/>
        <v>0</v>
      </c>
      <c r="Q1448" s="59">
        <f t="shared" si="863"/>
        <v>0</v>
      </c>
      <c r="R1448" s="59">
        <f t="shared" si="863"/>
        <v>0</v>
      </c>
      <c r="S1448" s="59">
        <f t="shared" si="863"/>
        <v>0</v>
      </c>
      <c r="T1448" s="59">
        <f t="shared" si="863"/>
        <v>0</v>
      </c>
      <c r="U1448" s="59">
        <f t="shared" si="863"/>
        <v>0</v>
      </c>
      <c r="V1448" s="59">
        <f t="shared" si="863"/>
        <v>0</v>
      </c>
      <c r="W1448" s="59">
        <f t="shared" si="863"/>
        <v>0</v>
      </c>
      <c r="X1448" s="59">
        <f t="shared" si="863"/>
        <v>0</v>
      </c>
    </row>
    <row r="1449" spans="2:24" hidden="1">
      <c r="B1449" s="58" t="str">
        <f t="shared" si="862"/>
        <v/>
      </c>
      <c r="C1449" s="58" t="str">
        <f t="shared" si="862"/>
        <v/>
      </c>
      <c r="D1449" s="58" t="str">
        <f t="shared" si="862"/>
        <v/>
      </c>
      <c r="E1449" s="58" t="str">
        <f t="shared" si="862"/>
        <v/>
      </c>
      <c r="F1449" s="58"/>
      <c r="G1449" s="58"/>
      <c r="H1449" s="58"/>
      <c r="I1449" s="58"/>
      <c r="J1449" s="58"/>
      <c r="K1449" s="59">
        <f t="shared" ref="K1449:X1449" si="864">IF(AND($D1449="tak",OR($E1449="nie dotyczy",$E1449="badania przemysłowe"),K$1421&lt;=Koniec_Projekt),ROUND(K163*K185,0),0)</f>
        <v>0</v>
      </c>
      <c r="L1449" s="59">
        <f t="shared" si="864"/>
        <v>0</v>
      </c>
      <c r="M1449" s="59">
        <f t="shared" si="864"/>
        <v>0</v>
      </c>
      <c r="N1449" s="59">
        <f t="shared" si="864"/>
        <v>0</v>
      </c>
      <c r="O1449" s="59">
        <f t="shared" si="864"/>
        <v>0</v>
      </c>
      <c r="P1449" s="59">
        <f t="shared" si="864"/>
        <v>0</v>
      </c>
      <c r="Q1449" s="59">
        <f t="shared" si="864"/>
        <v>0</v>
      </c>
      <c r="R1449" s="59">
        <f t="shared" si="864"/>
        <v>0</v>
      </c>
      <c r="S1449" s="59">
        <f t="shared" si="864"/>
        <v>0</v>
      </c>
      <c r="T1449" s="59">
        <f t="shared" si="864"/>
        <v>0</v>
      </c>
      <c r="U1449" s="59">
        <f t="shared" si="864"/>
        <v>0</v>
      </c>
      <c r="V1449" s="59">
        <f t="shared" si="864"/>
        <v>0</v>
      </c>
      <c r="W1449" s="59">
        <f t="shared" si="864"/>
        <v>0</v>
      </c>
      <c r="X1449" s="59">
        <f t="shared" si="864"/>
        <v>0</v>
      </c>
    </row>
    <row r="1450" spans="2:24" hidden="1">
      <c r="B1450" s="58" t="str">
        <f t="shared" si="862"/>
        <v/>
      </c>
      <c r="C1450" s="58" t="str">
        <f t="shared" si="862"/>
        <v/>
      </c>
      <c r="D1450" s="58" t="str">
        <f t="shared" si="862"/>
        <v/>
      </c>
      <c r="E1450" s="58" t="str">
        <f t="shared" si="862"/>
        <v/>
      </c>
      <c r="F1450" s="58"/>
      <c r="G1450" s="58"/>
      <c r="H1450" s="58"/>
      <c r="I1450" s="58"/>
      <c r="J1450" s="58"/>
      <c r="K1450" s="59">
        <f t="shared" ref="K1450:X1450" si="865">IF(AND($D1450="tak",OR($E1450="nie dotyczy",$E1450="badania przemysłowe"),K$1421&lt;=Koniec_Projekt),ROUND(K164*K186,0),0)</f>
        <v>0</v>
      </c>
      <c r="L1450" s="59">
        <f t="shared" si="865"/>
        <v>0</v>
      </c>
      <c r="M1450" s="59">
        <f t="shared" si="865"/>
        <v>0</v>
      </c>
      <c r="N1450" s="59">
        <f t="shared" si="865"/>
        <v>0</v>
      </c>
      <c r="O1450" s="59">
        <f t="shared" si="865"/>
        <v>0</v>
      </c>
      <c r="P1450" s="59">
        <f t="shared" si="865"/>
        <v>0</v>
      </c>
      <c r="Q1450" s="59">
        <f t="shared" si="865"/>
        <v>0</v>
      </c>
      <c r="R1450" s="59">
        <f t="shared" si="865"/>
        <v>0</v>
      </c>
      <c r="S1450" s="59">
        <f t="shared" si="865"/>
        <v>0</v>
      </c>
      <c r="T1450" s="59">
        <f t="shared" si="865"/>
        <v>0</v>
      </c>
      <c r="U1450" s="59">
        <f t="shared" si="865"/>
        <v>0</v>
      </c>
      <c r="V1450" s="59">
        <f t="shared" si="865"/>
        <v>0</v>
      </c>
      <c r="W1450" s="59">
        <f t="shared" si="865"/>
        <v>0</v>
      </c>
      <c r="X1450" s="59">
        <f t="shared" si="865"/>
        <v>0</v>
      </c>
    </row>
    <row r="1451" spans="2:24" hidden="1">
      <c r="B1451" s="58" t="str">
        <f t="shared" si="862"/>
        <v/>
      </c>
      <c r="C1451" s="58" t="str">
        <f t="shared" si="862"/>
        <v/>
      </c>
      <c r="D1451" s="58" t="str">
        <f t="shared" si="862"/>
        <v/>
      </c>
      <c r="E1451" s="58" t="str">
        <f t="shared" si="862"/>
        <v/>
      </c>
      <c r="F1451" s="58"/>
      <c r="G1451" s="58"/>
      <c r="H1451" s="58"/>
      <c r="I1451" s="58"/>
      <c r="J1451" s="58"/>
      <c r="K1451" s="59">
        <f t="shared" ref="K1451:X1451" si="866">IF(AND($D1451="tak",OR($E1451="nie dotyczy",$E1451="badania przemysłowe"),K$1421&lt;=Koniec_Projekt),ROUND(K165*K187,0),0)</f>
        <v>0</v>
      </c>
      <c r="L1451" s="59">
        <f t="shared" si="866"/>
        <v>0</v>
      </c>
      <c r="M1451" s="59">
        <f t="shared" si="866"/>
        <v>0</v>
      </c>
      <c r="N1451" s="59">
        <f t="shared" si="866"/>
        <v>0</v>
      </c>
      <c r="O1451" s="59">
        <f t="shared" si="866"/>
        <v>0</v>
      </c>
      <c r="P1451" s="59">
        <f t="shared" si="866"/>
        <v>0</v>
      </c>
      <c r="Q1451" s="59">
        <f t="shared" si="866"/>
        <v>0</v>
      </c>
      <c r="R1451" s="59">
        <f t="shared" si="866"/>
        <v>0</v>
      </c>
      <c r="S1451" s="59">
        <f t="shared" si="866"/>
        <v>0</v>
      </c>
      <c r="T1451" s="59">
        <f t="shared" si="866"/>
        <v>0</v>
      </c>
      <c r="U1451" s="59">
        <f t="shared" si="866"/>
        <v>0</v>
      </c>
      <c r="V1451" s="59">
        <f t="shared" si="866"/>
        <v>0</v>
      </c>
      <c r="W1451" s="59">
        <f t="shared" si="866"/>
        <v>0</v>
      </c>
      <c r="X1451" s="59">
        <f t="shared" si="866"/>
        <v>0</v>
      </c>
    </row>
    <row r="1452" spans="2:24" hidden="1">
      <c r="B1452" s="58" t="str">
        <f t="shared" si="862"/>
        <v/>
      </c>
      <c r="C1452" s="58" t="str">
        <f t="shared" si="862"/>
        <v/>
      </c>
      <c r="D1452" s="58" t="str">
        <f t="shared" si="862"/>
        <v/>
      </c>
      <c r="E1452" s="58" t="str">
        <f t="shared" si="862"/>
        <v/>
      </c>
      <c r="F1452" s="58"/>
      <c r="G1452" s="58"/>
      <c r="H1452" s="58"/>
      <c r="I1452" s="58"/>
      <c r="J1452" s="58"/>
      <c r="K1452" s="59">
        <f t="shared" ref="K1452:X1452" si="867">IF(AND($D1452="tak",OR($E1452="nie dotyczy",$E1452="badania przemysłowe"),K$1421&lt;=Koniec_Projekt),ROUND(K166*K188,0),0)</f>
        <v>0</v>
      </c>
      <c r="L1452" s="59">
        <f t="shared" si="867"/>
        <v>0</v>
      </c>
      <c r="M1452" s="59">
        <f t="shared" si="867"/>
        <v>0</v>
      </c>
      <c r="N1452" s="59">
        <f t="shared" si="867"/>
        <v>0</v>
      </c>
      <c r="O1452" s="59">
        <f t="shared" si="867"/>
        <v>0</v>
      </c>
      <c r="P1452" s="59">
        <f t="shared" si="867"/>
        <v>0</v>
      </c>
      <c r="Q1452" s="59">
        <f t="shared" si="867"/>
        <v>0</v>
      </c>
      <c r="R1452" s="59">
        <f t="shared" si="867"/>
        <v>0</v>
      </c>
      <c r="S1452" s="59">
        <f t="shared" si="867"/>
        <v>0</v>
      </c>
      <c r="T1452" s="59">
        <f t="shared" si="867"/>
        <v>0</v>
      </c>
      <c r="U1452" s="59">
        <f t="shared" si="867"/>
        <v>0</v>
      </c>
      <c r="V1452" s="59">
        <f t="shared" si="867"/>
        <v>0</v>
      </c>
      <c r="W1452" s="59">
        <f t="shared" si="867"/>
        <v>0</v>
      </c>
      <c r="X1452" s="59">
        <f t="shared" si="867"/>
        <v>0</v>
      </c>
    </row>
    <row r="1453" spans="2:24" hidden="1">
      <c r="B1453" s="58" t="str">
        <f t="shared" si="862"/>
        <v/>
      </c>
      <c r="C1453" s="58" t="str">
        <f t="shared" si="862"/>
        <v/>
      </c>
      <c r="D1453" s="58" t="str">
        <f t="shared" si="862"/>
        <v/>
      </c>
      <c r="E1453" s="58" t="str">
        <f t="shared" si="862"/>
        <v/>
      </c>
      <c r="F1453" s="58"/>
      <c r="G1453" s="58"/>
      <c r="H1453" s="58"/>
      <c r="I1453" s="58"/>
      <c r="J1453" s="58"/>
      <c r="K1453" s="59">
        <f t="shared" ref="K1453:X1453" si="868">IF(AND($D1453="tak",OR($E1453="nie dotyczy",$E1453="badania przemysłowe"),K$1421&lt;=Koniec_Projekt),ROUND(K167*K189,0),0)</f>
        <v>0</v>
      </c>
      <c r="L1453" s="59">
        <f t="shared" si="868"/>
        <v>0</v>
      </c>
      <c r="M1453" s="59">
        <f t="shared" si="868"/>
        <v>0</v>
      </c>
      <c r="N1453" s="59">
        <f t="shared" si="868"/>
        <v>0</v>
      </c>
      <c r="O1453" s="59">
        <f t="shared" si="868"/>
        <v>0</v>
      </c>
      <c r="P1453" s="59">
        <f t="shared" si="868"/>
        <v>0</v>
      </c>
      <c r="Q1453" s="59">
        <f t="shared" si="868"/>
        <v>0</v>
      </c>
      <c r="R1453" s="59">
        <f t="shared" si="868"/>
        <v>0</v>
      </c>
      <c r="S1453" s="59">
        <f t="shared" si="868"/>
        <v>0</v>
      </c>
      <c r="T1453" s="59">
        <f t="shared" si="868"/>
        <v>0</v>
      </c>
      <c r="U1453" s="59">
        <f t="shared" si="868"/>
        <v>0</v>
      </c>
      <c r="V1453" s="59">
        <f t="shared" si="868"/>
        <v>0</v>
      </c>
      <c r="W1453" s="59">
        <f t="shared" si="868"/>
        <v>0</v>
      </c>
      <c r="X1453" s="59">
        <f t="shared" si="868"/>
        <v>0</v>
      </c>
    </row>
    <row r="1454" spans="2:24" hidden="1">
      <c r="B1454" s="58" t="str">
        <f t="shared" si="862"/>
        <v/>
      </c>
      <c r="C1454" s="58" t="str">
        <f t="shared" si="862"/>
        <v/>
      </c>
      <c r="D1454" s="58" t="str">
        <f t="shared" si="862"/>
        <v/>
      </c>
      <c r="E1454" s="58" t="str">
        <f t="shared" si="862"/>
        <v/>
      </c>
      <c r="F1454" s="58"/>
      <c r="G1454" s="58"/>
      <c r="H1454" s="58"/>
      <c r="I1454" s="58"/>
      <c r="J1454" s="58"/>
      <c r="K1454" s="59">
        <f t="shared" ref="K1454:X1454" si="869">IF(AND($D1454="tak",OR($E1454="nie dotyczy",$E1454="badania przemysłowe"),K$1421&lt;=Koniec_Projekt),ROUND(K168*K190,0),0)</f>
        <v>0</v>
      </c>
      <c r="L1454" s="59">
        <f t="shared" si="869"/>
        <v>0</v>
      </c>
      <c r="M1454" s="59">
        <f t="shared" si="869"/>
        <v>0</v>
      </c>
      <c r="N1454" s="59">
        <f t="shared" si="869"/>
        <v>0</v>
      </c>
      <c r="O1454" s="59">
        <f t="shared" si="869"/>
        <v>0</v>
      </c>
      <c r="P1454" s="59">
        <f t="shared" si="869"/>
        <v>0</v>
      </c>
      <c r="Q1454" s="59">
        <f t="shared" si="869"/>
        <v>0</v>
      </c>
      <c r="R1454" s="59">
        <f t="shared" si="869"/>
        <v>0</v>
      </c>
      <c r="S1454" s="59">
        <f t="shared" si="869"/>
        <v>0</v>
      </c>
      <c r="T1454" s="59">
        <f t="shared" si="869"/>
        <v>0</v>
      </c>
      <c r="U1454" s="59">
        <f t="shared" si="869"/>
        <v>0</v>
      </c>
      <c r="V1454" s="59">
        <f t="shared" si="869"/>
        <v>0</v>
      </c>
      <c r="W1454" s="59">
        <f t="shared" si="869"/>
        <v>0</v>
      </c>
      <c r="X1454" s="59">
        <f t="shared" si="869"/>
        <v>0</v>
      </c>
    </row>
    <row r="1455" spans="2:24" hidden="1">
      <c r="B1455" s="58" t="str">
        <f t="shared" si="862"/>
        <v/>
      </c>
      <c r="C1455" s="58" t="str">
        <f t="shared" si="862"/>
        <v/>
      </c>
      <c r="D1455" s="58" t="str">
        <f t="shared" si="862"/>
        <v/>
      </c>
      <c r="E1455" s="58" t="str">
        <f t="shared" si="862"/>
        <v/>
      </c>
      <c r="F1455" s="58"/>
      <c r="G1455" s="58"/>
      <c r="H1455" s="58"/>
      <c r="I1455" s="58"/>
      <c r="J1455" s="58"/>
      <c r="K1455" s="59">
        <f t="shared" ref="K1455:X1455" si="870">IF(AND($D1455="tak",OR($E1455="nie dotyczy",$E1455="badania przemysłowe"),K$1421&lt;=Koniec_Projekt),ROUND(K169*K191,0),0)</f>
        <v>0</v>
      </c>
      <c r="L1455" s="59">
        <f t="shared" si="870"/>
        <v>0</v>
      </c>
      <c r="M1455" s="59">
        <f t="shared" si="870"/>
        <v>0</v>
      </c>
      <c r="N1455" s="59">
        <f t="shared" si="870"/>
        <v>0</v>
      </c>
      <c r="O1455" s="59">
        <f t="shared" si="870"/>
        <v>0</v>
      </c>
      <c r="P1455" s="59">
        <f t="shared" si="870"/>
        <v>0</v>
      </c>
      <c r="Q1455" s="59">
        <f t="shared" si="870"/>
        <v>0</v>
      </c>
      <c r="R1455" s="59">
        <f t="shared" si="870"/>
        <v>0</v>
      </c>
      <c r="S1455" s="59">
        <f t="shared" si="870"/>
        <v>0</v>
      </c>
      <c r="T1455" s="59">
        <f t="shared" si="870"/>
        <v>0</v>
      </c>
      <c r="U1455" s="59">
        <f t="shared" si="870"/>
        <v>0</v>
      </c>
      <c r="V1455" s="59">
        <f t="shared" si="870"/>
        <v>0</v>
      </c>
      <c r="W1455" s="59">
        <f t="shared" si="870"/>
        <v>0</v>
      </c>
      <c r="X1455" s="59">
        <f t="shared" si="870"/>
        <v>0</v>
      </c>
    </row>
    <row r="1456" spans="2:24" hidden="1">
      <c r="B1456" s="58" t="str">
        <f t="shared" si="862"/>
        <v/>
      </c>
      <c r="C1456" s="58" t="str">
        <f t="shared" si="862"/>
        <v/>
      </c>
      <c r="D1456" s="58" t="str">
        <f t="shared" si="862"/>
        <v/>
      </c>
      <c r="E1456" s="58" t="str">
        <f t="shared" si="862"/>
        <v/>
      </c>
      <c r="F1456" s="58"/>
      <c r="G1456" s="58"/>
      <c r="H1456" s="58"/>
      <c r="I1456" s="58"/>
      <c r="J1456" s="58"/>
      <c r="K1456" s="59">
        <f t="shared" ref="K1456:X1456" si="871">IF(AND($D1456="tak",OR($E1456="nie dotyczy",$E1456="badania przemysłowe"),K$1421&lt;=Koniec_Projekt),ROUND(K170*K192,0),0)</f>
        <v>0</v>
      </c>
      <c r="L1456" s="59">
        <f t="shared" si="871"/>
        <v>0</v>
      </c>
      <c r="M1456" s="59">
        <f t="shared" si="871"/>
        <v>0</v>
      </c>
      <c r="N1456" s="59">
        <f t="shared" si="871"/>
        <v>0</v>
      </c>
      <c r="O1456" s="59">
        <f t="shared" si="871"/>
        <v>0</v>
      </c>
      <c r="P1456" s="59">
        <f t="shared" si="871"/>
        <v>0</v>
      </c>
      <c r="Q1456" s="59">
        <f t="shared" si="871"/>
        <v>0</v>
      </c>
      <c r="R1456" s="59">
        <f t="shared" si="871"/>
        <v>0</v>
      </c>
      <c r="S1456" s="59">
        <f t="shared" si="871"/>
        <v>0</v>
      </c>
      <c r="T1456" s="59">
        <f t="shared" si="871"/>
        <v>0</v>
      </c>
      <c r="U1456" s="59">
        <f t="shared" si="871"/>
        <v>0</v>
      </c>
      <c r="V1456" s="59">
        <f t="shared" si="871"/>
        <v>0</v>
      </c>
      <c r="W1456" s="59">
        <f t="shared" si="871"/>
        <v>0</v>
      </c>
      <c r="X1456" s="59">
        <f t="shared" si="871"/>
        <v>0</v>
      </c>
    </row>
    <row r="1457" spans="2:24" hidden="1">
      <c r="B1457" s="58" t="str">
        <f t="shared" si="862"/>
        <v/>
      </c>
      <c r="C1457" s="58" t="str">
        <f t="shared" si="862"/>
        <v/>
      </c>
      <c r="D1457" s="58" t="str">
        <f t="shared" si="862"/>
        <v/>
      </c>
      <c r="E1457" s="58" t="str">
        <f t="shared" si="862"/>
        <v/>
      </c>
      <c r="F1457" s="58"/>
      <c r="G1457" s="58"/>
      <c r="H1457" s="58"/>
      <c r="I1457" s="58"/>
      <c r="J1457" s="58"/>
      <c r="K1457" s="59">
        <f t="shared" ref="K1457:X1457" si="872">IF(AND($D1457="tak",OR($E1457="nie dotyczy",$E1457="badania przemysłowe"),K$1421&lt;=Koniec_Projekt),ROUND(K171*K193,0),0)</f>
        <v>0</v>
      </c>
      <c r="L1457" s="59">
        <f t="shared" si="872"/>
        <v>0</v>
      </c>
      <c r="M1457" s="59">
        <f t="shared" si="872"/>
        <v>0</v>
      </c>
      <c r="N1457" s="59">
        <f t="shared" si="872"/>
        <v>0</v>
      </c>
      <c r="O1457" s="59">
        <f t="shared" si="872"/>
        <v>0</v>
      </c>
      <c r="P1457" s="59">
        <f t="shared" si="872"/>
        <v>0</v>
      </c>
      <c r="Q1457" s="59">
        <f t="shared" si="872"/>
        <v>0</v>
      </c>
      <c r="R1457" s="59">
        <f t="shared" si="872"/>
        <v>0</v>
      </c>
      <c r="S1457" s="59">
        <f t="shared" si="872"/>
        <v>0</v>
      </c>
      <c r="T1457" s="59">
        <f t="shared" si="872"/>
        <v>0</v>
      </c>
      <c r="U1457" s="59">
        <f t="shared" si="872"/>
        <v>0</v>
      </c>
      <c r="V1457" s="59">
        <f t="shared" si="872"/>
        <v>0</v>
      </c>
      <c r="W1457" s="59">
        <f t="shared" si="872"/>
        <v>0</v>
      </c>
      <c r="X1457" s="59">
        <f t="shared" si="872"/>
        <v>0</v>
      </c>
    </row>
    <row r="1458" spans="2:24" hidden="1">
      <c r="B1458" s="58" t="str">
        <f t="shared" si="862"/>
        <v/>
      </c>
      <c r="C1458" s="58" t="str">
        <f t="shared" si="862"/>
        <v/>
      </c>
      <c r="D1458" s="58" t="str">
        <f t="shared" si="862"/>
        <v/>
      </c>
      <c r="E1458" s="58" t="str">
        <f t="shared" si="862"/>
        <v/>
      </c>
      <c r="F1458" s="58"/>
      <c r="G1458" s="58"/>
      <c r="H1458" s="58"/>
      <c r="I1458" s="58"/>
      <c r="J1458" s="58"/>
      <c r="K1458" s="59">
        <f t="shared" ref="K1458:X1458" si="873">IF(AND($D1458="tak",OR($E1458="nie dotyczy",$E1458="badania przemysłowe"),K$1421&lt;=Koniec_Projekt),ROUND(K172*K194,0),0)</f>
        <v>0</v>
      </c>
      <c r="L1458" s="59">
        <f t="shared" si="873"/>
        <v>0</v>
      </c>
      <c r="M1458" s="59">
        <f t="shared" si="873"/>
        <v>0</v>
      </c>
      <c r="N1458" s="59">
        <f t="shared" si="873"/>
        <v>0</v>
      </c>
      <c r="O1458" s="59">
        <f t="shared" si="873"/>
        <v>0</v>
      </c>
      <c r="P1458" s="59">
        <f t="shared" si="873"/>
        <v>0</v>
      </c>
      <c r="Q1458" s="59">
        <f t="shared" si="873"/>
        <v>0</v>
      </c>
      <c r="R1458" s="59">
        <f t="shared" si="873"/>
        <v>0</v>
      </c>
      <c r="S1458" s="59">
        <f t="shared" si="873"/>
        <v>0</v>
      </c>
      <c r="T1458" s="59">
        <f t="shared" si="873"/>
        <v>0</v>
      </c>
      <c r="U1458" s="59">
        <f t="shared" si="873"/>
        <v>0</v>
      </c>
      <c r="V1458" s="59">
        <f t="shared" si="873"/>
        <v>0</v>
      </c>
      <c r="W1458" s="59">
        <f t="shared" si="873"/>
        <v>0</v>
      </c>
      <c r="X1458" s="59">
        <f t="shared" si="873"/>
        <v>0</v>
      </c>
    </row>
    <row r="1459" spans="2:24" hidden="1">
      <c r="B1459" s="58" t="str">
        <f t="shared" si="862"/>
        <v/>
      </c>
      <c r="C1459" s="58" t="str">
        <f t="shared" si="862"/>
        <v/>
      </c>
      <c r="D1459" s="58" t="str">
        <f t="shared" si="862"/>
        <v/>
      </c>
      <c r="E1459" s="58" t="str">
        <f t="shared" si="862"/>
        <v/>
      </c>
      <c r="F1459" s="58"/>
      <c r="G1459" s="58"/>
      <c r="H1459" s="58"/>
      <c r="I1459" s="58"/>
      <c r="J1459" s="58"/>
      <c r="K1459" s="59">
        <f t="shared" ref="K1459:X1459" si="874">IF(AND($D1459="tak",OR($E1459="nie dotyczy",$E1459="badania przemysłowe"),K$1421&lt;=Koniec_Projekt),ROUND(K173*K195,0),0)</f>
        <v>0</v>
      </c>
      <c r="L1459" s="59">
        <f t="shared" si="874"/>
        <v>0</v>
      </c>
      <c r="M1459" s="59">
        <f t="shared" si="874"/>
        <v>0</v>
      </c>
      <c r="N1459" s="59">
        <f t="shared" si="874"/>
        <v>0</v>
      </c>
      <c r="O1459" s="59">
        <f t="shared" si="874"/>
        <v>0</v>
      </c>
      <c r="P1459" s="59">
        <f t="shared" si="874"/>
        <v>0</v>
      </c>
      <c r="Q1459" s="59">
        <f t="shared" si="874"/>
        <v>0</v>
      </c>
      <c r="R1459" s="59">
        <f t="shared" si="874"/>
        <v>0</v>
      </c>
      <c r="S1459" s="59">
        <f t="shared" si="874"/>
        <v>0</v>
      </c>
      <c r="T1459" s="59">
        <f t="shared" si="874"/>
        <v>0</v>
      </c>
      <c r="U1459" s="59">
        <f t="shared" si="874"/>
        <v>0</v>
      </c>
      <c r="V1459" s="59">
        <f t="shared" si="874"/>
        <v>0</v>
      </c>
      <c r="W1459" s="59">
        <f t="shared" si="874"/>
        <v>0</v>
      </c>
      <c r="X1459" s="59">
        <f t="shared" si="874"/>
        <v>0</v>
      </c>
    </row>
    <row r="1460" spans="2:24" hidden="1">
      <c r="B1460" s="58" t="str">
        <f t="shared" si="862"/>
        <v/>
      </c>
      <c r="C1460" s="58" t="str">
        <f t="shared" si="862"/>
        <v/>
      </c>
      <c r="D1460" s="58" t="str">
        <f t="shared" si="862"/>
        <v/>
      </c>
      <c r="E1460" s="58" t="str">
        <f t="shared" si="862"/>
        <v/>
      </c>
      <c r="F1460" s="58"/>
      <c r="G1460" s="58"/>
      <c r="H1460" s="58"/>
      <c r="I1460" s="58"/>
      <c r="J1460" s="58"/>
      <c r="K1460" s="59">
        <f t="shared" ref="K1460:X1460" si="875">IF(AND($D1460="tak",OR($E1460="nie dotyczy",$E1460="badania przemysłowe"),K$1421&lt;=Koniec_Projekt),ROUND(K174*K196,0),0)</f>
        <v>0</v>
      </c>
      <c r="L1460" s="59">
        <f t="shared" si="875"/>
        <v>0</v>
      </c>
      <c r="M1460" s="59">
        <f t="shared" si="875"/>
        <v>0</v>
      </c>
      <c r="N1460" s="59">
        <f t="shared" si="875"/>
        <v>0</v>
      </c>
      <c r="O1460" s="59">
        <f t="shared" si="875"/>
        <v>0</v>
      </c>
      <c r="P1460" s="59">
        <f t="shared" si="875"/>
        <v>0</v>
      </c>
      <c r="Q1460" s="59">
        <f t="shared" si="875"/>
        <v>0</v>
      </c>
      <c r="R1460" s="59">
        <f t="shared" si="875"/>
        <v>0</v>
      </c>
      <c r="S1460" s="59">
        <f t="shared" si="875"/>
        <v>0</v>
      </c>
      <c r="T1460" s="59">
        <f t="shared" si="875"/>
        <v>0</v>
      </c>
      <c r="U1460" s="59">
        <f t="shared" si="875"/>
        <v>0</v>
      </c>
      <c r="V1460" s="59">
        <f t="shared" si="875"/>
        <v>0</v>
      </c>
      <c r="W1460" s="59">
        <f t="shared" si="875"/>
        <v>0</v>
      </c>
      <c r="X1460" s="59">
        <f t="shared" si="875"/>
        <v>0</v>
      </c>
    </row>
    <row r="1461" spans="2:24" hidden="1">
      <c r="B1461" s="58" t="str">
        <f t="shared" si="862"/>
        <v/>
      </c>
      <c r="C1461" s="58" t="str">
        <f t="shared" si="862"/>
        <v/>
      </c>
      <c r="D1461" s="58" t="str">
        <f t="shared" si="862"/>
        <v/>
      </c>
      <c r="E1461" s="58" t="str">
        <f t="shared" si="862"/>
        <v/>
      </c>
      <c r="F1461" s="58"/>
      <c r="G1461" s="58"/>
      <c r="H1461" s="58"/>
      <c r="I1461" s="58"/>
      <c r="J1461" s="58"/>
      <c r="K1461" s="59">
        <f t="shared" ref="K1461:X1461" si="876">IF(AND($D1461="tak",OR($E1461="nie dotyczy",$E1461="badania przemysłowe"),K$1421&lt;=Koniec_Projekt),ROUND(K175*K197,0),0)</f>
        <v>0</v>
      </c>
      <c r="L1461" s="59">
        <f t="shared" si="876"/>
        <v>0</v>
      </c>
      <c r="M1461" s="59">
        <f t="shared" si="876"/>
        <v>0</v>
      </c>
      <c r="N1461" s="59">
        <f t="shared" si="876"/>
        <v>0</v>
      </c>
      <c r="O1461" s="59">
        <f t="shared" si="876"/>
        <v>0</v>
      </c>
      <c r="P1461" s="59">
        <f t="shared" si="876"/>
        <v>0</v>
      </c>
      <c r="Q1461" s="59">
        <f t="shared" si="876"/>
        <v>0</v>
      </c>
      <c r="R1461" s="59">
        <f t="shared" si="876"/>
        <v>0</v>
      </c>
      <c r="S1461" s="59">
        <f t="shared" si="876"/>
        <v>0</v>
      </c>
      <c r="T1461" s="59">
        <f t="shared" si="876"/>
        <v>0</v>
      </c>
      <c r="U1461" s="59">
        <f t="shared" si="876"/>
        <v>0</v>
      </c>
      <c r="V1461" s="59">
        <f t="shared" si="876"/>
        <v>0</v>
      </c>
      <c r="W1461" s="59">
        <f t="shared" si="876"/>
        <v>0</v>
      </c>
      <c r="X1461" s="59">
        <f t="shared" si="876"/>
        <v>0</v>
      </c>
    </row>
    <row r="1462" spans="2:24" hidden="1">
      <c r="B1462" s="58" t="str">
        <f t="shared" si="862"/>
        <v/>
      </c>
      <c r="C1462" s="58" t="str">
        <f t="shared" si="862"/>
        <v/>
      </c>
      <c r="D1462" s="58" t="str">
        <f t="shared" si="862"/>
        <v/>
      </c>
      <c r="E1462" s="58" t="str">
        <f t="shared" si="862"/>
        <v/>
      </c>
      <c r="F1462" s="58"/>
      <c r="G1462" s="58"/>
      <c r="H1462" s="58"/>
      <c r="I1462" s="58"/>
      <c r="J1462" s="58"/>
      <c r="K1462" s="59">
        <f t="shared" ref="K1462:X1462" si="877">IF(AND($D1462="tak",OR($E1462="nie dotyczy",$E1462="badania przemysłowe"),K$1421&lt;=Koniec_Projekt),ROUND(K176*K198,0),0)</f>
        <v>0</v>
      </c>
      <c r="L1462" s="59">
        <f t="shared" si="877"/>
        <v>0</v>
      </c>
      <c r="M1462" s="59">
        <f t="shared" si="877"/>
        <v>0</v>
      </c>
      <c r="N1462" s="59">
        <f t="shared" si="877"/>
        <v>0</v>
      </c>
      <c r="O1462" s="59">
        <f t="shared" si="877"/>
        <v>0</v>
      </c>
      <c r="P1462" s="59">
        <f t="shared" si="877"/>
        <v>0</v>
      </c>
      <c r="Q1462" s="59">
        <f t="shared" si="877"/>
        <v>0</v>
      </c>
      <c r="R1462" s="59">
        <f t="shared" si="877"/>
        <v>0</v>
      </c>
      <c r="S1462" s="59">
        <f t="shared" si="877"/>
        <v>0</v>
      </c>
      <c r="T1462" s="59">
        <f t="shared" si="877"/>
        <v>0</v>
      </c>
      <c r="U1462" s="59">
        <f t="shared" si="877"/>
        <v>0</v>
      </c>
      <c r="V1462" s="59">
        <f t="shared" si="877"/>
        <v>0</v>
      </c>
      <c r="W1462" s="59">
        <f t="shared" si="877"/>
        <v>0</v>
      </c>
      <c r="X1462" s="59">
        <f t="shared" si="877"/>
        <v>0</v>
      </c>
    </row>
    <row r="1463" spans="2:24" hidden="1">
      <c r="B1463" s="58" t="str">
        <f t="shared" si="862"/>
        <v/>
      </c>
      <c r="C1463" s="58" t="str">
        <f t="shared" si="862"/>
        <v/>
      </c>
      <c r="D1463" s="58" t="str">
        <f t="shared" si="862"/>
        <v/>
      </c>
      <c r="E1463" s="58" t="str">
        <f t="shared" si="862"/>
        <v/>
      </c>
      <c r="F1463" s="58"/>
      <c r="G1463" s="58"/>
      <c r="H1463" s="58"/>
      <c r="I1463" s="58"/>
      <c r="J1463" s="58"/>
      <c r="K1463" s="59">
        <f t="shared" ref="K1463:X1463" si="878">IF(AND($D1463="tak",OR($E1463="nie dotyczy",$E1463="badania przemysłowe"),K$1421&lt;=Koniec_Projekt),ROUND(K177*K199,0),0)</f>
        <v>0</v>
      </c>
      <c r="L1463" s="59">
        <f t="shared" si="878"/>
        <v>0</v>
      </c>
      <c r="M1463" s="59">
        <f t="shared" si="878"/>
        <v>0</v>
      </c>
      <c r="N1463" s="59">
        <f t="shared" si="878"/>
        <v>0</v>
      </c>
      <c r="O1463" s="59">
        <f t="shared" si="878"/>
        <v>0</v>
      </c>
      <c r="P1463" s="59">
        <f t="shared" si="878"/>
        <v>0</v>
      </c>
      <c r="Q1463" s="59">
        <f t="shared" si="878"/>
        <v>0</v>
      </c>
      <c r="R1463" s="59">
        <f t="shared" si="878"/>
        <v>0</v>
      </c>
      <c r="S1463" s="59">
        <f t="shared" si="878"/>
        <v>0</v>
      </c>
      <c r="T1463" s="59">
        <f t="shared" si="878"/>
        <v>0</v>
      </c>
      <c r="U1463" s="59">
        <f t="shared" si="878"/>
        <v>0</v>
      </c>
      <c r="V1463" s="59">
        <f t="shared" si="878"/>
        <v>0</v>
      </c>
      <c r="W1463" s="59">
        <f t="shared" si="878"/>
        <v>0</v>
      </c>
      <c r="X1463" s="59">
        <f t="shared" si="878"/>
        <v>0</v>
      </c>
    </row>
    <row r="1464" spans="2:24" hidden="1">
      <c r="B1464" s="58" t="str">
        <f t="shared" si="862"/>
        <v/>
      </c>
      <c r="C1464" s="58" t="str">
        <f t="shared" si="862"/>
        <v/>
      </c>
      <c r="D1464" s="58" t="str">
        <f t="shared" si="862"/>
        <v/>
      </c>
      <c r="E1464" s="58" t="str">
        <f t="shared" si="862"/>
        <v/>
      </c>
      <c r="F1464" s="58"/>
      <c r="G1464" s="58"/>
      <c r="H1464" s="58"/>
      <c r="I1464" s="58"/>
      <c r="J1464" s="58"/>
      <c r="K1464" s="59">
        <f t="shared" ref="K1464:X1464" si="879">IF(AND($D1464="tak",OR($E1464="nie dotyczy",$E1464="badania przemysłowe"),K$1421&lt;=Koniec_Projekt),ROUND(K178*K200,0),0)</f>
        <v>0</v>
      </c>
      <c r="L1464" s="59">
        <f t="shared" si="879"/>
        <v>0</v>
      </c>
      <c r="M1464" s="59">
        <f t="shared" si="879"/>
        <v>0</v>
      </c>
      <c r="N1464" s="59">
        <f t="shared" si="879"/>
        <v>0</v>
      </c>
      <c r="O1464" s="59">
        <f t="shared" si="879"/>
        <v>0</v>
      </c>
      <c r="P1464" s="59">
        <f t="shared" si="879"/>
        <v>0</v>
      </c>
      <c r="Q1464" s="59">
        <f t="shared" si="879"/>
        <v>0</v>
      </c>
      <c r="R1464" s="59">
        <f t="shared" si="879"/>
        <v>0</v>
      </c>
      <c r="S1464" s="59">
        <f t="shared" si="879"/>
        <v>0</v>
      </c>
      <c r="T1464" s="59">
        <f t="shared" si="879"/>
        <v>0</v>
      </c>
      <c r="U1464" s="59">
        <f t="shared" si="879"/>
        <v>0</v>
      </c>
      <c r="V1464" s="59">
        <f t="shared" si="879"/>
        <v>0</v>
      </c>
      <c r="W1464" s="59">
        <f t="shared" si="879"/>
        <v>0</v>
      </c>
      <c r="X1464" s="59">
        <f t="shared" si="879"/>
        <v>0</v>
      </c>
    </row>
    <row r="1465" spans="2:24" hidden="1">
      <c r="B1465" s="58" t="str">
        <f t="shared" si="862"/>
        <v/>
      </c>
      <c r="C1465" s="58" t="str">
        <f t="shared" si="862"/>
        <v/>
      </c>
      <c r="D1465" s="58" t="str">
        <f t="shared" si="862"/>
        <v/>
      </c>
      <c r="E1465" s="58" t="str">
        <f t="shared" si="862"/>
        <v/>
      </c>
      <c r="F1465" s="58"/>
      <c r="G1465" s="58"/>
      <c r="H1465" s="58"/>
      <c r="I1465" s="58"/>
      <c r="J1465" s="58"/>
      <c r="K1465" s="59">
        <f t="shared" ref="K1465:X1465" si="880">IF(AND($D1465="tak",OR($E1465="nie dotyczy",$E1465="badania przemysłowe"),K$1421&lt;=Koniec_Projekt),ROUND(K179*K201,0),0)</f>
        <v>0</v>
      </c>
      <c r="L1465" s="59">
        <f t="shared" si="880"/>
        <v>0</v>
      </c>
      <c r="M1465" s="59">
        <f t="shared" si="880"/>
        <v>0</v>
      </c>
      <c r="N1465" s="59">
        <f t="shared" si="880"/>
        <v>0</v>
      </c>
      <c r="O1465" s="59">
        <f t="shared" si="880"/>
        <v>0</v>
      </c>
      <c r="P1465" s="59">
        <f t="shared" si="880"/>
        <v>0</v>
      </c>
      <c r="Q1465" s="59">
        <f t="shared" si="880"/>
        <v>0</v>
      </c>
      <c r="R1465" s="59">
        <f t="shared" si="880"/>
        <v>0</v>
      </c>
      <c r="S1465" s="59">
        <f t="shared" si="880"/>
        <v>0</v>
      </c>
      <c r="T1465" s="59">
        <f t="shared" si="880"/>
        <v>0</v>
      </c>
      <c r="U1465" s="59">
        <f t="shared" si="880"/>
        <v>0</v>
      </c>
      <c r="V1465" s="59">
        <f t="shared" si="880"/>
        <v>0</v>
      </c>
      <c r="W1465" s="59">
        <f t="shared" si="880"/>
        <v>0</v>
      </c>
      <c r="X1465" s="59">
        <f t="shared" si="880"/>
        <v>0</v>
      </c>
    </row>
    <row r="1466" spans="2:24" hidden="1">
      <c r="B1466" s="58" t="str">
        <f t="shared" si="862"/>
        <v/>
      </c>
      <c r="C1466" s="58" t="str">
        <f t="shared" si="862"/>
        <v/>
      </c>
      <c r="D1466" s="58" t="str">
        <f t="shared" si="862"/>
        <v/>
      </c>
      <c r="E1466" s="58" t="str">
        <f t="shared" si="862"/>
        <v/>
      </c>
      <c r="F1466" s="58"/>
      <c r="G1466" s="58"/>
      <c r="H1466" s="58"/>
      <c r="I1466" s="58"/>
      <c r="J1466" s="58"/>
      <c r="K1466" s="59">
        <f t="shared" ref="K1466:X1466" si="881">IF(AND($D1466="tak",OR($E1466="nie dotyczy",$E1466="badania przemysłowe"),K$1421&lt;=Koniec_Projekt),ROUND(K180*K202,0),0)</f>
        <v>0</v>
      </c>
      <c r="L1466" s="59">
        <f t="shared" si="881"/>
        <v>0</v>
      </c>
      <c r="M1466" s="59">
        <f t="shared" si="881"/>
        <v>0</v>
      </c>
      <c r="N1466" s="59">
        <f t="shared" si="881"/>
        <v>0</v>
      </c>
      <c r="O1466" s="59">
        <f t="shared" si="881"/>
        <v>0</v>
      </c>
      <c r="P1466" s="59">
        <f t="shared" si="881"/>
        <v>0</v>
      </c>
      <c r="Q1466" s="59">
        <f t="shared" si="881"/>
        <v>0</v>
      </c>
      <c r="R1466" s="59">
        <f t="shared" si="881"/>
        <v>0</v>
      </c>
      <c r="S1466" s="59">
        <f t="shared" si="881"/>
        <v>0</v>
      </c>
      <c r="T1466" s="59">
        <f t="shared" si="881"/>
        <v>0</v>
      </c>
      <c r="U1466" s="59">
        <f t="shared" si="881"/>
        <v>0</v>
      </c>
      <c r="V1466" s="59">
        <f t="shared" si="881"/>
        <v>0</v>
      </c>
      <c r="W1466" s="59">
        <f t="shared" si="881"/>
        <v>0</v>
      </c>
      <c r="X1466" s="59">
        <f t="shared" si="881"/>
        <v>0</v>
      </c>
    </row>
    <row r="1467" spans="2:24" hidden="1">
      <c r="B1467" s="58" t="str">
        <f t="shared" si="862"/>
        <v/>
      </c>
      <c r="C1467" s="58" t="str">
        <f t="shared" si="862"/>
        <v/>
      </c>
      <c r="D1467" s="58" t="str">
        <f t="shared" si="862"/>
        <v/>
      </c>
      <c r="E1467" s="58" t="str">
        <f t="shared" si="862"/>
        <v/>
      </c>
      <c r="F1467" s="58"/>
      <c r="G1467" s="58"/>
      <c r="H1467" s="58"/>
      <c r="I1467" s="58"/>
      <c r="J1467" s="58"/>
      <c r="K1467" s="59">
        <f t="shared" ref="K1467:X1467" si="882">IF(AND($D1467="tak",OR($E1467="nie dotyczy",$E1467="badania przemysłowe"),K$1421&lt;=Koniec_Projekt),ROUND(K181*K203,0),0)</f>
        <v>0</v>
      </c>
      <c r="L1467" s="59">
        <f t="shared" si="882"/>
        <v>0</v>
      </c>
      <c r="M1467" s="59">
        <f t="shared" si="882"/>
        <v>0</v>
      </c>
      <c r="N1467" s="59">
        <f t="shared" si="882"/>
        <v>0</v>
      </c>
      <c r="O1467" s="59">
        <f t="shared" si="882"/>
        <v>0</v>
      </c>
      <c r="P1467" s="59">
        <f t="shared" si="882"/>
        <v>0</v>
      </c>
      <c r="Q1467" s="59">
        <f t="shared" si="882"/>
        <v>0</v>
      </c>
      <c r="R1467" s="59">
        <f t="shared" si="882"/>
        <v>0</v>
      </c>
      <c r="S1467" s="59">
        <f t="shared" si="882"/>
        <v>0</v>
      </c>
      <c r="T1467" s="59">
        <f t="shared" si="882"/>
        <v>0</v>
      </c>
      <c r="U1467" s="59">
        <f t="shared" si="882"/>
        <v>0</v>
      </c>
      <c r="V1467" s="59">
        <f t="shared" si="882"/>
        <v>0</v>
      </c>
      <c r="W1467" s="59">
        <f t="shared" si="882"/>
        <v>0</v>
      </c>
      <c r="X1467" s="59">
        <f t="shared" si="882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83">ROUND(SUM(K1448:K1467),0)</f>
        <v>0</v>
      </c>
      <c r="L1468" s="60">
        <f t="shared" si="883"/>
        <v>0</v>
      </c>
      <c r="M1468" s="60">
        <f t="shared" si="883"/>
        <v>0</v>
      </c>
      <c r="N1468" s="60">
        <f t="shared" si="883"/>
        <v>0</v>
      </c>
      <c r="O1468" s="60">
        <f t="shared" si="883"/>
        <v>0</v>
      </c>
      <c r="P1468" s="60">
        <f t="shared" si="883"/>
        <v>0</v>
      </c>
      <c r="Q1468" s="60">
        <f t="shared" si="883"/>
        <v>0</v>
      </c>
      <c r="R1468" s="60">
        <f t="shared" si="883"/>
        <v>0</v>
      </c>
      <c r="S1468" s="60">
        <f t="shared" si="883"/>
        <v>0</v>
      </c>
      <c r="T1468" s="60">
        <f t="shared" si="883"/>
        <v>0</v>
      </c>
      <c r="U1468" s="60">
        <f t="shared" si="883"/>
        <v>0</v>
      </c>
      <c r="V1468" s="60">
        <f t="shared" si="883"/>
        <v>0</v>
      </c>
      <c r="W1468" s="60">
        <f t="shared" si="883"/>
        <v>0</v>
      </c>
      <c r="X1468" s="60">
        <f t="shared" si="883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4">IF(ISBLANK(B1232),"",B1232)</f>
        <v/>
      </c>
      <c r="C1472" s="58" t="str">
        <f t="shared" si="884"/>
        <v/>
      </c>
      <c r="D1472" s="58" t="str">
        <f t="shared" si="884"/>
        <v/>
      </c>
      <c r="E1472" s="58" t="str">
        <f t="shared" si="884"/>
        <v/>
      </c>
      <c r="F1472" s="58"/>
      <c r="G1472" s="58"/>
      <c r="H1472" s="58"/>
      <c r="I1472" s="58"/>
      <c r="J1472" s="58"/>
      <c r="K1472" s="59">
        <f t="shared" ref="K1472:X1472" si="885">IF(AND($D1472="tak",OR($E1472="nie dotyczy",$E1472="badania przemysłowe"),K$1421&lt;=Koniec_Projekt),ROUND(K207*K214,0),0)</f>
        <v>0</v>
      </c>
      <c r="L1472" s="59">
        <f t="shared" si="885"/>
        <v>0</v>
      </c>
      <c r="M1472" s="59">
        <f t="shared" si="885"/>
        <v>0</v>
      </c>
      <c r="N1472" s="59">
        <f t="shared" si="885"/>
        <v>0</v>
      </c>
      <c r="O1472" s="59">
        <f t="shared" si="885"/>
        <v>0</v>
      </c>
      <c r="P1472" s="59">
        <f t="shared" si="885"/>
        <v>0</v>
      </c>
      <c r="Q1472" s="59">
        <f t="shared" si="885"/>
        <v>0</v>
      </c>
      <c r="R1472" s="59">
        <f t="shared" si="885"/>
        <v>0</v>
      </c>
      <c r="S1472" s="59">
        <f t="shared" si="885"/>
        <v>0</v>
      </c>
      <c r="T1472" s="59">
        <f t="shared" si="885"/>
        <v>0</v>
      </c>
      <c r="U1472" s="59">
        <f t="shared" si="885"/>
        <v>0</v>
      </c>
      <c r="V1472" s="59">
        <f t="shared" si="885"/>
        <v>0</v>
      </c>
      <c r="W1472" s="59">
        <f t="shared" si="885"/>
        <v>0</v>
      </c>
      <c r="X1472" s="59">
        <f t="shared" si="885"/>
        <v>0</v>
      </c>
    </row>
    <row r="1473" spans="2:24" hidden="1">
      <c r="B1473" s="58" t="str">
        <f t="shared" si="884"/>
        <v/>
      </c>
      <c r="C1473" s="58" t="str">
        <f t="shared" si="884"/>
        <v/>
      </c>
      <c r="D1473" s="58" t="str">
        <f t="shared" si="884"/>
        <v/>
      </c>
      <c r="E1473" s="58" t="str">
        <f t="shared" si="884"/>
        <v/>
      </c>
      <c r="F1473" s="58"/>
      <c r="G1473" s="58"/>
      <c r="H1473" s="58"/>
      <c r="I1473" s="58"/>
      <c r="J1473" s="58"/>
      <c r="K1473" s="59">
        <f t="shared" ref="K1473:X1473" si="886">IF(AND($D1473="tak",OR($E1473="nie dotyczy",$E1473="badania przemysłowe"),K$1421&lt;=Koniec_Projekt),ROUND(K208*K215,0),0)</f>
        <v>0</v>
      </c>
      <c r="L1473" s="59">
        <f t="shared" si="886"/>
        <v>0</v>
      </c>
      <c r="M1473" s="59">
        <f t="shared" si="886"/>
        <v>0</v>
      </c>
      <c r="N1473" s="59">
        <f t="shared" si="886"/>
        <v>0</v>
      </c>
      <c r="O1473" s="59">
        <f t="shared" si="886"/>
        <v>0</v>
      </c>
      <c r="P1473" s="59">
        <f t="shared" si="886"/>
        <v>0</v>
      </c>
      <c r="Q1473" s="59">
        <f t="shared" si="886"/>
        <v>0</v>
      </c>
      <c r="R1473" s="59">
        <f t="shared" si="886"/>
        <v>0</v>
      </c>
      <c r="S1473" s="59">
        <f t="shared" si="886"/>
        <v>0</v>
      </c>
      <c r="T1473" s="59">
        <f t="shared" si="886"/>
        <v>0</v>
      </c>
      <c r="U1473" s="59">
        <f t="shared" si="886"/>
        <v>0</v>
      </c>
      <c r="V1473" s="59">
        <f t="shared" si="886"/>
        <v>0</v>
      </c>
      <c r="W1473" s="59">
        <f t="shared" si="886"/>
        <v>0</v>
      </c>
      <c r="X1473" s="59">
        <f t="shared" si="886"/>
        <v>0</v>
      </c>
    </row>
    <row r="1474" spans="2:24" hidden="1">
      <c r="B1474" s="58" t="str">
        <f t="shared" si="884"/>
        <v/>
      </c>
      <c r="C1474" s="58" t="str">
        <f t="shared" si="884"/>
        <v/>
      </c>
      <c r="D1474" s="58" t="str">
        <f t="shared" si="884"/>
        <v/>
      </c>
      <c r="E1474" s="58" t="str">
        <f t="shared" si="884"/>
        <v/>
      </c>
      <c r="F1474" s="58"/>
      <c r="G1474" s="58"/>
      <c r="H1474" s="58"/>
      <c r="I1474" s="58"/>
      <c r="J1474" s="58"/>
      <c r="K1474" s="59">
        <f t="shared" ref="K1474:X1474" si="887">IF(AND($D1474="tak",OR($E1474="nie dotyczy",$E1474="badania przemysłowe"),K$1421&lt;=Koniec_Projekt),ROUND(K209*K216,0),0)</f>
        <v>0</v>
      </c>
      <c r="L1474" s="59">
        <f t="shared" si="887"/>
        <v>0</v>
      </c>
      <c r="M1474" s="59">
        <f t="shared" si="887"/>
        <v>0</v>
      </c>
      <c r="N1474" s="59">
        <f t="shared" si="887"/>
        <v>0</v>
      </c>
      <c r="O1474" s="59">
        <f t="shared" si="887"/>
        <v>0</v>
      </c>
      <c r="P1474" s="59">
        <f t="shared" si="887"/>
        <v>0</v>
      </c>
      <c r="Q1474" s="59">
        <f t="shared" si="887"/>
        <v>0</v>
      </c>
      <c r="R1474" s="59">
        <f t="shared" si="887"/>
        <v>0</v>
      </c>
      <c r="S1474" s="59">
        <f t="shared" si="887"/>
        <v>0</v>
      </c>
      <c r="T1474" s="59">
        <f t="shared" si="887"/>
        <v>0</v>
      </c>
      <c r="U1474" s="59">
        <f t="shared" si="887"/>
        <v>0</v>
      </c>
      <c r="V1474" s="59">
        <f t="shared" si="887"/>
        <v>0</v>
      </c>
      <c r="W1474" s="59">
        <f t="shared" si="887"/>
        <v>0</v>
      </c>
      <c r="X1474" s="59">
        <f t="shared" si="887"/>
        <v>0</v>
      </c>
    </row>
    <row r="1475" spans="2:24" hidden="1">
      <c r="B1475" s="58" t="str">
        <f t="shared" si="884"/>
        <v/>
      </c>
      <c r="C1475" s="58" t="str">
        <f t="shared" si="884"/>
        <v/>
      </c>
      <c r="D1475" s="58" t="str">
        <f t="shared" si="884"/>
        <v/>
      </c>
      <c r="E1475" s="58" t="str">
        <f t="shared" si="884"/>
        <v/>
      </c>
      <c r="F1475" s="58"/>
      <c r="G1475" s="58"/>
      <c r="H1475" s="58"/>
      <c r="I1475" s="58"/>
      <c r="J1475" s="58"/>
      <c r="K1475" s="59">
        <f t="shared" ref="K1475:X1475" si="888">IF(AND($D1475="tak",OR($E1475="nie dotyczy",$E1475="badania przemysłowe"),K$1421&lt;=Koniec_Projekt),ROUND(K210*K217,0),0)</f>
        <v>0</v>
      </c>
      <c r="L1475" s="59">
        <f t="shared" si="888"/>
        <v>0</v>
      </c>
      <c r="M1475" s="59">
        <f t="shared" si="888"/>
        <v>0</v>
      </c>
      <c r="N1475" s="59">
        <f t="shared" si="888"/>
        <v>0</v>
      </c>
      <c r="O1475" s="59">
        <f t="shared" si="888"/>
        <v>0</v>
      </c>
      <c r="P1475" s="59">
        <f t="shared" si="888"/>
        <v>0</v>
      </c>
      <c r="Q1475" s="59">
        <f t="shared" si="888"/>
        <v>0</v>
      </c>
      <c r="R1475" s="59">
        <f t="shared" si="888"/>
        <v>0</v>
      </c>
      <c r="S1475" s="59">
        <f t="shared" si="888"/>
        <v>0</v>
      </c>
      <c r="T1475" s="59">
        <f t="shared" si="888"/>
        <v>0</v>
      </c>
      <c r="U1475" s="59">
        <f t="shared" si="888"/>
        <v>0</v>
      </c>
      <c r="V1475" s="59">
        <f t="shared" si="888"/>
        <v>0</v>
      </c>
      <c r="W1475" s="59">
        <f t="shared" si="888"/>
        <v>0</v>
      </c>
      <c r="X1475" s="59">
        <f t="shared" si="888"/>
        <v>0</v>
      </c>
    </row>
    <row r="1476" spans="2:24" hidden="1">
      <c r="B1476" s="58" t="str">
        <f t="shared" si="884"/>
        <v/>
      </c>
      <c r="C1476" s="58" t="str">
        <f t="shared" si="884"/>
        <v/>
      </c>
      <c r="D1476" s="58" t="str">
        <f t="shared" si="884"/>
        <v/>
      </c>
      <c r="E1476" s="58" t="str">
        <f t="shared" si="884"/>
        <v/>
      </c>
      <c r="F1476" s="58"/>
      <c r="G1476" s="58"/>
      <c r="H1476" s="58"/>
      <c r="I1476" s="58"/>
      <c r="J1476" s="58"/>
      <c r="K1476" s="59">
        <f t="shared" ref="K1476:X1476" si="889">IF(AND($D1476="tak",OR($E1476="nie dotyczy",$E1476="badania przemysłowe"),K$1421&lt;=Koniec_Projekt),ROUND(K211*K218,0),0)</f>
        <v>0</v>
      </c>
      <c r="L1476" s="59">
        <f t="shared" si="889"/>
        <v>0</v>
      </c>
      <c r="M1476" s="59">
        <f t="shared" si="889"/>
        <v>0</v>
      </c>
      <c r="N1476" s="59">
        <f t="shared" si="889"/>
        <v>0</v>
      </c>
      <c r="O1476" s="59">
        <f t="shared" si="889"/>
        <v>0</v>
      </c>
      <c r="P1476" s="59">
        <f t="shared" si="889"/>
        <v>0</v>
      </c>
      <c r="Q1476" s="59">
        <f t="shared" si="889"/>
        <v>0</v>
      </c>
      <c r="R1476" s="59">
        <f t="shared" si="889"/>
        <v>0</v>
      </c>
      <c r="S1476" s="59">
        <f t="shared" si="889"/>
        <v>0</v>
      </c>
      <c r="T1476" s="59">
        <f t="shared" si="889"/>
        <v>0</v>
      </c>
      <c r="U1476" s="59">
        <f t="shared" si="889"/>
        <v>0</v>
      </c>
      <c r="V1476" s="59">
        <f t="shared" si="889"/>
        <v>0</v>
      </c>
      <c r="W1476" s="59">
        <f t="shared" si="889"/>
        <v>0</v>
      </c>
      <c r="X1476" s="59">
        <f t="shared" si="889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90">ROUND(SUM(L1472:L1476),0)</f>
        <v>0</v>
      </c>
      <c r="M1477" s="60">
        <f t="shared" si="890"/>
        <v>0</v>
      </c>
      <c r="N1477" s="60">
        <f t="shared" si="890"/>
        <v>0</v>
      </c>
      <c r="O1477" s="60">
        <f t="shared" si="890"/>
        <v>0</v>
      </c>
      <c r="P1477" s="60">
        <f t="shared" si="890"/>
        <v>0</v>
      </c>
      <c r="Q1477" s="60">
        <f t="shared" si="890"/>
        <v>0</v>
      </c>
      <c r="R1477" s="60">
        <f t="shared" si="890"/>
        <v>0</v>
      </c>
      <c r="S1477" s="60">
        <f t="shared" si="890"/>
        <v>0</v>
      </c>
      <c r="T1477" s="60">
        <f t="shared" si="890"/>
        <v>0</v>
      </c>
      <c r="U1477" s="60">
        <f t="shared" si="890"/>
        <v>0</v>
      </c>
      <c r="V1477" s="60">
        <f t="shared" si="890"/>
        <v>0</v>
      </c>
      <c r="W1477" s="60">
        <f t="shared" si="890"/>
        <v>0</v>
      </c>
      <c r="X1477" s="60">
        <f t="shared" si="890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91">IF(ISBLANK(B1242),"",B1242)</f>
        <v/>
      </c>
      <c r="C1482" s="58" t="str">
        <f t="shared" si="891"/>
        <v/>
      </c>
      <c r="D1482" s="58" t="str">
        <f t="shared" si="891"/>
        <v/>
      </c>
      <c r="E1482" s="58" t="str">
        <f t="shared" si="891"/>
        <v/>
      </c>
      <c r="F1482" s="58"/>
      <c r="G1482" s="58"/>
      <c r="H1482" s="58"/>
      <c r="I1482" s="58"/>
      <c r="J1482" s="58"/>
      <c r="K1482" s="59">
        <f t="shared" ref="K1482:X1482" si="892">IF(AND($D1482="tak",OR($E1482="nie dotyczy",$E1482="badania przemysłowe"),K$1421&lt;=Koniec_Projekt),ROUND(K391*K349,0),0)</f>
        <v>0</v>
      </c>
      <c r="L1482" s="59">
        <f t="shared" si="892"/>
        <v>0</v>
      </c>
      <c r="M1482" s="59">
        <f t="shared" si="892"/>
        <v>0</v>
      </c>
      <c r="N1482" s="59">
        <f t="shared" si="892"/>
        <v>0</v>
      </c>
      <c r="O1482" s="59">
        <f t="shared" si="892"/>
        <v>0</v>
      </c>
      <c r="P1482" s="59">
        <f t="shared" si="892"/>
        <v>0</v>
      </c>
      <c r="Q1482" s="59">
        <f t="shared" si="892"/>
        <v>0</v>
      </c>
      <c r="R1482" s="59">
        <f t="shared" si="892"/>
        <v>0</v>
      </c>
      <c r="S1482" s="59">
        <f t="shared" si="892"/>
        <v>0</v>
      </c>
      <c r="T1482" s="59">
        <f t="shared" si="892"/>
        <v>0</v>
      </c>
      <c r="U1482" s="59">
        <f t="shared" si="892"/>
        <v>0</v>
      </c>
      <c r="V1482" s="59">
        <f t="shared" si="892"/>
        <v>0</v>
      </c>
      <c r="W1482" s="59">
        <f t="shared" si="892"/>
        <v>0</v>
      </c>
      <c r="X1482" s="59">
        <f t="shared" si="892"/>
        <v>0</v>
      </c>
    </row>
    <row r="1483" spans="2:24" hidden="1">
      <c r="B1483" s="58" t="str">
        <f t="shared" si="891"/>
        <v/>
      </c>
      <c r="C1483" s="58" t="str">
        <f t="shared" si="891"/>
        <v/>
      </c>
      <c r="D1483" s="58" t="str">
        <f t="shared" si="891"/>
        <v/>
      </c>
      <c r="E1483" s="58" t="str">
        <f t="shared" si="891"/>
        <v/>
      </c>
      <c r="F1483" s="58"/>
      <c r="G1483" s="58"/>
      <c r="H1483" s="58"/>
      <c r="I1483" s="58"/>
      <c r="J1483" s="58"/>
      <c r="K1483" s="59">
        <f t="shared" ref="K1483:X1483" si="893">IF(AND($D1483="tak",OR($E1483="nie dotyczy",$E1483="badania przemysłowe"),K$1421&lt;=Koniec_Projekt),ROUND(K392*K350,0),0)</f>
        <v>0</v>
      </c>
      <c r="L1483" s="59">
        <f t="shared" si="893"/>
        <v>0</v>
      </c>
      <c r="M1483" s="59">
        <f t="shared" si="893"/>
        <v>0</v>
      </c>
      <c r="N1483" s="59">
        <f t="shared" si="893"/>
        <v>0</v>
      </c>
      <c r="O1483" s="59">
        <f t="shared" si="893"/>
        <v>0</v>
      </c>
      <c r="P1483" s="59">
        <f t="shared" si="893"/>
        <v>0</v>
      </c>
      <c r="Q1483" s="59">
        <f t="shared" si="893"/>
        <v>0</v>
      </c>
      <c r="R1483" s="59">
        <f t="shared" si="893"/>
        <v>0</v>
      </c>
      <c r="S1483" s="59">
        <f t="shared" si="893"/>
        <v>0</v>
      </c>
      <c r="T1483" s="59">
        <f t="shared" si="893"/>
        <v>0</v>
      </c>
      <c r="U1483" s="59">
        <f t="shared" si="893"/>
        <v>0</v>
      </c>
      <c r="V1483" s="59">
        <f t="shared" si="893"/>
        <v>0</v>
      </c>
      <c r="W1483" s="59">
        <f t="shared" si="893"/>
        <v>0</v>
      </c>
      <c r="X1483" s="59">
        <f t="shared" si="893"/>
        <v>0</v>
      </c>
    </row>
    <row r="1484" spans="2:24" hidden="1">
      <c r="B1484" s="58" t="str">
        <f t="shared" si="891"/>
        <v/>
      </c>
      <c r="C1484" s="58" t="str">
        <f t="shared" si="891"/>
        <v/>
      </c>
      <c r="D1484" s="58" t="str">
        <f t="shared" si="891"/>
        <v/>
      </c>
      <c r="E1484" s="58" t="str">
        <f t="shared" si="891"/>
        <v/>
      </c>
      <c r="F1484" s="58"/>
      <c r="G1484" s="58"/>
      <c r="H1484" s="58"/>
      <c r="I1484" s="58"/>
      <c r="J1484" s="58"/>
      <c r="K1484" s="59">
        <f t="shared" ref="K1484:X1484" si="894">IF(AND($D1484="tak",OR($E1484="nie dotyczy",$E1484="badania przemysłowe"),K$1421&lt;=Koniec_Projekt),ROUND(K393*K351,0),0)</f>
        <v>0</v>
      </c>
      <c r="L1484" s="59">
        <f t="shared" si="894"/>
        <v>0</v>
      </c>
      <c r="M1484" s="59">
        <f t="shared" si="894"/>
        <v>0</v>
      </c>
      <c r="N1484" s="59">
        <f t="shared" si="894"/>
        <v>0</v>
      </c>
      <c r="O1484" s="59">
        <f t="shared" si="894"/>
        <v>0</v>
      </c>
      <c r="P1484" s="59">
        <f t="shared" si="894"/>
        <v>0</v>
      </c>
      <c r="Q1484" s="59">
        <f t="shared" si="894"/>
        <v>0</v>
      </c>
      <c r="R1484" s="59">
        <f t="shared" si="894"/>
        <v>0</v>
      </c>
      <c r="S1484" s="59">
        <f t="shared" si="894"/>
        <v>0</v>
      </c>
      <c r="T1484" s="59">
        <f t="shared" si="894"/>
        <v>0</v>
      </c>
      <c r="U1484" s="59">
        <f t="shared" si="894"/>
        <v>0</v>
      </c>
      <c r="V1484" s="59">
        <f t="shared" si="894"/>
        <v>0</v>
      </c>
      <c r="W1484" s="59">
        <f t="shared" si="894"/>
        <v>0</v>
      </c>
      <c r="X1484" s="59">
        <f t="shared" si="894"/>
        <v>0</v>
      </c>
    </row>
    <row r="1485" spans="2:24" hidden="1">
      <c r="B1485" s="58" t="str">
        <f t="shared" si="891"/>
        <v/>
      </c>
      <c r="C1485" s="58" t="str">
        <f t="shared" si="891"/>
        <v/>
      </c>
      <c r="D1485" s="58" t="str">
        <f t="shared" si="891"/>
        <v/>
      </c>
      <c r="E1485" s="58" t="str">
        <f t="shared" si="891"/>
        <v/>
      </c>
      <c r="F1485" s="58"/>
      <c r="G1485" s="58"/>
      <c r="H1485" s="58"/>
      <c r="I1485" s="58"/>
      <c r="J1485" s="58"/>
      <c r="K1485" s="59">
        <f t="shared" ref="K1485:X1485" si="895">IF(AND($D1485="tak",OR($E1485="nie dotyczy",$E1485="badania przemysłowe"),K$1421&lt;=Koniec_Projekt),ROUND(K394*K352,0),0)</f>
        <v>0</v>
      </c>
      <c r="L1485" s="59">
        <f t="shared" si="895"/>
        <v>0</v>
      </c>
      <c r="M1485" s="59">
        <f t="shared" si="895"/>
        <v>0</v>
      </c>
      <c r="N1485" s="59">
        <f t="shared" si="895"/>
        <v>0</v>
      </c>
      <c r="O1485" s="59">
        <f t="shared" si="895"/>
        <v>0</v>
      </c>
      <c r="P1485" s="59">
        <f t="shared" si="895"/>
        <v>0</v>
      </c>
      <c r="Q1485" s="59">
        <f t="shared" si="895"/>
        <v>0</v>
      </c>
      <c r="R1485" s="59">
        <f t="shared" si="895"/>
        <v>0</v>
      </c>
      <c r="S1485" s="59">
        <f t="shared" si="895"/>
        <v>0</v>
      </c>
      <c r="T1485" s="59">
        <f t="shared" si="895"/>
        <v>0</v>
      </c>
      <c r="U1485" s="59">
        <f t="shared" si="895"/>
        <v>0</v>
      </c>
      <c r="V1485" s="59">
        <f t="shared" si="895"/>
        <v>0</v>
      </c>
      <c r="W1485" s="59">
        <f t="shared" si="895"/>
        <v>0</v>
      </c>
      <c r="X1485" s="59">
        <f t="shared" si="895"/>
        <v>0</v>
      </c>
    </row>
    <row r="1486" spans="2:24" hidden="1">
      <c r="B1486" s="58" t="str">
        <f t="shared" si="891"/>
        <v/>
      </c>
      <c r="C1486" s="58" t="str">
        <f t="shared" si="891"/>
        <v/>
      </c>
      <c r="D1486" s="58" t="str">
        <f t="shared" si="891"/>
        <v/>
      </c>
      <c r="E1486" s="58" t="str">
        <f t="shared" si="891"/>
        <v/>
      </c>
      <c r="F1486" s="58"/>
      <c r="G1486" s="58"/>
      <c r="H1486" s="58"/>
      <c r="I1486" s="58"/>
      <c r="J1486" s="58"/>
      <c r="K1486" s="59">
        <f t="shared" ref="K1486:X1486" si="896">IF(AND($D1486="tak",OR($E1486="nie dotyczy",$E1486="badania przemysłowe"),K$1421&lt;=Koniec_Projekt),ROUND(K395*K353,0),0)</f>
        <v>0</v>
      </c>
      <c r="L1486" s="59">
        <f t="shared" si="896"/>
        <v>0</v>
      </c>
      <c r="M1486" s="59">
        <f t="shared" si="896"/>
        <v>0</v>
      </c>
      <c r="N1486" s="59">
        <f t="shared" si="896"/>
        <v>0</v>
      </c>
      <c r="O1486" s="59">
        <f t="shared" si="896"/>
        <v>0</v>
      </c>
      <c r="P1486" s="59">
        <f t="shared" si="896"/>
        <v>0</v>
      </c>
      <c r="Q1486" s="59">
        <f t="shared" si="896"/>
        <v>0</v>
      </c>
      <c r="R1486" s="59">
        <f t="shared" si="896"/>
        <v>0</v>
      </c>
      <c r="S1486" s="59">
        <f t="shared" si="896"/>
        <v>0</v>
      </c>
      <c r="T1486" s="59">
        <f t="shared" si="896"/>
        <v>0</v>
      </c>
      <c r="U1486" s="59">
        <f t="shared" si="896"/>
        <v>0</v>
      </c>
      <c r="V1486" s="59">
        <f t="shared" si="896"/>
        <v>0</v>
      </c>
      <c r="W1486" s="59">
        <f t="shared" si="896"/>
        <v>0</v>
      </c>
      <c r="X1486" s="59">
        <f t="shared" si="896"/>
        <v>0</v>
      </c>
    </row>
    <row r="1487" spans="2:24" hidden="1">
      <c r="B1487" s="58" t="str">
        <f t="shared" si="891"/>
        <v/>
      </c>
      <c r="C1487" s="58" t="str">
        <f t="shared" si="891"/>
        <v/>
      </c>
      <c r="D1487" s="58" t="str">
        <f t="shared" si="891"/>
        <v/>
      </c>
      <c r="E1487" s="58" t="str">
        <f t="shared" si="891"/>
        <v/>
      </c>
      <c r="F1487" s="58"/>
      <c r="G1487" s="58"/>
      <c r="H1487" s="58"/>
      <c r="I1487" s="58"/>
      <c r="J1487" s="58"/>
      <c r="K1487" s="59">
        <f t="shared" ref="K1487:X1487" si="897">IF(AND($D1487="tak",OR($E1487="nie dotyczy",$E1487="badania przemysłowe"),K$1421&lt;=Koniec_Projekt),ROUND(K396*K354,0),0)</f>
        <v>0</v>
      </c>
      <c r="L1487" s="59">
        <f t="shared" si="897"/>
        <v>0</v>
      </c>
      <c r="M1487" s="59">
        <f t="shared" si="897"/>
        <v>0</v>
      </c>
      <c r="N1487" s="59">
        <f t="shared" si="897"/>
        <v>0</v>
      </c>
      <c r="O1487" s="59">
        <f t="shared" si="897"/>
        <v>0</v>
      </c>
      <c r="P1487" s="59">
        <f t="shared" si="897"/>
        <v>0</v>
      </c>
      <c r="Q1487" s="59">
        <f t="shared" si="897"/>
        <v>0</v>
      </c>
      <c r="R1487" s="59">
        <f t="shared" si="897"/>
        <v>0</v>
      </c>
      <c r="S1487" s="59">
        <f t="shared" si="897"/>
        <v>0</v>
      </c>
      <c r="T1487" s="59">
        <f t="shared" si="897"/>
        <v>0</v>
      </c>
      <c r="U1487" s="59">
        <f t="shared" si="897"/>
        <v>0</v>
      </c>
      <c r="V1487" s="59">
        <f t="shared" si="897"/>
        <v>0</v>
      </c>
      <c r="W1487" s="59">
        <f t="shared" si="897"/>
        <v>0</v>
      </c>
      <c r="X1487" s="59">
        <f t="shared" si="897"/>
        <v>0</v>
      </c>
    </row>
    <row r="1488" spans="2:24" hidden="1">
      <c r="B1488" s="58" t="str">
        <f t="shared" si="891"/>
        <v/>
      </c>
      <c r="C1488" s="58" t="str">
        <f t="shared" si="891"/>
        <v/>
      </c>
      <c r="D1488" s="58" t="str">
        <f t="shared" si="891"/>
        <v/>
      </c>
      <c r="E1488" s="58" t="str">
        <f t="shared" si="891"/>
        <v/>
      </c>
      <c r="F1488" s="58"/>
      <c r="G1488" s="58"/>
      <c r="H1488" s="58"/>
      <c r="I1488" s="58"/>
      <c r="J1488" s="58"/>
      <c r="K1488" s="59">
        <f t="shared" ref="K1488:X1488" si="898">IF(AND($D1488="tak",OR($E1488="nie dotyczy",$E1488="badania przemysłowe"),K$1421&lt;=Koniec_Projekt),ROUND(K397*K355,0),0)</f>
        <v>0</v>
      </c>
      <c r="L1488" s="59">
        <f t="shared" si="898"/>
        <v>0</v>
      </c>
      <c r="M1488" s="59">
        <f t="shared" si="898"/>
        <v>0</v>
      </c>
      <c r="N1488" s="59">
        <f t="shared" si="898"/>
        <v>0</v>
      </c>
      <c r="O1488" s="59">
        <f t="shared" si="898"/>
        <v>0</v>
      </c>
      <c r="P1488" s="59">
        <f t="shared" si="898"/>
        <v>0</v>
      </c>
      <c r="Q1488" s="59">
        <f t="shared" si="898"/>
        <v>0</v>
      </c>
      <c r="R1488" s="59">
        <f t="shared" si="898"/>
        <v>0</v>
      </c>
      <c r="S1488" s="59">
        <f t="shared" si="898"/>
        <v>0</v>
      </c>
      <c r="T1488" s="59">
        <f t="shared" si="898"/>
        <v>0</v>
      </c>
      <c r="U1488" s="59">
        <f t="shared" si="898"/>
        <v>0</v>
      </c>
      <c r="V1488" s="59">
        <f t="shared" si="898"/>
        <v>0</v>
      </c>
      <c r="W1488" s="59">
        <f t="shared" si="898"/>
        <v>0</v>
      </c>
      <c r="X1488" s="59">
        <f t="shared" si="898"/>
        <v>0</v>
      </c>
    </row>
    <row r="1489" spans="2:24" hidden="1">
      <c r="B1489" s="58" t="str">
        <f t="shared" si="891"/>
        <v/>
      </c>
      <c r="C1489" s="58" t="str">
        <f t="shared" si="891"/>
        <v/>
      </c>
      <c r="D1489" s="58" t="str">
        <f t="shared" si="891"/>
        <v/>
      </c>
      <c r="E1489" s="58" t="str">
        <f t="shared" si="891"/>
        <v/>
      </c>
      <c r="F1489" s="58"/>
      <c r="G1489" s="58"/>
      <c r="H1489" s="58"/>
      <c r="I1489" s="58"/>
      <c r="J1489" s="58"/>
      <c r="K1489" s="59">
        <f t="shared" ref="K1489:X1489" si="899">IF(AND($D1489="tak",OR($E1489="nie dotyczy",$E1489="badania przemysłowe"),K$1421&lt;=Koniec_Projekt),ROUND(K398*K356,0),0)</f>
        <v>0</v>
      </c>
      <c r="L1489" s="59">
        <f t="shared" si="899"/>
        <v>0</v>
      </c>
      <c r="M1489" s="59">
        <f t="shared" si="899"/>
        <v>0</v>
      </c>
      <c r="N1489" s="59">
        <f t="shared" si="899"/>
        <v>0</v>
      </c>
      <c r="O1489" s="59">
        <f t="shared" si="899"/>
        <v>0</v>
      </c>
      <c r="P1489" s="59">
        <f t="shared" si="899"/>
        <v>0</v>
      </c>
      <c r="Q1489" s="59">
        <f t="shared" si="899"/>
        <v>0</v>
      </c>
      <c r="R1489" s="59">
        <f t="shared" si="899"/>
        <v>0</v>
      </c>
      <c r="S1489" s="59">
        <f t="shared" si="899"/>
        <v>0</v>
      </c>
      <c r="T1489" s="59">
        <f t="shared" si="899"/>
        <v>0</v>
      </c>
      <c r="U1489" s="59">
        <f t="shared" si="899"/>
        <v>0</v>
      </c>
      <c r="V1489" s="59">
        <f t="shared" si="899"/>
        <v>0</v>
      </c>
      <c r="W1489" s="59">
        <f t="shared" si="899"/>
        <v>0</v>
      </c>
      <c r="X1489" s="59">
        <f t="shared" si="899"/>
        <v>0</v>
      </c>
    </row>
    <row r="1490" spans="2:24" hidden="1">
      <c r="B1490" s="58" t="str">
        <f t="shared" si="891"/>
        <v/>
      </c>
      <c r="C1490" s="58" t="str">
        <f t="shared" si="891"/>
        <v/>
      </c>
      <c r="D1490" s="58" t="str">
        <f t="shared" si="891"/>
        <v/>
      </c>
      <c r="E1490" s="58" t="str">
        <f t="shared" si="891"/>
        <v/>
      </c>
      <c r="F1490" s="58"/>
      <c r="G1490" s="58"/>
      <c r="H1490" s="58"/>
      <c r="I1490" s="58"/>
      <c r="J1490" s="58"/>
      <c r="K1490" s="59">
        <f t="shared" ref="K1490:X1490" si="900">IF(AND($D1490="tak",OR($E1490="nie dotyczy",$E1490="badania przemysłowe"),K$1421&lt;=Koniec_Projekt),ROUND(K399*K357,0),0)</f>
        <v>0</v>
      </c>
      <c r="L1490" s="59">
        <f t="shared" si="900"/>
        <v>0</v>
      </c>
      <c r="M1490" s="59">
        <f t="shared" si="900"/>
        <v>0</v>
      </c>
      <c r="N1490" s="59">
        <f t="shared" si="900"/>
        <v>0</v>
      </c>
      <c r="O1490" s="59">
        <f t="shared" si="900"/>
        <v>0</v>
      </c>
      <c r="P1490" s="59">
        <f t="shared" si="900"/>
        <v>0</v>
      </c>
      <c r="Q1490" s="59">
        <f t="shared" si="900"/>
        <v>0</v>
      </c>
      <c r="R1490" s="59">
        <f t="shared" si="900"/>
        <v>0</v>
      </c>
      <c r="S1490" s="59">
        <f t="shared" si="900"/>
        <v>0</v>
      </c>
      <c r="T1490" s="59">
        <f t="shared" si="900"/>
        <v>0</v>
      </c>
      <c r="U1490" s="59">
        <f t="shared" si="900"/>
        <v>0</v>
      </c>
      <c r="V1490" s="59">
        <f t="shared" si="900"/>
        <v>0</v>
      </c>
      <c r="W1490" s="59">
        <f t="shared" si="900"/>
        <v>0</v>
      </c>
      <c r="X1490" s="59">
        <f t="shared" si="900"/>
        <v>0</v>
      </c>
    </row>
    <row r="1491" spans="2:24" hidden="1">
      <c r="B1491" s="58" t="str">
        <f t="shared" si="891"/>
        <v/>
      </c>
      <c r="C1491" s="58" t="str">
        <f t="shared" si="891"/>
        <v/>
      </c>
      <c r="D1491" s="58" t="str">
        <f t="shared" si="891"/>
        <v/>
      </c>
      <c r="E1491" s="58" t="str">
        <f t="shared" si="891"/>
        <v/>
      </c>
      <c r="F1491" s="58"/>
      <c r="G1491" s="58"/>
      <c r="H1491" s="58"/>
      <c r="I1491" s="58"/>
      <c r="J1491" s="58"/>
      <c r="K1491" s="59">
        <f t="shared" ref="K1491:X1491" si="901">IF(AND($D1491="tak",OR($E1491="nie dotyczy",$E1491="badania przemysłowe"),K$1421&lt;=Koniec_Projekt),ROUND(K400*K358,0),0)</f>
        <v>0</v>
      </c>
      <c r="L1491" s="59">
        <f t="shared" si="901"/>
        <v>0</v>
      </c>
      <c r="M1491" s="59">
        <f t="shared" si="901"/>
        <v>0</v>
      </c>
      <c r="N1491" s="59">
        <f t="shared" si="901"/>
        <v>0</v>
      </c>
      <c r="O1491" s="59">
        <f t="shared" si="901"/>
        <v>0</v>
      </c>
      <c r="P1491" s="59">
        <f t="shared" si="901"/>
        <v>0</v>
      </c>
      <c r="Q1491" s="59">
        <f t="shared" si="901"/>
        <v>0</v>
      </c>
      <c r="R1491" s="59">
        <f t="shared" si="901"/>
        <v>0</v>
      </c>
      <c r="S1491" s="59">
        <f t="shared" si="901"/>
        <v>0</v>
      </c>
      <c r="T1491" s="59">
        <f t="shared" si="901"/>
        <v>0</v>
      </c>
      <c r="U1491" s="59">
        <f t="shared" si="901"/>
        <v>0</v>
      </c>
      <c r="V1491" s="59">
        <f t="shared" si="901"/>
        <v>0</v>
      </c>
      <c r="W1491" s="59">
        <f t="shared" si="901"/>
        <v>0</v>
      </c>
      <c r="X1491" s="59">
        <f t="shared" si="901"/>
        <v>0</v>
      </c>
    </row>
    <row r="1492" spans="2:24" hidden="1">
      <c r="B1492" s="58" t="str">
        <f t="shared" si="891"/>
        <v/>
      </c>
      <c r="C1492" s="58" t="str">
        <f t="shared" si="891"/>
        <v/>
      </c>
      <c r="D1492" s="58" t="str">
        <f t="shared" si="891"/>
        <v/>
      </c>
      <c r="E1492" s="58" t="str">
        <f t="shared" si="891"/>
        <v/>
      </c>
      <c r="F1492" s="58"/>
      <c r="G1492" s="58"/>
      <c r="H1492" s="58"/>
      <c r="I1492" s="58"/>
      <c r="J1492" s="58"/>
      <c r="K1492" s="59">
        <f t="shared" ref="K1492:X1492" si="902">IF(AND($D1492="tak",OR($E1492="nie dotyczy",$E1492="badania przemysłowe"),K$1421&lt;=Koniec_Projekt),ROUND(K401*K359,0),0)</f>
        <v>0</v>
      </c>
      <c r="L1492" s="59">
        <f t="shared" si="902"/>
        <v>0</v>
      </c>
      <c r="M1492" s="59">
        <f t="shared" si="902"/>
        <v>0</v>
      </c>
      <c r="N1492" s="59">
        <f t="shared" si="902"/>
        <v>0</v>
      </c>
      <c r="O1492" s="59">
        <f t="shared" si="902"/>
        <v>0</v>
      </c>
      <c r="P1492" s="59">
        <f t="shared" si="902"/>
        <v>0</v>
      </c>
      <c r="Q1492" s="59">
        <f t="shared" si="902"/>
        <v>0</v>
      </c>
      <c r="R1492" s="59">
        <f t="shared" si="902"/>
        <v>0</v>
      </c>
      <c r="S1492" s="59">
        <f t="shared" si="902"/>
        <v>0</v>
      </c>
      <c r="T1492" s="59">
        <f t="shared" si="902"/>
        <v>0</v>
      </c>
      <c r="U1492" s="59">
        <f t="shared" si="902"/>
        <v>0</v>
      </c>
      <c r="V1492" s="59">
        <f t="shared" si="902"/>
        <v>0</v>
      </c>
      <c r="W1492" s="59">
        <f t="shared" si="902"/>
        <v>0</v>
      </c>
      <c r="X1492" s="59">
        <f t="shared" si="902"/>
        <v>0</v>
      </c>
    </row>
    <row r="1493" spans="2:24" hidden="1">
      <c r="B1493" s="58" t="str">
        <f t="shared" si="891"/>
        <v/>
      </c>
      <c r="C1493" s="58" t="str">
        <f t="shared" si="891"/>
        <v/>
      </c>
      <c r="D1493" s="58" t="str">
        <f t="shared" si="891"/>
        <v/>
      </c>
      <c r="E1493" s="58" t="str">
        <f t="shared" si="891"/>
        <v/>
      </c>
      <c r="F1493" s="58"/>
      <c r="G1493" s="58"/>
      <c r="H1493" s="58"/>
      <c r="I1493" s="58"/>
      <c r="J1493" s="58"/>
      <c r="K1493" s="59">
        <f t="shared" ref="K1493:X1493" si="903">IF(AND($D1493="tak",OR($E1493="nie dotyczy",$E1493="badania przemysłowe"),K$1421&lt;=Koniec_Projekt),ROUND(K402*K360,0),0)</f>
        <v>0</v>
      </c>
      <c r="L1493" s="59">
        <f t="shared" si="903"/>
        <v>0</v>
      </c>
      <c r="M1493" s="59">
        <f t="shared" si="903"/>
        <v>0</v>
      </c>
      <c r="N1493" s="59">
        <f t="shared" si="903"/>
        <v>0</v>
      </c>
      <c r="O1493" s="59">
        <f t="shared" si="903"/>
        <v>0</v>
      </c>
      <c r="P1493" s="59">
        <f t="shared" si="903"/>
        <v>0</v>
      </c>
      <c r="Q1493" s="59">
        <f t="shared" si="903"/>
        <v>0</v>
      </c>
      <c r="R1493" s="59">
        <f t="shared" si="903"/>
        <v>0</v>
      </c>
      <c r="S1493" s="59">
        <f t="shared" si="903"/>
        <v>0</v>
      </c>
      <c r="T1493" s="59">
        <f t="shared" si="903"/>
        <v>0</v>
      </c>
      <c r="U1493" s="59">
        <f t="shared" si="903"/>
        <v>0</v>
      </c>
      <c r="V1493" s="59">
        <f t="shared" si="903"/>
        <v>0</v>
      </c>
      <c r="W1493" s="59">
        <f t="shared" si="903"/>
        <v>0</v>
      </c>
      <c r="X1493" s="59">
        <f t="shared" si="903"/>
        <v>0</v>
      </c>
    </row>
    <row r="1494" spans="2:24" hidden="1">
      <c r="B1494" s="58" t="str">
        <f t="shared" si="891"/>
        <v/>
      </c>
      <c r="C1494" s="58" t="str">
        <f t="shared" si="891"/>
        <v/>
      </c>
      <c r="D1494" s="58" t="str">
        <f t="shared" si="891"/>
        <v/>
      </c>
      <c r="E1494" s="58" t="str">
        <f t="shared" si="891"/>
        <v/>
      </c>
      <c r="F1494" s="58"/>
      <c r="G1494" s="58"/>
      <c r="H1494" s="58"/>
      <c r="I1494" s="58"/>
      <c r="J1494" s="58"/>
      <c r="K1494" s="59">
        <f t="shared" ref="K1494:X1494" si="904">IF(AND($D1494="tak",OR($E1494="nie dotyczy",$E1494="badania przemysłowe"),K$1421&lt;=Koniec_Projekt),ROUND(K403*K361,0),0)</f>
        <v>0</v>
      </c>
      <c r="L1494" s="59">
        <f t="shared" si="904"/>
        <v>0</v>
      </c>
      <c r="M1494" s="59">
        <f t="shared" si="904"/>
        <v>0</v>
      </c>
      <c r="N1494" s="59">
        <f t="shared" si="904"/>
        <v>0</v>
      </c>
      <c r="O1494" s="59">
        <f t="shared" si="904"/>
        <v>0</v>
      </c>
      <c r="P1494" s="59">
        <f t="shared" si="904"/>
        <v>0</v>
      </c>
      <c r="Q1494" s="59">
        <f t="shared" si="904"/>
        <v>0</v>
      </c>
      <c r="R1494" s="59">
        <f t="shared" si="904"/>
        <v>0</v>
      </c>
      <c r="S1494" s="59">
        <f t="shared" si="904"/>
        <v>0</v>
      </c>
      <c r="T1494" s="59">
        <f t="shared" si="904"/>
        <v>0</v>
      </c>
      <c r="U1494" s="59">
        <f t="shared" si="904"/>
        <v>0</v>
      </c>
      <c r="V1494" s="59">
        <f t="shared" si="904"/>
        <v>0</v>
      </c>
      <c r="W1494" s="59">
        <f t="shared" si="904"/>
        <v>0</v>
      </c>
      <c r="X1494" s="59">
        <f t="shared" si="904"/>
        <v>0</v>
      </c>
    </row>
    <row r="1495" spans="2:24" hidden="1">
      <c r="B1495" s="58" t="str">
        <f t="shared" si="891"/>
        <v/>
      </c>
      <c r="C1495" s="58" t="str">
        <f t="shared" si="891"/>
        <v/>
      </c>
      <c r="D1495" s="58" t="str">
        <f t="shared" si="891"/>
        <v/>
      </c>
      <c r="E1495" s="58" t="str">
        <f t="shared" si="891"/>
        <v/>
      </c>
      <c r="F1495" s="58"/>
      <c r="G1495" s="58"/>
      <c r="H1495" s="58"/>
      <c r="I1495" s="58"/>
      <c r="J1495" s="58"/>
      <c r="K1495" s="59">
        <f t="shared" ref="K1495:X1495" si="905">IF(AND($D1495="tak",OR($E1495="nie dotyczy",$E1495="badania przemysłowe"),K$1421&lt;=Koniec_Projekt),ROUND(K404*K362,0),0)</f>
        <v>0</v>
      </c>
      <c r="L1495" s="59">
        <f t="shared" si="905"/>
        <v>0</v>
      </c>
      <c r="M1495" s="59">
        <f t="shared" si="905"/>
        <v>0</v>
      </c>
      <c r="N1495" s="59">
        <f t="shared" si="905"/>
        <v>0</v>
      </c>
      <c r="O1495" s="59">
        <f t="shared" si="905"/>
        <v>0</v>
      </c>
      <c r="P1495" s="59">
        <f t="shared" si="905"/>
        <v>0</v>
      </c>
      <c r="Q1495" s="59">
        <f t="shared" si="905"/>
        <v>0</v>
      </c>
      <c r="R1495" s="59">
        <f t="shared" si="905"/>
        <v>0</v>
      </c>
      <c r="S1495" s="59">
        <f t="shared" si="905"/>
        <v>0</v>
      </c>
      <c r="T1495" s="59">
        <f t="shared" si="905"/>
        <v>0</v>
      </c>
      <c r="U1495" s="59">
        <f t="shared" si="905"/>
        <v>0</v>
      </c>
      <c r="V1495" s="59">
        <f t="shared" si="905"/>
        <v>0</v>
      </c>
      <c r="W1495" s="59">
        <f t="shared" si="905"/>
        <v>0</v>
      </c>
      <c r="X1495" s="59">
        <f t="shared" si="905"/>
        <v>0</v>
      </c>
    </row>
    <row r="1496" spans="2:24" hidden="1">
      <c r="B1496" s="58" t="str">
        <f t="shared" si="891"/>
        <v/>
      </c>
      <c r="C1496" s="58" t="str">
        <f t="shared" si="891"/>
        <v/>
      </c>
      <c r="D1496" s="58" t="str">
        <f t="shared" si="891"/>
        <v/>
      </c>
      <c r="E1496" s="58" t="str">
        <f t="shared" si="891"/>
        <v/>
      </c>
      <c r="F1496" s="58"/>
      <c r="G1496" s="58"/>
      <c r="H1496" s="58"/>
      <c r="I1496" s="58"/>
      <c r="J1496" s="58"/>
      <c r="K1496" s="59">
        <f t="shared" ref="K1496:X1496" si="906">IF(AND($D1496="tak",OR($E1496="nie dotyczy",$E1496="badania przemysłowe"),K$1421&lt;=Koniec_Projekt),ROUND(K405*K363,0),0)</f>
        <v>0</v>
      </c>
      <c r="L1496" s="59">
        <f t="shared" si="906"/>
        <v>0</v>
      </c>
      <c r="M1496" s="59">
        <f t="shared" si="906"/>
        <v>0</v>
      </c>
      <c r="N1496" s="59">
        <f t="shared" si="906"/>
        <v>0</v>
      </c>
      <c r="O1496" s="59">
        <f t="shared" si="906"/>
        <v>0</v>
      </c>
      <c r="P1496" s="59">
        <f t="shared" si="906"/>
        <v>0</v>
      </c>
      <c r="Q1496" s="59">
        <f t="shared" si="906"/>
        <v>0</v>
      </c>
      <c r="R1496" s="59">
        <f t="shared" si="906"/>
        <v>0</v>
      </c>
      <c r="S1496" s="59">
        <f t="shared" si="906"/>
        <v>0</v>
      </c>
      <c r="T1496" s="59">
        <f t="shared" si="906"/>
        <v>0</v>
      </c>
      <c r="U1496" s="59">
        <f t="shared" si="906"/>
        <v>0</v>
      </c>
      <c r="V1496" s="59">
        <f t="shared" si="906"/>
        <v>0</v>
      </c>
      <c r="W1496" s="59">
        <f t="shared" si="906"/>
        <v>0</v>
      </c>
      <c r="X1496" s="59">
        <f t="shared" si="906"/>
        <v>0</v>
      </c>
    </row>
    <row r="1497" spans="2:24" hidden="1">
      <c r="B1497" s="58" t="str">
        <f t="shared" si="891"/>
        <v/>
      </c>
      <c r="C1497" s="58" t="str">
        <f t="shared" si="891"/>
        <v/>
      </c>
      <c r="D1497" s="58" t="str">
        <f t="shared" si="891"/>
        <v/>
      </c>
      <c r="E1497" s="58" t="str">
        <f t="shared" si="891"/>
        <v/>
      </c>
      <c r="F1497" s="58"/>
      <c r="G1497" s="58"/>
      <c r="H1497" s="58"/>
      <c r="I1497" s="58"/>
      <c r="J1497" s="58"/>
      <c r="K1497" s="59">
        <f t="shared" ref="K1497:X1497" si="907">IF(AND($D1497="tak",OR($E1497="nie dotyczy",$E1497="badania przemysłowe"),K$1421&lt;=Koniec_Projekt),ROUND(K406*K364,0),0)</f>
        <v>0</v>
      </c>
      <c r="L1497" s="59">
        <f t="shared" si="907"/>
        <v>0</v>
      </c>
      <c r="M1497" s="59">
        <f t="shared" si="907"/>
        <v>0</v>
      </c>
      <c r="N1497" s="59">
        <f t="shared" si="907"/>
        <v>0</v>
      </c>
      <c r="O1497" s="59">
        <f t="shared" si="907"/>
        <v>0</v>
      </c>
      <c r="P1497" s="59">
        <f t="shared" si="907"/>
        <v>0</v>
      </c>
      <c r="Q1497" s="59">
        <f t="shared" si="907"/>
        <v>0</v>
      </c>
      <c r="R1497" s="59">
        <f t="shared" si="907"/>
        <v>0</v>
      </c>
      <c r="S1497" s="59">
        <f t="shared" si="907"/>
        <v>0</v>
      </c>
      <c r="T1497" s="59">
        <f t="shared" si="907"/>
        <v>0</v>
      </c>
      <c r="U1497" s="59">
        <f t="shared" si="907"/>
        <v>0</v>
      </c>
      <c r="V1497" s="59">
        <f t="shared" si="907"/>
        <v>0</v>
      </c>
      <c r="W1497" s="59">
        <f t="shared" si="907"/>
        <v>0</v>
      </c>
      <c r="X1497" s="59">
        <f t="shared" si="907"/>
        <v>0</v>
      </c>
    </row>
    <row r="1498" spans="2:24" hidden="1">
      <c r="B1498" s="58" t="str">
        <f t="shared" si="891"/>
        <v/>
      </c>
      <c r="C1498" s="58" t="str">
        <f t="shared" si="891"/>
        <v/>
      </c>
      <c r="D1498" s="58" t="str">
        <f t="shared" si="891"/>
        <v/>
      </c>
      <c r="E1498" s="58" t="str">
        <f t="shared" si="891"/>
        <v/>
      </c>
      <c r="F1498" s="58"/>
      <c r="G1498" s="58"/>
      <c r="H1498" s="58"/>
      <c r="I1498" s="58"/>
      <c r="J1498" s="58"/>
      <c r="K1498" s="59">
        <f t="shared" ref="K1498:X1498" si="908">IF(AND($D1498="tak",OR($E1498="nie dotyczy",$E1498="badania przemysłowe"),K$1421&lt;=Koniec_Projekt),ROUND(K407*K365,0),0)</f>
        <v>0</v>
      </c>
      <c r="L1498" s="59">
        <f t="shared" si="908"/>
        <v>0</v>
      </c>
      <c r="M1498" s="59">
        <f t="shared" si="908"/>
        <v>0</v>
      </c>
      <c r="N1498" s="59">
        <f t="shared" si="908"/>
        <v>0</v>
      </c>
      <c r="O1498" s="59">
        <f t="shared" si="908"/>
        <v>0</v>
      </c>
      <c r="P1498" s="59">
        <f t="shared" si="908"/>
        <v>0</v>
      </c>
      <c r="Q1498" s="59">
        <f t="shared" si="908"/>
        <v>0</v>
      </c>
      <c r="R1498" s="59">
        <f t="shared" si="908"/>
        <v>0</v>
      </c>
      <c r="S1498" s="59">
        <f t="shared" si="908"/>
        <v>0</v>
      </c>
      <c r="T1498" s="59">
        <f t="shared" si="908"/>
        <v>0</v>
      </c>
      <c r="U1498" s="59">
        <f t="shared" si="908"/>
        <v>0</v>
      </c>
      <c r="V1498" s="59">
        <f t="shared" si="908"/>
        <v>0</v>
      </c>
      <c r="W1498" s="59">
        <f t="shared" si="908"/>
        <v>0</v>
      </c>
      <c r="X1498" s="59">
        <f t="shared" si="908"/>
        <v>0</v>
      </c>
    </row>
    <row r="1499" spans="2:24" hidden="1">
      <c r="B1499" s="58" t="str">
        <f t="shared" si="891"/>
        <v/>
      </c>
      <c r="C1499" s="58" t="str">
        <f t="shared" si="891"/>
        <v/>
      </c>
      <c r="D1499" s="58" t="str">
        <f t="shared" si="891"/>
        <v/>
      </c>
      <c r="E1499" s="58" t="str">
        <f t="shared" si="891"/>
        <v/>
      </c>
      <c r="F1499" s="58"/>
      <c r="G1499" s="58"/>
      <c r="H1499" s="58"/>
      <c r="I1499" s="58"/>
      <c r="J1499" s="58"/>
      <c r="K1499" s="59">
        <f t="shared" ref="K1499:X1499" si="909">IF(AND($D1499="tak",OR($E1499="nie dotyczy",$E1499="badania przemysłowe"),K$1421&lt;=Koniec_Projekt),ROUND(K408*K366,0),0)</f>
        <v>0</v>
      </c>
      <c r="L1499" s="59">
        <f t="shared" si="909"/>
        <v>0</v>
      </c>
      <c r="M1499" s="59">
        <f t="shared" si="909"/>
        <v>0</v>
      </c>
      <c r="N1499" s="59">
        <f t="shared" si="909"/>
        <v>0</v>
      </c>
      <c r="O1499" s="59">
        <f t="shared" si="909"/>
        <v>0</v>
      </c>
      <c r="P1499" s="59">
        <f t="shared" si="909"/>
        <v>0</v>
      </c>
      <c r="Q1499" s="59">
        <f t="shared" si="909"/>
        <v>0</v>
      </c>
      <c r="R1499" s="59">
        <f t="shared" si="909"/>
        <v>0</v>
      </c>
      <c r="S1499" s="59">
        <f t="shared" si="909"/>
        <v>0</v>
      </c>
      <c r="T1499" s="59">
        <f t="shared" si="909"/>
        <v>0</v>
      </c>
      <c r="U1499" s="59">
        <f t="shared" si="909"/>
        <v>0</v>
      </c>
      <c r="V1499" s="59">
        <f t="shared" si="909"/>
        <v>0</v>
      </c>
      <c r="W1499" s="59">
        <f t="shared" si="909"/>
        <v>0</v>
      </c>
      <c r="X1499" s="59">
        <f t="shared" si="909"/>
        <v>0</v>
      </c>
    </row>
    <row r="1500" spans="2:24" hidden="1">
      <c r="B1500" s="58" t="str">
        <f t="shared" si="891"/>
        <v/>
      </c>
      <c r="C1500" s="58" t="str">
        <f t="shared" si="891"/>
        <v/>
      </c>
      <c r="D1500" s="58" t="str">
        <f t="shared" si="891"/>
        <v/>
      </c>
      <c r="E1500" s="58" t="str">
        <f t="shared" si="891"/>
        <v/>
      </c>
      <c r="F1500" s="58"/>
      <c r="G1500" s="58"/>
      <c r="H1500" s="58"/>
      <c r="I1500" s="58"/>
      <c r="J1500" s="58"/>
      <c r="K1500" s="59">
        <f t="shared" ref="K1500:X1500" si="910">IF(AND($D1500="tak",OR($E1500="nie dotyczy",$E1500="badania przemysłowe"),K$1421&lt;=Koniec_Projekt),ROUND(K409*K367,0),0)</f>
        <v>0</v>
      </c>
      <c r="L1500" s="59">
        <f t="shared" si="910"/>
        <v>0</v>
      </c>
      <c r="M1500" s="59">
        <f t="shared" si="910"/>
        <v>0</v>
      </c>
      <c r="N1500" s="59">
        <f t="shared" si="910"/>
        <v>0</v>
      </c>
      <c r="O1500" s="59">
        <f t="shared" si="910"/>
        <v>0</v>
      </c>
      <c r="P1500" s="59">
        <f t="shared" si="910"/>
        <v>0</v>
      </c>
      <c r="Q1500" s="59">
        <f t="shared" si="910"/>
        <v>0</v>
      </c>
      <c r="R1500" s="59">
        <f t="shared" si="910"/>
        <v>0</v>
      </c>
      <c r="S1500" s="59">
        <f t="shared" si="910"/>
        <v>0</v>
      </c>
      <c r="T1500" s="59">
        <f t="shared" si="910"/>
        <v>0</v>
      </c>
      <c r="U1500" s="59">
        <f t="shared" si="910"/>
        <v>0</v>
      </c>
      <c r="V1500" s="59">
        <f t="shared" si="910"/>
        <v>0</v>
      </c>
      <c r="W1500" s="59">
        <f t="shared" si="910"/>
        <v>0</v>
      </c>
      <c r="X1500" s="59">
        <f t="shared" si="910"/>
        <v>0</v>
      </c>
    </row>
    <row r="1501" spans="2:24" hidden="1">
      <c r="B1501" s="58" t="str">
        <f t="shared" si="891"/>
        <v/>
      </c>
      <c r="C1501" s="58" t="str">
        <f t="shared" si="891"/>
        <v/>
      </c>
      <c r="D1501" s="58" t="str">
        <f t="shared" si="891"/>
        <v/>
      </c>
      <c r="E1501" s="58" t="str">
        <f t="shared" si="891"/>
        <v/>
      </c>
      <c r="F1501" s="58"/>
      <c r="G1501" s="58"/>
      <c r="H1501" s="58"/>
      <c r="I1501" s="58"/>
      <c r="J1501" s="58"/>
      <c r="K1501" s="59">
        <f t="shared" ref="K1501:X1501" si="911">IF(AND($D1501="tak",OR($E1501="nie dotyczy",$E1501="badania przemysłowe"),K$1421&lt;=Koniec_Projekt),ROUND(K410*K368,0),0)</f>
        <v>0</v>
      </c>
      <c r="L1501" s="59">
        <f t="shared" si="911"/>
        <v>0</v>
      </c>
      <c r="M1501" s="59">
        <f t="shared" si="911"/>
        <v>0</v>
      </c>
      <c r="N1501" s="59">
        <f t="shared" si="911"/>
        <v>0</v>
      </c>
      <c r="O1501" s="59">
        <f t="shared" si="911"/>
        <v>0</v>
      </c>
      <c r="P1501" s="59">
        <f t="shared" si="911"/>
        <v>0</v>
      </c>
      <c r="Q1501" s="59">
        <f t="shared" si="911"/>
        <v>0</v>
      </c>
      <c r="R1501" s="59">
        <f t="shared" si="911"/>
        <v>0</v>
      </c>
      <c r="S1501" s="59">
        <f t="shared" si="911"/>
        <v>0</v>
      </c>
      <c r="T1501" s="59">
        <f t="shared" si="911"/>
        <v>0</v>
      </c>
      <c r="U1501" s="59">
        <f t="shared" si="911"/>
        <v>0</v>
      </c>
      <c r="V1501" s="59">
        <f t="shared" si="911"/>
        <v>0</v>
      </c>
      <c r="W1501" s="59">
        <f t="shared" si="911"/>
        <v>0</v>
      </c>
      <c r="X1501" s="59">
        <f t="shared" si="911"/>
        <v>0</v>
      </c>
    </row>
    <row r="1502" spans="2:24" hidden="1">
      <c r="B1502" s="58" t="str">
        <f t="shared" ref="B1502:E1521" si="912">IF(ISBLANK(B1262),"",B1262)</f>
        <v/>
      </c>
      <c r="C1502" s="58" t="str">
        <f t="shared" si="912"/>
        <v/>
      </c>
      <c r="D1502" s="58" t="str">
        <f t="shared" si="912"/>
        <v/>
      </c>
      <c r="E1502" s="58" t="str">
        <f t="shared" si="912"/>
        <v/>
      </c>
      <c r="F1502" s="58"/>
      <c r="G1502" s="58"/>
      <c r="H1502" s="58"/>
      <c r="I1502" s="58"/>
      <c r="J1502" s="58"/>
      <c r="K1502" s="59">
        <f t="shared" ref="K1502:X1502" si="913">IF(AND($D1502="tak",OR($E1502="nie dotyczy",$E1502="badania przemysłowe"),K$1421&lt;=Koniec_Projekt),ROUND(K411*K369,0),0)</f>
        <v>0</v>
      </c>
      <c r="L1502" s="59">
        <f t="shared" si="913"/>
        <v>0</v>
      </c>
      <c r="M1502" s="59">
        <f t="shared" si="913"/>
        <v>0</v>
      </c>
      <c r="N1502" s="59">
        <f t="shared" si="913"/>
        <v>0</v>
      </c>
      <c r="O1502" s="59">
        <f t="shared" si="913"/>
        <v>0</v>
      </c>
      <c r="P1502" s="59">
        <f t="shared" si="913"/>
        <v>0</v>
      </c>
      <c r="Q1502" s="59">
        <f t="shared" si="913"/>
        <v>0</v>
      </c>
      <c r="R1502" s="59">
        <f t="shared" si="913"/>
        <v>0</v>
      </c>
      <c r="S1502" s="59">
        <f t="shared" si="913"/>
        <v>0</v>
      </c>
      <c r="T1502" s="59">
        <f t="shared" si="913"/>
        <v>0</v>
      </c>
      <c r="U1502" s="59">
        <f t="shared" si="913"/>
        <v>0</v>
      </c>
      <c r="V1502" s="59">
        <f t="shared" si="913"/>
        <v>0</v>
      </c>
      <c r="W1502" s="59">
        <f t="shared" si="913"/>
        <v>0</v>
      </c>
      <c r="X1502" s="59">
        <f t="shared" si="913"/>
        <v>0</v>
      </c>
    </row>
    <row r="1503" spans="2:24" hidden="1">
      <c r="B1503" s="58" t="str">
        <f t="shared" si="912"/>
        <v/>
      </c>
      <c r="C1503" s="58" t="str">
        <f t="shared" si="912"/>
        <v/>
      </c>
      <c r="D1503" s="58" t="str">
        <f t="shared" si="912"/>
        <v/>
      </c>
      <c r="E1503" s="58" t="str">
        <f t="shared" si="912"/>
        <v/>
      </c>
      <c r="F1503" s="58"/>
      <c r="G1503" s="58"/>
      <c r="H1503" s="58"/>
      <c r="I1503" s="58"/>
      <c r="J1503" s="58"/>
      <c r="K1503" s="59">
        <f t="shared" ref="K1503:X1503" si="914">IF(AND($D1503="tak",OR($E1503="nie dotyczy",$E1503="badania przemysłowe"),K$1421&lt;=Koniec_Projekt),ROUND(K412*K370,0),0)</f>
        <v>0</v>
      </c>
      <c r="L1503" s="59">
        <f t="shared" si="914"/>
        <v>0</v>
      </c>
      <c r="M1503" s="59">
        <f t="shared" si="914"/>
        <v>0</v>
      </c>
      <c r="N1503" s="59">
        <f t="shared" si="914"/>
        <v>0</v>
      </c>
      <c r="O1503" s="59">
        <f t="shared" si="914"/>
        <v>0</v>
      </c>
      <c r="P1503" s="59">
        <f t="shared" si="914"/>
        <v>0</v>
      </c>
      <c r="Q1503" s="59">
        <f t="shared" si="914"/>
        <v>0</v>
      </c>
      <c r="R1503" s="59">
        <f t="shared" si="914"/>
        <v>0</v>
      </c>
      <c r="S1503" s="59">
        <f t="shared" si="914"/>
        <v>0</v>
      </c>
      <c r="T1503" s="59">
        <f t="shared" si="914"/>
        <v>0</v>
      </c>
      <c r="U1503" s="59">
        <f t="shared" si="914"/>
        <v>0</v>
      </c>
      <c r="V1503" s="59">
        <f t="shared" si="914"/>
        <v>0</v>
      </c>
      <c r="W1503" s="59">
        <f t="shared" si="914"/>
        <v>0</v>
      </c>
      <c r="X1503" s="59">
        <f t="shared" si="914"/>
        <v>0</v>
      </c>
    </row>
    <row r="1504" spans="2:24" hidden="1">
      <c r="B1504" s="58" t="str">
        <f t="shared" si="912"/>
        <v/>
      </c>
      <c r="C1504" s="58" t="str">
        <f t="shared" si="912"/>
        <v/>
      </c>
      <c r="D1504" s="58" t="str">
        <f t="shared" si="912"/>
        <v/>
      </c>
      <c r="E1504" s="58" t="str">
        <f t="shared" si="912"/>
        <v/>
      </c>
      <c r="F1504" s="58"/>
      <c r="G1504" s="58"/>
      <c r="H1504" s="58"/>
      <c r="I1504" s="58"/>
      <c r="J1504" s="58"/>
      <c r="K1504" s="59">
        <f t="shared" ref="K1504:X1504" si="915">IF(AND($D1504="tak",OR($E1504="nie dotyczy",$E1504="badania przemysłowe"),K$1421&lt;=Koniec_Projekt),ROUND(K413*K371,0),0)</f>
        <v>0</v>
      </c>
      <c r="L1504" s="59">
        <f t="shared" si="915"/>
        <v>0</v>
      </c>
      <c r="M1504" s="59">
        <f t="shared" si="915"/>
        <v>0</v>
      </c>
      <c r="N1504" s="59">
        <f t="shared" si="915"/>
        <v>0</v>
      </c>
      <c r="O1504" s="59">
        <f t="shared" si="915"/>
        <v>0</v>
      </c>
      <c r="P1504" s="59">
        <f t="shared" si="915"/>
        <v>0</v>
      </c>
      <c r="Q1504" s="59">
        <f t="shared" si="915"/>
        <v>0</v>
      </c>
      <c r="R1504" s="59">
        <f t="shared" si="915"/>
        <v>0</v>
      </c>
      <c r="S1504" s="59">
        <f t="shared" si="915"/>
        <v>0</v>
      </c>
      <c r="T1504" s="59">
        <f t="shared" si="915"/>
        <v>0</v>
      </c>
      <c r="U1504" s="59">
        <f t="shared" si="915"/>
        <v>0</v>
      </c>
      <c r="V1504" s="59">
        <f t="shared" si="915"/>
        <v>0</v>
      </c>
      <c r="W1504" s="59">
        <f t="shared" si="915"/>
        <v>0</v>
      </c>
      <c r="X1504" s="59">
        <f t="shared" si="915"/>
        <v>0</v>
      </c>
    </row>
    <row r="1505" spans="2:24" hidden="1">
      <c r="B1505" s="58" t="str">
        <f t="shared" si="912"/>
        <v/>
      </c>
      <c r="C1505" s="58" t="str">
        <f t="shared" si="912"/>
        <v/>
      </c>
      <c r="D1505" s="58" t="str">
        <f t="shared" si="912"/>
        <v/>
      </c>
      <c r="E1505" s="58" t="str">
        <f t="shared" si="912"/>
        <v/>
      </c>
      <c r="F1505" s="58"/>
      <c r="G1505" s="58"/>
      <c r="H1505" s="58"/>
      <c r="I1505" s="58"/>
      <c r="J1505" s="58"/>
      <c r="K1505" s="59">
        <f t="shared" ref="K1505:X1505" si="916">IF(AND($D1505="tak",OR($E1505="nie dotyczy",$E1505="badania przemysłowe"),K$1421&lt;=Koniec_Projekt),ROUND(K414*K372,0),0)</f>
        <v>0</v>
      </c>
      <c r="L1505" s="59">
        <f t="shared" si="916"/>
        <v>0</v>
      </c>
      <c r="M1505" s="59">
        <f t="shared" si="916"/>
        <v>0</v>
      </c>
      <c r="N1505" s="59">
        <f t="shared" si="916"/>
        <v>0</v>
      </c>
      <c r="O1505" s="59">
        <f t="shared" si="916"/>
        <v>0</v>
      </c>
      <c r="P1505" s="59">
        <f t="shared" si="916"/>
        <v>0</v>
      </c>
      <c r="Q1505" s="59">
        <f t="shared" si="916"/>
        <v>0</v>
      </c>
      <c r="R1505" s="59">
        <f t="shared" si="916"/>
        <v>0</v>
      </c>
      <c r="S1505" s="59">
        <f t="shared" si="916"/>
        <v>0</v>
      </c>
      <c r="T1505" s="59">
        <f t="shared" si="916"/>
        <v>0</v>
      </c>
      <c r="U1505" s="59">
        <f t="shared" si="916"/>
        <v>0</v>
      </c>
      <c r="V1505" s="59">
        <f t="shared" si="916"/>
        <v>0</v>
      </c>
      <c r="W1505" s="59">
        <f t="shared" si="916"/>
        <v>0</v>
      </c>
      <c r="X1505" s="59">
        <f t="shared" si="916"/>
        <v>0</v>
      </c>
    </row>
    <row r="1506" spans="2:24" hidden="1">
      <c r="B1506" s="58" t="str">
        <f t="shared" si="912"/>
        <v/>
      </c>
      <c r="C1506" s="58" t="str">
        <f t="shared" si="912"/>
        <v/>
      </c>
      <c r="D1506" s="58" t="str">
        <f t="shared" si="912"/>
        <v/>
      </c>
      <c r="E1506" s="58" t="str">
        <f t="shared" si="912"/>
        <v/>
      </c>
      <c r="F1506" s="58"/>
      <c r="G1506" s="58"/>
      <c r="H1506" s="58"/>
      <c r="I1506" s="58"/>
      <c r="J1506" s="58"/>
      <c r="K1506" s="59">
        <f t="shared" ref="K1506:X1506" si="917">IF(AND($D1506="tak",OR($E1506="nie dotyczy",$E1506="badania przemysłowe"),K$1421&lt;=Koniec_Projekt),ROUND(K415*K373,0),0)</f>
        <v>0</v>
      </c>
      <c r="L1506" s="59">
        <f t="shared" si="917"/>
        <v>0</v>
      </c>
      <c r="M1506" s="59">
        <f t="shared" si="917"/>
        <v>0</v>
      </c>
      <c r="N1506" s="59">
        <f t="shared" si="917"/>
        <v>0</v>
      </c>
      <c r="O1506" s="59">
        <f t="shared" si="917"/>
        <v>0</v>
      </c>
      <c r="P1506" s="59">
        <f t="shared" si="917"/>
        <v>0</v>
      </c>
      <c r="Q1506" s="59">
        <f t="shared" si="917"/>
        <v>0</v>
      </c>
      <c r="R1506" s="59">
        <f t="shared" si="917"/>
        <v>0</v>
      </c>
      <c r="S1506" s="59">
        <f t="shared" si="917"/>
        <v>0</v>
      </c>
      <c r="T1506" s="59">
        <f t="shared" si="917"/>
        <v>0</v>
      </c>
      <c r="U1506" s="59">
        <f t="shared" si="917"/>
        <v>0</v>
      </c>
      <c r="V1506" s="59">
        <f t="shared" si="917"/>
        <v>0</v>
      </c>
      <c r="W1506" s="59">
        <f t="shared" si="917"/>
        <v>0</v>
      </c>
      <c r="X1506" s="59">
        <f t="shared" si="917"/>
        <v>0</v>
      </c>
    </row>
    <row r="1507" spans="2:24" hidden="1">
      <c r="B1507" s="58" t="str">
        <f t="shared" si="912"/>
        <v/>
      </c>
      <c r="C1507" s="58" t="str">
        <f t="shared" si="912"/>
        <v/>
      </c>
      <c r="D1507" s="58" t="str">
        <f t="shared" si="912"/>
        <v/>
      </c>
      <c r="E1507" s="58" t="str">
        <f t="shared" si="912"/>
        <v/>
      </c>
      <c r="F1507" s="58"/>
      <c r="G1507" s="58"/>
      <c r="H1507" s="58"/>
      <c r="I1507" s="58"/>
      <c r="J1507" s="58"/>
      <c r="K1507" s="59">
        <f t="shared" ref="K1507:X1507" si="918">IF(AND($D1507="tak",OR($E1507="nie dotyczy",$E1507="badania przemysłowe"),K$1421&lt;=Koniec_Projekt),ROUND(K416*K374,0),0)</f>
        <v>0</v>
      </c>
      <c r="L1507" s="59">
        <f t="shared" si="918"/>
        <v>0</v>
      </c>
      <c r="M1507" s="59">
        <f t="shared" si="918"/>
        <v>0</v>
      </c>
      <c r="N1507" s="59">
        <f t="shared" si="918"/>
        <v>0</v>
      </c>
      <c r="O1507" s="59">
        <f t="shared" si="918"/>
        <v>0</v>
      </c>
      <c r="P1507" s="59">
        <f t="shared" si="918"/>
        <v>0</v>
      </c>
      <c r="Q1507" s="59">
        <f t="shared" si="918"/>
        <v>0</v>
      </c>
      <c r="R1507" s="59">
        <f t="shared" si="918"/>
        <v>0</v>
      </c>
      <c r="S1507" s="59">
        <f t="shared" si="918"/>
        <v>0</v>
      </c>
      <c r="T1507" s="59">
        <f t="shared" si="918"/>
        <v>0</v>
      </c>
      <c r="U1507" s="59">
        <f t="shared" si="918"/>
        <v>0</v>
      </c>
      <c r="V1507" s="59">
        <f t="shared" si="918"/>
        <v>0</v>
      </c>
      <c r="W1507" s="59">
        <f t="shared" si="918"/>
        <v>0</v>
      </c>
      <c r="X1507" s="59">
        <f t="shared" si="918"/>
        <v>0</v>
      </c>
    </row>
    <row r="1508" spans="2:24" hidden="1">
      <c r="B1508" s="58" t="str">
        <f t="shared" si="912"/>
        <v/>
      </c>
      <c r="C1508" s="58" t="str">
        <f t="shared" si="912"/>
        <v/>
      </c>
      <c r="D1508" s="58" t="str">
        <f t="shared" si="912"/>
        <v/>
      </c>
      <c r="E1508" s="58" t="str">
        <f t="shared" si="912"/>
        <v/>
      </c>
      <c r="F1508" s="58"/>
      <c r="G1508" s="58"/>
      <c r="H1508" s="58"/>
      <c r="I1508" s="58"/>
      <c r="J1508" s="58"/>
      <c r="K1508" s="59">
        <f t="shared" ref="K1508:X1508" si="919">IF(AND($D1508="tak",OR($E1508="nie dotyczy",$E1508="badania przemysłowe"),K$1421&lt;=Koniec_Projekt),ROUND(K417*K375,0),0)</f>
        <v>0</v>
      </c>
      <c r="L1508" s="59">
        <f t="shared" si="919"/>
        <v>0</v>
      </c>
      <c r="M1508" s="59">
        <f t="shared" si="919"/>
        <v>0</v>
      </c>
      <c r="N1508" s="59">
        <f t="shared" si="919"/>
        <v>0</v>
      </c>
      <c r="O1508" s="59">
        <f t="shared" si="919"/>
        <v>0</v>
      </c>
      <c r="P1508" s="59">
        <f t="shared" si="919"/>
        <v>0</v>
      </c>
      <c r="Q1508" s="59">
        <f t="shared" si="919"/>
        <v>0</v>
      </c>
      <c r="R1508" s="59">
        <f t="shared" si="919"/>
        <v>0</v>
      </c>
      <c r="S1508" s="59">
        <f t="shared" si="919"/>
        <v>0</v>
      </c>
      <c r="T1508" s="59">
        <f t="shared" si="919"/>
        <v>0</v>
      </c>
      <c r="U1508" s="59">
        <f t="shared" si="919"/>
        <v>0</v>
      </c>
      <c r="V1508" s="59">
        <f t="shared" si="919"/>
        <v>0</v>
      </c>
      <c r="W1508" s="59">
        <f t="shared" si="919"/>
        <v>0</v>
      </c>
      <c r="X1508" s="59">
        <f t="shared" si="919"/>
        <v>0</v>
      </c>
    </row>
    <row r="1509" spans="2:24" hidden="1">
      <c r="B1509" s="58" t="str">
        <f t="shared" si="912"/>
        <v/>
      </c>
      <c r="C1509" s="58" t="str">
        <f t="shared" si="912"/>
        <v/>
      </c>
      <c r="D1509" s="58" t="str">
        <f t="shared" si="912"/>
        <v/>
      </c>
      <c r="E1509" s="58" t="str">
        <f t="shared" si="912"/>
        <v/>
      </c>
      <c r="F1509" s="58"/>
      <c r="G1509" s="58"/>
      <c r="H1509" s="58"/>
      <c r="I1509" s="58"/>
      <c r="J1509" s="58"/>
      <c r="K1509" s="59">
        <f t="shared" ref="K1509:X1509" si="920">IF(AND($D1509="tak",OR($E1509="nie dotyczy",$E1509="badania przemysłowe"),K$1421&lt;=Koniec_Projekt),ROUND(K418*K376,0),0)</f>
        <v>0</v>
      </c>
      <c r="L1509" s="59">
        <f t="shared" si="920"/>
        <v>0</v>
      </c>
      <c r="M1509" s="59">
        <f t="shared" si="920"/>
        <v>0</v>
      </c>
      <c r="N1509" s="59">
        <f t="shared" si="920"/>
        <v>0</v>
      </c>
      <c r="O1509" s="59">
        <f t="shared" si="920"/>
        <v>0</v>
      </c>
      <c r="P1509" s="59">
        <f t="shared" si="920"/>
        <v>0</v>
      </c>
      <c r="Q1509" s="59">
        <f t="shared" si="920"/>
        <v>0</v>
      </c>
      <c r="R1509" s="59">
        <f t="shared" si="920"/>
        <v>0</v>
      </c>
      <c r="S1509" s="59">
        <f t="shared" si="920"/>
        <v>0</v>
      </c>
      <c r="T1509" s="59">
        <f t="shared" si="920"/>
        <v>0</v>
      </c>
      <c r="U1509" s="59">
        <f t="shared" si="920"/>
        <v>0</v>
      </c>
      <c r="V1509" s="59">
        <f t="shared" si="920"/>
        <v>0</v>
      </c>
      <c r="W1509" s="59">
        <f t="shared" si="920"/>
        <v>0</v>
      </c>
      <c r="X1509" s="59">
        <f t="shared" si="920"/>
        <v>0</v>
      </c>
    </row>
    <row r="1510" spans="2:24" hidden="1">
      <c r="B1510" s="58" t="str">
        <f t="shared" si="912"/>
        <v/>
      </c>
      <c r="C1510" s="58" t="str">
        <f t="shared" si="912"/>
        <v/>
      </c>
      <c r="D1510" s="58" t="str">
        <f t="shared" si="912"/>
        <v/>
      </c>
      <c r="E1510" s="58" t="str">
        <f t="shared" si="912"/>
        <v/>
      </c>
      <c r="F1510" s="58"/>
      <c r="G1510" s="58"/>
      <c r="H1510" s="58"/>
      <c r="I1510" s="58"/>
      <c r="J1510" s="58"/>
      <c r="K1510" s="59">
        <f t="shared" ref="K1510:X1510" si="921">IF(AND($D1510="tak",OR($E1510="nie dotyczy",$E1510="badania przemysłowe"),K$1421&lt;=Koniec_Projekt),ROUND(K419*K377,0),0)</f>
        <v>0</v>
      </c>
      <c r="L1510" s="59">
        <f t="shared" si="921"/>
        <v>0</v>
      </c>
      <c r="M1510" s="59">
        <f t="shared" si="921"/>
        <v>0</v>
      </c>
      <c r="N1510" s="59">
        <f t="shared" si="921"/>
        <v>0</v>
      </c>
      <c r="O1510" s="59">
        <f t="shared" si="921"/>
        <v>0</v>
      </c>
      <c r="P1510" s="59">
        <f t="shared" si="921"/>
        <v>0</v>
      </c>
      <c r="Q1510" s="59">
        <f t="shared" si="921"/>
        <v>0</v>
      </c>
      <c r="R1510" s="59">
        <f t="shared" si="921"/>
        <v>0</v>
      </c>
      <c r="S1510" s="59">
        <f t="shared" si="921"/>
        <v>0</v>
      </c>
      <c r="T1510" s="59">
        <f t="shared" si="921"/>
        <v>0</v>
      </c>
      <c r="U1510" s="59">
        <f t="shared" si="921"/>
        <v>0</v>
      </c>
      <c r="V1510" s="59">
        <f t="shared" si="921"/>
        <v>0</v>
      </c>
      <c r="W1510" s="59">
        <f t="shared" si="921"/>
        <v>0</v>
      </c>
      <c r="X1510" s="59">
        <f t="shared" si="921"/>
        <v>0</v>
      </c>
    </row>
    <row r="1511" spans="2:24" hidden="1">
      <c r="B1511" s="58" t="str">
        <f t="shared" si="912"/>
        <v/>
      </c>
      <c r="C1511" s="58" t="str">
        <f t="shared" si="912"/>
        <v/>
      </c>
      <c r="D1511" s="58" t="str">
        <f t="shared" si="912"/>
        <v/>
      </c>
      <c r="E1511" s="58" t="str">
        <f t="shared" si="912"/>
        <v/>
      </c>
      <c r="F1511" s="58"/>
      <c r="G1511" s="58"/>
      <c r="H1511" s="58"/>
      <c r="I1511" s="58"/>
      <c r="J1511" s="58"/>
      <c r="K1511" s="59">
        <f t="shared" ref="K1511:X1511" si="922">IF(AND($D1511="tak",OR($E1511="nie dotyczy",$E1511="badania przemysłowe"),K$1421&lt;=Koniec_Projekt),ROUND(K420*K378,0),0)</f>
        <v>0</v>
      </c>
      <c r="L1511" s="59">
        <f t="shared" si="922"/>
        <v>0</v>
      </c>
      <c r="M1511" s="59">
        <f t="shared" si="922"/>
        <v>0</v>
      </c>
      <c r="N1511" s="59">
        <f t="shared" si="922"/>
        <v>0</v>
      </c>
      <c r="O1511" s="59">
        <f t="shared" si="922"/>
        <v>0</v>
      </c>
      <c r="P1511" s="59">
        <f t="shared" si="922"/>
        <v>0</v>
      </c>
      <c r="Q1511" s="59">
        <f t="shared" si="922"/>
        <v>0</v>
      </c>
      <c r="R1511" s="59">
        <f t="shared" si="922"/>
        <v>0</v>
      </c>
      <c r="S1511" s="59">
        <f t="shared" si="922"/>
        <v>0</v>
      </c>
      <c r="T1511" s="59">
        <f t="shared" si="922"/>
        <v>0</v>
      </c>
      <c r="U1511" s="59">
        <f t="shared" si="922"/>
        <v>0</v>
      </c>
      <c r="V1511" s="59">
        <f t="shared" si="922"/>
        <v>0</v>
      </c>
      <c r="W1511" s="59">
        <f t="shared" si="922"/>
        <v>0</v>
      </c>
      <c r="X1511" s="59">
        <f t="shared" si="922"/>
        <v>0</v>
      </c>
    </row>
    <row r="1512" spans="2:24" hidden="1">
      <c r="B1512" s="58" t="str">
        <f t="shared" si="912"/>
        <v/>
      </c>
      <c r="C1512" s="58" t="str">
        <f t="shared" si="912"/>
        <v/>
      </c>
      <c r="D1512" s="58" t="str">
        <f t="shared" si="912"/>
        <v/>
      </c>
      <c r="E1512" s="58" t="str">
        <f t="shared" si="912"/>
        <v/>
      </c>
      <c r="F1512" s="58"/>
      <c r="G1512" s="58"/>
      <c r="H1512" s="58"/>
      <c r="I1512" s="58"/>
      <c r="J1512" s="58"/>
      <c r="K1512" s="59">
        <f t="shared" ref="K1512:X1512" si="923">IF(AND($D1512="tak",OR($E1512="nie dotyczy",$E1512="badania przemysłowe"),K$1421&lt;=Koniec_Projekt),ROUND(K421*K379,0),0)</f>
        <v>0</v>
      </c>
      <c r="L1512" s="59">
        <f t="shared" si="923"/>
        <v>0</v>
      </c>
      <c r="M1512" s="59">
        <f t="shared" si="923"/>
        <v>0</v>
      </c>
      <c r="N1512" s="59">
        <f t="shared" si="923"/>
        <v>0</v>
      </c>
      <c r="O1512" s="59">
        <f t="shared" si="923"/>
        <v>0</v>
      </c>
      <c r="P1512" s="59">
        <f t="shared" si="923"/>
        <v>0</v>
      </c>
      <c r="Q1512" s="59">
        <f t="shared" si="923"/>
        <v>0</v>
      </c>
      <c r="R1512" s="59">
        <f t="shared" si="923"/>
        <v>0</v>
      </c>
      <c r="S1512" s="59">
        <f t="shared" si="923"/>
        <v>0</v>
      </c>
      <c r="T1512" s="59">
        <f t="shared" si="923"/>
        <v>0</v>
      </c>
      <c r="U1512" s="59">
        <f t="shared" si="923"/>
        <v>0</v>
      </c>
      <c r="V1512" s="59">
        <f t="shared" si="923"/>
        <v>0</v>
      </c>
      <c r="W1512" s="59">
        <f t="shared" si="923"/>
        <v>0</v>
      </c>
      <c r="X1512" s="59">
        <f t="shared" si="923"/>
        <v>0</v>
      </c>
    </row>
    <row r="1513" spans="2:24" hidden="1">
      <c r="B1513" s="58" t="str">
        <f t="shared" si="912"/>
        <v/>
      </c>
      <c r="C1513" s="58" t="str">
        <f t="shared" si="912"/>
        <v/>
      </c>
      <c r="D1513" s="58" t="str">
        <f t="shared" si="912"/>
        <v/>
      </c>
      <c r="E1513" s="58" t="str">
        <f t="shared" si="912"/>
        <v/>
      </c>
      <c r="F1513" s="58"/>
      <c r="G1513" s="58"/>
      <c r="H1513" s="58"/>
      <c r="I1513" s="58"/>
      <c r="J1513" s="58"/>
      <c r="K1513" s="59">
        <f t="shared" ref="K1513:X1513" si="924">IF(AND($D1513="tak",OR($E1513="nie dotyczy",$E1513="badania przemysłowe"),K$1421&lt;=Koniec_Projekt),ROUND(K422*K380,0),0)</f>
        <v>0</v>
      </c>
      <c r="L1513" s="59">
        <f t="shared" si="924"/>
        <v>0</v>
      </c>
      <c r="M1513" s="59">
        <f t="shared" si="924"/>
        <v>0</v>
      </c>
      <c r="N1513" s="59">
        <f t="shared" si="924"/>
        <v>0</v>
      </c>
      <c r="O1513" s="59">
        <f t="shared" si="924"/>
        <v>0</v>
      </c>
      <c r="P1513" s="59">
        <f t="shared" si="924"/>
        <v>0</v>
      </c>
      <c r="Q1513" s="59">
        <f t="shared" si="924"/>
        <v>0</v>
      </c>
      <c r="R1513" s="59">
        <f t="shared" si="924"/>
        <v>0</v>
      </c>
      <c r="S1513" s="59">
        <f t="shared" si="924"/>
        <v>0</v>
      </c>
      <c r="T1513" s="59">
        <f t="shared" si="924"/>
        <v>0</v>
      </c>
      <c r="U1513" s="59">
        <f t="shared" si="924"/>
        <v>0</v>
      </c>
      <c r="V1513" s="59">
        <f t="shared" si="924"/>
        <v>0</v>
      </c>
      <c r="W1513" s="59">
        <f t="shared" si="924"/>
        <v>0</v>
      </c>
      <c r="X1513" s="59">
        <f t="shared" si="924"/>
        <v>0</v>
      </c>
    </row>
    <row r="1514" spans="2:24" hidden="1">
      <c r="B1514" s="58" t="str">
        <f t="shared" si="912"/>
        <v/>
      </c>
      <c r="C1514" s="58" t="str">
        <f t="shared" si="912"/>
        <v/>
      </c>
      <c r="D1514" s="58" t="str">
        <f t="shared" si="912"/>
        <v/>
      </c>
      <c r="E1514" s="58" t="str">
        <f t="shared" si="912"/>
        <v/>
      </c>
      <c r="F1514" s="58"/>
      <c r="G1514" s="58"/>
      <c r="H1514" s="58"/>
      <c r="I1514" s="58"/>
      <c r="J1514" s="58"/>
      <c r="K1514" s="59">
        <f t="shared" ref="K1514:X1514" si="925">IF(AND($D1514="tak",OR($E1514="nie dotyczy",$E1514="badania przemysłowe"),K$1421&lt;=Koniec_Projekt),ROUND(K423*K381,0),0)</f>
        <v>0</v>
      </c>
      <c r="L1514" s="59">
        <f t="shared" si="925"/>
        <v>0</v>
      </c>
      <c r="M1514" s="59">
        <f t="shared" si="925"/>
        <v>0</v>
      </c>
      <c r="N1514" s="59">
        <f t="shared" si="925"/>
        <v>0</v>
      </c>
      <c r="O1514" s="59">
        <f t="shared" si="925"/>
        <v>0</v>
      </c>
      <c r="P1514" s="59">
        <f t="shared" si="925"/>
        <v>0</v>
      </c>
      <c r="Q1514" s="59">
        <f t="shared" si="925"/>
        <v>0</v>
      </c>
      <c r="R1514" s="59">
        <f t="shared" si="925"/>
        <v>0</v>
      </c>
      <c r="S1514" s="59">
        <f t="shared" si="925"/>
        <v>0</v>
      </c>
      <c r="T1514" s="59">
        <f t="shared" si="925"/>
        <v>0</v>
      </c>
      <c r="U1514" s="59">
        <f t="shared" si="925"/>
        <v>0</v>
      </c>
      <c r="V1514" s="59">
        <f t="shared" si="925"/>
        <v>0</v>
      </c>
      <c r="W1514" s="59">
        <f t="shared" si="925"/>
        <v>0</v>
      </c>
      <c r="X1514" s="59">
        <f t="shared" si="925"/>
        <v>0</v>
      </c>
    </row>
    <row r="1515" spans="2:24" hidden="1">
      <c r="B1515" s="58" t="str">
        <f t="shared" si="912"/>
        <v/>
      </c>
      <c r="C1515" s="58" t="str">
        <f t="shared" si="912"/>
        <v/>
      </c>
      <c r="D1515" s="58" t="str">
        <f t="shared" si="912"/>
        <v/>
      </c>
      <c r="E1515" s="58" t="str">
        <f t="shared" si="912"/>
        <v/>
      </c>
      <c r="F1515" s="58"/>
      <c r="G1515" s="58"/>
      <c r="H1515" s="58"/>
      <c r="I1515" s="58"/>
      <c r="J1515" s="58"/>
      <c r="K1515" s="59">
        <f t="shared" ref="K1515:X1515" si="926">IF(AND($D1515="tak",OR($E1515="nie dotyczy",$E1515="badania przemysłowe"),K$1421&lt;=Koniec_Projekt),ROUND(K424*K382,0),0)</f>
        <v>0</v>
      </c>
      <c r="L1515" s="59">
        <f t="shared" si="926"/>
        <v>0</v>
      </c>
      <c r="M1515" s="59">
        <f t="shared" si="926"/>
        <v>0</v>
      </c>
      <c r="N1515" s="59">
        <f t="shared" si="926"/>
        <v>0</v>
      </c>
      <c r="O1515" s="59">
        <f t="shared" si="926"/>
        <v>0</v>
      </c>
      <c r="P1515" s="59">
        <f t="shared" si="926"/>
        <v>0</v>
      </c>
      <c r="Q1515" s="59">
        <f t="shared" si="926"/>
        <v>0</v>
      </c>
      <c r="R1515" s="59">
        <f t="shared" si="926"/>
        <v>0</v>
      </c>
      <c r="S1515" s="59">
        <f t="shared" si="926"/>
        <v>0</v>
      </c>
      <c r="T1515" s="59">
        <f t="shared" si="926"/>
        <v>0</v>
      </c>
      <c r="U1515" s="59">
        <f t="shared" si="926"/>
        <v>0</v>
      </c>
      <c r="V1515" s="59">
        <f t="shared" si="926"/>
        <v>0</v>
      </c>
      <c r="W1515" s="59">
        <f t="shared" si="926"/>
        <v>0</v>
      </c>
      <c r="X1515" s="59">
        <f t="shared" si="926"/>
        <v>0</v>
      </c>
    </row>
    <row r="1516" spans="2:24" hidden="1">
      <c r="B1516" s="58" t="str">
        <f t="shared" si="912"/>
        <v/>
      </c>
      <c r="C1516" s="58" t="str">
        <f t="shared" si="912"/>
        <v/>
      </c>
      <c r="D1516" s="58" t="str">
        <f t="shared" si="912"/>
        <v/>
      </c>
      <c r="E1516" s="58" t="str">
        <f t="shared" si="912"/>
        <v/>
      </c>
      <c r="F1516" s="58"/>
      <c r="G1516" s="58"/>
      <c r="H1516" s="58"/>
      <c r="I1516" s="58"/>
      <c r="J1516" s="58"/>
      <c r="K1516" s="59">
        <f t="shared" ref="K1516:X1516" si="927">IF(AND($D1516="tak",OR($E1516="nie dotyczy",$E1516="badania przemysłowe"),K$1421&lt;=Koniec_Projekt),ROUND(K425*K383,0),0)</f>
        <v>0</v>
      </c>
      <c r="L1516" s="59">
        <f t="shared" si="927"/>
        <v>0</v>
      </c>
      <c r="M1516" s="59">
        <f t="shared" si="927"/>
        <v>0</v>
      </c>
      <c r="N1516" s="59">
        <f t="shared" si="927"/>
        <v>0</v>
      </c>
      <c r="O1516" s="59">
        <f t="shared" si="927"/>
        <v>0</v>
      </c>
      <c r="P1516" s="59">
        <f t="shared" si="927"/>
        <v>0</v>
      </c>
      <c r="Q1516" s="59">
        <f t="shared" si="927"/>
        <v>0</v>
      </c>
      <c r="R1516" s="59">
        <f t="shared" si="927"/>
        <v>0</v>
      </c>
      <c r="S1516" s="59">
        <f t="shared" si="927"/>
        <v>0</v>
      </c>
      <c r="T1516" s="59">
        <f t="shared" si="927"/>
        <v>0</v>
      </c>
      <c r="U1516" s="59">
        <f t="shared" si="927"/>
        <v>0</v>
      </c>
      <c r="V1516" s="59">
        <f t="shared" si="927"/>
        <v>0</v>
      </c>
      <c r="W1516" s="59">
        <f t="shared" si="927"/>
        <v>0</v>
      </c>
      <c r="X1516" s="59">
        <f t="shared" si="927"/>
        <v>0</v>
      </c>
    </row>
    <row r="1517" spans="2:24" hidden="1">
      <c r="B1517" s="58" t="str">
        <f t="shared" si="912"/>
        <v/>
      </c>
      <c r="C1517" s="58" t="str">
        <f t="shared" si="912"/>
        <v/>
      </c>
      <c r="D1517" s="58" t="str">
        <f t="shared" si="912"/>
        <v/>
      </c>
      <c r="E1517" s="58" t="str">
        <f t="shared" si="912"/>
        <v/>
      </c>
      <c r="F1517" s="58"/>
      <c r="G1517" s="58"/>
      <c r="H1517" s="58"/>
      <c r="I1517" s="58"/>
      <c r="J1517" s="58"/>
      <c r="K1517" s="59">
        <f t="shared" ref="K1517:X1517" si="928">IF(AND($D1517="tak",OR($E1517="nie dotyczy",$E1517="badania przemysłowe"),K$1421&lt;=Koniec_Projekt),ROUND(K426*K384,0),0)</f>
        <v>0</v>
      </c>
      <c r="L1517" s="59">
        <f t="shared" si="928"/>
        <v>0</v>
      </c>
      <c r="M1517" s="59">
        <f t="shared" si="928"/>
        <v>0</v>
      </c>
      <c r="N1517" s="59">
        <f t="shared" si="928"/>
        <v>0</v>
      </c>
      <c r="O1517" s="59">
        <f t="shared" si="928"/>
        <v>0</v>
      </c>
      <c r="P1517" s="59">
        <f t="shared" si="928"/>
        <v>0</v>
      </c>
      <c r="Q1517" s="59">
        <f t="shared" si="928"/>
        <v>0</v>
      </c>
      <c r="R1517" s="59">
        <f t="shared" si="928"/>
        <v>0</v>
      </c>
      <c r="S1517" s="59">
        <f t="shared" si="928"/>
        <v>0</v>
      </c>
      <c r="T1517" s="59">
        <f t="shared" si="928"/>
        <v>0</v>
      </c>
      <c r="U1517" s="59">
        <f t="shared" si="928"/>
        <v>0</v>
      </c>
      <c r="V1517" s="59">
        <f t="shared" si="928"/>
        <v>0</v>
      </c>
      <c r="W1517" s="59">
        <f t="shared" si="928"/>
        <v>0</v>
      </c>
      <c r="X1517" s="59">
        <f t="shared" si="928"/>
        <v>0</v>
      </c>
    </row>
    <row r="1518" spans="2:24" hidden="1">
      <c r="B1518" s="58" t="str">
        <f t="shared" si="912"/>
        <v/>
      </c>
      <c r="C1518" s="58" t="str">
        <f t="shared" si="912"/>
        <v/>
      </c>
      <c r="D1518" s="58" t="str">
        <f t="shared" si="912"/>
        <v/>
      </c>
      <c r="E1518" s="58" t="str">
        <f t="shared" si="912"/>
        <v/>
      </c>
      <c r="F1518" s="58"/>
      <c r="G1518" s="58"/>
      <c r="H1518" s="58"/>
      <c r="I1518" s="58"/>
      <c r="J1518" s="58"/>
      <c r="K1518" s="59">
        <f t="shared" ref="K1518:X1518" si="929">IF(AND($D1518="tak",OR($E1518="nie dotyczy",$E1518="badania przemysłowe"),K$1421&lt;=Koniec_Projekt),ROUND(K427*K385,0),0)</f>
        <v>0</v>
      </c>
      <c r="L1518" s="59">
        <f t="shared" si="929"/>
        <v>0</v>
      </c>
      <c r="M1518" s="59">
        <f t="shared" si="929"/>
        <v>0</v>
      </c>
      <c r="N1518" s="59">
        <f t="shared" si="929"/>
        <v>0</v>
      </c>
      <c r="O1518" s="59">
        <f t="shared" si="929"/>
        <v>0</v>
      </c>
      <c r="P1518" s="59">
        <f t="shared" si="929"/>
        <v>0</v>
      </c>
      <c r="Q1518" s="59">
        <f t="shared" si="929"/>
        <v>0</v>
      </c>
      <c r="R1518" s="59">
        <f t="shared" si="929"/>
        <v>0</v>
      </c>
      <c r="S1518" s="59">
        <f t="shared" si="929"/>
        <v>0</v>
      </c>
      <c r="T1518" s="59">
        <f t="shared" si="929"/>
        <v>0</v>
      </c>
      <c r="U1518" s="59">
        <f t="shared" si="929"/>
        <v>0</v>
      </c>
      <c r="V1518" s="59">
        <f t="shared" si="929"/>
        <v>0</v>
      </c>
      <c r="W1518" s="59">
        <f t="shared" si="929"/>
        <v>0</v>
      </c>
      <c r="X1518" s="59">
        <f t="shared" si="929"/>
        <v>0</v>
      </c>
    </row>
    <row r="1519" spans="2:24" hidden="1">
      <c r="B1519" s="58" t="str">
        <f t="shared" si="912"/>
        <v/>
      </c>
      <c r="C1519" s="58" t="str">
        <f t="shared" si="912"/>
        <v/>
      </c>
      <c r="D1519" s="58" t="str">
        <f t="shared" si="912"/>
        <v/>
      </c>
      <c r="E1519" s="58" t="str">
        <f t="shared" si="912"/>
        <v/>
      </c>
      <c r="F1519" s="58"/>
      <c r="G1519" s="58"/>
      <c r="H1519" s="58"/>
      <c r="I1519" s="58"/>
      <c r="J1519" s="58"/>
      <c r="K1519" s="59">
        <f t="shared" ref="K1519:X1519" si="930">IF(AND($D1519="tak",OR($E1519="nie dotyczy",$E1519="badania przemysłowe"),K$1421&lt;=Koniec_Projekt),ROUND(K428*K386,0),0)</f>
        <v>0</v>
      </c>
      <c r="L1519" s="59">
        <f t="shared" si="930"/>
        <v>0</v>
      </c>
      <c r="M1519" s="59">
        <f t="shared" si="930"/>
        <v>0</v>
      </c>
      <c r="N1519" s="59">
        <f t="shared" si="930"/>
        <v>0</v>
      </c>
      <c r="O1519" s="59">
        <f t="shared" si="930"/>
        <v>0</v>
      </c>
      <c r="P1519" s="59">
        <f t="shared" si="930"/>
        <v>0</v>
      </c>
      <c r="Q1519" s="59">
        <f t="shared" si="930"/>
        <v>0</v>
      </c>
      <c r="R1519" s="59">
        <f t="shared" si="930"/>
        <v>0</v>
      </c>
      <c r="S1519" s="59">
        <f t="shared" si="930"/>
        <v>0</v>
      </c>
      <c r="T1519" s="59">
        <f t="shared" si="930"/>
        <v>0</v>
      </c>
      <c r="U1519" s="59">
        <f t="shared" si="930"/>
        <v>0</v>
      </c>
      <c r="V1519" s="59">
        <f t="shared" si="930"/>
        <v>0</v>
      </c>
      <c r="W1519" s="59">
        <f t="shared" si="930"/>
        <v>0</v>
      </c>
      <c r="X1519" s="59">
        <f t="shared" si="930"/>
        <v>0</v>
      </c>
    </row>
    <row r="1520" spans="2:24" hidden="1">
      <c r="B1520" s="58" t="str">
        <f t="shared" si="912"/>
        <v/>
      </c>
      <c r="C1520" s="58" t="str">
        <f t="shared" si="912"/>
        <v/>
      </c>
      <c r="D1520" s="58" t="str">
        <f t="shared" si="912"/>
        <v/>
      </c>
      <c r="E1520" s="58" t="str">
        <f t="shared" si="912"/>
        <v/>
      </c>
      <c r="F1520" s="58"/>
      <c r="G1520" s="58"/>
      <c r="H1520" s="58"/>
      <c r="I1520" s="58"/>
      <c r="J1520" s="58"/>
      <c r="K1520" s="59">
        <f t="shared" ref="K1520:X1520" si="931">IF(AND($D1520="tak",OR($E1520="nie dotyczy",$E1520="badania przemysłowe"),K$1421&lt;=Koniec_Projekt),ROUND(K429*K387,0),0)</f>
        <v>0</v>
      </c>
      <c r="L1520" s="59">
        <f t="shared" si="931"/>
        <v>0</v>
      </c>
      <c r="M1520" s="59">
        <f t="shared" si="931"/>
        <v>0</v>
      </c>
      <c r="N1520" s="59">
        <f t="shared" si="931"/>
        <v>0</v>
      </c>
      <c r="O1520" s="59">
        <f t="shared" si="931"/>
        <v>0</v>
      </c>
      <c r="P1520" s="59">
        <f t="shared" si="931"/>
        <v>0</v>
      </c>
      <c r="Q1520" s="59">
        <f t="shared" si="931"/>
        <v>0</v>
      </c>
      <c r="R1520" s="59">
        <f t="shared" si="931"/>
        <v>0</v>
      </c>
      <c r="S1520" s="59">
        <f t="shared" si="931"/>
        <v>0</v>
      </c>
      <c r="T1520" s="59">
        <f t="shared" si="931"/>
        <v>0</v>
      </c>
      <c r="U1520" s="59">
        <f t="shared" si="931"/>
        <v>0</v>
      </c>
      <c r="V1520" s="59">
        <f t="shared" si="931"/>
        <v>0</v>
      </c>
      <c r="W1520" s="59">
        <f t="shared" si="931"/>
        <v>0</v>
      </c>
      <c r="X1520" s="59">
        <f t="shared" si="931"/>
        <v>0</v>
      </c>
    </row>
    <row r="1521" spans="2:24" hidden="1">
      <c r="B1521" s="58" t="str">
        <f t="shared" si="912"/>
        <v/>
      </c>
      <c r="C1521" s="58" t="str">
        <f t="shared" si="912"/>
        <v/>
      </c>
      <c r="D1521" s="58" t="str">
        <f t="shared" si="912"/>
        <v/>
      </c>
      <c r="E1521" s="58" t="str">
        <f t="shared" si="912"/>
        <v/>
      </c>
      <c r="F1521" s="58"/>
      <c r="G1521" s="58"/>
      <c r="H1521" s="58"/>
      <c r="I1521" s="58"/>
      <c r="J1521" s="58"/>
      <c r="K1521" s="59">
        <f t="shared" ref="K1521:X1521" si="932">IF(AND($D1521="tak",OR($E1521="nie dotyczy",$E1521="badania przemysłowe"),K$1421&lt;=Koniec_Projekt),ROUND(K430*K388,0),0)</f>
        <v>0</v>
      </c>
      <c r="L1521" s="59">
        <f t="shared" si="932"/>
        <v>0</v>
      </c>
      <c r="M1521" s="59">
        <f t="shared" si="932"/>
        <v>0</v>
      </c>
      <c r="N1521" s="59">
        <f t="shared" si="932"/>
        <v>0</v>
      </c>
      <c r="O1521" s="59">
        <f t="shared" si="932"/>
        <v>0</v>
      </c>
      <c r="P1521" s="59">
        <f t="shared" si="932"/>
        <v>0</v>
      </c>
      <c r="Q1521" s="59">
        <f t="shared" si="932"/>
        <v>0</v>
      </c>
      <c r="R1521" s="59">
        <f t="shared" si="932"/>
        <v>0</v>
      </c>
      <c r="S1521" s="59">
        <f t="shared" si="932"/>
        <v>0</v>
      </c>
      <c r="T1521" s="59">
        <f t="shared" si="932"/>
        <v>0</v>
      </c>
      <c r="U1521" s="59">
        <f t="shared" si="932"/>
        <v>0</v>
      </c>
      <c r="V1521" s="59">
        <f t="shared" si="932"/>
        <v>0</v>
      </c>
      <c r="W1521" s="59">
        <f t="shared" si="932"/>
        <v>0</v>
      </c>
      <c r="X1521" s="59">
        <f t="shared" si="932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33">ROUND(SUM(K1482:K1521),0)</f>
        <v>0</v>
      </c>
      <c r="L1522" s="60">
        <f t="shared" si="933"/>
        <v>0</v>
      </c>
      <c r="M1522" s="60">
        <f t="shared" si="933"/>
        <v>0</v>
      </c>
      <c r="N1522" s="60">
        <f t="shared" si="933"/>
        <v>0</v>
      </c>
      <c r="O1522" s="60">
        <f t="shared" si="933"/>
        <v>0</v>
      </c>
      <c r="P1522" s="60">
        <f t="shared" si="933"/>
        <v>0</v>
      </c>
      <c r="Q1522" s="60">
        <f t="shared" si="933"/>
        <v>0</v>
      </c>
      <c r="R1522" s="60">
        <f t="shared" si="933"/>
        <v>0</v>
      </c>
      <c r="S1522" s="60">
        <f t="shared" si="933"/>
        <v>0</v>
      </c>
      <c r="T1522" s="60">
        <f t="shared" si="933"/>
        <v>0</v>
      </c>
      <c r="U1522" s="60">
        <f t="shared" si="933"/>
        <v>0</v>
      </c>
      <c r="V1522" s="60">
        <f t="shared" si="933"/>
        <v>0</v>
      </c>
      <c r="W1522" s="60">
        <f t="shared" si="933"/>
        <v>0</v>
      </c>
      <c r="X1522" s="60">
        <f t="shared" si="933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4">IF(ISBLANK(B1287),"",B1287)</f>
        <v/>
      </c>
      <c r="C1527" s="58" t="str">
        <f t="shared" si="934"/>
        <v/>
      </c>
      <c r="D1527" s="58" t="str">
        <f t="shared" si="934"/>
        <v/>
      </c>
      <c r="E1527" s="58" t="str">
        <f t="shared" si="934"/>
        <v/>
      </c>
      <c r="F1527" s="58"/>
      <c r="G1527" s="58"/>
      <c r="H1527" s="58"/>
      <c r="I1527" s="58"/>
      <c r="J1527" s="58"/>
      <c r="K1527" s="59">
        <f t="shared" ref="K1527:X1527" si="935">IF(AND($D1527="tak",OR($E1527="nie dotyczy",$E1527="badania przemysłowe"),K$1421&lt;=Koniec_Projekt),ROUND(K436*K478,0),0)</f>
        <v>0</v>
      </c>
      <c r="L1527" s="59">
        <f t="shared" si="935"/>
        <v>0</v>
      </c>
      <c r="M1527" s="59">
        <f t="shared" si="935"/>
        <v>0</v>
      </c>
      <c r="N1527" s="59">
        <f t="shared" si="935"/>
        <v>0</v>
      </c>
      <c r="O1527" s="59">
        <f t="shared" si="935"/>
        <v>0</v>
      </c>
      <c r="P1527" s="59">
        <f t="shared" si="935"/>
        <v>0</v>
      </c>
      <c r="Q1527" s="59">
        <f t="shared" si="935"/>
        <v>0</v>
      </c>
      <c r="R1527" s="59">
        <f t="shared" si="935"/>
        <v>0</v>
      </c>
      <c r="S1527" s="59">
        <f t="shared" si="935"/>
        <v>0</v>
      </c>
      <c r="T1527" s="59">
        <f t="shared" si="935"/>
        <v>0</v>
      </c>
      <c r="U1527" s="59">
        <f t="shared" si="935"/>
        <v>0</v>
      </c>
      <c r="V1527" s="59">
        <f t="shared" si="935"/>
        <v>0</v>
      </c>
      <c r="W1527" s="59">
        <f t="shared" si="935"/>
        <v>0</v>
      </c>
      <c r="X1527" s="59">
        <f t="shared" si="935"/>
        <v>0</v>
      </c>
    </row>
    <row r="1528" spans="2:24" hidden="1">
      <c r="B1528" s="58" t="str">
        <f t="shared" si="934"/>
        <v/>
      </c>
      <c r="C1528" s="58" t="str">
        <f t="shared" si="934"/>
        <v/>
      </c>
      <c r="D1528" s="58" t="str">
        <f t="shared" si="934"/>
        <v/>
      </c>
      <c r="E1528" s="58" t="str">
        <f t="shared" si="934"/>
        <v/>
      </c>
      <c r="F1528" s="58"/>
      <c r="G1528" s="58"/>
      <c r="H1528" s="58"/>
      <c r="I1528" s="58"/>
      <c r="J1528" s="58"/>
      <c r="K1528" s="59">
        <f t="shared" ref="K1528:X1528" si="936">IF(AND($D1528="tak",OR($E1528="nie dotyczy",$E1528="badania przemysłowe"),K$1421&lt;=Koniec_Projekt),ROUND(K437*K479,0),0)</f>
        <v>0</v>
      </c>
      <c r="L1528" s="59">
        <f t="shared" si="936"/>
        <v>0</v>
      </c>
      <c r="M1528" s="59">
        <f t="shared" si="936"/>
        <v>0</v>
      </c>
      <c r="N1528" s="59">
        <f t="shared" si="936"/>
        <v>0</v>
      </c>
      <c r="O1528" s="59">
        <f t="shared" si="936"/>
        <v>0</v>
      </c>
      <c r="P1528" s="59">
        <f t="shared" si="936"/>
        <v>0</v>
      </c>
      <c r="Q1528" s="59">
        <f t="shared" si="936"/>
        <v>0</v>
      </c>
      <c r="R1528" s="59">
        <f t="shared" si="936"/>
        <v>0</v>
      </c>
      <c r="S1528" s="59">
        <f t="shared" si="936"/>
        <v>0</v>
      </c>
      <c r="T1528" s="59">
        <f t="shared" si="936"/>
        <v>0</v>
      </c>
      <c r="U1528" s="59">
        <f t="shared" si="936"/>
        <v>0</v>
      </c>
      <c r="V1528" s="59">
        <f t="shared" si="936"/>
        <v>0</v>
      </c>
      <c r="W1528" s="59">
        <f t="shared" si="936"/>
        <v>0</v>
      </c>
      <c r="X1528" s="59">
        <f t="shared" si="936"/>
        <v>0</v>
      </c>
    </row>
    <row r="1529" spans="2:24" hidden="1">
      <c r="B1529" s="58" t="str">
        <f t="shared" si="934"/>
        <v/>
      </c>
      <c r="C1529" s="58" t="str">
        <f t="shared" si="934"/>
        <v/>
      </c>
      <c r="D1529" s="58" t="str">
        <f t="shared" si="934"/>
        <v/>
      </c>
      <c r="E1529" s="58" t="str">
        <f t="shared" si="934"/>
        <v/>
      </c>
      <c r="F1529" s="58"/>
      <c r="G1529" s="58"/>
      <c r="H1529" s="58"/>
      <c r="I1529" s="58"/>
      <c r="J1529" s="58"/>
      <c r="K1529" s="59">
        <f t="shared" ref="K1529:X1529" si="937">IF(AND($D1529="tak",OR($E1529="nie dotyczy",$E1529="badania przemysłowe"),K$1421&lt;=Koniec_Projekt),ROUND(K438*K480,0),0)</f>
        <v>0</v>
      </c>
      <c r="L1529" s="59">
        <f t="shared" si="937"/>
        <v>0</v>
      </c>
      <c r="M1529" s="59">
        <f t="shared" si="937"/>
        <v>0</v>
      </c>
      <c r="N1529" s="59">
        <f t="shared" si="937"/>
        <v>0</v>
      </c>
      <c r="O1529" s="59">
        <f t="shared" si="937"/>
        <v>0</v>
      </c>
      <c r="P1529" s="59">
        <f t="shared" si="937"/>
        <v>0</v>
      </c>
      <c r="Q1529" s="59">
        <f t="shared" si="937"/>
        <v>0</v>
      </c>
      <c r="R1529" s="59">
        <f t="shared" si="937"/>
        <v>0</v>
      </c>
      <c r="S1529" s="59">
        <f t="shared" si="937"/>
        <v>0</v>
      </c>
      <c r="T1529" s="59">
        <f t="shared" si="937"/>
        <v>0</v>
      </c>
      <c r="U1529" s="59">
        <f t="shared" si="937"/>
        <v>0</v>
      </c>
      <c r="V1529" s="59">
        <f t="shared" si="937"/>
        <v>0</v>
      </c>
      <c r="W1529" s="59">
        <f t="shared" si="937"/>
        <v>0</v>
      </c>
      <c r="X1529" s="59">
        <f t="shared" si="937"/>
        <v>0</v>
      </c>
    </row>
    <row r="1530" spans="2:24" hidden="1">
      <c r="B1530" s="58" t="str">
        <f t="shared" si="934"/>
        <v/>
      </c>
      <c r="C1530" s="58" t="str">
        <f t="shared" si="934"/>
        <v/>
      </c>
      <c r="D1530" s="58" t="str">
        <f t="shared" si="934"/>
        <v/>
      </c>
      <c r="E1530" s="58" t="str">
        <f t="shared" si="934"/>
        <v/>
      </c>
      <c r="F1530" s="58"/>
      <c r="G1530" s="58"/>
      <c r="H1530" s="58"/>
      <c r="I1530" s="58"/>
      <c r="J1530" s="58"/>
      <c r="K1530" s="59">
        <f t="shared" ref="K1530:X1530" si="938">IF(AND($D1530="tak",OR($E1530="nie dotyczy",$E1530="badania przemysłowe"),K$1421&lt;=Koniec_Projekt),ROUND(K439*K481,0),0)</f>
        <v>0</v>
      </c>
      <c r="L1530" s="59">
        <f t="shared" si="938"/>
        <v>0</v>
      </c>
      <c r="M1530" s="59">
        <f t="shared" si="938"/>
        <v>0</v>
      </c>
      <c r="N1530" s="59">
        <f t="shared" si="938"/>
        <v>0</v>
      </c>
      <c r="O1530" s="59">
        <f t="shared" si="938"/>
        <v>0</v>
      </c>
      <c r="P1530" s="59">
        <f t="shared" si="938"/>
        <v>0</v>
      </c>
      <c r="Q1530" s="59">
        <f t="shared" si="938"/>
        <v>0</v>
      </c>
      <c r="R1530" s="59">
        <f t="shared" si="938"/>
        <v>0</v>
      </c>
      <c r="S1530" s="59">
        <f t="shared" si="938"/>
        <v>0</v>
      </c>
      <c r="T1530" s="59">
        <f t="shared" si="938"/>
        <v>0</v>
      </c>
      <c r="U1530" s="59">
        <f t="shared" si="938"/>
        <v>0</v>
      </c>
      <c r="V1530" s="59">
        <f t="shared" si="938"/>
        <v>0</v>
      </c>
      <c r="W1530" s="59">
        <f t="shared" si="938"/>
        <v>0</v>
      </c>
      <c r="X1530" s="59">
        <f t="shared" si="938"/>
        <v>0</v>
      </c>
    </row>
    <row r="1531" spans="2:24" hidden="1">
      <c r="B1531" s="58" t="str">
        <f t="shared" si="934"/>
        <v/>
      </c>
      <c r="C1531" s="58" t="str">
        <f t="shared" si="934"/>
        <v/>
      </c>
      <c r="D1531" s="58" t="str">
        <f t="shared" si="934"/>
        <v/>
      </c>
      <c r="E1531" s="58" t="str">
        <f t="shared" si="934"/>
        <v/>
      </c>
      <c r="F1531" s="58"/>
      <c r="G1531" s="58"/>
      <c r="H1531" s="58"/>
      <c r="I1531" s="58"/>
      <c r="J1531" s="58"/>
      <c r="K1531" s="59">
        <f t="shared" ref="K1531:X1531" si="939">IF(AND($D1531="tak",OR($E1531="nie dotyczy",$E1531="badania przemysłowe"),K$1421&lt;=Koniec_Projekt),ROUND(K440*K482,0),0)</f>
        <v>0</v>
      </c>
      <c r="L1531" s="59">
        <f t="shared" si="939"/>
        <v>0</v>
      </c>
      <c r="M1531" s="59">
        <f t="shared" si="939"/>
        <v>0</v>
      </c>
      <c r="N1531" s="59">
        <f t="shared" si="939"/>
        <v>0</v>
      </c>
      <c r="O1531" s="59">
        <f t="shared" si="939"/>
        <v>0</v>
      </c>
      <c r="P1531" s="59">
        <f t="shared" si="939"/>
        <v>0</v>
      </c>
      <c r="Q1531" s="59">
        <f t="shared" si="939"/>
        <v>0</v>
      </c>
      <c r="R1531" s="59">
        <f t="shared" si="939"/>
        <v>0</v>
      </c>
      <c r="S1531" s="59">
        <f t="shared" si="939"/>
        <v>0</v>
      </c>
      <c r="T1531" s="59">
        <f t="shared" si="939"/>
        <v>0</v>
      </c>
      <c r="U1531" s="59">
        <f t="shared" si="939"/>
        <v>0</v>
      </c>
      <c r="V1531" s="59">
        <f t="shared" si="939"/>
        <v>0</v>
      </c>
      <c r="W1531" s="59">
        <f t="shared" si="939"/>
        <v>0</v>
      </c>
      <c r="X1531" s="59">
        <f t="shared" si="939"/>
        <v>0</v>
      </c>
    </row>
    <row r="1532" spans="2:24" hidden="1">
      <c r="B1532" s="58" t="str">
        <f t="shared" si="934"/>
        <v/>
      </c>
      <c r="C1532" s="58" t="str">
        <f t="shared" si="934"/>
        <v/>
      </c>
      <c r="D1532" s="58" t="str">
        <f t="shared" si="934"/>
        <v/>
      </c>
      <c r="E1532" s="58" t="str">
        <f t="shared" si="934"/>
        <v/>
      </c>
      <c r="F1532" s="58"/>
      <c r="G1532" s="58"/>
      <c r="H1532" s="58"/>
      <c r="I1532" s="58"/>
      <c r="J1532" s="58"/>
      <c r="K1532" s="59">
        <f t="shared" ref="K1532:X1532" si="940">IF(AND($D1532="tak",OR($E1532="nie dotyczy",$E1532="badania przemysłowe"),K$1421&lt;=Koniec_Projekt),ROUND(K441*K483,0),0)</f>
        <v>0</v>
      </c>
      <c r="L1532" s="59">
        <f t="shared" si="940"/>
        <v>0</v>
      </c>
      <c r="M1532" s="59">
        <f t="shared" si="940"/>
        <v>0</v>
      </c>
      <c r="N1532" s="59">
        <f t="shared" si="940"/>
        <v>0</v>
      </c>
      <c r="O1532" s="59">
        <f t="shared" si="940"/>
        <v>0</v>
      </c>
      <c r="P1532" s="59">
        <f t="shared" si="940"/>
        <v>0</v>
      </c>
      <c r="Q1532" s="59">
        <f t="shared" si="940"/>
        <v>0</v>
      </c>
      <c r="R1532" s="59">
        <f t="shared" si="940"/>
        <v>0</v>
      </c>
      <c r="S1532" s="59">
        <f t="shared" si="940"/>
        <v>0</v>
      </c>
      <c r="T1532" s="59">
        <f t="shared" si="940"/>
        <v>0</v>
      </c>
      <c r="U1532" s="59">
        <f t="shared" si="940"/>
        <v>0</v>
      </c>
      <c r="V1532" s="59">
        <f t="shared" si="940"/>
        <v>0</v>
      </c>
      <c r="W1532" s="59">
        <f t="shared" si="940"/>
        <v>0</v>
      </c>
      <c r="X1532" s="59">
        <f t="shared" si="940"/>
        <v>0</v>
      </c>
    </row>
    <row r="1533" spans="2:24" hidden="1">
      <c r="B1533" s="58" t="str">
        <f t="shared" si="934"/>
        <v/>
      </c>
      <c r="C1533" s="58" t="str">
        <f t="shared" si="934"/>
        <v/>
      </c>
      <c r="D1533" s="58" t="str">
        <f t="shared" si="934"/>
        <v/>
      </c>
      <c r="E1533" s="58" t="str">
        <f t="shared" si="934"/>
        <v/>
      </c>
      <c r="F1533" s="58"/>
      <c r="G1533" s="58"/>
      <c r="H1533" s="58"/>
      <c r="I1533" s="58"/>
      <c r="J1533" s="58"/>
      <c r="K1533" s="59">
        <f t="shared" ref="K1533:X1533" si="941">IF(AND($D1533="tak",OR($E1533="nie dotyczy",$E1533="badania przemysłowe"),K$1421&lt;=Koniec_Projekt),ROUND(K442*K484,0),0)</f>
        <v>0</v>
      </c>
      <c r="L1533" s="59">
        <f t="shared" si="941"/>
        <v>0</v>
      </c>
      <c r="M1533" s="59">
        <f t="shared" si="941"/>
        <v>0</v>
      </c>
      <c r="N1533" s="59">
        <f t="shared" si="941"/>
        <v>0</v>
      </c>
      <c r="O1533" s="59">
        <f t="shared" si="941"/>
        <v>0</v>
      </c>
      <c r="P1533" s="59">
        <f t="shared" si="941"/>
        <v>0</v>
      </c>
      <c r="Q1533" s="59">
        <f t="shared" si="941"/>
        <v>0</v>
      </c>
      <c r="R1533" s="59">
        <f t="shared" si="941"/>
        <v>0</v>
      </c>
      <c r="S1533" s="59">
        <f t="shared" si="941"/>
        <v>0</v>
      </c>
      <c r="T1533" s="59">
        <f t="shared" si="941"/>
        <v>0</v>
      </c>
      <c r="U1533" s="59">
        <f t="shared" si="941"/>
        <v>0</v>
      </c>
      <c r="V1533" s="59">
        <f t="shared" si="941"/>
        <v>0</v>
      </c>
      <c r="W1533" s="59">
        <f t="shared" si="941"/>
        <v>0</v>
      </c>
      <c r="X1533" s="59">
        <f t="shared" si="941"/>
        <v>0</v>
      </c>
    </row>
    <row r="1534" spans="2:24" hidden="1">
      <c r="B1534" s="58" t="str">
        <f t="shared" si="934"/>
        <v/>
      </c>
      <c r="C1534" s="58" t="str">
        <f t="shared" si="934"/>
        <v/>
      </c>
      <c r="D1534" s="58" t="str">
        <f t="shared" si="934"/>
        <v/>
      </c>
      <c r="E1534" s="58" t="str">
        <f t="shared" si="934"/>
        <v/>
      </c>
      <c r="F1534" s="58"/>
      <c r="G1534" s="58"/>
      <c r="H1534" s="58"/>
      <c r="I1534" s="58"/>
      <c r="J1534" s="58"/>
      <c r="K1534" s="59">
        <f t="shared" ref="K1534:X1534" si="942">IF(AND($D1534="tak",OR($E1534="nie dotyczy",$E1534="badania przemysłowe"),K$1421&lt;=Koniec_Projekt),ROUND(K443*K485,0),0)</f>
        <v>0</v>
      </c>
      <c r="L1534" s="59">
        <f t="shared" si="942"/>
        <v>0</v>
      </c>
      <c r="M1534" s="59">
        <f t="shared" si="942"/>
        <v>0</v>
      </c>
      <c r="N1534" s="59">
        <f t="shared" si="942"/>
        <v>0</v>
      </c>
      <c r="O1534" s="59">
        <f t="shared" si="942"/>
        <v>0</v>
      </c>
      <c r="P1534" s="59">
        <f t="shared" si="942"/>
        <v>0</v>
      </c>
      <c r="Q1534" s="59">
        <f t="shared" si="942"/>
        <v>0</v>
      </c>
      <c r="R1534" s="59">
        <f t="shared" si="942"/>
        <v>0</v>
      </c>
      <c r="S1534" s="59">
        <f t="shared" si="942"/>
        <v>0</v>
      </c>
      <c r="T1534" s="59">
        <f t="shared" si="942"/>
        <v>0</v>
      </c>
      <c r="U1534" s="59">
        <f t="shared" si="942"/>
        <v>0</v>
      </c>
      <c r="V1534" s="59">
        <f t="shared" si="942"/>
        <v>0</v>
      </c>
      <c r="W1534" s="59">
        <f t="shared" si="942"/>
        <v>0</v>
      </c>
      <c r="X1534" s="59">
        <f t="shared" si="942"/>
        <v>0</v>
      </c>
    </row>
    <row r="1535" spans="2:24" hidden="1">
      <c r="B1535" s="58" t="str">
        <f t="shared" si="934"/>
        <v/>
      </c>
      <c r="C1535" s="58" t="str">
        <f t="shared" si="934"/>
        <v/>
      </c>
      <c r="D1535" s="58" t="str">
        <f t="shared" si="934"/>
        <v/>
      </c>
      <c r="E1535" s="58" t="str">
        <f t="shared" si="934"/>
        <v/>
      </c>
      <c r="F1535" s="58"/>
      <c r="G1535" s="58"/>
      <c r="H1535" s="58"/>
      <c r="I1535" s="58"/>
      <c r="J1535" s="58"/>
      <c r="K1535" s="59">
        <f t="shared" ref="K1535:X1535" si="943">IF(AND($D1535="tak",OR($E1535="nie dotyczy",$E1535="badania przemysłowe"),K$1421&lt;=Koniec_Projekt),ROUND(K444*K486,0),0)</f>
        <v>0</v>
      </c>
      <c r="L1535" s="59">
        <f t="shared" si="943"/>
        <v>0</v>
      </c>
      <c r="M1535" s="59">
        <f t="shared" si="943"/>
        <v>0</v>
      </c>
      <c r="N1535" s="59">
        <f t="shared" si="943"/>
        <v>0</v>
      </c>
      <c r="O1535" s="59">
        <f t="shared" si="943"/>
        <v>0</v>
      </c>
      <c r="P1535" s="59">
        <f t="shared" si="943"/>
        <v>0</v>
      </c>
      <c r="Q1535" s="59">
        <f t="shared" si="943"/>
        <v>0</v>
      </c>
      <c r="R1535" s="59">
        <f t="shared" si="943"/>
        <v>0</v>
      </c>
      <c r="S1535" s="59">
        <f t="shared" si="943"/>
        <v>0</v>
      </c>
      <c r="T1535" s="59">
        <f t="shared" si="943"/>
        <v>0</v>
      </c>
      <c r="U1535" s="59">
        <f t="shared" si="943"/>
        <v>0</v>
      </c>
      <c r="V1535" s="59">
        <f t="shared" si="943"/>
        <v>0</v>
      </c>
      <c r="W1535" s="59">
        <f t="shared" si="943"/>
        <v>0</v>
      </c>
      <c r="X1535" s="59">
        <f t="shared" si="943"/>
        <v>0</v>
      </c>
    </row>
    <row r="1536" spans="2:24" hidden="1">
      <c r="B1536" s="58" t="str">
        <f t="shared" si="934"/>
        <v/>
      </c>
      <c r="C1536" s="58" t="str">
        <f t="shared" si="934"/>
        <v/>
      </c>
      <c r="D1536" s="58" t="str">
        <f t="shared" si="934"/>
        <v/>
      </c>
      <c r="E1536" s="58" t="str">
        <f t="shared" si="934"/>
        <v/>
      </c>
      <c r="F1536" s="58"/>
      <c r="G1536" s="58"/>
      <c r="H1536" s="58"/>
      <c r="I1536" s="58"/>
      <c r="J1536" s="58"/>
      <c r="K1536" s="59">
        <f t="shared" ref="K1536:X1536" si="944">IF(AND($D1536="tak",OR($E1536="nie dotyczy",$E1536="badania przemysłowe"),K$1421&lt;=Koniec_Projekt),ROUND(K445*K487,0),0)</f>
        <v>0</v>
      </c>
      <c r="L1536" s="59">
        <f t="shared" si="944"/>
        <v>0</v>
      </c>
      <c r="M1536" s="59">
        <f t="shared" si="944"/>
        <v>0</v>
      </c>
      <c r="N1536" s="59">
        <f t="shared" si="944"/>
        <v>0</v>
      </c>
      <c r="O1536" s="59">
        <f t="shared" si="944"/>
        <v>0</v>
      </c>
      <c r="P1536" s="59">
        <f t="shared" si="944"/>
        <v>0</v>
      </c>
      <c r="Q1536" s="59">
        <f t="shared" si="944"/>
        <v>0</v>
      </c>
      <c r="R1536" s="59">
        <f t="shared" si="944"/>
        <v>0</v>
      </c>
      <c r="S1536" s="59">
        <f t="shared" si="944"/>
        <v>0</v>
      </c>
      <c r="T1536" s="59">
        <f t="shared" si="944"/>
        <v>0</v>
      </c>
      <c r="U1536" s="59">
        <f t="shared" si="944"/>
        <v>0</v>
      </c>
      <c r="V1536" s="59">
        <f t="shared" si="944"/>
        <v>0</v>
      </c>
      <c r="W1536" s="59">
        <f t="shared" si="944"/>
        <v>0</v>
      </c>
      <c r="X1536" s="59">
        <f t="shared" si="944"/>
        <v>0</v>
      </c>
    </row>
    <row r="1537" spans="2:24" hidden="1">
      <c r="B1537" s="58" t="str">
        <f t="shared" si="934"/>
        <v/>
      </c>
      <c r="C1537" s="58" t="str">
        <f t="shared" si="934"/>
        <v/>
      </c>
      <c r="D1537" s="58" t="str">
        <f t="shared" si="934"/>
        <v/>
      </c>
      <c r="E1537" s="58" t="str">
        <f t="shared" si="934"/>
        <v/>
      </c>
      <c r="F1537" s="58"/>
      <c r="G1537" s="58"/>
      <c r="H1537" s="58"/>
      <c r="I1537" s="58"/>
      <c r="J1537" s="58"/>
      <c r="K1537" s="59">
        <f t="shared" ref="K1537:X1537" si="945">IF(AND($D1537="tak",OR($E1537="nie dotyczy",$E1537="badania przemysłowe"),K$1421&lt;=Koniec_Projekt),ROUND(K446*K488,0),0)</f>
        <v>0</v>
      </c>
      <c r="L1537" s="59">
        <f t="shared" si="945"/>
        <v>0</v>
      </c>
      <c r="M1537" s="59">
        <f t="shared" si="945"/>
        <v>0</v>
      </c>
      <c r="N1537" s="59">
        <f t="shared" si="945"/>
        <v>0</v>
      </c>
      <c r="O1537" s="59">
        <f t="shared" si="945"/>
        <v>0</v>
      </c>
      <c r="P1537" s="59">
        <f t="shared" si="945"/>
        <v>0</v>
      </c>
      <c r="Q1537" s="59">
        <f t="shared" si="945"/>
        <v>0</v>
      </c>
      <c r="R1537" s="59">
        <f t="shared" si="945"/>
        <v>0</v>
      </c>
      <c r="S1537" s="59">
        <f t="shared" si="945"/>
        <v>0</v>
      </c>
      <c r="T1537" s="59">
        <f t="shared" si="945"/>
        <v>0</v>
      </c>
      <c r="U1537" s="59">
        <f t="shared" si="945"/>
        <v>0</v>
      </c>
      <c r="V1537" s="59">
        <f t="shared" si="945"/>
        <v>0</v>
      </c>
      <c r="W1537" s="59">
        <f t="shared" si="945"/>
        <v>0</v>
      </c>
      <c r="X1537" s="59">
        <f t="shared" si="945"/>
        <v>0</v>
      </c>
    </row>
    <row r="1538" spans="2:24" hidden="1">
      <c r="B1538" s="58" t="str">
        <f t="shared" si="934"/>
        <v/>
      </c>
      <c r="C1538" s="58" t="str">
        <f t="shared" si="934"/>
        <v/>
      </c>
      <c r="D1538" s="58" t="str">
        <f t="shared" si="934"/>
        <v/>
      </c>
      <c r="E1538" s="58" t="str">
        <f t="shared" si="934"/>
        <v/>
      </c>
      <c r="F1538" s="58"/>
      <c r="G1538" s="58"/>
      <c r="H1538" s="58"/>
      <c r="I1538" s="58"/>
      <c r="J1538" s="58"/>
      <c r="K1538" s="59">
        <f t="shared" ref="K1538:X1538" si="946">IF(AND($D1538="tak",OR($E1538="nie dotyczy",$E1538="badania przemysłowe"),K$1421&lt;=Koniec_Projekt),ROUND(K447*K489,0),0)</f>
        <v>0</v>
      </c>
      <c r="L1538" s="59">
        <f t="shared" si="946"/>
        <v>0</v>
      </c>
      <c r="M1538" s="59">
        <f t="shared" si="946"/>
        <v>0</v>
      </c>
      <c r="N1538" s="59">
        <f t="shared" si="946"/>
        <v>0</v>
      </c>
      <c r="O1538" s="59">
        <f t="shared" si="946"/>
        <v>0</v>
      </c>
      <c r="P1538" s="59">
        <f t="shared" si="946"/>
        <v>0</v>
      </c>
      <c r="Q1538" s="59">
        <f t="shared" si="946"/>
        <v>0</v>
      </c>
      <c r="R1538" s="59">
        <f t="shared" si="946"/>
        <v>0</v>
      </c>
      <c r="S1538" s="59">
        <f t="shared" si="946"/>
        <v>0</v>
      </c>
      <c r="T1538" s="59">
        <f t="shared" si="946"/>
        <v>0</v>
      </c>
      <c r="U1538" s="59">
        <f t="shared" si="946"/>
        <v>0</v>
      </c>
      <c r="V1538" s="59">
        <f t="shared" si="946"/>
        <v>0</v>
      </c>
      <c r="W1538" s="59">
        <f t="shared" si="946"/>
        <v>0</v>
      </c>
      <c r="X1538" s="59">
        <f t="shared" si="946"/>
        <v>0</v>
      </c>
    </row>
    <row r="1539" spans="2:24" hidden="1">
      <c r="B1539" s="58" t="str">
        <f t="shared" si="934"/>
        <v/>
      </c>
      <c r="C1539" s="58" t="str">
        <f t="shared" si="934"/>
        <v/>
      </c>
      <c r="D1539" s="58" t="str">
        <f t="shared" si="934"/>
        <v/>
      </c>
      <c r="E1539" s="58" t="str">
        <f t="shared" si="934"/>
        <v/>
      </c>
      <c r="F1539" s="58"/>
      <c r="G1539" s="58"/>
      <c r="H1539" s="58"/>
      <c r="I1539" s="58"/>
      <c r="J1539" s="58"/>
      <c r="K1539" s="59">
        <f t="shared" ref="K1539:X1539" si="947">IF(AND($D1539="tak",OR($E1539="nie dotyczy",$E1539="badania przemysłowe"),K$1421&lt;=Koniec_Projekt),ROUND(K448*K490,0),0)</f>
        <v>0</v>
      </c>
      <c r="L1539" s="59">
        <f t="shared" si="947"/>
        <v>0</v>
      </c>
      <c r="M1539" s="59">
        <f t="shared" si="947"/>
        <v>0</v>
      </c>
      <c r="N1539" s="59">
        <f t="shared" si="947"/>
        <v>0</v>
      </c>
      <c r="O1539" s="59">
        <f t="shared" si="947"/>
        <v>0</v>
      </c>
      <c r="P1539" s="59">
        <f t="shared" si="947"/>
        <v>0</v>
      </c>
      <c r="Q1539" s="59">
        <f t="shared" si="947"/>
        <v>0</v>
      </c>
      <c r="R1539" s="59">
        <f t="shared" si="947"/>
        <v>0</v>
      </c>
      <c r="S1539" s="59">
        <f t="shared" si="947"/>
        <v>0</v>
      </c>
      <c r="T1539" s="59">
        <f t="shared" si="947"/>
        <v>0</v>
      </c>
      <c r="U1539" s="59">
        <f t="shared" si="947"/>
        <v>0</v>
      </c>
      <c r="V1539" s="59">
        <f t="shared" si="947"/>
        <v>0</v>
      </c>
      <c r="W1539" s="59">
        <f t="shared" si="947"/>
        <v>0</v>
      </c>
      <c r="X1539" s="59">
        <f t="shared" si="947"/>
        <v>0</v>
      </c>
    </row>
    <row r="1540" spans="2:24" hidden="1">
      <c r="B1540" s="58" t="str">
        <f t="shared" si="934"/>
        <v/>
      </c>
      <c r="C1540" s="58" t="str">
        <f t="shared" si="934"/>
        <v/>
      </c>
      <c r="D1540" s="58" t="str">
        <f t="shared" si="934"/>
        <v/>
      </c>
      <c r="E1540" s="58" t="str">
        <f t="shared" si="934"/>
        <v/>
      </c>
      <c r="F1540" s="58"/>
      <c r="G1540" s="58"/>
      <c r="H1540" s="58"/>
      <c r="I1540" s="58"/>
      <c r="J1540" s="58"/>
      <c r="K1540" s="59">
        <f t="shared" ref="K1540:X1540" si="948">IF(AND($D1540="tak",OR($E1540="nie dotyczy",$E1540="badania przemysłowe"),K$1421&lt;=Koniec_Projekt),ROUND(K449*K491,0),0)</f>
        <v>0</v>
      </c>
      <c r="L1540" s="59">
        <f t="shared" si="948"/>
        <v>0</v>
      </c>
      <c r="M1540" s="59">
        <f t="shared" si="948"/>
        <v>0</v>
      </c>
      <c r="N1540" s="59">
        <f t="shared" si="948"/>
        <v>0</v>
      </c>
      <c r="O1540" s="59">
        <f t="shared" si="948"/>
        <v>0</v>
      </c>
      <c r="P1540" s="59">
        <f t="shared" si="948"/>
        <v>0</v>
      </c>
      <c r="Q1540" s="59">
        <f t="shared" si="948"/>
        <v>0</v>
      </c>
      <c r="R1540" s="59">
        <f t="shared" si="948"/>
        <v>0</v>
      </c>
      <c r="S1540" s="59">
        <f t="shared" si="948"/>
        <v>0</v>
      </c>
      <c r="T1540" s="59">
        <f t="shared" si="948"/>
        <v>0</v>
      </c>
      <c r="U1540" s="59">
        <f t="shared" si="948"/>
        <v>0</v>
      </c>
      <c r="V1540" s="59">
        <f t="shared" si="948"/>
        <v>0</v>
      </c>
      <c r="W1540" s="59">
        <f t="shared" si="948"/>
        <v>0</v>
      </c>
      <c r="X1540" s="59">
        <f t="shared" si="948"/>
        <v>0</v>
      </c>
    </row>
    <row r="1541" spans="2:24" hidden="1">
      <c r="B1541" s="58" t="str">
        <f t="shared" si="934"/>
        <v/>
      </c>
      <c r="C1541" s="58" t="str">
        <f t="shared" si="934"/>
        <v/>
      </c>
      <c r="D1541" s="58" t="str">
        <f t="shared" si="934"/>
        <v/>
      </c>
      <c r="E1541" s="58" t="str">
        <f t="shared" si="934"/>
        <v/>
      </c>
      <c r="F1541" s="58"/>
      <c r="G1541" s="58"/>
      <c r="H1541" s="58"/>
      <c r="I1541" s="58"/>
      <c r="J1541" s="58"/>
      <c r="K1541" s="59">
        <f t="shared" ref="K1541:X1541" si="949">IF(AND($D1541="tak",OR($E1541="nie dotyczy",$E1541="badania przemysłowe"),K$1421&lt;=Koniec_Projekt),ROUND(K450*K492,0),0)</f>
        <v>0</v>
      </c>
      <c r="L1541" s="59">
        <f t="shared" si="949"/>
        <v>0</v>
      </c>
      <c r="M1541" s="59">
        <f t="shared" si="949"/>
        <v>0</v>
      </c>
      <c r="N1541" s="59">
        <f t="shared" si="949"/>
        <v>0</v>
      </c>
      <c r="O1541" s="59">
        <f t="shared" si="949"/>
        <v>0</v>
      </c>
      <c r="P1541" s="59">
        <f t="shared" si="949"/>
        <v>0</v>
      </c>
      <c r="Q1541" s="59">
        <f t="shared" si="949"/>
        <v>0</v>
      </c>
      <c r="R1541" s="59">
        <f t="shared" si="949"/>
        <v>0</v>
      </c>
      <c r="S1541" s="59">
        <f t="shared" si="949"/>
        <v>0</v>
      </c>
      <c r="T1541" s="59">
        <f t="shared" si="949"/>
        <v>0</v>
      </c>
      <c r="U1541" s="59">
        <f t="shared" si="949"/>
        <v>0</v>
      </c>
      <c r="V1541" s="59">
        <f t="shared" si="949"/>
        <v>0</v>
      </c>
      <c r="W1541" s="59">
        <f t="shared" si="949"/>
        <v>0</v>
      </c>
      <c r="X1541" s="59">
        <f t="shared" si="949"/>
        <v>0</v>
      </c>
    </row>
    <row r="1542" spans="2:24" hidden="1">
      <c r="B1542" s="58" t="str">
        <f t="shared" si="934"/>
        <v/>
      </c>
      <c r="C1542" s="58" t="str">
        <f t="shared" si="934"/>
        <v/>
      </c>
      <c r="D1542" s="58" t="str">
        <f t="shared" si="934"/>
        <v/>
      </c>
      <c r="E1542" s="58" t="str">
        <f t="shared" si="934"/>
        <v/>
      </c>
      <c r="F1542" s="58"/>
      <c r="G1542" s="58"/>
      <c r="H1542" s="58"/>
      <c r="I1542" s="58"/>
      <c r="J1542" s="58"/>
      <c r="K1542" s="59">
        <f t="shared" ref="K1542:X1542" si="950">IF(AND($D1542="tak",OR($E1542="nie dotyczy",$E1542="badania przemysłowe"),K$1421&lt;=Koniec_Projekt),ROUND(K451*K493,0),0)</f>
        <v>0</v>
      </c>
      <c r="L1542" s="59">
        <f t="shared" si="950"/>
        <v>0</v>
      </c>
      <c r="M1542" s="59">
        <f t="shared" si="950"/>
        <v>0</v>
      </c>
      <c r="N1542" s="59">
        <f t="shared" si="950"/>
        <v>0</v>
      </c>
      <c r="O1542" s="59">
        <f t="shared" si="950"/>
        <v>0</v>
      </c>
      <c r="P1542" s="59">
        <f t="shared" si="950"/>
        <v>0</v>
      </c>
      <c r="Q1542" s="59">
        <f t="shared" si="950"/>
        <v>0</v>
      </c>
      <c r="R1542" s="59">
        <f t="shared" si="950"/>
        <v>0</v>
      </c>
      <c r="S1542" s="59">
        <f t="shared" si="950"/>
        <v>0</v>
      </c>
      <c r="T1542" s="59">
        <f t="shared" si="950"/>
        <v>0</v>
      </c>
      <c r="U1542" s="59">
        <f t="shared" si="950"/>
        <v>0</v>
      </c>
      <c r="V1542" s="59">
        <f t="shared" si="950"/>
        <v>0</v>
      </c>
      <c r="W1542" s="59">
        <f t="shared" si="950"/>
        <v>0</v>
      </c>
      <c r="X1542" s="59">
        <f t="shared" si="950"/>
        <v>0</v>
      </c>
    </row>
    <row r="1543" spans="2:24" hidden="1">
      <c r="B1543" s="58" t="str">
        <f t="shared" si="934"/>
        <v/>
      </c>
      <c r="C1543" s="58" t="str">
        <f t="shared" si="934"/>
        <v/>
      </c>
      <c r="D1543" s="58" t="str">
        <f t="shared" si="934"/>
        <v/>
      </c>
      <c r="E1543" s="58" t="str">
        <f t="shared" si="934"/>
        <v/>
      </c>
      <c r="F1543" s="58"/>
      <c r="G1543" s="58"/>
      <c r="H1543" s="58"/>
      <c r="I1543" s="58"/>
      <c r="J1543" s="58"/>
      <c r="K1543" s="59">
        <f t="shared" ref="K1543:X1543" si="951">IF(AND($D1543="tak",OR($E1543="nie dotyczy",$E1543="badania przemysłowe"),K$1421&lt;=Koniec_Projekt),ROUND(K452*K494,0),0)</f>
        <v>0</v>
      </c>
      <c r="L1543" s="59">
        <f t="shared" si="951"/>
        <v>0</v>
      </c>
      <c r="M1543" s="59">
        <f t="shared" si="951"/>
        <v>0</v>
      </c>
      <c r="N1543" s="59">
        <f t="shared" si="951"/>
        <v>0</v>
      </c>
      <c r="O1543" s="59">
        <f t="shared" si="951"/>
        <v>0</v>
      </c>
      <c r="P1543" s="59">
        <f t="shared" si="951"/>
        <v>0</v>
      </c>
      <c r="Q1543" s="59">
        <f t="shared" si="951"/>
        <v>0</v>
      </c>
      <c r="R1543" s="59">
        <f t="shared" si="951"/>
        <v>0</v>
      </c>
      <c r="S1543" s="59">
        <f t="shared" si="951"/>
        <v>0</v>
      </c>
      <c r="T1543" s="59">
        <f t="shared" si="951"/>
        <v>0</v>
      </c>
      <c r="U1543" s="59">
        <f t="shared" si="951"/>
        <v>0</v>
      </c>
      <c r="V1543" s="59">
        <f t="shared" si="951"/>
        <v>0</v>
      </c>
      <c r="W1543" s="59">
        <f t="shared" si="951"/>
        <v>0</v>
      </c>
      <c r="X1543" s="59">
        <f t="shared" si="951"/>
        <v>0</v>
      </c>
    </row>
    <row r="1544" spans="2:24" hidden="1">
      <c r="B1544" s="58" t="str">
        <f t="shared" si="934"/>
        <v/>
      </c>
      <c r="C1544" s="58" t="str">
        <f t="shared" si="934"/>
        <v/>
      </c>
      <c r="D1544" s="58" t="str">
        <f t="shared" si="934"/>
        <v/>
      </c>
      <c r="E1544" s="58" t="str">
        <f t="shared" si="934"/>
        <v/>
      </c>
      <c r="F1544" s="58"/>
      <c r="G1544" s="58"/>
      <c r="H1544" s="58"/>
      <c r="I1544" s="58"/>
      <c r="J1544" s="58"/>
      <c r="K1544" s="59">
        <f t="shared" ref="K1544:X1544" si="952">IF(AND($D1544="tak",OR($E1544="nie dotyczy",$E1544="badania przemysłowe"),K$1421&lt;=Koniec_Projekt),ROUND(K453*K495,0),0)</f>
        <v>0</v>
      </c>
      <c r="L1544" s="59">
        <f t="shared" si="952"/>
        <v>0</v>
      </c>
      <c r="M1544" s="59">
        <f t="shared" si="952"/>
        <v>0</v>
      </c>
      <c r="N1544" s="59">
        <f t="shared" si="952"/>
        <v>0</v>
      </c>
      <c r="O1544" s="59">
        <f t="shared" si="952"/>
        <v>0</v>
      </c>
      <c r="P1544" s="59">
        <f t="shared" si="952"/>
        <v>0</v>
      </c>
      <c r="Q1544" s="59">
        <f t="shared" si="952"/>
        <v>0</v>
      </c>
      <c r="R1544" s="59">
        <f t="shared" si="952"/>
        <v>0</v>
      </c>
      <c r="S1544" s="59">
        <f t="shared" si="952"/>
        <v>0</v>
      </c>
      <c r="T1544" s="59">
        <f t="shared" si="952"/>
        <v>0</v>
      </c>
      <c r="U1544" s="59">
        <f t="shared" si="952"/>
        <v>0</v>
      </c>
      <c r="V1544" s="59">
        <f t="shared" si="952"/>
        <v>0</v>
      </c>
      <c r="W1544" s="59">
        <f t="shared" si="952"/>
        <v>0</v>
      </c>
      <c r="X1544" s="59">
        <f t="shared" si="952"/>
        <v>0</v>
      </c>
    </row>
    <row r="1545" spans="2:24" hidden="1">
      <c r="B1545" s="58" t="str">
        <f t="shared" si="934"/>
        <v/>
      </c>
      <c r="C1545" s="58" t="str">
        <f t="shared" si="934"/>
        <v/>
      </c>
      <c r="D1545" s="58" t="str">
        <f t="shared" si="934"/>
        <v/>
      </c>
      <c r="E1545" s="58" t="str">
        <f t="shared" si="934"/>
        <v/>
      </c>
      <c r="F1545" s="58"/>
      <c r="G1545" s="58"/>
      <c r="H1545" s="58"/>
      <c r="I1545" s="58"/>
      <c r="J1545" s="58"/>
      <c r="K1545" s="59">
        <f t="shared" ref="K1545:X1545" si="953">IF(AND($D1545="tak",OR($E1545="nie dotyczy",$E1545="badania przemysłowe"),K$1421&lt;=Koniec_Projekt),ROUND(K454*K496,0),0)</f>
        <v>0</v>
      </c>
      <c r="L1545" s="59">
        <f t="shared" si="953"/>
        <v>0</v>
      </c>
      <c r="M1545" s="59">
        <f t="shared" si="953"/>
        <v>0</v>
      </c>
      <c r="N1545" s="59">
        <f t="shared" si="953"/>
        <v>0</v>
      </c>
      <c r="O1545" s="59">
        <f t="shared" si="953"/>
        <v>0</v>
      </c>
      <c r="P1545" s="59">
        <f t="shared" si="953"/>
        <v>0</v>
      </c>
      <c r="Q1545" s="59">
        <f t="shared" si="953"/>
        <v>0</v>
      </c>
      <c r="R1545" s="59">
        <f t="shared" si="953"/>
        <v>0</v>
      </c>
      <c r="S1545" s="59">
        <f t="shared" si="953"/>
        <v>0</v>
      </c>
      <c r="T1545" s="59">
        <f t="shared" si="953"/>
        <v>0</v>
      </c>
      <c r="U1545" s="59">
        <f t="shared" si="953"/>
        <v>0</v>
      </c>
      <c r="V1545" s="59">
        <f t="shared" si="953"/>
        <v>0</v>
      </c>
      <c r="W1545" s="59">
        <f t="shared" si="953"/>
        <v>0</v>
      </c>
      <c r="X1545" s="59">
        <f t="shared" si="953"/>
        <v>0</v>
      </c>
    </row>
    <row r="1546" spans="2:24" hidden="1">
      <c r="B1546" s="58" t="str">
        <f t="shared" si="934"/>
        <v/>
      </c>
      <c r="C1546" s="58" t="str">
        <f t="shared" si="934"/>
        <v/>
      </c>
      <c r="D1546" s="58" t="str">
        <f t="shared" si="934"/>
        <v/>
      </c>
      <c r="E1546" s="58" t="str">
        <f t="shared" si="934"/>
        <v/>
      </c>
      <c r="F1546" s="58"/>
      <c r="G1546" s="58"/>
      <c r="H1546" s="58"/>
      <c r="I1546" s="58"/>
      <c r="J1546" s="58"/>
      <c r="K1546" s="59">
        <f t="shared" ref="K1546:X1546" si="954">IF(AND($D1546="tak",OR($E1546="nie dotyczy",$E1546="badania przemysłowe"),K$1421&lt;=Koniec_Projekt),ROUND(K455*K497,0),0)</f>
        <v>0</v>
      </c>
      <c r="L1546" s="59">
        <f t="shared" si="954"/>
        <v>0</v>
      </c>
      <c r="M1546" s="59">
        <f t="shared" si="954"/>
        <v>0</v>
      </c>
      <c r="N1546" s="59">
        <f t="shared" si="954"/>
        <v>0</v>
      </c>
      <c r="O1546" s="59">
        <f t="shared" si="954"/>
        <v>0</v>
      </c>
      <c r="P1546" s="59">
        <f t="shared" si="954"/>
        <v>0</v>
      </c>
      <c r="Q1546" s="59">
        <f t="shared" si="954"/>
        <v>0</v>
      </c>
      <c r="R1546" s="59">
        <f t="shared" si="954"/>
        <v>0</v>
      </c>
      <c r="S1546" s="59">
        <f t="shared" si="954"/>
        <v>0</v>
      </c>
      <c r="T1546" s="59">
        <f t="shared" si="954"/>
        <v>0</v>
      </c>
      <c r="U1546" s="59">
        <f t="shared" si="954"/>
        <v>0</v>
      </c>
      <c r="V1546" s="59">
        <f t="shared" si="954"/>
        <v>0</v>
      </c>
      <c r="W1546" s="59">
        <f t="shared" si="954"/>
        <v>0</v>
      </c>
      <c r="X1546" s="59">
        <f t="shared" si="954"/>
        <v>0</v>
      </c>
    </row>
    <row r="1547" spans="2:24" hidden="1">
      <c r="B1547" s="58" t="str">
        <f t="shared" ref="B1547:E1566" si="955">IF(ISBLANK(B1307),"",B1307)</f>
        <v/>
      </c>
      <c r="C1547" s="58" t="str">
        <f t="shared" si="955"/>
        <v/>
      </c>
      <c r="D1547" s="58" t="str">
        <f t="shared" si="955"/>
        <v/>
      </c>
      <c r="E1547" s="58" t="str">
        <f t="shared" si="955"/>
        <v/>
      </c>
      <c r="F1547" s="58"/>
      <c r="G1547" s="58"/>
      <c r="H1547" s="58"/>
      <c r="I1547" s="58"/>
      <c r="J1547" s="58"/>
      <c r="K1547" s="59">
        <f t="shared" ref="K1547:X1547" si="956">IF(AND($D1547="tak",OR($E1547="nie dotyczy",$E1547="badania przemysłowe"),K$1421&lt;=Koniec_Projekt),ROUND(K456*K498,0),0)</f>
        <v>0</v>
      </c>
      <c r="L1547" s="59">
        <f t="shared" si="956"/>
        <v>0</v>
      </c>
      <c r="M1547" s="59">
        <f t="shared" si="956"/>
        <v>0</v>
      </c>
      <c r="N1547" s="59">
        <f t="shared" si="956"/>
        <v>0</v>
      </c>
      <c r="O1547" s="59">
        <f t="shared" si="956"/>
        <v>0</v>
      </c>
      <c r="P1547" s="59">
        <f t="shared" si="956"/>
        <v>0</v>
      </c>
      <c r="Q1547" s="59">
        <f t="shared" si="956"/>
        <v>0</v>
      </c>
      <c r="R1547" s="59">
        <f t="shared" si="956"/>
        <v>0</v>
      </c>
      <c r="S1547" s="59">
        <f t="shared" si="956"/>
        <v>0</v>
      </c>
      <c r="T1547" s="59">
        <f t="shared" si="956"/>
        <v>0</v>
      </c>
      <c r="U1547" s="59">
        <f t="shared" si="956"/>
        <v>0</v>
      </c>
      <c r="V1547" s="59">
        <f t="shared" si="956"/>
        <v>0</v>
      </c>
      <c r="W1547" s="59">
        <f t="shared" si="956"/>
        <v>0</v>
      </c>
      <c r="X1547" s="59">
        <f t="shared" si="956"/>
        <v>0</v>
      </c>
    </row>
    <row r="1548" spans="2:24" hidden="1">
      <c r="B1548" s="58" t="str">
        <f t="shared" si="955"/>
        <v/>
      </c>
      <c r="C1548" s="58" t="str">
        <f t="shared" si="955"/>
        <v/>
      </c>
      <c r="D1548" s="58" t="str">
        <f t="shared" si="955"/>
        <v/>
      </c>
      <c r="E1548" s="58" t="str">
        <f t="shared" si="955"/>
        <v/>
      </c>
      <c r="F1548" s="58"/>
      <c r="G1548" s="58"/>
      <c r="H1548" s="58"/>
      <c r="I1548" s="58"/>
      <c r="J1548" s="58"/>
      <c r="K1548" s="59">
        <f t="shared" ref="K1548:X1548" si="957">IF(AND($D1548="tak",OR($E1548="nie dotyczy",$E1548="badania przemysłowe"),K$1421&lt;=Koniec_Projekt),ROUND(K457*K499,0),0)</f>
        <v>0</v>
      </c>
      <c r="L1548" s="59">
        <f t="shared" si="957"/>
        <v>0</v>
      </c>
      <c r="M1548" s="59">
        <f t="shared" si="957"/>
        <v>0</v>
      </c>
      <c r="N1548" s="59">
        <f t="shared" si="957"/>
        <v>0</v>
      </c>
      <c r="O1548" s="59">
        <f t="shared" si="957"/>
        <v>0</v>
      </c>
      <c r="P1548" s="59">
        <f t="shared" si="957"/>
        <v>0</v>
      </c>
      <c r="Q1548" s="59">
        <f t="shared" si="957"/>
        <v>0</v>
      </c>
      <c r="R1548" s="59">
        <f t="shared" si="957"/>
        <v>0</v>
      </c>
      <c r="S1548" s="59">
        <f t="shared" si="957"/>
        <v>0</v>
      </c>
      <c r="T1548" s="59">
        <f t="shared" si="957"/>
        <v>0</v>
      </c>
      <c r="U1548" s="59">
        <f t="shared" si="957"/>
        <v>0</v>
      </c>
      <c r="V1548" s="59">
        <f t="shared" si="957"/>
        <v>0</v>
      </c>
      <c r="W1548" s="59">
        <f t="shared" si="957"/>
        <v>0</v>
      </c>
      <c r="X1548" s="59">
        <f t="shared" si="957"/>
        <v>0</v>
      </c>
    </row>
    <row r="1549" spans="2:24" hidden="1">
      <c r="B1549" s="58" t="str">
        <f t="shared" si="955"/>
        <v/>
      </c>
      <c r="C1549" s="58" t="str">
        <f t="shared" si="955"/>
        <v/>
      </c>
      <c r="D1549" s="58" t="str">
        <f t="shared" si="955"/>
        <v/>
      </c>
      <c r="E1549" s="58" t="str">
        <f t="shared" si="955"/>
        <v/>
      </c>
      <c r="F1549" s="58"/>
      <c r="G1549" s="58"/>
      <c r="H1549" s="58"/>
      <c r="I1549" s="58"/>
      <c r="J1549" s="58"/>
      <c r="K1549" s="59">
        <f t="shared" ref="K1549:X1549" si="958">IF(AND($D1549="tak",OR($E1549="nie dotyczy",$E1549="badania przemysłowe"),K$1421&lt;=Koniec_Projekt),ROUND(K458*K500,0),0)</f>
        <v>0</v>
      </c>
      <c r="L1549" s="59">
        <f t="shared" si="958"/>
        <v>0</v>
      </c>
      <c r="M1549" s="59">
        <f t="shared" si="958"/>
        <v>0</v>
      </c>
      <c r="N1549" s="59">
        <f t="shared" si="958"/>
        <v>0</v>
      </c>
      <c r="O1549" s="59">
        <f t="shared" si="958"/>
        <v>0</v>
      </c>
      <c r="P1549" s="59">
        <f t="shared" si="958"/>
        <v>0</v>
      </c>
      <c r="Q1549" s="59">
        <f t="shared" si="958"/>
        <v>0</v>
      </c>
      <c r="R1549" s="59">
        <f t="shared" si="958"/>
        <v>0</v>
      </c>
      <c r="S1549" s="59">
        <f t="shared" si="958"/>
        <v>0</v>
      </c>
      <c r="T1549" s="59">
        <f t="shared" si="958"/>
        <v>0</v>
      </c>
      <c r="U1549" s="59">
        <f t="shared" si="958"/>
        <v>0</v>
      </c>
      <c r="V1549" s="59">
        <f t="shared" si="958"/>
        <v>0</v>
      </c>
      <c r="W1549" s="59">
        <f t="shared" si="958"/>
        <v>0</v>
      </c>
      <c r="X1549" s="59">
        <f t="shared" si="958"/>
        <v>0</v>
      </c>
    </row>
    <row r="1550" spans="2:24" hidden="1">
      <c r="B1550" s="58" t="str">
        <f t="shared" si="955"/>
        <v/>
      </c>
      <c r="C1550" s="58" t="str">
        <f t="shared" si="955"/>
        <v/>
      </c>
      <c r="D1550" s="58" t="str">
        <f t="shared" si="955"/>
        <v/>
      </c>
      <c r="E1550" s="58" t="str">
        <f t="shared" si="955"/>
        <v/>
      </c>
      <c r="F1550" s="58"/>
      <c r="G1550" s="58"/>
      <c r="H1550" s="58"/>
      <c r="I1550" s="58"/>
      <c r="J1550" s="58"/>
      <c r="K1550" s="59">
        <f t="shared" ref="K1550:X1550" si="959">IF(AND($D1550="tak",OR($E1550="nie dotyczy",$E1550="badania przemysłowe"),K$1421&lt;=Koniec_Projekt),ROUND(K459*K501,0),0)</f>
        <v>0</v>
      </c>
      <c r="L1550" s="59">
        <f t="shared" si="959"/>
        <v>0</v>
      </c>
      <c r="M1550" s="59">
        <f t="shared" si="959"/>
        <v>0</v>
      </c>
      <c r="N1550" s="59">
        <f t="shared" si="959"/>
        <v>0</v>
      </c>
      <c r="O1550" s="59">
        <f t="shared" si="959"/>
        <v>0</v>
      </c>
      <c r="P1550" s="59">
        <f t="shared" si="959"/>
        <v>0</v>
      </c>
      <c r="Q1550" s="59">
        <f t="shared" si="959"/>
        <v>0</v>
      </c>
      <c r="R1550" s="59">
        <f t="shared" si="959"/>
        <v>0</v>
      </c>
      <c r="S1550" s="59">
        <f t="shared" si="959"/>
        <v>0</v>
      </c>
      <c r="T1550" s="59">
        <f t="shared" si="959"/>
        <v>0</v>
      </c>
      <c r="U1550" s="59">
        <f t="shared" si="959"/>
        <v>0</v>
      </c>
      <c r="V1550" s="59">
        <f t="shared" si="959"/>
        <v>0</v>
      </c>
      <c r="W1550" s="59">
        <f t="shared" si="959"/>
        <v>0</v>
      </c>
      <c r="X1550" s="59">
        <f t="shared" si="959"/>
        <v>0</v>
      </c>
    </row>
    <row r="1551" spans="2:24" hidden="1">
      <c r="B1551" s="58" t="str">
        <f t="shared" si="955"/>
        <v/>
      </c>
      <c r="C1551" s="58" t="str">
        <f t="shared" si="955"/>
        <v/>
      </c>
      <c r="D1551" s="58" t="str">
        <f t="shared" si="955"/>
        <v/>
      </c>
      <c r="E1551" s="58" t="str">
        <f t="shared" si="955"/>
        <v/>
      </c>
      <c r="F1551" s="58"/>
      <c r="G1551" s="58"/>
      <c r="H1551" s="58"/>
      <c r="I1551" s="58"/>
      <c r="J1551" s="58"/>
      <c r="K1551" s="59">
        <f t="shared" ref="K1551:X1551" si="960">IF(AND($D1551="tak",OR($E1551="nie dotyczy",$E1551="badania przemysłowe"),K$1421&lt;=Koniec_Projekt),ROUND(K460*K502,0),0)</f>
        <v>0</v>
      </c>
      <c r="L1551" s="59">
        <f t="shared" si="960"/>
        <v>0</v>
      </c>
      <c r="M1551" s="59">
        <f t="shared" si="960"/>
        <v>0</v>
      </c>
      <c r="N1551" s="59">
        <f t="shared" si="960"/>
        <v>0</v>
      </c>
      <c r="O1551" s="59">
        <f t="shared" si="960"/>
        <v>0</v>
      </c>
      <c r="P1551" s="59">
        <f t="shared" si="960"/>
        <v>0</v>
      </c>
      <c r="Q1551" s="59">
        <f t="shared" si="960"/>
        <v>0</v>
      </c>
      <c r="R1551" s="59">
        <f t="shared" si="960"/>
        <v>0</v>
      </c>
      <c r="S1551" s="59">
        <f t="shared" si="960"/>
        <v>0</v>
      </c>
      <c r="T1551" s="59">
        <f t="shared" si="960"/>
        <v>0</v>
      </c>
      <c r="U1551" s="59">
        <f t="shared" si="960"/>
        <v>0</v>
      </c>
      <c r="V1551" s="59">
        <f t="shared" si="960"/>
        <v>0</v>
      </c>
      <c r="W1551" s="59">
        <f t="shared" si="960"/>
        <v>0</v>
      </c>
      <c r="X1551" s="59">
        <f t="shared" si="960"/>
        <v>0</v>
      </c>
    </row>
    <row r="1552" spans="2:24" hidden="1">
      <c r="B1552" s="58" t="str">
        <f t="shared" si="955"/>
        <v/>
      </c>
      <c r="C1552" s="58" t="str">
        <f t="shared" si="955"/>
        <v/>
      </c>
      <c r="D1552" s="58" t="str">
        <f t="shared" si="955"/>
        <v/>
      </c>
      <c r="E1552" s="58" t="str">
        <f t="shared" si="955"/>
        <v/>
      </c>
      <c r="F1552" s="58"/>
      <c r="G1552" s="58"/>
      <c r="H1552" s="58"/>
      <c r="I1552" s="58"/>
      <c r="J1552" s="58"/>
      <c r="K1552" s="59">
        <f t="shared" ref="K1552:X1552" si="961">IF(AND($D1552="tak",OR($E1552="nie dotyczy",$E1552="badania przemysłowe"),K$1421&lt;=Koniec_Projekt),ROUND(K461*K503,0),0)</f>
        <v>0</v>
      </c>
      <c r="L1552" s="59">
        <f t="shared" si="961"/>
        <v>0</v>
      </c>
      <c r="M1552" s="59">
        <f t="shared" si="961"/>
        <v>0</v>
      </c>
      <c r="N1552" s="59">
        <f t="shared" si="961"/>
        <v>0</v>
      </c>
      <c r="O1552" s="59">
        <f t="shared" si="961"/>
        <v>0</v>
      </c>
      <c r="P1552" s="59">
        <f t="shared" si="961"/>
        <v>0</v>
      </c>
      <c r="Q1552" s="59">
        <f t="shared" si="961"/>
        <v>0</v>
      </c>
      <c r="R1552" s="59">
        <f t="shared" si="961"/>
        <v>0</v>
      </c>
      <c r="S1552" s="59">
        <f t="shared" si="961"/>
        <v>0</v>
      </c>
      <c r="T1552" s="59">
        <f t="shared" si="961"/>
        <v>0</v>
      </c>
      <c r="U1552" s="59">
        <f t="shared" si="961"/>
        <v>0</v>
      </c>
      <c r="V1552" s="59">
        <f t="shared" si="961"/>
        <v>0</v>
      </c>
      <c r="W1552" s="59">
        <f t="shared" si="961"/>
        <v>0</v>
      </c>
      <c r="X1552" s="59">
        <f t="shared" si="961"/>
        <v>0</v>
      </c>
    </row>
    <row r="1553" spans="2:24" hidden="1">
      <c r="B1553" s="58" t="str">
        <f t="shared" si="955"/>
        <v/>
      </c>
      <c r="C1553" s="58" t="str">
        <f t="shared" si="955"/>
        <v/>
      </c>
      <c r="D1553" s="58" t="str">
        <f t="shared" si="955"/>
        <v/>
      </c>
      <c r="E1553" s="58" t="str">
        <f t="shared" si="955"/>
        <v/>
      </c>
      <c r="F1553" s="58"/>
      <c r="G1553" s="58"/>
      <c r="H1553" s="58"/>
      <c r="I1553" s="58"/>
      <c r="J1553" s="58"/>
      <c r="K1553" s="59">
        <f t="shared" ref="K1553:X1553" si="962">IF(AND($D1553="tak",OR($E1553="nie dotyczy",$E1553="badania przemysłowe"),K$1421&lt;=Koniec_Projekt),ROUND(K462*K504,0),0)</f>
        <v>0</v>
      </c>
      <c r="L1553" s="59">
        <f t="shared" si="962"/>
        <v>0</v>
      </c>
      <c r="M1553" s="59">
        <f t="shared" si="962"/>
        <v>0</v>
      </c>
      <c r="N1553" s="59">
        <f t="shared" si="962"/>
        <v>0</v>
      </c>
      <c r="O1553" s="59">
        <f t="shared" si="962"/>
        <v>0</v>
      </c>
      <c r="P1553" s="59">
        <f t="shared" si="962"/>
        <v>0</v>
      </c>
      <c r="Q1553" s="59">
        <f t="shared" si="962"/>
        <v>0</v>
      </c>
      <c r="R1553" s="59">
        <f t="shared" si="962"/>
        <v>0</v>
      </c>
      <c r="S1553" s="59">
        <f t="shared" si="962"/>
        <v>0</v>
      </c>
      <c r="T1553" s="59">
        <f t="shared" si="962"/>
        <v>0</v>
      </c>
      <c r="U1553" s="59">
        <f t="shared" si="962"/>
        <v>0</v>
      </c>
      <c r="V1553" s="59">
        <f t="shared" si="962"/>
        <v>0</v>
      </c>
      <c r="W1553" s="59">
        <f t="shared" si="962"/>
        <v>0</v>
      </c>
      <c r="X1553" s="59">
        <f t="shared" si="962"/>
        <v>0</v>
      </c>
    </row>
    <row r="1554" spans="2:24" hidden="1">
      <c r="B1554" s="58" t="str">
        <f t="shared" si="955"/>
        <v/>
      </c>
      <c r="C1554" s="58" t="str">
        <f t="shared" si="955"/>
        <v/>
      </c>
      <c r="D1554" s="58" t="str">
        <f t="shared" si="955"/>
        <v/>
      </c>
      <c r="E1554" s="58" t="str">
        <f t="shared" si="955"/>
        <v/>
      </c>
      <c r="F1554" s="58"/>
      <c r="G1554" s="58"/>
      <c r="H1554" s="58"/>
      <c r="I1554" s="58"/>
      <c r="J1554" s="58"/>
      <c r="K1554" s="59">
        <f t="shared" ref="K1554:X1554" si="963">IF(AND($D1554="tak",OR($E1554="nie dotyczy",$E1554="badania przemysłowe"),K$1421&lt;=Koniec_Projekt),ROUND(K463*K505,0),0)</f>
        <v>0</v>
      </c>
      <c r="L1554" s="59">
        <f t="shared" si="963"/>
        <v>0</v>
      </c>
      <c r="M1554" s="59">
        <f t="shared" si="963"/>
        <v>0</v>
      </c>
      <c r="N1554" s="59">
        <f t="shared" si="963"/>
        <v>0</v>
      </c>
      <c r="O1554" s="59">
        <f t="shared" si="963"/>
        <v>0</v>
      </c>
      <c r="P1554" s="59">
        <f t="shared" si="963"/>
        <v>0</v>
      </c>
      <c r="Q1554" s="59">
        <f t="shared" si="963"/>
        <v>0</v>
      </c>
      <c r="R1554" s="59">
        <f t="shared" si="963"/>
        <v>0</v>
      </c>
      <c r="S1554" s="59">
        <f t="shared" si="963"/>
        <v>0</v>
      </c>
      <c r="T1554" s="59">
        <f t="shared" si="963"/>
        <v>0</v>
      </c>
      <c r="U1554" s="59">
        <f t="shared" si="963"/>
        <v>0</v>
      </c>
      <c r="V1554" s="59">
        <f t="shared" si="963"/>
        <v>0</v>
      </c>
      <c r="W1554" s="59">
        <f t="shared" si="963"/>
        <v>0</v>
      </c>
      <c r="X1554" s="59">
        <f t="shared" si="963"/>
        <v>0</v>
      </c>
    </row>
    <row r="1555" spans="2:24" hidden="1">
      <c r="B1555" s="58" t="str">
        <f t="shared" si="955"/>
        <v/>
      </c>
      <c r="C1555" s="58" t="str">
        <f t="shared" si="955"/>
        <v/>
      </c>
      <c r="D1555" s="58" t="str">
        <f t="shared" si="955"/>
        <v/>
      </c>
      <c r="E1555" s="58" t="str">
        <f t="shared" si="955"/>
        <v/>
      </c>
      <c r="F1555" s="58"/>
      <c r="G1555" s="58"/>
      <c r="H1555" s="58"/>
      <c r="I1555" s="58"/>
      <c r="J1555" s="58"/>
      <c r="K1555" s="59">
        <f t="shared" ref="K1555:X1555" si="964">IF(AND($D1555="tak",OR($E1555="nie dotyczy",$E1555="badania przemysłowe"),K$1421&lt;=Koniec_Projekt),ROUND(K464*K506,0),0)</f>
        <v>0</v>
      </c>
      <c r="L1555" s="59">
        <f t="shared" si="964"/>
        <v>0</v>
      </c>
      <c r="M1555" s="59">
        <f t="shared" si="964"/>
        <v>0</v>
      </c>
      <c r="N1555" s="59">
        <f t="shared" si="964"/>
        <v>0</v>
      </c>
      <c r="O1555" s="59">
        <f t="shared" si="964"/>
        <v>0</v>
      </c>
      <c r="P1555" s="59">
        <f t="shared" si="964"/>
        <v>0</v>
      </c>
      <c r="Q1555" s="59">
        <f t="shared" si="964"/>
        <v>0</v>
      </c>
      <c r="R1555" s="59">
        <f t="shared" si="964"/>
        <v>0</v>
      </c>
      <c r="S1555" s="59">
        <f t="shared" si="964"/>
        <v>0</v>
      </c>
      <c r="T1555" s="59">
        <f t="shared" si="964"/>
        <v>0</v>
      </c>
      <c r="U1555" s="59">
        <f t="shared" si="964"/>
        <v>0</v>
      </c>
      <c r="V1555" s="59">
        <f t="shared" si="964"/>
        <v>0</v>
      </c>
      <c r="W1555" s="59">
        <f t="shared" si="964"/>
        <v>0</v>
      </c>
      <c r="X1555" s="59">
        <f t="shared" si="964"/>
        <v>0</v>
      </c>
    </row>
    <row r="1556" spans="2:24" hidden="1">
      <c r="B1556" s="58" t="str">
        <f t="shared" si="955"/>
        <v/>
      </c>
      <c r="C1556" s="58" t="str">
        <f t="shared" si="955"/>
        <v/>
      </c>
      <c r="D1556" s="58" t="str">
        <f t="shared" si="955"/>
        <v/>
      </c>
      <c r="E1556" s="58" t="str">
        <f t="shared" si="955"/>
        <v/>
      </c>
      <c r="F1556" s="58"/>
      <c r="G1556" s="58"/>
      <c r="H1556" s="58"/>
      <c r="I1556" s="58"/>
      <c r="J1556" s="58"/>
      <c r="K1556" s="59">
        <f t="shared" ref="K1556:X1556" si="965">IF(AND($D1556="tak",OR($E1556="nie dotyczy",$E1556="badania przemysłowe"),K$1421&lt;=Koniec_Projekt),ROUND(K465*K507,0),0)</f>
        <v>0</v>
      </c>
      <c r="L1556" s="59">
        <f t="shared" si="965"/>
        <v>0</v>
      </c>
      <c r="M1556" s="59">
        <f t="shared" si="965"/>
        <v>0</v>
      </c>
      <c r="N1556" s="59">
        <f t="shared" si="965"/>
        <v>0</v>
      </c>
      <c r="O1556" s="59">
        <f t="shared" si="965"/>
        <v>0</v>
      </c>
      <c r="P1556" s="59">
        <f t="shared" si="965"/>
        <v>0</v>
      </c>
      <c r="Q1556" s="59">
        <f t="shared" si="965"/>
        <v>0</v>
      </c>
      <c r="R1556" s="59">
        <f t="shared" si="965"/>
        <v>0</v>
      </c>
      <c r="S1556" s="59">
        <f t="shared" si="965"/>
        <v>0</v>
      </c>
      <c r="T1556" s="59">
        <f t="shared" si="965"/>
        <v>0</v>
      </c>
      <c r="U1556" s="59">
        <f t="shared" si="965"/>
        <v>0</v>
      </c>
      <c r="V1556" s="59">
        <f t="shared" si="965"/>
        <v>0</v>
      </c>
      <c r="W1556" s="59">
        <f t="shared" si="965"/>
        <v>0</v>
      </c>
      <c r="X1556" s="59">
        <f t="shared" si="965"/>
        <v>0</v>
      </c>
    </row>
    <row r="1557" spans="2:24" hidden="1">
      <c r="B1557" s="58" t="str">
        <f t="shared" si="955"/>
        <v/>
      </c>
      <c r="C1557" s="58" t="str">
        <f t="shared" si="955"/>
        <v/>
      </c>
      <c r="D1557" s="58" t="str">
        <f t="shared" si="955"/>
        <v/>
      </c>
      <c r="E1557" s="58" t="str">
        <f t="shared" si="955"/>
        <v/>
      </c>
      <c r="F1557" s="58"/>
      <c r="G1557" s="58"/>
      <c r="H1557" s="58"/>
      <c r="I1557" s="58"/>
      <c r="J1557" s="58"/>
      <c r="K1557" s="59">
        <f t="shared" ref="K1557:X1557" si="966">IF(AND($D1557="tak",OR($E1557="nie dotyczy",$E1557="badania przemysłowe"),K$1421&lt;=Koniec_Projekt),ROUND(K466*K508,0),0)</f>
        <v>0</v>
      </c>
      <c r="L1557" s="59">
        <f t="shared" si="966"/>
        <v>0</v>
      </c>
      <c r="M1557" s="59">
        <f t="shared" si="966"/>
        <v>0</v>
      </c>
      <c r="N1557" s="59">
        <f t="shared" si="966"/>
        <v>0</v>
      </c>
      <c r="O1557" s="59">
        <f t="shared" si="966"/>
        <v>0</v>
      </c>
      <c r="P1557" s="59">
        <f t="shared" si="966"/>
        <v>0</v>
      </c>
      <c r="Q1557" s="59">
        <f t="shared" si="966"/>
        <v>0</v>
      </c>
      <c r="R1557" s="59">
        <f t="shared" si="966"/>
        <v>0</v>
      </c>
      <c r="S1557" s="59">
        <f t="shared" si="966"/>
        <v>0</v>
      </c>
      <c r="T1557" s="59">
        <f t="shared" si="966"/>
        <v>0</v>
      </c>
      <c r="U1557" s="59">
        <f t="shared" si="966"/>
        <v>0</v>
      </c>
      <c r="V1557" s="59">
        <f t="shared" si="966"/>
        <v>0</v>
      </c>
      <c r="W1557" s="59">
        <f t="shared" si="966"/>
        <v>0</v>
      </c>
      <c r="X1557" s="59">
        <f t="shared" si="966"/>
        <v>0</v>
      </c>
    </row>
    <row r="1558" spans="2:24" hidden="1">
      <c r="B1558" s="58" t="str">
        <f t="shared" si="955"/>
        <v/>
      </c>
      <c r="C1558" s="58" t="str">
        <f t="shared" si="955"/>
        <v/>
      </c>
      <c r="D1558" s="58" t="str">
        <f t="shared" si="955"/>
        <v/>
      </c>
      <c r="E1558" s="58" t="str">
        <f t="shared" si="955"/>
        <v/>
      </c>
      <c r="F1558" s="58"/>
      <c r="G1558" s="58"/>
      <c r="H1558" s="58"/>
      <c r="I1558" s="58"/>
      <c r="J1558" s="58"/>
      <c r="K1558" s="59">
        <f t="shared" ref="K1558:X1558" si="967">IF(AND($D1558="tak",OR($E1558="nie dotyczy",$E1558="badania przemysłowe"),K$1421&lt;=Koniec_Projekt),ROUND(K467*K509,0),0)</f>
        <v>0</v>
      </c>
      <c r="L1558" s="59">
        <f t="shared" si="967"/>
        <v>0</v>
      </c>
      <c r="M1558" s="59">
        <f t="shared" si="967"/>
        <v>0</v>
      </c>
      <c r="N1558" s="59">
        <f t="shared" si="967"/>
        <v>0</v>
      </c>
      <c r="O1558" s="59">
        <f t="shared" si="967"/>
        <v>0</v>
      </c>
      <c r="P1558" s="59">
        <f t="shared" si="967"/>
        <v>0</v>
      </c>
      <c r="Q1558" s="59">
        <f t="shared" si="967"/>
        <v>0</v>
      </c>
      <c r="R1558" s="59">
        <f t="shared" si="967"/>
        <v>0</v>
      </c>
      <c r="S1558" s="59">
        <f t="shared" si="967"/>
        <v>0</v>
      </c>
      <c r="T1558" s="59">
        <f t="shared" si="967"/>
        <v>0</v>
      </c>
      <c r="U1558" s="59">
        <f t="shared" si="967"/>
        <v>0</v>
      </c>
      <c r="V1558" s="59">
        <f t="shared" si="967"/>
        <v>0</v>
      </c>
      <c r="W1558" s="59">
        <f t="shared" si="967"/>
        <v>0</v>
      </c>
      <c r="X1558" s="59">
        <f t="shared" si="967"/>
        <v>0</v>
      </c>
    </row>
    <row r="1559" spans="2:24" hidden="1">
      <c r="B1559" s="58" t="str">
        <f t="shared" si="955"/>
        <v/>
      </c>
      <c r="C1559" s="58" t="str">
        <f t="shared" si="955"/>
        <v/>
      </c>
      <c r="D1559" s="58" t="str">
        <f t="shared" si="955"/>
        <v/>
      </c>
      <c r="E1559" s="58" t="str">
        <f t="shared" si="955"/>
        <v/>
      </c>
      <c r="F1559" s="58"/>
      <c r="G1559" s="58"/>
      <c r="H1559" s="58"/>
      <c r="I1559" s="58"/>
      <c r="J1559" s="58"/>
      <c r="K1559" s="59">
        <f t="shared" ref="K1559:X1559" si="968">IF(AND($D1559="tak",OR($E1559="nie dotyczy",$E1559="badania przemysłowe"),K$1421&lt;=Koniec_Projekt),ROUND(K468*K510,0),0)</f>
        <v>0</v>
      </c>
      <c r="L1559" s="59">
        <f t="shared" si="968"/>
        <v>0</v>
      </c>
      <c r="M1559" s="59">
        <f t="shared" si="968"/>
        <v>0</v>
      </c>
      <c r="N1559" s="59">
        <f t="shared" si="968"/>
        <v>0</v>
      </c>
      <c r="O1559" s="59">
        <f t="shared" si="968"/>
        <v>0</v>
      </c>
      <c r="P1559" s="59">
        <f t="shared" si="968"/>
        <v>0</v>
      </c>
      <c r="Q1559" s="59">
        <f t="shared" si="968"/>
        <v>0</v>
      </c>
      <c r="R1559" s="59">
        <f t="shared" si="968"/>
        <v>0</v>
      </c>
      <c r="S1559" s="59">
        <f t="shared" si="968"/>
        <v>0</v>
      </c>
      <c r="T1559" s="59">
        <f t="shared" si="968"/>
        <v>0</v>
      </c>
      <c r="U1559" s="59">
        <f t="shared" si="968"/>
        <v>0</v>
      </c>
      <c r="V1559" s="59">
        <f t="shared" si="968"/>
        <v>0</v>
      </c>
      <c r="W1559" s="59">
        <f t="shared" si="968"/>
        <v>0</v>
      </c>
      <c r="X1559" s="59">
        <f t="shared" si="968"/>
        <v>0</v>
      </c>
    </row>
    <row r="1560" spans="2:24" hidden="1">
      <c r="B1560" s="58" t="str">
        <f t="shared" si="955"/>
        <v/>
      </c>
      <c r="C1560" s="58" t="str">
        <f t="shared" si="955"/>
        <v/>
      </c>
      <c r="D1560" s="58" t="str">
        <f t="shared" si="955"/>
        <v/>
      </c>
      <c r="E1560" s="58" t="str">
        <f t="shared" si="955"/>
        <v/>
      </c>
      <c r="F1560" s="58"/>
      <c r="G1560" s="58"/>
      <c r="H1560" s="58"/>
      <c r="I1560" s="58"/>
      <c r="J1560" s="58"/>
      <c r="K1560" s="59">
        <f t="shared" ref="K1560:X1560" si="969">IF(AND($D1560="tak",OR($E1560="nie dotyczy",$E1560="badania przemysłowe"),K$1421&lt;=Koniec_Projekt),ROUND(K469*K511,0),0)</f>
        <v>0</v>
      </c>
      <c r="L1560" s="59">
        <f t="shared" si="969"/>
        <v>0</v>
      </c>
      <c r="M1560" s="59">
        <f t="shared" si="969"/>
        <v>0</v>
      </c>
      <c r="N1560" s="59">
        <f t="shared" si="969"/>
        <v>0</v>
      </c>
      <c r="O1560" s="59">
        <f t="shared" si="969"/>
        <v>0</v>
      </c>
      <c r="P1560" s="59">
        <f t="shared" si="969"/>
        <v>0</v>
      </c>
      <c r="Q1560" s="59">
        <f t="shared" si="969"/>
        <v>0</v>
      </c>
      <c r="R1560" s="59">
        <f t="shared" si="969"/>
        <v>0</v>
      </c>
      <c r="S1560" s="59">
        <f t="shared" si="969"/>
        <v>0</v>
      </c>
      <c r="T1560" s="59">
        <f t="shared" si="969"/>
        <v>0</v>
      </c>
      <c r="U1560" s="59">
        <f t="shared" si="969"/>
        <v>0</v>
      </c>
      <c r="V1560" s="59">
        <f t="shared" si="969"/>
        <v>0</v>
      </c>
      <c r="W1560" s="59">
        <f t="shared" si="969"/>
        <v>0</v>
      </c>
      <c r="X1560" s="59">
        <f t="shared" si="969"/>
        <v>0</v>
      </c>
    </row>
    <row r="1561" spans="2:24" hidden="1">
      <c r="B1561" s="58" t="str">
        <f t="shared" si="955"/>
        <v/>
      </c>
      <c r="C1561" s="58" t="str">
        <f t="shared" si="955"/>
        <v/>
      </c>
      <c r="D1561" s="58" t="str">
        <f t="shared" si="955"/>
        <v/>
      </c>
      <c r="E1561" s="58" t="str">
        <f t="shared" si="955"/>
        <v/>
      </c>
      <c r="F1561" s="58"/>
      <c r="G1561" s="58"/>
      <c r="H1561" s="58"/>
      <c r="I1561" s="58"/>
      <c r="J1561" s="58"/>
      <c r="K1561" s="59">
        <f t="shared" ref="K1561:X1561" si="970">IF(AND($D1561="tak",OR($E1561="nie dotyczy",$E1561="badania przemysłowe"),K$1421&lt;=Koniec_Projekt),ROUND(K470*K512,0),0)</f>
        <v>0</v>
      </c>
      <c r="L1561" s="59">
        <f t="shared" si="970"/>
        <v>0</v>
      </c>
      <c r="M1561" s="59">
        <f t="shared" si="970"/>
        <v>0</v>
      </c>
      <c r="N1561" s="59">
        <f t="shared" si="970"/>
        <v>0</v>
      </c>
      <c r="O1561" s="59">
        <f t="shared" si="970"/>
        <v>0</v>
      </c>
      <c r="P1561" s="59">
        <f t="shared" si="970"/>
        <v>0</v>
      </c>
      <c r="Q1561" s="59">
        <f t="shared" si="970"/>
        <v>0</v>
      </c>
      <c r="R1561" s="59">
        <f t="shared" si="970"/>
        <v>0</v>
      </c>
      <c r="S1561" s="59">
        <f t="shared" si="970"/>
        <v>0</v>
      </c>
      <c r="T1561" s="59">
        <f t="shared" si="970"/>
        <v>0</v>
      </c>
      <c r="U1561" s="59">
        <f t="shared" si="970"/>
        <v>0</v>
      </c>
      <c r="V1561" s="59">
        <f t="shared" si="970"/>
        <v>0</v>
      </c>
      <c r="W1561" s="59">
        <f t="shared" si="970"/>
        <v>0</v>
      </c>
      <c r="X1561" s="59">
        <f t="shared" si="970"/>
        <v>0</v>
      </c>
    </row>
    <row r="1562" spans="2:24" hidden="1">
      <c r="B1562" s="58" t="str">
        <f t="shared" si="955"/>
        <v/>
      </c>
      <c r="C1562" s="58" t="str">
        <f t="shared" si="955"/>
        <v/>
      </c>
      <c r="D1562" s="58" t="str">
        <f t="shared" si="955"/>
        <v/>
      </c>
      <c r="E1562" s="58" t="str">
        <f t="shared" si="955"/>
        <v/>
      </c>
      <c r="F1562" s="58"/>
      <c r="G1562" s="58"/>
      <c r="H1562" s="58"/>
      <c r="I1562" s="58"/>
      <c r="J1562" s="58"/>
      <c r="K1562" s="59">
        <f t="shared" ref="K1562:X1562" si="971">IF(AND($D1562="tak",OR($E1562="nie dotyczy",$E1562="badania przemysłowe"),K$1421&lt;=Koniec_Projekt),ROUND(K471*K513,0),0)</f>
        <v>0</v>
      </c>
      <c r="L1562" s="59">
        <f t="shared" si="971"/>
        <v>0</v>
      </c>
      <c r="M1562" s="59">
        <f t="shared" si="971"/>
        <v>0</v>
      </c>
      <c r="N1562" s="59">
        <f t="shared" si="971"/>
        <v>0</v>
      </c>
      <c r="O1562" s="59">
        <f t="shared" si="971"/>
        <v>0</v>
      </c>
      <c r="P1562" s="59">
        <f t="shared" si="971"/>
        <v>0</v>
      </c>
      <c r="Q1562" s="59">
        <f t="shared" si="971"/>
        <v>0</v>
      </c>
      <c r="R1562" s="59">
        <f t="shared" si="971"/>
        <v>0</v>
      </c>
      <c r="S1562" s="59">
        <f t="shared" si="971"/>
        <v>0</v>
      </c>
      <c r="T1562" s="59">
        <f t="shared" si="971"/>
        <v>0</v>
      </c>
      <c r="U1562" s="59">
        <f t="shared" si="971"/>
        <v>0</v>
      </c>
      <c r="V1562" s="59">
        <f t="shared" si="971"/>
        <v>0</v>
      </c>
      <c r="W1562" s="59">
        <f t="shared" si="971"/>
        <v>0</v>
      </c>
      <c r="X1562" s="59">
        <f t="shared" si="971"/>
        <v>0</v>
      </c>
    </row>
    <row r="1563" spans="2:24" hidden="1">
      <c r="B1563" s="58" t="str">
        <f t="shared" si="955"/>
        <v/>
      </c>
      <c r="C1563" s="58" t="str">
        <f t="shared" si="955"/>
        <v/>
      </c>
      <c r="D1563" s="58" t="str">
        <f t="shared" si="955"/>
        <v/>
      </c>
      <c r="E1563" s="58" t="str">
        <f t="shared" si="955"/>
        <v/>
      </c>
      <c r="F1563" s="58"/>
      <c r="G1563" s="58"/>
      <c r="H1563" s="58"/>
      <c r="I1563" s="58"/>
      <c r="J1563" s="58"/>
      <c r="K1563" s="59">
        <f t="shared" ref="K1563:X1563" si="972">IF(AND($D1563="tak",OR($E1563="nie dotyczy",$E1563="badania przemysłowe"),K$1421&lt;=Koniec_Projekt),ROUND(K472*K514,0),0)</f>
        <v>0</v>
      </c>
      <c r="L1563" s="59">
        <f t="shared" si="972"/>
        <v>0</v>
      </c>
      <c r="M1563" s="59">
        <f t="shared" si="972"/>
        <v>0</v>
      </c>
      <c r="N1563" s="59">
        <f t="shared" si="972"/>
        <v>0</v>
      </c>
      <c r="O1563" s="59">
        <f t="shared" si="972"/>
        <v>0</v>
      </c>
      <c r="P1563" s="59">
        <f t="shared" si="972"/>
        <v>0</v>
      </c>
      <c r="Q1563" s="59">
        <f t="shared" si="972"/>
        <v>0</v>
      </c>
      <c r="R1563" s="59">
        <f t="shared" si="972"/>
        <v>0</v>
      </c>
      <c r="S1563" s="59">
        <f t="shared" si="972"/>
        <v>0</v>
      </c>
      <c r="T1563" s="59">
        <f t="shared" si="972"/>
        <v>0</v>
      </c>
      <c r="U1563" s="59">
        <f t="shared" si="972"/>
        <v>0</v>
      </c>
      <c r="V1563" s="59">
        <f t="shared" si="972"/>
        <v>0</v>
      </c>
      <c r="W1563" s="59">
        <f t="shared" si="972"/>
        <v>0</v>
      </c>
      <c r="X1563" s="59">
        <f t="shared" si="972"/>
        <v>0</v>
      </c>
    </row>
    <row r="1564" spans="2:24" hidden="1">
      <c r="B1564" s="58" t="str">
        <f t="shared" si="955"/>
        <v/>
      </c>
      <c r="C1564" s="58" t="str">
        <f t="shared" si="955"/>
        <v/>
      </c>
      <c r="D1564" s="58" t="str">
        <f t="shared" si="955"/>
        <v/>
      </c>
      <c r="E1564" s="58" t="str">
        <f t="shared" si="955"/>
        <v/>
      </c>
      <c r="F1564" s="58"/>
      <c r="G1564" s="58"/>
      <c r="H1564" s="58"/>
      <c r="I1564" s="58"/>
      <c r="J1564" s="58"/>
      <c r="K1564" s="59">
        <f t="shared" ref="K1564:X1564" si="973">IF(AND($D1564="tak",OR($E1564="nie dotyczy",$E1564="badania przemysłowe"),K$1421&lt;=Koniec_Projekt),ROUND(K473*K515,0),0)</f>
        <v>0</v>
      </c>
      <c r="L1564" s="59">
        <f t="shared" si="973"/>
        <v>0</v>
      </c>
      <c r="M1564" s="59">
        <f t="shared" si="973"/>
        <v>0</v>
      </c>
      <c r="N1564" s="59">
        <f t="shared" si="973"/>
        <v>0</v>
      </c>
      <c r="O1564" s="59">
        <f t="shared" si="973"/>
        <v>0</v>
      </c>
      <c r="P1564" s="59">
        <f t="shared" si="973"/>
        <v>0</v>
      </c>
      <c r="Q1564" s="59">
        <f t="shared" si="973"/>
        <v>0</v>
      </c>
      <c r="R1564" s="59">
        <f t="shared" si="973"/>
        <v>0</v>
      </c>
      <c r="S1564" s="59">
        <f t="shared" si="973"/>
        <v>0</v>
      </c>
      <c r="T1564" s="59">
        <f t="shared" si="973"/>
        <v>0</v>
      </c>
      <c r="U1564" s="59">
        <f t="shared" si="973"/>
        <v>0</v>
      </c>
      <c r="V1564" s="59">
        <f t="shared" si="973"/>
        <v>0</v>
      </c>
      <c r="W1564" s="59">
        <f t="shared" si="973"/>
        <v>0</v>
      </c>
      <c r="X1564" s="59">
        <f t="shared" si="973"/>
        <v>0</v>
      </c>
    </row>
    <row r="1565" spans="2:24" hidden="1">
      <c r="B1565" s="58" t="str">
        <f t="shared" si="955"/>
        <v/>
      </c>
      <c r="C1565" s="58" t="str">
        <f t="shared" si="955"/>
        <v/>
      </c>
      <c r="D1565" s="58" t="str">
        <f t="shared" si="955"/>
        <v/>
      </c>
      <c r="E1565" s="58" t="str">
        <f t="shared" si="955"/>
        <v/>
      </c>
      <c r="F1565" s="58"/>
      <c r="G1565" s="58"/>
      <c r="H1565" s="58"/>
      <c r="I1565" s="58"/>
      <c r="J1565" s="58"/>
      <c r="K1565" s="59">
        <f t="shared" ref="K1565:X1565" si="974">IF(AND($D1565="tak",OR($E1565="nie dotyczy",$E1565="badania przemysłowe"),K$1421&lt;=Koniec_Projekt),ROUND(K474*K516,0),0)</f>
        <v>0</v>
      </c>
      <c r="L1565" s="59">
        <f t="shared" si="974"/>
        <v>0</v>
      </c>
      <c r="M1565" s="59">
        <f t="shared" si="974"/>
        <v>0</v>
      </c>
      <c r="N1565" s="59">
        <f t="shared" si="974"/>
        <v>0</v>
      </c>
      <c r="O1565" s="59">
        <f t="shared" si="974"/>
        <v>0</v>
      </c>
      <c r="P1565" s="59">
        <f t="shared" si="974"/>
        <v>0</v>
      </c>
      <c r="Q1565" s="59">
        <f t="shared" si="974"/>
        <v>0</v>
      </c>
      <c r="R1565" s="59">
        <f t="shared" si="974"/>
        <v>0</v>
      </c>
      <c r="S1565" s="59">
        <f t="shared" si="974"/>
        <v>0</v>
      </c>
      <c r="T1565" s="59">
        <f t="shared" si="974"/>
        <v>0</v>
      </c>
      <c r="U1565" s="59">
        <f t="shared" si="974"/>
        <v>0</v>
      </c>
      <c r="V1565" s="59">
        <f t="shared" si="974"/>
        <v>0</v>
      </c>
      <c r="W1565" s="59">
        <f t="shared" si="974"/>
        <v>0</v>
      </c>
      <c r="X1565" s="59">
        <f t="shared" si="974"/>
        <v>0</v>
      </c>
    </row>
    <row r="1566" spans="2:24" hidden="1">
      <c r="B1566" s="58" t="str">
        <f t="shared" si="955"/>
        <v/>
      </c>
      <c r="C1566" s="58" t="str">
        <f t="shared" si="955"/>
        <v/>
      </c>
      <c r="D1566" s="58" t="str">
        <f t="shared" si="955"/>
        <v/>
      </c>
      <c r="E1566" s="58" t="str">
        <f t="shared" si="955"/>
        <v/>
      </c>
      <c r="F1566" s="58"/>
      <c r="G1566" s="58"/>
      <c r="H1566" s="58"/>
      <c r="I1566" s="58"/>
      <c r="J1566" s="58"/>
      <c r="K1566" s="59">
        <f t="shared" ref="K1566:X1566" si="975">IF(AND($D1566="tak",OR($E1566="nie dotyczy",$E1566="badania przemysłowe"),K$1421&lt;=Koniec_Projekt),ROUND(K475*K517,0),0)</f>
        <v>0</v>
      </c>
      <c r="L1566" s="59">
        <f t="shared" si="975"/>
        <v>0</v>
      </c>
      <c r="M1566" s="59">
        <f t="shared" si="975"/>
        <v>0</v>
      </c>
      <c r="N1566" s="59">
        <f t="shared" si="975"/>
        <v>0</v>
      </c>
      <c r="O1566" s="59">
        <f t="shared" si="975"/>
        <v>0</v>
      </c>
      <c r="P1566" s="59">
        <f t="shared" si="975"/>
        <v>0</v>
      </c>
      <c r="Q1566" s="59">
        <f t="shared" si="975"/>
        <v>0</v>
      </c>
      <c r="R1566" s="59">
        <f t="shared" si="975"/>
        <v>0</v>
      </c>
      <c r="S1566" s="59">
        <f t="shared" si="975"/>
        <v>0</v>
      </c>
      <c r="T1566" s="59">
        <f t="shared" si="975"/>
        <v>0</v>
      </c>
      <c r="U1566" s="59">
        <f t="shared" si="975"/>
        <v>0</v>
      </c>
      <c r="V1566" s="59">
        <f t="shared" si="975"/>
        <v>0</v>
      </c>
      <c r="W1566" s="59">
        <f t="shared" si="975"/>
        <v>0</v>
      </c>
      <c r="X1566" s="59">
        <f t="shared" si="975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6">ROUND(SUM(K1527:K1566),0)</f>
        <v>0</v>
      </c>
      <c r="L1567" s="60">
        <f t="shared" si="976"/>
        <v>0</v>
      </c>
      <c r="M1567" s="60">
        <f t="shared" si="976"/>
        <v>0</v>
      </c>
      <c r="N1567" s="60">
        <f t="shared" si="976"/>
        <v>0</v>
      </c>
      <c r="O1567" s="60">
        <f t="shared" si="976"/>
        <v>0</v>
      </c>
      <c r="P1567" s="60">
        <f t="shared" si="976"/>
        <v>0</v>
      </c>
      <c r="Q1567" s="60">
        <f t="shared" si="976"/>
        <v>0</v>
      </c>
      <c r="R1567" s="60">
        <f t="shared" si="976"/>
        <v>0</v>
      </c>
      <c r="S1567" s="60">
        <f t="shared" si="976"/>
        <v>0</v>
      </c>
      <c r="T1567" s="60">
        <f t="shared" si="976"/>
        <v>0</v>
      </c>
      <c r="U1567" s="60">
        <f t="shared" si="976"/>
        <v>0</v>
      </c>
      <c r="V1567" s="60">
        <f t="shared" si="976"/>
        <v>0</v>
      </c>
      <c r="W1567" s="60">
        <f t="shared" si="976"/>
        <v>0</v>
      </c>
      <c r="X1567" s="60">
        <f t="shared" si="976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7">IF(ISBLANK(B1331),"",B1331)</f>
        <v/>
      </c>
      <c r="C1571" s="58" t="str">
        <f t="shared" si="977"/>
        <v/>
      </c>
      <c r="D1571" s="58" t="str">
        <f t="shared" si="977"/>
        <v/>
      </c>
      <c r="E1571" s="58" t="str">
        <f t="shared" si="977"/>
        <v/>
      </c>
      <c r="F1571" s="58"/>
      <c r="G1571" s="58"/>
      <c r="H1571" s="58"/>
      <c r="I1571" s="58"/>
      <c r="J1571" s="58"/>
      <c r="K1571" s="59">
        <f t="shared" ref="K1571:X1571" si="978">IF(AND($D1571="tak",OR($E1571="nie dotyczy",$E1571="badania przemysłowe"),K$1421&lt;=Koniec_Projekt),ROUND(K521*K553,0),0)</f>
        <v>0</v>
      </c>
      <c r="L1571" s="59">
        <f t="shared" si="978"/>
        <v>0</v>
      </c>
      <c r="M1571" s="59">
        <f t="shared" si="978"/>
        <v>0</v>
      </c>
      <c r="N1571" s="59">
        <f t="shared" si="978"/>
        <v>0</v>
      </c>
      <c r="O1571" s="59">
        <f t="shared" si="978"/>
        <v>0</v>
      </c>
      <c r="P1571" s="59">
        <f t="shared" si="978"/>
        <v>0</v>
      </c>
      <c r="Q1571" s="59">
        <f t="shared" si="978"/>
        <v>0</v>
      </c>
      <c r="R1571" s="59">
        <f t="shared" si="978"/>
        <v>0</v>
      </c>
      <c r="S1571" s="59">
        <f t="shared" si="978"/>
        <v>0</v>
      </c>
      <c r="T1571" s="59">
        <f t="shared" si="978"/>
        <v>0</v>
      </c>
      <c r="U1571" s="59">
        <f t="shared" si="978"/>
        <v>0</v>
      </c>
      <c r="V1571" s="59">
        <f t="shared" si="978"/>
        <v>0</v>
      </c>
      <c r="W1571" s="59">
        <f t="shared" si="978"/>
        <v>0</v>
      </c>
      <c r="X1571" s="59">
        <f t="shared" si="978"/>
        <v>0</v>
      </c>
    </row>
    <row r="1572" spans="2:24" hidden="1">
      <c r="B1572" s="58" t="str">
        <f t="shared" si="977"/>
        <v/>
      </c>
      <c r="C1572" s="58" t="str">
        <f t="shared" si="977"/>
        <v/>
      </c>
      <c r="D1572" s="58" t="str">
        <f t="shared" si="977"/>
        <v/>
      </c>
      <c r="E1572" s="58" t="str">
        <f t="shared" si="977"/>
        <v/>
      </c>
      <c r="F1572" s="58"/>
      <c r="G1572" s="58"/>
      <c r="H1572" s="58"/>
      <c r="I1572" s="58"/>
      <c r="J1572" s="58"/>
      <c r="K1572" s="59">
        <f t="shared" ref="K1572:X1572" si="979">IF(AND($D1572="tak",OR($E1572="nie dotyczy",$E1572="badania przemysłowe"),K$1421&lt;=Koniec_Projekt),ROUND(K522*K554,0),0)</f>
        <v>0</v>
      </c>
      <c r="L1572" s="59">
        <f t="shared" si="979"/>
        <v>0</v>
      </c>
      <c r="M1572" s="59">
        <f t="shared" si="979"/>
        <v>0</v>
      </c>
      <c r="N1572" s="59">
        <f t="shared" si="979"/>
        <v>0</v>
      </c>
      <c r="O1572" s="59">
        <f t="shared" si="979"/>
        <v>0</v>
      </c>
      <c r="P1572" s="59">
        <f t="shared" si="979"/>
        <v>0</v>
      </c>
      <c r="Q1572" s="59">
        <f t="shared" si="979"/>
        <v>0</v>
      </c>
      <c r="R1572" s="59">
        <f t="shared" si="979"/>
        <v>0</v>
      </c>
      <c r="S1572" s="59">
        <f t="shared" si="979"/>
        <v>0</v>
      </c>
      <c r="T1572" s="59">
        <f t="shared" si="979"/>
        <v>0</v>
      </c>
      <c r="U1572" s="59">
        <f t="shared" si="979"/>
        <v>0</v>
      </c>
      <c r="V1572" s="59">
        <f t="shared" si="979"/>
        <v>0</v>
      </c>
      <c r="W1572" s="59">
        <f t="shared" si="979"/>
        <v>0</v>
      </c>
      <c r="X1572" s="59">
        <f t="shared" si="979"/>
        <v>0</v>
      </c>
    </row>
    <row r="1573" spans="2:24" hidden="1">
      <c r="B1573" s="58" t="str">
        <f t="shared" si="977"/>
        <v/>
      </c>
      <c r="C1573" s="58" t="str">
        <f t="shared" si="977"/>
        <v/>
      </c>
      <c r="D1573" s="58" t="str">
        <f t="shared" si="977"/>
        <v/>
      </c>
      <c r="E1573" s="58" t="str">
        <f t="shared" si="977"/>
        <v/>
      </c>
      <c r="F1573" s="58"/>
      <c r="G1573" s="58"/>
      <c r="H1573" s="58"/>
      <c r="I1573" s="58"/>
      <c r="J1573" s="58"/>
      <c r="K1573" s="59">
        <f t="shared" ref="K1573:X1573" si="980">IF(AND($D1573="tak",OR($E1573="nie dotyczy",$E1573="badania przemysłowe"),K$1421&lt;=Koniec_Projekt),ROUND(K523*K555,0),0)</f>
        <v>0</v>
      </c>
      <c r="L1573" s="59">
        <f t="shared" si="980"/>
        <v>0</v>
      </c>
      <c r="M1573" s="59">
        <f t="shared" si="980"/>
        <v>0</v>
      </c>
      <c r="N1573" s="59">
        <f t="shared" si="980"/>
        <v>0</v>
      </c>
      <c r="O1573" s="59">
        <f t="shared" si="980"/>
        <v>0</v>
      </c>
      <c r="P1573" s="59">
        <f t="shared" si="980"/>
        <v>0</v>
      </c>
      <c r="Q1573" s="59">
        <f t="shared" si="980"/>
        <v>0</v>
      </c>
      <c r="R1573" s="59">
        <f t="shared" si="980"/>
        <v>0</v>
      </c>
      <c r="S1573" s="59">
        <f t="shared" si="980"/>
        <v>0</v>
      </c>
      <c r="T1573" s="59">
        <f t="shared" si="980"/>
        <v>0</v>
      </c>
      <c r="U1573" s="59">
        <f t="shared" si="980"/>
        <v>0</v>
      </c>
      <c r="V1573" s="59">
        <f t="shared" si="980"/>
        <v>0</v>
      </c>
      <c r="W1573" s="59">
        <f t="shared" si="980"/>
        <v>0</v>
      </c>
      <c r="X1573" s="59">
        <f t="shared" si="980"/>
        <v>0</v>
      </c>
    </row>
    <row r="1574" spans="2:24" hidden="1">
      <c r="B1574" s="58" t="str">
        <f t="shared" si="977"/>
        <v/>
      </c>
      <c r="C1574" s="58" t="str">
        <f t="shared" si="977"/>
        <v/>
      </c>
      <c r="D1574" s="58" t="str">
        <f t="shared" si="977"/>
        <v/>
      </c>
      <c r="E1574" s="58" t="str">
        <f t="shared" si="977"/>
        <v/>
      </c>
      <c r="F1574" s="58"/>
      <c r="G1574" s="58"/>
      <c r="H1574" s="58"/>
      <c r="I1574" s="58"/>
      <c r="J1574" s="58"/>
      <c r="K1574" s="59">
        <f t="shared" ref="K1574:X1574" si="981">IF(AND($D1574="tak",OR($E1574="nie dotyczy",$E1574="badania przemysłowe"),K$1421&lt;=Koniec_Projekt),ROUND(K524*K556,0),0)</f>
        <v>0</v>
      </c>
      <c r="L1574" s="59">
        <f t="shared" si="981"/>
        <v>0</v>
      </c>
      <c r="M1574" s="59">
        <f t="shared" si="981"/>
        <v>0</v>
      </c>
      <c r="N1574" s="59">
        <f t="shared" si="981"/>
        <v>0</v>
      </c>
      <c r="O1574" s="59">
        <f t="shared" si="981"/>
        <v>0</v>
      </c>
      <c r="P1574" s="59">
        <f t="shared" si="981"/>
        <v>0</v>
      </c>
      <c r="Q1574" s="59">
        <f t="shared" si="981"/>
        <v>0</v>
      </c>
      <c r="R1574" s="59">
        <f t="shared" si="981"/>
        <v>0</v>
      </c>
      <c r="S1574" s="59">
        <f t="shared" si="981"/>
        <v>0</v>
      </c>
      <c r="T1574" s="59">
        <f t="shared" si="981"/>
        <v>0</v>
      </c>
      <c r="U1574" s="59">
        <f t="shared" si="981"/>
        <v>0</v>
      </c>
      <c r="V1574" s="59">
        <f t="shared" si="981"/>
        <v>0</v>
      </c>
      <c r="W1574" s="59">
        <f t="shared" si="981"/>
        <v>0</v>
      </c>
      <c r="X1574" s="59">
        <f t="shared" si="981"/>
        <v>0</v>
      </c>
    </row>
    <row r="1575" spans="2:24" hidden="1">
      <c r="B1575" s="58" t="str">
        <f t="shared" si="977"/>
        <v/>
      </c>
      <c r="C1575" s="58" t="str">
        <f t="shared" si="977"/>
        <v/>
      </c>
      <c r="D1575" s="58" t="str">
        <f t="shared" si="977"/>
        <v/>
      </c>
      <c r="E1575" s="58" t="str">
        <f t="shared" si="977"/>
        <v/>
      </c>
      <c r="F1575" s="58"/>
      <c r="G1575" s="58"/>
      <c r="H1575" s="58"/>
      <c r="I1575" s="58"/>
      <c r="J1575" s="58"/>
      <c r="K1575" s="59">
        <f t="shared" ref="K1575:X1575" si="982">IF(AND($D1575="tak",OR($E1575="nie dotyczy",$E1575="badania przemysłowe"),K$1421&lt;=Koniec_Projekt),ROUND(K525*K557,0),0)</f>
        <v>0</v>
      </c>
      <c r="L1575" s="59">
        <f t="shared" si="982"/>
        <v>0</v>
      </c>
      <c r="M1575" s="59">
        <f t="shared" si="982"/>
        <v>0</v>
      </c>
      <c r="N1575" s="59">
        <f t="shared" si="982"/>
        <v>0</v>
      </c>
      <c r="O1575" s="59">
        <f t="shared" si="982"/>
        <v>0</v>
      </c>
      <c r="P1575" s="59">
        <f t="shared" si="982"/>
        <v>0</v>
      </c>
      <c r="Q1575" s="59">
        <f t="shared" si="982"/>
        <v>0</v>
      </c>
      <c r="R1575" s="59">
        <f t="shared" si="982"/>
        <v>0</v>
      </c>
      <c r="S1575" s="59">
        <f t="shared" si="982"/>
        <v>0</v>
      </c>
      <c r="T1575" s="59">
        <f t="shared" si="982"/>
        <v>0</v>
      </c>
      <c r="U1575" s="59">
        <f t="shared" si="982"/>
        <v>0</v>
      </c>
      <c r="V1575" s="59">
        <f t="shared" si="982"/>
        <v>0</v>
      </c>
      <c r="W1575" s="59">
        <f t="shared" si="982"/>
        <v>0</v>
      </c>
      <c r="X1575" s="59">
        <f t="shared" si="982"/>
        <v>0</v>
      </c>
    </row>
    <row r="1576" spans="2:24" hidden="1">
      <c r="B1576" s="58" t="str">
        <f t="shared" si="977"/>
        <v/>
      </c>
      <c r="C1576" s="58" t="str">
        <f t="shared" si="977"/>
        <v/>
      </c>
      <c r="D1576" s="58" t="str">
        <f t="shared" si="977"/>
        <v/>
      </c>
      <c r="E1576" s="58" t="str">
        <f t="shared" si="977"/>
        <v/>
      </c>
      <c r="F1576" s="58"/>
      <c r="G1576" s="58"/>
      <c r="H1576" s="58"/>
      <c r="I1576" s="58"/>
      <c r="J1576" s="58"/>
      <c r="K1576" s="59">
        <f t="shared" ref="K1576:X1576" si="983">IF(AND($D1576="tak",OR($E1576="nie dotyczy",$E1576="badania przemysłowe"),K$1421&lt;=Koniec_Projekt),ROUND(K526*K558,0),0)</f>
        <v>0</v>
      </c>
      <c r="L1576" s="59">
        <f t="shared" si="983"/>
        <v>0</v>
      </c>
      <c r="M1576" s="59">
        <f t="shared" si="983"/>
        <v>0</v>
      </c>
      <c r="N1576" s="59">
        <f t="shared" si="983"/>
        <v>0</v>
      </c>
      <c r="O1576" s="59">
        <f t="shared" si="983"/>
        <v>0</v>
      </c>
      <c r="P1576" s="59">
        <f t="shared" si="983"/>
        <v>0</v>
      </c>
      <c r="Q1576" s="59">
        <f t="shared" si="983"/>
        <v>0</v>
      </c>
      <c r="R1576" s="59">
        <f t="shared" si="983"/>
        <v>0</v>
      </c>
      <c r="S1576" s="59">
        <f t="shared" si="983"/>
        <v>0</v>
      </c>
      <c r="T1576" s="59">
        <f t="shared" si="983"/>
        <v>0</v>
      </c>
      <c r="U1576" s="59">
        <f t="shared" si="983"/>
        <v>0</v>
      </c>
      <c r="V1576" s="59">
        <f t="shared" si="983"/>
        <v>0</v>
      </c>
      <c r="W1576" s="59">
        <f t="shared" si="983"/>
        <v>0</v>
      </c>
      <c r="X1576" s="59">
        <f t="shared" si="983"/>
        <v>0</v>
      </c>
    </row>
    <row r="1577" spans="2:24" hidden="1">
      <c r="B1577" s="58" t="str">
        <f t="shared" si="977"/>
        <v/>
      </c>
      <c r="C1577" s="58" t="str">
        <f t="shared" si="977"/>
        <v/>
      </c>
      <c r="D1577" s="58" t="str">
        <f t="shared" si="977"/>
        <v/>
      </c>
      <c r="E1577" s="58" t="str">
        <f t="shared" si="977"/>
        <v/>
      </c>
      <c r="F1577" s="58"/>
      <c r="G1577" s="58"/>
      <c r="H1577" s="58"/>
      <c r="I1577" s="58"/>
      <c r="J1577" s="58"/>
      <c r="K1577" s="59">
        <f t="shared" ref="K1577:X1577" si="984">IF(AND($D1577="tak",OR($E1577="nie dotyczy",$E1577="badania przemysłowe"),K$1421&lt;=Koniec_Projekt),ROUND(K527*K559,0),0)</f>
        <v>0</v>
      </c>
      <c r="L1577" s="59">
        <f t="shared" si="984"/>
        <v>0</v>
      </c>
      <c r="M1577" s="59">
        <f t="shared" si="984"/>
        <v>0</v>
      </c>
      <c r="N1577" s="59">
        <f t="shared" si="984"/>
        <v>0</v>
      </c>
      <c r="O1577" s="59">
        <f t="shared" si="984"/>
        <v>0</v>
      </c>
      <c r="P1577" s="59">
        <f t="shared" si="984"/>
        <v>0</v>
      </c>
      <c r="Q1577" s="59">
        <f t="shared" si="984"/>
        <v>0</v>
      </c>
      <c r="R1577" s="59">
        <f t="shared" si="984"/>
        <v>0</v>
      </c>
      <c r="S1577" s="59">
        <f t="shared" si="984"/>
        <v>0</v>
      </c>
      <c r="T1577" s="59">
        <f t="shared" si="984"/>
        <v>0</v>
      </c>
      <c r="U1577" s="59">
        <f t="shared" si="984"/>
        <v>0</v>
      </c>
      <c r="V1577" s="59">
        <f t="shared" si="984"/>
        <v>0</v>
      </c>
      <c r="W1577" s="59">
        <f t="shared" si="984"/>
        <v>0</v>
      </c>
      <c r="X1577" s="59">
        <f t="shared" si="984"/>
        <v>0</v>
      </c>
    </row>
    <row r="1578" spans="2:24" hidden="1">
      <c r="B1578" s="58" t="str">
        <f t="shared" si="977"/>
        <v/>
      </c>
      <c r="C1578" s="58" t="str">
        <f t="shared" si="977"/>
        <v/>
      </c>
      <c r="D1578" s="58" t="str">
        <f t="shared" si="977"/>
        <v/>
      </c>
      <c r="E1578" s="58" t="str">
        <f t="shared" si="977"/>
        <v/>
      </c>
      <c r="F1578" s="58"/>
      <c r="G1578" s="58"/>
      <c r="H1578" s="58"/>
      <c r="I1578" s="58"/>
      <c r="J1578" s="58"/>
      <c r="K1578" s="59">
        <f t="shared" ref="K1578:X1578" si="985">IF(AND($D1578="tak",OR($E1578="nie dotyczy",$E1578="badania przemysłowe"),K$1421&lt;=Koniec_Projekt),ROUND(K528*K560,0),0)</f>
        <v>0</v>
      </c>
      <c r="L1578" s="59">
        <f t="shared" si="985"/>
        <v>0</v>
      </c>
      <c r="M1578" s="59">
        <f t="shared" si="985"/>
        <v>0</v>
      </c>
      <c r="N1578" s="59">
        <f t="shared" si="985"/>
        <v>0</v>
      </c>
      <c r="O1578" s="59">
        <f t="shared" si="985"/>
        <v>0</v>
      </c>
      <c r="P1578" s="59">
        <f t="shared" si="985"/>
        <v>0</v>
      </c>
      <c r="Q1578" s="59">
        <f t="shared" si="985"/>
        <v>0</v>
      </c>
      <c r="R1578" s="59">
        <f t="shared" si="985"/>
        <v>0</v>
      </c>
      <c r="S1578" s="59">
        <f t="shared" si="985"/>
        <v>0</v>
      </c>
      <c r="T1578" s="59">
        <f t="shared" si="985"/>
        <v>0</v>
      </c>
      <c r="U1578" s="59">
        <f t="shared" si="985"/>
        <v>0</v>
      </c>
      <c r="V1578" s="59">
        <f t="shared" si="985"/>
        <v>0</v>
      </c>
      <c r="W1578" s="59">
        <f t="shared" si="985"/>
        <v>0</v>
      </c>
      <c r="X1578" s="59">
        <f t="shared" si="985"/>
        <v>0</v>
      </c>
    </row>
    <row r="1579" spans="2:24" hidden="1">
      <c r="B1579" s="58" t="str">
        <f t="shared" si="977"/>
        <v/>
      </c>
      <c r="C1579" s="58" t="str">
        <f t="shared" si="977"/>
        <v/>
      </c>
      <c r="D1579" s="58" t="str">
        <f t="shared" si="977"/>
        <v/>
      </c>
      <c r="E1579" s="58" t="str">
        <f t="shared" si="977"/>
        <v/>
      </c>
      <c r="F1579" s="58"/>
      <c r="G1579" s="58"/>
      <c r="H1579" s="58"/>
      <c r="I1579" s="58"/>
      <c r="J1579" s="58"/>
      <c r="K1579" s="59">
        <f t="shared" ref="K1579:X1579" si="986">IF(AND($D1579="tak",OR($E1579="nie dotyczy",$E1579="badania przemysłowe"),K$1421&lt;=Koniec_Projekt),ROUND(K529*K561,0),0)</f>
        <v>0</v>
      </c>
      <c r="L1579" s="59">
        <f t="shared" si="986"/>
        <v>0</v>
      </c>
      <c r="M1579" s="59">
        <f t="shared" si="986"/>
        <v>0</v>
      </c>
      <c r="N1579" s="59">
        <f t="shared" si="986"/>
        <v>0</v>
      </c>
      <c r="O1579" s="59">
        <f t="shared" si="986"/>
        <v>0</v>
      </c>
      <c r="P1579" s="59">
        <f t="shared" si="986"/>
        <v>0</v>
      </c>
      <c r="Q1579" s="59">
        <f t="shared" si="986"/>
        <v>0</v>
      </c>
      <c r="R1579" s="59">
        <f t="shared" si="986"/>
        <v>0</v>
      </c>
      <c r="S1579" s="59">
        <f t="shared" si="986"/>
        <v>0</v>
      </c>
      <c r="T1579" s="59">
        <f t="shared" si="986"/>
        <v>0</v>
      </c>
      <c r="U1579" s="59">
        <f t="shared" si="986"/>
        <v>0</v>
      </c>
      <c r="V1579" s="59">
        <f t="shared" si="986"/>
        <v>0</v>
      </c>
      <c r="W1579" s="59">
        <f t="shared" si="986"/>
        <v>0</v>
      </c>
      <c r="X1579" s="59">
        <f t="shared" si="986"/>
        <v>0</v>
      </c>
    </row>
    <row r="1580" spans="2:24" hidden="1">
      <c r="B1580" s="58" t="str">
        <f t="shared" si="977"/>
        <v/>
      </c>
      <c r="C1580" s="58" t="str">
        <f t="shared" si="977"/>
        <v/>
      </c>
      <c r="D1580" s="58" t="str">
        <f t="shared" si="977"/>
        <v/>
      </c>
      <c r="E1580" s="58" t="str">
        <f t="shared" si="977"/>
        <v/>
      </c>
      <c r="F1580" s="58"/>
      <c r="G1580" s="58"/>
      <c r="H1580" s="58"/>
      <c r="I1580" s="58"/>
      <c r="J1580" s="58"/>
      <c r="K1580" s="59">
        <f t="shared" ref="K1580:X1580" si="987">IF(AND($D1580="tak",OR($E1580="nie dotyczy",$E1580="badania przemysłowe"),K$1421&lt;=Koniec_Projekt),ROUND(K530*K562,0),0)</f>
        <v>0</v>
      </c>
      <c r="L1580" s="59">
        <f t="shared" si="987"/>
        <v>0</v>
      </c>
      <c r="M1580" s="59">
        <f t="shared" si="987"/>
        <v>0</v>
      </c>
      <c r="N1580" s="59">
        <f t="shared" si="987"/>
        <v>0</v>
      </c>
      <c r="O1580" s="59">
        <f t="shared" si="987"/>
        <v>0</v>
      </c>
      <c r="P1580" s="59">
        <f t="shared" si="987"/>
        <v>0</v>
      </c>
      <c r="Q1580" s="59">
        <f t="shared" si="987"/>
        <v>0</v>
      </c>
      <c r="R1580" s="59">
        <f t="shared" si="987"/>
        <v>0</v>
      </c>
      <c r="S1580" s="59">
        <f t="shared" si="987"/>
        <v>0</v>
      </c>
      <c r="T1580" s="59">
        <f t="shared" si="987"/>
        <v>0</v>
      </c>
      <c r="U1580" s="59">
        <f t="shared" si="987"/>
        <v>0</v>
      </c>
      <c r="V1580" s="59">
        <f t="shared" si="987"/>
        <v>0</v>
      </c>
      <c r="W1580" s="59">
        <f t="shared" si="987"/>
        <v>0</v>
      </c>
      <c r="X1580" s="59">
        <f t="shared" si="987"/>
        <v>0</v>
      </c>
    </row>
    <row r="1581" spans="2:24" hidden="1">
      <c r="B1581" s="58" t="str">
        <f t="shared" si="977"/>
        <v/>
      </c>
      <c r="C1581" s="58" t="str">
        <f t="shared" si="977"/>
        <v/>
      </c>
      <c r="D1581" s="58" t="str">
        <f t="shared" si="977"/>
        <v/>
      </c>
      <c r="E1581" s="58" t="str">
        <f t="shared" si="977"/>
        <v/>
      </c>
      <c r="F1581" s="58"/>
      <c r="G1581" s="58"/>
      <c r="H1581" s="58"/>
      <c r="I1581" s="58"/>
      <c r="J1581" s="58"/>
      <c r="K1581" s="59">
        <f t="shared" ref="K1581:X1581" si="988">IF(AND($D1581="tak",OR($E1581="nie dotyczy",$E1581="badania przemysłowe"),K$1421&lt;=Koniec_Projekt),ROUND(K531*K563,0),0)</f>
        <v>0</v>
      </c>
      <c r="L1581" s="59">
        <f t="shared" si="988"/>
        <v>0</v>
      </c>
      <c r="M1581" s="59">
        <f t="shared" si="988"/>
        <v>0</v>
      </c>
      <c r="N1581" s="59">
        <f t="shared" si="988"/>
        <v>0</v>
      </c>
      <c r="O1581" s="59">
        <f t="shared" si="988"/>
        <v>0</v>
      </c>
      <c r="P1581" s="59">
        <f t="shared" si="988"/>
        <v>0</v>
      </c>
      <c r="Q1581" s="59">
        <f t="shared" si="988"/>
        <v>0</v>
      </c>
      <c r="R1581" s="59">
        <f t="shared" si="988"/>
        <v>0</v>
      </c>
      <c r="S1581" s="59">
        <f t="shared" si="988"/>
        <v>0</v>
      </c>
      <c r="T1581" s="59">
        <f t="shared" si="988"/>
        <v>0</v>
      </c>
      <c r="U1581" s="59">
        <f t="shared" si="988"/>
        <v>0</v>
      </c>
      <c r="V1581" s="59">
        <f t="shared" si="988"/>
        <v>0</v>
      </c>
      <c r="W1581" s="59">
        <f t="shared" si="988"/>
        <v>0</v>
      </c>
      <c r="X1581" s="59">
        <f t="shared" si="988"/>
        <v>0</v>
      </c>
    </row>
    <row r="1582" spans="2:24" hidden="1">
      <c r="B1582" s="58" t="str">
        <f t="shared" si="977"/>
        <v/>
      </c>
      <c r="C1582" s="58" t="str">
        <f t="shared" si="977"/>
        <v/>
      </c>
      <c r="D1582" s="58" t="str">
        <f t="shared" si="977"/>
        <v/>
      </c>
      <c r="E1582" s="58" t="str">
        <f t="shared" si="977"/>
        <v/>
      </c>
      <c r="F1582" s="58"/>
      <c r="G1582" s="58"/>
      <c r="H1582" s="58"/>
      <c r="I1582" s="58"/>
      <c r="J1582" s="58"/>
      <c r="K1582" s="59">
        <f t="shared" ref="K1582:X1582" si="989">IF(AND($D1582="tak",OR($E1582="nie dotyczy",$E1582="badania przemysłowe"),K$1421&lt;=Koniec_Projekt),ROUND(K532*K564,0),0)</f>
        <v>0</v>
      </c>
      <c r="L1582" s="59">
        <f t="shared" si="989"/>
        <v>0</v>
      </c>
      <c r="M1582" s="59">
        <f t="shared" si="989"/>
        <v>0</v>
      </c>
      <c r="N1582" s="59">
        <f t="shared" si="989"/>
        <v>0</v>
      </c>
      <c r="O1582" s="59">
        <f t="shared" si="989"/>
        <v>0</v>
      </c>
      <c r="P1582" s="59">
        <f t="shared" si="989"/>
        <v>0</v>
      </c>
      <c r="Q1582" s="59">
        <f t="shared" si="989"/>
        <v>0</v>
      </c>
      <c r="R1582" s="59">
        <f t="shared" si="989"/>
        <v>0</v>
      </c>
      <c r="S1582" s="59">
        <f t="shared" si="989"/>
        <v>0</v>
      </c>
      <c r="T1582" s="59">
        <f t="shared" si="989"/>
        <v>0</v>
      </c>
      <c r="U1582" s="59">
        <f t="shared" si="989"/>
        <v>0</v>
      </c>
      <c r="V1582" s="59">
        <f t="shared" si="989"/>
        <v>0</v>
      </c>
      <c r="W1582" s="59">
        <f t="shared" si="989"/>
        <v>0</v>
      </c>
      <c r="X1582" s="59">
        <f t="shared" si="989"/>
        <v>0</v>
      </c>
    </row>
    <row r="1583" spans="2:24" hidden="1">
      <c r="B1583" s="58" t="str">
        <f t="shared" si="977"/>
        <v/>
      </c>
      <c r="C1583" s="58" t="str">
        <f t="shared" si="977"/>
        <v/>
      </c>
      <c r="D1583" s="58" t="str">
        <f t="shared" si="977"/>
        <v/>
      </c>
      <c r="E1583" s="58" t="str">
        <f t="shared" si="977"/>
        <v/>
      </c>
      <c r="F1583" s="58"/>
      <c r="G1583" s="58"/>
      <c r="H1583" s="58"/>
      <c r="I1583" s="58"/>
      <c r="J1583" s="58"/>
      <c r="K1583" s="59">
        <f t="shared" ref="K1583:X1583" si="990">IF(AND($D1583="tak",OR($E1583="nie dotyczy",$E1583="badania przemysłowe"),K$1421&lt;=Koniec_Projekt),ROUND(K533*K565,0),0)</f>
        <v>0</v>
      </c>
      <c r="L1583" s="59">
        <f t="shared" si="990"/>
        <v>0</v>
      </c>
      <c r="M1583" s="59">
        <f t="shared" si="990"/>
        <v>0</v>
      </c>
      <c r="N1583" s="59">
        <f t="shared" si="990"/>
        <v>0</v>
      </c>
      <c r="O1583" s="59">
        <f t="shared" si="990"/>
        <v>0</v>
      </c>
      <c r="P1583" s="59">
        <f t="shared" si="990"/>
        <v>0</v>
      </c>
      <c r="Q1583" s="59">
        <f t="shared" si="990"/>
        <v>0</v>
      </c>
      <c r="R1583" s="59">
        <f t="shared" si="990"/>
        <v>0</v>
      </c>
      <c r="S1583" s="59">
        <f t="shared" si="990"/>
        <v>0</v>
      </c>
      <c r="T1583" s="59">
        <f t="shared" si="990"/>
        <v>0</v>
      </c>
      <c r="U1583" s="59">
        <f t="shared" si="990"/>
        <v>0</v>
      </c>
      <c r="V1583" s="59">
        <f t="shared" si="990"/>
        <v>0</v>
      </c>
      <c r="W1583" s="59">
        <f t="shared" si="990"/>
        <v>0</v>
      </c>
      <c r="X1583" s="59">
        <f t="shared" si="990"/>
        <v>0</v>
      </c>
    </row>
    <row r="1584" spans="2:24" hidden="1">
      <c r="B1584" s="58" t="str">
        <f t="shared" si="977"/>
        <v/>
      </c>
      <c r="C1584" s="58" t="str">
        <f t="shared" si="977"/>
        <v/>
      </c>
      <c r="D1584" s="58" t="str">
        <f t="shared" si="977"/>
        <v/>
      </c>
      <c r="E1584" s="58" t="str">
        <f t="shared" si="977"/>
        <v/>
      </c>
      <c r="F1584" s="58"/>
      <c r="G1584" s="58"/>
      <c r="H1584" s="58"/>
      <c r="I1584" s="58"/>
      <c r="J1584" s="58"/>
      <c r="K1584" s="59">
        <f t="shared" ref="K1584:X1584" si="991">IF(AND($D1584="tak",OR($E1584="nie dotyczy",$E1584="badania przemysłowe"),K$1421&lt;=Koniec_Projekt),ROUND(K534*K566,0),0)</f>
        <v>0</v>
      </c>
      <c r="L1584" s="59">
        <f t="shared" si="991"/>
        <v>0</v>
      </c>
      <c r="M1584" s="59">
        <f t="shared" si="991"/>
        <v>0</v>
      </c>
      <c r="N1584" s="59">
        <f t="shared" si="991"/>
        <v>0</v>
      </c>
      <c r="O1584" s="59">
        <f t="shared" si="991"/>
        <v>0</v>
      </c>
      <c r="P1584" s="59">
        <f t="shared" si="991"/>
        <v>0</v>
      </c>
      <c r="Q1584" s="59">
        <f t="shared" si="991"/>
        <v>0</v>
      </c>
      <c r="R1584" s="59">
        <f t="shared" si="991"/>
        <v>0</v>
      </c>
      <c r="S1584" s="59">
        <f t="shared" si="991"/>
        <v>0</v>
      </c>
      <c r="T1584" s="59">
        <f t="shared" si="991"/>
        <v>0</v>
      </c>
      <c r="U1584" s="59">
        <f t="shared" si="991"/>
        <v>0</v>
      </c>
      <c r="V1584" s="59">
        <f t="shared" si="991"/>
        <v>0</v>
      </c>
      <c r="W1584" s="59">
        <f t="shared" si="991"/>
        <v>0</v>
      </c>
      <c r="X1584" s="59">
        <f t="shared" si="991"/>
        <v>0</v>
      </c>
    </row>
    <row r="1585" spans="2:24" hidden="1">
      <c r="B1585" s="58" t="str">
        <f t="shared" si="977"/>
        <v/>
      </c>
      <c r="C1585" s="58" t="str">
        <f t="shared" si="977"/>
        <v/>
      </c>
      <c r="D1585" s="58" t="str">
        <f t="shared" si="977"/>
        <v/>
      </c>
      <c r="E1585" s="58" t="str">
        <f t="shared" si="977"/>
        <v/>
      </c>
      <c r="F1585" s="58"/>
      <c r="G1585" s="58"/>
      <c r="H1585" s="58"/>
      <c r="I1585" s="58"/>
      <c r="J1585" s="58"/>
      <c r="K1585" s="59">
        <f t="shared" ref="K1585:X1585" si="992">IF(AND($D1585="tak",OR($E1585="nie dotyczy",$E1585="badania przemysłowe"),K$1421&lt;=Koniec_Projekt),ROUND(K535*K567,0),0)</f>
        <v>0</v>
      </c>
      <c r="L1585" s="59">
        <f t="shared" si="992"/>
        <v>0</v>
      </c>
      <c r="M1585" s="59">
        <f t="shared" si="992"/>
        <v>0</v>
      </c>
      <c r="N1585" s="59">
        <f t="shared" si="992"/>
        <v>0</v>
      </c>
      <c r="O1585" s="59">
        <f t="shared" si="992"/>
        <v>0</v>
      </c>
      <c r="P1585" s="59">
        <f t="shared" si="992"/>
        <v>0</v>
      </c>
      <c r="Q1585" s="59">
        <f t="shared" si="992"/>
        <v>0</v>
      </c>
      <c r="R1585" s="59">
        <f t="shared" si="992"/>
        <v>0</v>
      </c>
      <c r="S1585" s="59">
        <f t="shared" si="992"/>
        <v>0</v>
      </c>
      <c r="T1585" s="59">
        <f t="shared" si="992"/>
        <v>0</v>
      </c>
      <c r="U1585" s="59">
        <f t="shared" si="992"/>
        <v>0</v>
      </c>
      <c r="V1585" s="59">
        <f t="shared" si="992"/>
        <v>0</v>
      </c>
      <c r="W1585" s="59">
        <f t="shared" si="992"/>
        <v>0</v>
      </c>
      <c r="X1585" s="59">
        <f t="shared" si="992"/>
        <v>0</v>
      </c>
    </row>
    <row r="1586" spans="2:24" hidden="1">
      <c r="B1586" s="58" t="str">
        <f t="shared" si="977"/>
        <v/>
      </c>
      <c r="C1586" s="58" t="str">
        <f t="shared" si="977"/>
        <v/>
      </c>
      <c r="D1586" s="58" t="str">
        <f t="shared" si="977"/>
        <v/>
      </c>
      <c r="E1586" s="58" t="str">
        <f t="shared" si="977"/>
        <v/>
      </c>
      <c r="F1586" s="58"/>
      <c r="G1586" s="58"/>
      <c r="H1586" s="58"/>
      <c r="I1586" s="58"/>
      <c r="J1586" s="58"/>
      <c r="K1586" s="59">
        <f t="shared" ref="K1586:X1586" si="993">IF(AND($D1586="tak",OR($E1586="nie dotyczy",$E1586="badania przemysłowe"),K$1421&lt;=Koniec_Projekt),ROUND(K536*K568,0),0)</f>
        <v>0</v>
      </c>
      <c r="L1586" s="59">
        <f t="shared" si="993"/>
        <v>0</v>
      </c>
      <c r="M1586" s="59">
        <f t="shared" si="993"/>
        <v>0</v>
      </c>
      <c r="N1586" s="59">
        <f t="shared" si="993"/>
        <v>0</v>
      </c>
      <c r="O1586" s="59">
        <f t="shared" si="993"/>
        <v>0</v>
      </c>
      <c r="P1586" s="59">
        <f t="shared" si="993"/>
        <v>0</v>
      </c>
      <c r="Q1586" s="59">
        <f t="shared" si="993"/>
        <v>0</v>
      </c>
      <c r="R1586" s="59">
        <f t="shared" si="993"/>
        <v>0</v>
      </c>
      <c r="S1586" s="59">
        <f t="shared" si="993"/>
        <v>0</v>
      </c>
      <c r="T1586" s="59">
        <f t="shared" si="993"/>
        <v>0</v>
      </c>
      <c r="U1586" s="59">
        <f t="shared" si="993"/>
        <v>0</v>
      </c>
      <c r="V1586" s="59">
        <f t="shared" si="993"/>
        <v>0</v>
      </c>
      <c r="W1586" s="59">
        <f t="shared" si="993"/>
        <v>0</v>
      </c>
      <c r="X1586" s="59">
        <f t="shared" si="993"/>
        <v>0</v>
      </c>
    </row>
    <row r="1587" spans="2:24" hidden="1">
      <c r="B1587" s="58" t="str">
        <f t="shared" si="977"/>
        <v/>
      </c>
      <c r="C1587" s="58" t="str">
        <f t="shared" si="977"/>
        <v/>
      </c>
      <c r="D1587" s="58" t="str">
        <f t="shared" si="977"/>
        <v/>
      </c>
      <c r="E1587" s="58" t="str">
        <f t="shared" si="977"/>
        <v/>
      </c>
      <c r="F1587" s="58"/>
      <c r="G1587" s="58"/>
      <c r="H1587" s="58"/>
      <c r="I1587" s="58"/>
      <c r="J1587" s="58"/>
      <c r="K1587" s="59">
        <f t="shared" ref="K1587:X1587" si="994">IF(AND($D1587="tak",OR($E1587="nie dotyczy",$E1587="badania przemysłowe"),K$1421&lt;=Koniec_Projekt),ROUND(K537*K569,0),0)</f>
        <v>0</v>
      </c>
      <c r="L1587" s="59">
        <f t="shared" si="994"/>
        <v>0</v>
      </c>
      <c r="M1587" s="59">
        <f t="shared" si="994"/>
        <v>0</v>
      </c>
      <c r="N1587" s="59">
        <f t="shared" si="994"/>
        <v>0</v>
      </c>
      <c r="O1587" s="59">
        <f t="shared" si="994"/>
        <v>0</v>
      </c>
      <c r="P1587" s="59">
        <f t="shared" si="994"/>
        <v>0</v>
      </c>
      <c r="Q1587" s="59">
        <f t="shared" si="994"/>
        <v>0</v>
      </c>
      <c r="R1587" s="59">
        <f t="shared" si="994"/>
        <v>0</v>
      </c>
      <c r="S1587" s="59">
        <f t="shared" si="994"/>
        <v>0</v>
      </c>
      <c r="T1587" s="59">
        <f t="shared" si="994"/>
        <v>0</v>
      </c>
      <c r="U1587" s="59">
        <f t="shared" si="994"/>
        <v>0</v>
      </c>
      <c r="V1587" s="59">
        <f t="shared" si="994"/>
        <v>0</v>
      </c>
      <c r="W1587" s="59">
        <f t="shared" si="994"/>
        <v>0</v>
      </c>
      <c r="X1587" s="59">
        <f t="shared" si="994"/>
        <v>0</v>
      </c>
    </row>
    <row r="1588" spans="2:24" hidden="1">
      <c r="B1588" s="58" t="str">
        <f t="shared" si="977"/>
        <v/>
      </c>
      <c r="C1588" s="58" t="str">
        <f t="shared" si="977"/>
        <v/>
      </c>
      <c r="D1588" s="58" t="str">
        <f t="shared" si="977"/>
        <v/>
      </c>
      <c r="E1588" s="58" t="str">
        <f t="shared" si="977"/>
        <v/>
      </c>
      <c r="F1588" s="58"/>
      <c r="G1588" s="58"/>
      <c r="H1588" s="58"/>
      <c r="I1588" s="58"/>
      <c r="J1588" s="58"/>
      <c r="K1588" s="59">
        <f t="shared" ref="K1588:X1588" si="995">IF(AND($D1588="tak",OR($E1588="nie dotyczy",$E1588="badania przemysłowe"),K$1421&lt;=Koniec_Projekt),ROUND(K538*K570,0),0)</f>
        <v>0</v>
      </c>
      <c r="L1588" s="59">
        <f t="shared" si="995"/>
        <v>0</v>
      </c>
      <c r="M1588" s="59">
        <f t="shared" si="995"/>
        <v>0</v>
      </c>
      <c r="N1588" s="59">
        <f t="shared" si="995"/>
        <v>0</v>
      </c>
      <c r="O1588" s="59">
        <f t="shared" si="995"/>
        <v>0</v>
      </c>
      <c r="P1588" s="59">
        <f t="shared" si="995"/>
        <v>0</v>
      </c>
      <c r="Q1588" s="59">
        <f t="shared" si="995"/>
        <v>0</v>
      </c>
      <c r="R1588" s="59">
        <f t="shared" si="995"/>
        <v>0</v>
      </c>
      <c r="S1588" s="59">
        <f t="shared" si="995"/>
        <v>0</v>
      </c>
      <c r="T1588" s="59">
        <f t="shared" si="995"/>
        <v>0</v>
      </c>
      <c r="U1588" s="59">
        <f t="shared" si="995"/>
        <v>0</v>
      </c>
      <c r="V1588" s="59">
        <f t="shared" si="995"/>
        <v>0</v>
      </c>
      <c r="W1588" s="59">
        <f t="shared" si="995"/>
        <v>0</v>
      </c>
      <c r="X1588" s="59">
        <f t="shared" si="995"/>
        <v>0</v>
      </c>
    </row>
    <row r="1589" spans="2:24" hidden="1">
      <c r="B1589" s="58" t="str">
        <f t="shared" si="977"/>
        <v/>
      </c>
      <c r="C1589" s="58" t="str">
        <f t="shared" si="977"/>
        <v/>
      </c>
      <c r="D1589" s="58" t="str">
        <f t="shared" si="977"/>
        <v/>
      </c>
      <c r="E1589" s="58" t="str">
        <f t="shared" si="977"/>
        <v/>
      </c>
      <c r="F1589" s="58"/>
      <c r="G1589" s="58"/>
      <c r="H1589" s="58"/>
      <c r="I1589" s="58"/>
      <c r="J1589" s="58"/>
      <c r="K1589" s="59">
        <f t="shared" ref="K1589:X1589" si="996">IF(AND($D1589="tak",OR($E1589="nie dotyczy",$E1589="badania przemysłowe"),K$1421&lt;=Koniec_Projekt),ROUND(K539*K571,0),0)</f>
        <v>0</v>
      </c>
      <c r="L1589" s="59">
        <f t="shared" si="996"/>
        <v>0</v>
      </c>
      <c r="M1589" s="59">
        <f t="shared" si="996"/>
        <v>0</v>
      </c>
      <c r="N1589" s="59">
        <f t="shared" si="996"/>
        <v>0</v>
      </c>
      <c r="O1589" s="59">
        <f t="shared" si="996"/>
        <v>0</v>
      </c>
      <c r="P1589" s="59">
        <f t="shared" si="996"/>
        <v>0</v>
      </c>
      <c r="Q1589" s="59">
        <f t="shared" si="996"/>
        <v>0</v>
      </c>
      <c r="R1589" s="59">
        <f t="shared" si="996"/>
        <v>0</v>
      </c>
      <c r="S1589" s="59">
        <f t="shared" si="996"/>
        <v>0</v>
      </c>
      <c r="T1589" s="59">
        <f t="shared" si="996"/>
        <v>0</v>
      </c>
      <c r="U1589" s="59">
        <f t="shared" si="996"/>
        <v>0</v>
      </c>
      <c r="V1589" s="59">
        <f t="shared" si="996"/>
        <v>0</v>
      </c>
      <c r="W1589" s="59">
        <f t="shared" si="996"/>
        <v>0</v>
      </c>
      <c r="X1589" s="59">
        <f t="shared" si="996"/>
        <v>0</v>
      </c>
    </row>
    <row r="1590" spans="2:24" hidden="1">
      <c r="B1590" s="58" t="str">
        <f t="shared" si="977"/>
        <v/>
      </c>
      <c r="C1590" s="58" t="str">
        <f t="shared" si="977"/>
        <v/>
      </c>
      <c r="D1590" s="58" t="str">
        <f t="shared" si="977"/>
        <v/>
      </c>
      <c r="E1590" s="58" t="str">
        <f t="shared" si="977"/>
        <v/>
      </c>
      <c r="F1590" s="58"/>
      <c r="G1590" s="58"/>
      <c r="H1590" s="58"/>
      <c r="I1590" s="58"/>
      <c r="J1590" s="58"/>
      <c r="K1590" s="59">
        <f t="shared" ref="K1590:X1590" si="997">IF(AND($D1590="tak",OR($E1590="nie dotyczy",$E1590="badania przemysłowe"),K$1421&lt;=Koniec_Projekt),ROUND(K540*K572,0),0)</f>
        <v>0</v>
      </c>
      <c r="L1590" s="59">
        <f t="shared" si="997"/>
        <v>0</v>
      </c>
      <c r="M1590" s="59">
        <f t="shared" si="997"/>
        <v>0</v>
      </c>
      <c r="N1590" s="59">
        <f t="shared" si="997"/>
        <v>0</v>
      </c>
      <c r="O1590" s="59">
        <f t="shared" si="997"/>
        <v>0</v>
      </c>
      <c r="P1590" s="59">
        <f t="shared" si="997"/>
        <v>0</v>
      </c>
      <c r="Q1590" s="59">
        <f t="shared" si="997"/>
        <v>0</v>
      </c>
      <c r="R1590" s="59">
        <f t="shared" si="997"/>
        <v>0</v>
      </c>
      <c r="S1590" s="59">
        <f t="shared" si="997"/>
        <v>0</v>
      </c>
      <c r="T1590" s="59">
        <f t="shared" si="997"/>
        <v>0</v>
      </c>
      <c r="U1590" s="59">
        <f t="shared" si="997"/>
        <v>0</v>
      </c>
      <c r="V1590" s="59">
        <f t="shared" si="997"/>
        <v>0</v>
      </c>
      <c r="W1590" s="59">
        <f t="shared" si="997"/>
        <v>0</v>
      </c>
      <c r="X1590" s="59">
        <f t="shared" si="997"/>
        <v>0</v>
      </c>
    </row>
    <row r="1591" spans="2:24" hidden="1">
      <c r="B1591" s="58" t="str">
        <f t="shared" si="977"/>
        <v/>
      </c>
      <c r="C1591" s="58" t="str">
        <f t="shared" si="977"/>
        <v/>
      </c>
      <c r="D1591" s="58" t="str">
        <f t="shared" si="977"/>
        <v/>
      </c>
      <c r="E1591" s="58" t="str">
        <f t="shared" si="977"/>
        <v/>
      </c>
      <c r="F1591" s="58"/>
      <c r="G1591" s="58"/>
      <c r="H1591" s="58"/>
      <c r="I1591" s="58"/>
      <c r="J1591" s="58"/>
      <c r="K1591" s="59">
        <f t="shared" ref="K1591:X1591" si="998">IF(AND($D1591="tak",OR($E1591="nie dotyczy",$E1591="badania przemysłowe"),K$1421&lt;=Koniec_Projekt),ROUND(K541*K573,0),0)</f>
        <v>0</v>
      </c>
      <c r="L1591" s="59">
        <f t="shared" si="998"/>
        <v>0</v>
      </c>
      <c r="M1591" s="59">
        <f t="shared" si="998"/>
        <v>0</v>
      </c>
      <c r="N1591" s="59">
        <f t="shared" si="998"/>
        <v>0</v>
      </c>
      <c r="O1591" s="59">
        <f t="shared" si="998"/>
        <v>0</v>
      </c>
      <c r="P1591" s="59">
        <f t="shared" si="998"/>
        <v>0</v>
      </c>
      <c r="Q1591" s="59">
        <f t="shared" si="998"/>
        <v>0</v>
      </c>
      <c r="R1591" s="59">
        <f t="shared" si="998"/>
        <v>0</v>
      </c>
      <c r="S1591" s="59">
        <f t="shared" si="998"/>
        <v>0</v>
      </c>
      <c r="T1591" s="59">
        <f t="shared" si="998"/>
        <v>0</v>
      </c>
      <c r="U1591" s="59">
        <f t="shared" si="998"/>
        <v>0</v>
      </c>
      <c r="V1591" s="59">
        <f t="shared" si="998"/>
        <v>0</v>
      </c>
      <c r="W1591" s="59">
        <f t="shared" si="998"/>
        <v>0</v>
      </c>
      <c r="X1591" s="59">
        <f t="shared" si="998"/>
        <v>0</v>
      </c>
    </row>
    <row r="1592" spans="2:24" hidden="1">
      <c r="B1592" s="58" t="str">
        <f t="shared" si="977"/>
        <v/>
      </c>
      <c r="C1592" s="58" t="str">
        <f t="shared" si="977"/>
        <v/>
      </c>
      <c r="D1592" s="58" t="str">
        <f t="shared" si="977"/>
        <v/>
      </c>
      <c r="E1592" s="58" t="str">
        <f t="shared" si="977"/>
        <v/>
      </c>
      <c r="F1592" s="58"/>
      <c r="G1592" s="58"/>
      <c r="H1592" s="58"/>
      <c r="I1592" s="58"/>
      <c r="J1592" s="58"/>
      <c r="K1592" s="59">
        <f t="shared" ref="K1592:X1592" si="999">IF(AND($D1592="tak",OR($E1592="nie dotyczy",$E1592="badania przemysłowe"),K$1421&lt;=Koniec_Projekt),ROUND(K542*K574,0),0)</f>
        <v>0</v>
      </c>
      <c r="L1592" s="59">
        <f t="shared" si="999"/>
        <v>0</v>
      </c>
      <c r="M1592" s="59">
        <f t="shared" si="999"/>
        <v>0</v>
      </c>
      <c r="N1592" s="59">
        <f t="shared" si="999"/>
        <v>0</v>
      </c>
      <c r="O1592" s="59">
        <f t="shared" si="999"/>
        <v>0</v>
      </c>
      <c r="P1592" s="59">
        <f t="shared" si="999"/>
        <v>0</v>
      </c>
      <c r="Q1592" s="59">
        <f t="shared" si="999"/>
        <v>0</v>
      </c>
      <c r="R1592" s="59">
        <f t="shared" si="999"/>
        <v>0</v>
      </c>
      <c r="S1592" s="59">
        <f t="shared" si="999"/>
        <v>0</v>
      </c>
      <c r="T1592" s="59">
        <f t="shared" si="999"/>
        <v>0</v>
      </c>
      <c r="U1592" s="59">
        <f t="shared" si="999"/>
        <v>0</v>
      </c>
      <c r="V1592" s="59">
        <f t="shared" si="999"/>
        <v>0</v>
      </c>
      <c r="W1592" s="59">
        <f t="shared" si="999"/>
        <v>0</v>
      </c>
      <c r="X1592" s="59">
        <f t="shared" si="999"/>
        <v>0</v>
      </c>
    </row>
    <row r="1593" spans="2:24" hidden="1">
      <c r="B1593" s="58" t="str">
        <f t="shared" si="977"/>
        <v/>
      </c>
      <c r="C1593" s="58" t="str">
        <f t="shared" si="977"/>
        <v/>
      </c>
      <c r="D1593" s="58" t="str">
        <f t="shared" si="977"/>
        <v/>
      </c>
      <c r="E1593" s="58" t="str">
        <f t="shared" si="977"/>
        <v/>
      </c>
      <c r="F1593" s="58"/>
      <c r="G1593" s="58"/>
      <c r="H1593" s="58"/>
      <c r="I1593" s="58"/>
      <c r="J1593" s="58"/>
      <c r="K1593" s="59">
        <f t="shared" ref="K1593:X1593" si="1000">IF(AND($D1593="tak",OR($E1593="nie dotyczy",$E1593="badania przemysłowe"),K$1421&lt;=Koniec_Projekt),ROUND(K543*K575,0),0)</f>
        <v>0</v>
      </c>
      <c r="L1593" s="59">
        <f t="shared" si="1000"/>
        <v>0</v>
      </c>
      <c r="M1593" s="59">
        <f t="shared" si="1000"/>
        <v>0</v>
      </c>
      <c r="N1593" s="59">
        <f t="shared" si="1000"/>
        <v>0</v>
      </c>
      <c r="O1593" s="59">
        <f t="shared" si="1000"/>
        <v>0</v>
      </c>
      <c r="P1593" s="59">
        <f t="shared" si="1000"/>
        <v>0</v>
      </c>
      <c r="Q1593" s="59">
        <f t="shared" si="1000"/>
        <v>0</v>
      </c>
      <c r="R1593" s="59">
        <f t="shared" si="1000"/>
        <v>0</v>
      </c>
      <c r="S1593" s="59">
        <f t="shared" si="1000"/>
        <v>0</v>
      </c>
      <c r="T1593" s="59">
        <f t="shared" si="1000"/>
        <v>0</v>
      </c>
      <c r="U1593" s="59">
        <f t="shared" si="1000"/>
        <v>0</v>
      </c>
      <c r="V1593" s="59">
        <f t="shared" si="1000"/>
        <v>0</v>
      </c>
      <c r="W1593" s="59">
        <f t="shared" si="1000"/>
        <v>0</v>
      </c>
      <c r="X1593" s="59">
        <f t="shared" si="1000"/>
        <v>0</v>
      </c>
    </row>
    <row r="1594" spans="2:24" hidden="1">
      <c r="B1594" s="58" t="str">
        <f t="shared" si="977"/>
        <v/>
      </c>
      <c r="C1594" s="58" t="str">
        <f t="shared" si="977"/>
        <v/>
      </c>
      <c r="D1594" s="58" t="str">
        <f t="shared" si="977"/>
        <v/>
      </c>
      <c r="E1594" s="58" t="str">
        <f t="shared" si="977"/>
        <v/>
      </c>
      <c r="F1594" s="58"/>
      <c r="G1594" s="58"/>
      <c r="H1594" s="58"/>
      <c r="I1594" s="58"/>
      <c r="J1594" s="58"/>
      <c r="K1594" s="59">
        <f t="shared" ref="K1594:X1594" si="1001">IF(AND($D1594="tak",OR($E1594="nie dotyczy",$E1594="badania przemysłowe"),K$1421&lt;=Koniec_Projekt),ROUND(K544*K576,0),0)</f>
        <v>0</v>
      </c>
      <c r="L1594" s="59">
        <f t="shared" si="1001"/>
        <v>0</v>
      </c>
      <c r="M1594" s="59">
        <f t="shared" si="1001"/>
        <v>0</v>
      </c>
      <c r="N1594" s="59">
        <f t="shared" si="1001"/>
        <v>0</v>
      </c>
      <c r="O1594" s="59">
        <f t="shared" si="1001"/>
        <v>0</v>
      </c>
      <c r="P1594" s="59">
        <f t="shared" si="1001"/>
        <v>0</v>
      </c>
      <c r="Q1594" s="59">
        <f t="shared" si="1001"/>
        <v>0</v>
      </c>
      <c r="R1594" s="59">
        <f t="shared" si="1001"/>
        <v>0</v>
      </c>
      <c r="S1594" s="59">
        <f t="shared" si="1001"/>
        <v>0</v>
      </c>
      <c r="T1594" s="59">
        <f t="shared" si="1001"/>
        <v>0</v>
      </c>
      <c r="U1594" s="59">
        <f t="shared" si="1001"/>
        <v>0</v>
      </c>
      <c r="V1594" s="59">
        <f t="shared" si="1001"/>
        <v>0</v>
      </c>
      <c r="W1594" s="59">
        <f t="shared" si="1001"/>
        <v>0</v>
      </c>
      <c r="X1594" s="59">
        <f t="shared" si="1001"/>
        <v>0</v>
      </c>
    </row>
    <row r="1595" spans="2:24" hidden="1">
      <c r="B1595" s="58" t="str">
        <f t="shared" si="977"/>
        <v/>
      </c>
      <c r="C1595" s="58" t="str">
        <f t="shared" si="977"/>
        <v/>
      </c>
      <c r="D1595" s="58" t="str">
        <f t="shared" si="977"/>
        <v/>
      </c>
      <c r="E1595" s="58" t="str">
        <f t="shared" si="977"/>
        <v/>
      </c>
      <c r="F1595" s="58"/>
      <c r="G1595" s="58"/>
      <c r="H1595" s="58"/>
      <c r="I1595" s="58"/>
      <c r="J1595" s="58"/>
      <c r="K1595" s="59">
        <f t="shared" ref="K1595:X1595" si="1002">IF(AND($D1595="tak",OR($E1595="nie dotyczy",$E1595="badania przemysłowe"),K$1421&lt;=Koniec_Projekt),ROUND(K545*K577,0),0)</f>
        <v>0</v>
      </c>
      <c r="L1595" s="59">
        <f t="shared" si="1002"/>
        <v>0</v>
      </c>
      <c r="M1595" s="59">
        <f t="shared" si="1002"/>
        <v>0</v>
      </c>
      <c r="N1595" s="59">
        <f t="shared" si="1002"/>
        <v>0</v>
      </c>
      <c r="O1595" s="59">
        <f t="shared" si="1002"/>
        <v>0</v>
      </c>
      <c r="P1595" s="59">
        <f t="shared" si="1002"/>
        <v>0</v>
      </c>
      <c r="Q1595" s="59">
        <f t="shared" si="1002"/>
        <v>0</v>
      </c>
      <c r="R1595" s="59">
        <f t="shared" si="1002"/>
        <v>0</v>
      </c>
      <c r="S1595" s="59">
        <f t="shared" si="1002"/>
        <v>0</v>
      </c>
      <c r="T1595" s="59">
        <f t="shared" si="1002"/>
        <v>0</v>
      </c>
      <c r="U1595" s="59">
        <f t="shared" si="1002"/>
        <v>0</v>
      </c>
      <c r="V1595" s="59">
        <f t="shared" si="1002"/>
        <v>0</v>
      </c>
      <c r="W1595" s="59">
        <f t="shared" si="1002"/>
        <v>0</v>
      </c>
      <c r="X1595" s="59">
        <f t="shared" si="1002"/>
        <v>0</v>
      </c>
    </row>
    <row r="1596" spans="2:24" hidden="1">
      <c r="B1596" s="58" t="str">
        <f t="shared" si="977"/>
        <v/>
      </c>
      <c r="C1596" s="58" t="str">
        <f t="shared" si="977"/>
        <v/>
      </c>
      <c r="D1596" s="58" t="str">
        <f t="shared" si="977"/>
        <v/>
      </c>
      <c r="E1596" s="58" t="str">
        <f t="shared" si="977"/>
        <v/>
      </c>
      <c r="F1596" s="58"/>
      <c r="G1596" s="58"/>
      <c r="H1596" s="58"/>
      <c r="I1596" s="58"/>
      <c r="J1596" s="58"/>
      <c r="K1596" s="59">
        <f t="shared" ref="K1596:X1596" si="1003">IF(AND($D1596="tak",OR($E1596="nie dotyczy",$E1596="badania przemysłowe"),K$1421&lt;=Koniec_Projekt),ROUND(K546*K578,0),0)</f>
        <v>0</v>
      </c>
      <c r="L1596" s="59">
        <f t="shared" si="1003"/>
        <v>0</v>
      </c>
      <c r="M1596" s="59">
        <f t="shared" si="1003"/>
        <v>0</v>
      </c>
      <c r="N1596" s="59">
        <f t="shared" si="1003"/>
        <v>0</v>
      </c>
      <c r="O1596" s="59">
        <f t="shared" si="1003"/>
        <v>0</v>
      </c>
      <c r="P1596" s="59">
        <f t="shared" si="1003"/>
        <v>0</v>
      </c>
      <c r="Q1596" s="59">
        <f t="shared" si="1003"/>
        <v>0</v>
      </c>
      <c r="R1596" s="59">
        <f t="shared" si="1003"/>
        <v>0</v>
      </c>
      <c r="S1596" s="59">
        <f t="shared" si="1003"/>
        <v>0</v>
      </c>
      <c r="T1596" s="59">
        <f t="shared" si="1003"/>
        <v>0</v>
      </c>
      <c r="U1596" s="59">
        <f t="shared" si="1003"/>
        <v>0</v>
      </c>
      <c r="V1596" s="59">
        <f t="shared" si="1003"/>
        <v>0</v>
      </c>
      <c r="W1596" s="59">
        <f t="shared" si="1003"/>
        <v>0</v>
      </c>
      <c r="X1596" s="59">
        <f t="shared" si="1003"/>
        <v>0</v>
      </c>
    </row>
    <row r="1597" spans="2:24" hidden="1">
      <c r="B1597" s="58" t="str">
        <f t="shared" si="977"/>
        <v/>
      </c>
      <c r="C1597" s="58" t="str">
        <f t="shared" si="977"/>
        <v/>
      </c>
      <c r="D1597" s="58" t="str">
        <f t="shared" si="977"/>
        <v/>
      </c>
      <c r="E1597" s="58" t="str">
        <f t="shared" si="977"/>
        <v/>
      </c>
      <c r="F1597" s="58"/>
      <c r="G1597" s="58"/>
      <c r="H1597" s="58"/>
      <c r="I1597" s="58"/>
      <c r="J1597" s="58"/>
      <c r="K1597" s="59">
        <f t="shared" ref="K1597:X1597" si="1004">IF(AND($D1597="tak",OR($E1597="nie dotyczy",$E1597="badania przemysłowe"),K$1421&lt;=Koniec_Projekt),ROUND(K547*K579,0),0)</f>
        <v>0</v>
      </c>
      <c r="L1597" s="59">
        <f t="shared" si="1004"/>
        <v>0</v>
      </c>
      <c r="M1597" s="59">
        <f t="shared" si="1004"/>
        <v>0</v>
      </c>
      <c r="N1597" s="59">
        <f t="shared" si="1004"/>
        <v>0</v>
      </c>
      <c r="O1597" s="59">
        <f t="shared" si="1004"/>
        <v>0</v>
      </c>
      <c r="P1597" s="59">
        <f t="shared" si="1004"/>
        <v>0</v>
      </c>
      <c r="Q1597" s="59">
        <f t="shared" si="1004"/>
        <v>0</v>
      </c>
      <c r="R1597" s="59">
        <f t="shared" si="1004"/>
        <v>0</v>
      </c>
      <c r="S1597" s="59">
        <f t="shared" si="1004"/>
        <v>0</v>
      </c>
      <c r="T1597" s="59">
        <f t="shared" si="1004"/>
        <v>0</v>
      </c>
      <c r="U1597" s="59">
        <f t="shared" si="1004"/>
        <v>0</v>
      </c>
      <c r="V1597" s="59">
        <f t="shared" si="1004"/>
        <v>0</v>
      </c>
      <c r="W1597" s="59">
        <f t="shared" si="1004"/>
        <v>0</v>
      </c>
      <c r="X1597" s="59">
        <f t="shared" si="1004"/>
        <v>0</v>
      </c>
    </row>
    <row r="1598" spans="2:24" hidden="1">
      <c r="B1598" s="58" t="str">
        <f t="shared" si="977"/>
        <v/>
      </c>
      <c r="C1598" s="58" t="str">
        <f t="shared" si="977"/>
        <v/>
      </c>
      <c r="D1598" s="58" t="str">
        <f t="shared" si="977"/>
        <v/>
      </c>
      <c r="E1598" s="58" t="str">
        <f t="shared" si="977"/>
        <v/>
      </c>
      <c r="F1598" s="58"/>
      <c r="G1598" s="58"/>
      <c r="H1598" s="58"/>
      <c r="I1598" s="58"/>
      <c r="J1598" s="58"/>
      <c r="K1598" s="59">
        <f t="shared" ref="K1598:X1598" si="1005">IF(AND($D1598="tak",OR($E1598="nie dotyczy",$E1598="badania przemysłowe"),K$1421&lt;=Koniec_Projekt),ROUND(K548*K580,0),0)</f>
        <v>0</v>
      </c>
      <c r="L1598" s="59">
        <f t="shared" si="1005"/>
        <v>0</v>
      </c>
      <c r="M1598" s="59">
        <f t="shared" si="1005"/>
        <v>0</v>
      </c>
      <c r="N1598" s="59">
        <f t="shared" si="1005"/>
        <v>0</v>
      </c>
      <c r="O1598" s="59">
        <f t="shared" si="1005"/>
        <v>0</v>
      </c>
      <c r="P1598" s="59">
        <f t="shared" si="1005"/>
        <v>0</v>
      </c>
      <c r="Q1598" s="59">
        <f t="shared" si="1005"/>
        <v>0</v>
      </c>
      <c r="R1598" s="59">
        <f t="shared" si="1005"/>
        <v>0</v>
      </c>
      <c r="S1598" s="59">
        <f t="shared" si="1005"/>
        <v>0</v>
      </c>
      <c r="T1598" s="59">
        <f t="shared" si="1005"/>
        <v>0</v>
      </c>
      <c r="U1598" s="59">
        <f t="shared" si="1005"/>
        <v>0</v>
      </c>
      <c r="V1598" s="59">
        <f t="shared" si="1005"/>
        <v>0</v>
      </c>
      <c r="W1598" s="59">
        <f t="shared" si="1005"/>
        <v>0</v>
      </c>
      <c r="X1598" s="59">
        <f t="shared" si="1005"/>
        <v>0</v>
      </c>
    </row>
    <row r="1599" spans="2:24" hidden="1">
      <c r="B1599" s="58" t="str">
        <f t="shared" si="977"/>
        <v/>
      </c>
      <c r="C1599" s="58" t="str">
        <f t="shared" si="977"/>
        <v/>
      </c>
      <c r="D1599" s="58" t="str">
        <f t="shared" si="977"/>
        <v/>
      </c>
      <c r="E1599" s="58" t="str">
        <f t="shared" si="977"/>
        <v/>
      </c>
      <c r="F1599" s="58"/>
      <c r="G1599" s="58"/>
      <c r="H1599" s="58"/>
      <c r="I1599" s="58"/>
      <c r="J1599" s="58"/>
      <c r="K1599" s="59">
        <f t="shared" ref="K1599:X1599" si="1006">IF(AND($D1599="tak",OR($E1599="nie dotyczy",$E1599="badania przemysłowe"),K$1421&lt;=Koniec_Projekt),ROUND(K549*K581,0),0)</f>
        <v>0</v>
      </c>
      <c r="L1599" s="59">
        <f t="shared" si="1006"/>
        <v>0</v>
      </c>
      <c r="M1599" s="59">
        <f t="shared" si="1006"/>
        <v>0</v>
      </c>
      <c r="N1599" s="59">
        <f t="shared" si="1006"/>
        <v>0</v>
      </c>
      <c r="O1599" s="59">
        <f t="shared" si="1006"/>
        <v>0</v>
      </c>
      <c r="P1599" s="59">
        <f t="shared" si="1006"/>
        <v>0</v>
      </c>
      <c r="Q1599" s="59">
        <f t="shared" si="1006"/>
        <v>0</v>
      </c>
      <c r="R1599" s="59">
        <f t="shared" si="1006"/>
        <v>0</v>
      </c>
      <c r="S1599" s="59">
        <f t="shared" si="1006"/>
        <v>0</v>
      </c>
      <c r="T1599" s="59">
        <f t="shared" si="1006"/>
        <v>0</v>
      </c>
      <c r="U1599" s="59">
        <f t="shared" si="1006"/>
        <v>0</v>
      </c>
      <c r="V1599" s="59">
        <f t="shared" si="1006"/>
        <v>0</v>
      </c>
      <c r="W1599" s="59">
        <f t="shared" si="1006"/>
        <v>0</v>
      </c>
      <c r="X1599" s="59">
        <f t="shared" si="1006"/>
        <v>0</v>
      </c>
    </row>
    <row r="1600" spans="2:24" hidden="1">
      <c r="B1600" s="58" t="str">
        <f t="shared" si="977"/>
        <v/>
      </c>
      <c r="C1600" s="58" t="str">
        <f t="shared" si="977"/>
        <v/>
      </c>
      <c r="D1600" s="58" t="str">
        <f t="shared" si="977"/>
        <v/>
      </c>
      <c r="E1600" s="58" t="str">
        <f t="shared" si="977"/>
        <v/>
      </c>
      <c r="F1600" s="58"/>
      <c r="G1600" s="58"/>
      <c r="H1600" s="58"/>
      <c r="I1600" s="58"/>
      <c r="J1600" s="58"/>
      <c r="K1600" s="59">
        <f t="shared" ref="K1600:X1600" si="1007">IF(AND($D1600="tak",OR($E1600="nie dotyczy",$E1600="badania przemysłowe"),K$1421&lt;=Koniec_Projekt),ROUND(K550*K582,0),0)</f>
        <v>0</v>
      </c>
      <c r="L1600" s="59">
        <f t="shared" si="1007"/>
        <v>0</v>
      </c>
      <c r="M1600" s="59">
        <f t="shared" si="1007"/>
        <v>0</v>
      </c>
      <c r="N1600" s="59">
        <f t="shared" si="1007"/>
        <v>0</v>
      </c>
      <c r="O1600" s="59">
        <f t="shared" si="1007"/>
        <v>0</v>
      </c>
      <c r="P1600" s="59">
        <f t="shared" si="1007"/>
        <v>0</v>
      </c>
      <c r="Q1600" s="59">
        <f t="shared" si="1007"/>
        <v>0</v>
      </c>
      <c r="R1600" s="59">
        <f t="shared" si="1007"/>
        <v>0</v>
      </c>
      <c r="S1600" s="59">
        <f t="shared" si="1007"/>
        <v>0</v>
      </c>
      <c r="T1600" s="59">
        <f t="shared" si="1007"/>
        <v>0</v>
      </c>
      <c r="U1600" s="59">
        <f t="shared" si="1007"/>
        <v>0</v>
      </c>
      <c r="V1600" s="59">
        <f t="shared" si="1007"/>
        <v>0</v>
      </c>
      <c r="W1600" s="59">
        <f t="shared" si="1007"/>
        <v>0</v>
      </c>
      <c r="X1600" s="59">
        <f t="shared" si="1007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8">ROUND(SUM(K1571:K1600),0)</f>
        <v>0</v>
      </c>
      <c r="L1601" s="60">
        <f t="shared" si="1008"/>
        <v>0</v>
      </c>
      <c r="M1601" s="60">
        <f t="shared" si="1008"/>
        <v>0</v>
      </c>
      <c r="N1601" s="60">
        <f t="shared" si="1008"/>
        <v>0</v>
      </c>
      <c r="O1601" s="60">
        <f t="shared" si="1008"/>
        <v>0</v>
      </c>
      <c r="P1601" s="60">
        <f t="shared" si="1008"/>
        <v>0</v>
      </c>
      <c r="Q1601" s="60">
        <f t="shared" si="1008"/>
        <v>0</v>
      </c>
      <c r="R1601" s="60">
        <f t="shared" si="1008"/>
        <v>0</v>
      </c>
      <c r="S1601" s="60">
        <f t="shared" si="1008"/>
        <v>0</v>
      </c>
      <c r="T1601" s="60">
        <f t="shared" si="1008"/>
        <v>0</v>
      </c>
      <c r="U1601" s="60">
        <f t="shared" si="1008"/>
        <v>0</v>
      </c>
      <c r="V1601" s="60">
        <f t="shared" si="1008"/>
        <v>0</v>
      </c>
      <c r="W1601" s="60">
        <f t="shared" si="1008"/>
        <v>0</v>
      </c>
      <c r="X1601" s="60">
        <f t="shared" si="1008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9">ROUND(SUM(L1605:L1609),0)</f>
        <v>0</v>
      </c>
      <c r="M1610" s="60">
        <f t="shared" si="1009"/>
        <v>0</v>
      </c>
      <c r="N1610" s="60">
        <f t="shared" si="1009"/>
        <v>0</v>
      </c>
      <c r="O1610" s="60">
        <f t="shared" si="1009"/>
        <v>0</v>
      </c>
      <c r="P1610" s="60">
        <f t="shared" si="1009"/>
        <v>0</v>
      </c>
      <c r="Q1610" s="60">
        <f t="shared" si="1009"/>
        <v>0</v>
      </c>
      <c r="R1610" s="60">
        <f t="shared" si="1009"/>
        <v>0</v>
      </c>
      <c r="S1610" s="60">
        <f t="shared" si="1009"/>
        <v>0</v>
      </c>
      <c r="T1610" s="60">
        <f t="shared" si="1009"/>
        <v>0</v>
      </c>
      <c r="U1610" s="60">
        <f t="shared" si="1009"/>
        <v>0</v>
      </c>
      <c r="V1610" s="60">
        <f t="shared" si="1009"/>
        <v>0</v>
      </c>
      <c r="W1610" s="60">
        <f t="shared" si="1009"/>
        <v>0</v>
      </c>
      <c r="X1610" s="60">
        <f t="shared" si="1009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10">ROUND(SUM(L1614:L1618),0)</f>
        <v>0</v>
      </c>
      <c r="M1619" s="60">
        <f t="shared" si="1010"/>
        <v>0</v>
      </c>
      <c r="N1619" s="60">
        <f t="shared" si="1010"/>
        <v>0</v>
      </c>
      <c r="O1619" s="60">
        <f t="shared" si="1010"/>
        <v>0</v>
      </c>
      <c r="P1619" s="60">
        <f t="shared" si="1010"/>
        <v>0</v>
      </c>
      <c r="Q1619" s="60">
        <f t="shared" si="1010"/>
        <v>0</v>
      </c>
      <c r="R1619" s="60">
        <f t="shared" si="1010"/>
        <v>0</v>
      </c>
      <c r="S1619" s="60">
        <f t="shared" si="1010"/>
        <v>0</v>
      </c>
      <c r="T1619" s="60">
        <f t="shared" si="1010"/>
        <v>0</v>
      </c>
      <c r="U1619" s="60">
        <f t="shared" si="1010"/>
        <v>0</v>
      </c>
      <c r="V1619" s="60">
        <f t="shared" si="1010"/>
        <v>0</v>
      </c>
      <c r="W1619" s="60">
        <f t="shared" si="1010"/>
        <v>0</v>
      </c>
      <c r="X1619" s="60">
        <f t="shared" si="1010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11">ROUND(SUM(L1623:L1627),0)</f>
        <v>0</v>
      </c>
      <c r="M1628" s="60">
        <f t="shared" si="1011"/>
        <v>0</v>
      </c>
      <c r="N1628" s="60">
        <f t="shared" si="1011"/>
        <v>0</v>
      </c>
      <c r="O1628" s="60">
        <f t="shared" si="1011"/>
        <v>0</v>
      </c>
      <c r="P1628" s="60">
        <f t="shared" si="1011"/>
        <v>0</v>
      </c>
      <c r="Q1628" s="60">
        <f t="shared" si="1011"/>
        <v>0</v>
      </c>
      <c r="R1628" s="60">
        <f t="shared" si="1011"/>
        <v>0</v>
      </c>
      <c r="S1628" s="60">
        <f t="shared" si="1011"/>
        <v>0</v>
      </c>
      <c r="T1628" s="60">
        <f t="shared" si="1011"/>
        <v>0</v>
      </c>
      <c r="U1628" s="60">
        <f t="shared" si="1011"/>
        <v>0</v>
      </c>
      <c r="V1628" s="60">
        <f t="shared" si="1011"/>
        <v>0</v>
      </c>
      <c r="W1628" s="60">
        <f t="shared" si="1011"/>
        <v>0</v>
      </c>
      <c r="X1628" s="60">
        <f t="shared" si="1011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12">IF(LataProjekcji&lt;=Koniec_Projekt,ROUND(K1444,0),0)</f>
        <v>0</v>
      </c>
      <c r="L1632" s="22">
        <f t="shared" si="1012"/>
        <v>0</v>
      </c>
      <c r="M1632" s="22">
        <f t="shared" si="1012"/>
        <v>0</v>
      </c>
      <c r="N1632" s="22">
        <f t="shared" si="1012"/>
        <v>0</v>
      </c>
      <c r="O1632" s="22">
        <f t="shared" si="1012"/>
        <v>0</v>
      </c>
      <c r="P1632" s="22">
        <f t="shared" si="1012"/>
        <v>0</v>
      </c>
      <c r="Q1632" s="22">
        <f t="shared" si="1012"/>
        <v>0</v>
      </c>
      <c r="R1632" s="22">
        <f t="shared" si="1012"/>
        <v>0</v>
      </c>
      <c r="S1632" s="22">
        <f t="shared" si="1012"/>
        <v>0</v>
      </c>
      <c r="T1632" s="22">
        <f t="shared" si="1012"/>
        <v>0</v>
      </c>
      <c r="U1632" s="22">
        <f t="shared" si="1012"/>
        <v>0</v>
      </c>
      <c r="V1632" s="22">
        <f t="shared" si="1012"/>
        <v>0</v>
      </c>
      <c r="W1632" s="22">
        <f t="shared" si="1012"/>
        <v>0</v>
      </c>
      <c r="X1632" s="22">
        <f t="shared" si="1012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13">IF(LataProjekcji&lt;=Koniec_Projekt,ROUND(K1468,0),0)</f>
        <v>0</v>
      </c>
      <c r="L1633" s="22">
        <f t="shared" si="1013"/>
        <v>0</v>
      </c>
      <c r="M1633" s="22">
        <f t="shared" si="1013"/>
        <v>0</v>
      </c>
      <c r="N1633" s="22">
        <f t="shared" si="1013"/>
        <v>0</v>
      </c>
      <c r="O1633" s="22">
        <f t="shared" si="1013"/>
        <v>0</v>
      </c>
      <c r="P1633" s="22">
        <f t="shared" si="1013"/>
        <v>0</v>
      </c>
      <c r="Q1633" s="22">
        <f t="shared" si="1013"/>
        <v>0</v>
      </c>
      <c r="R1633" s="22">
        <f t="shared" si="1013"/>
        <v>0</v>
      </c>
      <c r="S1633" s="22">
        <f t="shared" si="1013"/>
        <v>0</v>
      </c>
      <c r="T1633" s="22">
        <f t="shared" si="1013"/>
        <v>0</v>
      </c>
      <c r="U1633" s="22">
        <f t="shared" si="1013"/>
        <v>0</v>
      </c>
      <c r="V1633" s="22">
        <f t="shared" si="1013"/>
        <v>0</v>
      </c>
      <c r="W1633" s="22">
        <f t="shared" si="1013"/>
        <v>0</v>
      </c>
      <c r="X1633" s="22">
        <f t="shared" si="1013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4">IF(LataProjekcji&lt;=Koniec_Projekt,ROUND(K1477,0),0)</f>
        <v>0</v>
      </c>
      <c r="L1634" s="22">
        <f t="shared" si="1014"/>
        <v>0</v>
      </c>
      <c r="M1634" s="22">
        <f t="shared" si="1014"/>
        <v>0</v>
      </c>
      <c r="N1634" s="22">
        <f t="shared" si="1014"/>
        <v>0</v>
      </c>
      <c r="O1634" s="22">
        <f t="shared" si="1014"/>
        <v>0</v>
      </c>
      <c r="P1634" s="22">
        <f t="shared" si="1014"/>
        <v>0</v>
      </c>
      <c r="Q1634" s="22">
        <f t="shared" si="1014"/>
        <v>0</v>
      </c>
      <c r="R1634" s="22">
        <f t="shared" si="1014"/>
        <v>0</v>
      </c>
      <c r="S1634" s="22">
        <f t="shared" si="1014"/>
        <v>0</v>
      </c>
      <c r="T1634" s="22">
        <f t="shared" si="1014"/>
        <v>0</v>
      </c>
      <c r="U1634" s="22">
        <f t="shared" si="1014"/>
        <v>0</v>
      </c>
      <c r="V1634" s="22">
        <f t="shared" si="1014"/>
        <v>0</v>
      </c>
      <c r="W1634" s="22">
        <f t="shared" si="1014"/>
        <v>0</v>
      </c>
      <c r="X1634" s="22">
        <f t="shared" si="1014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5">IF(LataProjekcji&lt;=Koniec_Projekt,ROUND(K1522,0),0)</f>
        <v>0</v>
      </c>
      <c r="L1635" s="22">
        <f t="shared" si="1015"/>
        <v>0</v>
      </c>
      <c r="M1635" s="22">
        <f t="shared" si="1015"/>
        <v>0</v>
      </c>
      <c r="N1635" s="22">
        <f t="shared" si="1015"/>
        <v>0</v>
      </c>
      <c r="O1635" s="22">
        <f t="shared" si="1015"/>
        <v>0</v>
      </c>
      <c r="P1635" s="22">
        <f t="shared" si="1015"/>
        <v>0</v>
      </c>
      <c r="Q1635" s="22">
        <f t="shared" si="1015"/>
        <v>0</v>
      </c>
      <c r="R1635" s="22">
        <f t="shared" si="1015"/>
        <v>0</v>
      </c>
      <c r="S1635" s="22">
        <f t="shared" si="1015"/>
        <v>0</v>
      </c>
      <c r="T1635" s="22">
        <f t="shared" si="1015"/>
        <v>0</v>
      </c>
      <c r="U1635" s="22">
        <f t="shared" si="1015"/>
        <v>0</v>
      </c>
      <c r="V1635" s="22">
        <f t="shared" si="1015"/>
        <v>0</v>
      </c>
      <c r="W1635" s="22">
        <f t="shared" si="1015"/>
        <v>0</v>
      </c>
      <c r="X1635" s="22">
        <f t="shared" si="1015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6">IF(LataProjekcji&lt;=Koniec_Projekt,ROUND(K1567,0),0)</f>
        <v>0</v>
      </c>
      <c r="L1636" s="22">
        <f t="shared" si="1016"/>
        <v>0</v>
      </c>
      <c r="M1636" s="22">
        <f t="shared" si="1016"/>
        <v>0</v>
      </c>
      <c r="N1636" s="22">
        <f t="shared" si="1016"/>
        <v>0</v>
      </c>
      <c r="O1636" s="22">
        <f t="shared" si="1016"/>
        <v>0</v>
      </c>
      <c r="P1636" s="22">
        <f t="shared" si="1016"/>
        <v>0</v>
      </c>
      <c r="Q1636" s="22">
        <f t="shared" si="1016"/>
        <v>0</v>
      </c>
      <c r="R1636" s="22">
        <f t="shared" si="1016"/>
        <v>0</v>
      </c>
      <c r="S1636" s="22">
        <f t="shared" si="1016"/>
        <v>0</v>
      </c>
      <c r="T1636" s="22">
        <f t="shared" si="1016"/>
        <v>0</v>
      </c>
      <c r="U1636" s="22">
        <f t="shared" si="1016"/>
        <v>0</v>
      </c>
      <c r="V1636" s="22">
        <f t="shared" si="1016"/>
        <v>0</v>
      </c>
      <c r="W1636" s="22">
        <f t="shared" si="1016"/>
        <v>0</v>
      </c>
      <c r="X1636" s="22">
        <f t="shared" si="1016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7">IF(LataProjekcji&lt;=Koniec_Projekt,ROUND(K1601,0),0)</f>
        <v>0</v>
      </c>
      <c r="L1637" s="22">
        <f t="shared" si="1017"/>
        <v>0</v>
      </c>
      <c r="M1637" s="22">
        <f t="shared" si="1017"/>
        <v>0</v>
      </c>
      <c r="N1637" s="22">
        <f t="shared" si="1017"/>
        <v>0</v>
      </c>
      <c r="O1637" s="22">
        <f t="shared" si="1017"/>
        <v>0</v>
      </c>
      <c r="P1637" s="22">
        <f t="shared" si="1017"/>
        <v>0</v>
      </c>
      <c r="Q1637" s="22">
        <f t="shared" si="1017"/>
        <v>0</v>
      </c>
      <c r="R1637" s="22">
        <f t="shared" si="1017"/>
        <v>0</v>
      </c>
      <c r="S1637" s="22">
        <f t="shared" si="1017"/>
        <v>0</v>
      </c>
      <c r="T1637" s="22">
        <f t="shared" si="1017"/>
        <v>0</v>
      </c>
      <c r="U1637" s="22">
        <f t="shared" si="1017"/>
        <v>0</v>
      </c>
      <c r="V1637" s="22">
        <f t="shared" si="1017"/>
        <v>0</v>
      </c>
      <c r="W1637" s="22">
        <f t="shared" si="1017"/>
        <v>0</v>
      </c>
      <c r="X1637" s="22">
        <f t="shared" si="1017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8">IF(LataProjekcji&lt;=Koniec_Projekt,K1610,0)</f>
        <v>0</v>
      </c>
      <c r="L1638" s="22">
        <f t="shared" si="1018"/>
        <v>0</v>
      </c>
      <c r="M1638" s="22">
        <f t="shared" si="1018"/>
        <v>0</v>
      </c>
      <c r="N1638" s="22">
        <f t="shared" si="1018"/>
        <v>0</v>
      </c>
      <c r="O1638" s="22">
        <f t="shared" si="1018"/>
        <v>0</v>
      </c>
      <c r="P1638" s="22">
        <f t="shared" si="1018"/>
        <v>0</v>
      </c>
      <c r="Q1638" s="22">
        <f t="shared" si="1018"/>
        <v>0</v>
      </c>
      <c r="R1638" s="22">
        <f t="shared" si="1018"/>
        <v>0</v>
      </c>
      <c r="S1638" s="22">
        <f t="shared" si="1018"/>
        <v>0</v>
      </c>
      <c r="T1638" s="22">
        <f t="shared" si="1018"/>
        <v>0</v>
      </c>
      <c r="U1638" s="22">
        <f t="shared" si="1018"/>
        <v>0</v>
      </c>
      <c r="V1638" s="22">
        <f t="shared" si="1018"/>
        <v>0</v>
      </c>
      <c r="W1638" s="22">
        <f t="shared" si="1018"/>
        <v>0</v>
      </c>
      <c r="X1638" s="22">
        <f t="shared" si="1018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9">IF(LataProjekcji&lt;=Koniec_Projekt,ROUND(K1619,0),0)</f>
        <v>0</v>
      </c>
      <c r="L1639" s="22">
        <f t="shared" si="1019"/>
        <v>0</v>
      </c>
      <c r="M1639" s="22">
        <f t="shared" si="1019"/>
        <v>0</v>
      </c>
      <c r="N1639" s="22">
        <f t="shared" si="1019"/>
        <v>0</v>
      </c>
      <c r="O1639" s="22">
        <f t="shared" si="1019"/>
        <v>0</v>
      </c>
      <c r="P1639" s="22">
        <f t="shared" si="1019"/>
        <v>0</v>
      </c>
      <c r="Q1639" s="22">
        <f t="shared" si="1019"/>
        <v>0</v>
      </c>
      <c r="R1639" s="22">
        <f t="shared" si="1019"/>
        <v>0</v>
      </c>
      <c r="S1639" s="22">
        <f t="shared" si="1019"/>
        <v>0</v>
      </c>
      <c r="T1639" s="22">
        <f t="shared" si="1019"/>
        <v>0</v>
      </c>
      <c r="U1639" s="22">
        <f t="shared" si="1019"/>
        <v>0</v>
      </c>
      <c r="V1639" s="22">
        <f t="shared" si="1019"/>
        <v>0</v>
      </c>
      <c r="W1639" s="22">
        <f t="shared" si="1019"/>
        <v>0</v>
      </c>
      <c r="X1639" s="22">
        <f t="shared" si="1019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20">IF(LataProjekcji&lt;=Koniec_Projekt,ROUND(K1628,0),0)</f>
        <v>0</v>
      </c>
      <c r="L1640" s="22">
        <f t="shared" si="1020"/>
        <v>0</v>
      </c>
      <c r="M1640" s="22">
        <f t="shared" si="1020"/>
        <v>0</v>
      </c>
      <c r="N1640" s="22">
        <f t="shared" si="1020"/>
        <v>0</v>
      </c>
      <c r="O1640" s="22">
        <f t="shared" si="1020"/>
        <v>0</v>
      </c>
      <c r="P1640" s="22">
        <f t="shared" si="1020"/>
        <v>0</v>
      </c>
      <c r="Q1640" s="22">
        <f t="shared" si="1020"/>
        <v>0</v>
      </c>
      <c r="R1640" s="22">
        <f t="shared" si="1020"/>
        <v>0</v>
      </c>
      <c r="S1640" s="22">
        <f t="shared" si="1020"/>
        <v>0</v>
      </c>
      <c r="T1640" s="22">
        <f t="shared" si="1020"/>
        <v>0</v>
      </c>
      <c r="U1640" s="22">
        <f t="shared" si="1020"/>
        <v>0</v>
      </c>
      <c r="V1640" s="22">
        <f t="shared" si="1020"/>
        <v>0</v>
      </c>
      <c r="W1640" s="22">
        <f t="shared" si="1020"/>
        <v>0</v>
      </c>
      <c r="X1640" s="22">
        <f t="shared" si="1020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21">ROUND(SUM(L1632:L1640),0)</f>
        <v>0</v>
      </c>
      <c r="M1641" s="65">
        <f t="shared" si="1021"/>
        <v>0</v>
      </c>
      <c r="N1641" s="65">
        <f t="shared" si="1021"/>
        <v>0</v>
      </c>
      <c r="O1641" s="65">
        <f t="shared" si="1021"/>
        <v>0</v>
      </c>
      <c r="P1641" s="65">
        <f t="shared" si="1021"/>
        <v>0</v>
      </c>
      <c r="Q1641" s="65">
        <f t="shared" si="1021"/>
        <v>0</v>
      </c>
      <c r="R1641" s="65">
        <f t="shared" si="1021"/>
        <v>0</v>
      </c>
      <c r="S1641" s="65">
        <f t="shared" si="1021"/>
        <v>0</v>
      </c>
      <c r="T1641" s="65">
        <f t="shared" si="1021"/>
        <v>0</v>
      </c>
      <c r="U1641" s="65">
        <f t="shared" si="1021"/>
        <v>0</v>
      </c>
      <c r="V1641" s="65">
        <f t="shared" si="1021"/>
        <v>0</v>
      </c>
      <c r="W1641" s="65">
        <f t="shared" si="1021"/>
        <v>0</v>
      </c>
      <c r="X1641" s="65">
        <f t="shared" si="1021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22">LataProjekcji</f>
        <v>Uzupełnij dane</v>
      </c>
      <c r="L1644" s="63" t="str">
        <f t="shared" si="1022"/>
        <v/>
      </c>
      <c r="M1644" s="63" t="str">
        <f t="shared" si="1022"/>
        <v/>
      </c>
      <c r="N1644" s="63" t="str">
        <f t="shared" si="1022"/>
        <v/>
      </c>
      <c r="O1644" s="63" t="str">
        <f t="shared" si="1022"/>
        <v/>
      </c>
      <c r="P1644" s="63" t="str">
        <f t="shared" si="1022"/>
        <v/>
      </c>
      <c r="Q1644" s="63" t="str">
        <f t="shared" si="1022"/>
        <v/>
      </c>
      <c r="R1644" s="63" t="str">
        <f t="shared" si="1022"/>
        <v/>
      </c>
      <c r="S1644" s="63" t="str">
        <f t="shared" si="1022"/>
        <v/>
      </c>
      <c r="T1644" s="63" t="str">
        <f t="shared" si="1022"/>
        <v/>
      </c>
      <c r="U1644" s="63" t="str">
        <f t="shared" si="1022"/>
        <v/>
      </c>
      <c r="V1644" s="63" t="str">
        <f t="shared" si="1022"/>
        <v/>
      </c>
      <c r="W1644" s="63" t="str">
        <f t="shared" si="1022"/>
        <v/>
      </c>
      <c r="X1644" s="63" t="str">
        <f t="shared" si="1022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23">ROUND(K1646+L1641,0)</f>
        <v>0</v>
      </c>
      <c r="M1646" s="65">
        <f t="shared" si="1023"/>
        <v>0</v>
      </c>
      <c r="N1646" s="65">
        <f t="shared" si="1023"/>
        <v>0</v>
      </c>
      <c r="O1646" s="65">
        <f t="shared" si="1023"/>
        <v>0</v>
      </c>
      <c r="P1646" s="65">
        <f t="shared" si="1023"/>
        <v>0</v>
      </c>
      <c r="Q1646" s="65">
        <f t="shared" si="1023"/>
        <v>0</v>
      </c>
      <c r="R1646" s="65">
        <f t="shared" si="1023"/>
        <v>0</v>
      </c>
      <c r="S1646" s="65">
        <f t="shared" si="1023"/>
        <v>0</v>
      </c>
      <c r="T1646" s="65">
        <f t="shared" si="1023"/>
        <v>0</v>
      </c>
      <c r="U1646" s="65">
        <f t="shared" si="1023"/>
        <v>0</v>
      </c>
      <c r="V1646" s="65">
        <f t="shared" si="1023"/>
        <v>0</v>
      </c>
      <c r="W1646" s="65">
        <f t="shared" si="1023"/>
        <v>0</v>
      </c>
      <c r="X1646" s="65">
        <f t="shared" si="1023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4">IF(LataProjekcji&lt;=Koniec_Projekt,K1641,0)</f>
        <v>0</v>
      </c>
      <c r="L1651" s="65">
        <f t="shared" si="1024"/>
        <v>0</v>
      </c>
      <c r="M1651" s="65">
        <f t="shared" si="1024"/>
        <v>0</v>
      </c>
      <c r="N1651" s="65">
        <f t="shared" si="1024"/>
        <v>0</v>
      </c>
      <c r="O1651" s="65">
        <f t="shared" si="1024"/>
        <v>0</v>
      </c>
      <c r="P1651" s="65">
        <f t="shared" si="1024"/>
        <v>0</v>
      </c>
      <c r="Q1651" s="65">
        <f t="shared" si="1024"/>
        <v>0</v>
      </c>
      <c r="R1651" s="65">
        <f t="shared" si="1024"/>
        <v>0</v>
      </c>
      <c r="S1651" s="65">
        <f t="shared" si="1024"/>
        <v>0</v>
      </c>
      <c r="T1651" s="65">
        <f t="shared" si="1024"/>
        <v>0</v>
      </c>
      <c r="U1651" s="65">
        <f t="shared" si="1024"/>
        <v>0</v>
      </c>
      <c r="V1651" s="65">
        <f t="shared" si="1024"/>
        <v>0</v>
      </c>
      <c r="W1651" s="65">
        <f t="shared" si="1024"/>
        <v>0</v>
      </c>
      <c r="X1651" s="65">
        <f t="shared" si="1024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5">LataProjekcji</f>
        <v>Uzupełnij dane</v>
      </c>
      <c r="L1661" s="113" t="str">
        <f t="shared" si="1025"/>
        <v/>
      </c>
      <c r="M1661" s="113" t="str">
        <f t="shared" si="1025"/>
        <v/>
      </c>
      <c r="N1661" s="113" t="str">
        <f t="shared" si="1025"/>
        <v/>
      </c>
      <c r="O1661" s="113" t="str">
        <f t="shared" si="1025"/>
        <v/>
      </c>
      <c r="P1661" s="113" t="str">
        <f t="shared" si="1025"/>
        <v/>
      </c>
      <c r="Q1661" s="113" t="str">
        <f t="shared" si="1025"/>
        <v/>
      </c>
      <c r="R1661" s="113" t="str">
        <f t="shared" si="1025"/>
        <v/>
      </c>
      <c r="S1661" s="113" t="str">
        <f t="shared" si="1025"/>
        <v/>
      </c>
      <c r="T1661" s="113" t="str">
        <f t="shared" si="1025"/>
        <v/>
      </c>
      <c r="U1661" s="113" t="str">
        <f t="shared" si="1025"/>
        <v/>
      </c>
      <c r="V1661" s="113" t="str">
        <f t="shared" si="1025"/>
        <v/>
      </c>
      <c r="W1661" s="113" t="str">
        <f t="shared" si="1025"/>
        <v/>
      </c>
      <c r="X1661" s="113" t="str">
        <f t="shared" si="1025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6">IF(ISBLANK(B1424),"",B1424)</f>
        <v/>
      </c>
      <c r="C1664" s="116" t="str">
        <f t="shared" si="1026"/>
        <v/>
      </c>
      <c r="D1664" s="116" t="str">
        <f t="shared" si="1026"/>
        <v/>
      </c>
      <c r="E1664" s="116" t="str">
        <f t="shared" si="1026"/>
        <v/>
      </c>
      <c r="F1664" s="116"/>
      <c r="G1664" s="116"/>
      <c r="H1664" s="116"/>
      <c r="I1664" s="116"/>
      <c r="J1664" s="116"/>
      <c r="K1664" s="118">
        <f t="shared" ref="K1664:X1664" si="1027">IF(AND($D1664="tak",OR($E1664="nie dotyczy",$E1664="badania przemysłowe"),LataProjekcji&lt;=Koniec_Projekt),K117,0)</f>
        <v>0</v>
      </c>
      <c r="L1664" s="118">
        <f t="shared" si="1027"/>
        <v>0</v>
      </c>
      <c r="M1664" s="118">
        <f t="shared" si="1027"/>
        <v>0</v>
      </c>
      <c r="N1664" s="118">
        <f t="shared" si="1027"/>
        <v>0</v>
      </c>
      <c r="O1664" s="118">
        <f t="shared" si="1027"/>
        <v>0</v>
      </c>
      <c r="P1664" s="118">
        <f t="shared" si="1027"/>
        <v>0</v>
      </c>
      <c r="Q1664" s="118">
        <f t="shared" si="1027"/>
        <v>0</v>
      </c>
      <c r="R1664" s="118">
        <f t="shared" si="1027"/>
        <v>0</v>
      </c>
      <c r="S1664" s="118">
        <f t="shared" si="1027"/>
        <v>0</v>
      </c>
      <c r="T1664" s="118">
        <f t="shared" si="1027"/>
        <v>0</v>
      </c>
      <c r="U1664" s="118">
        <f t="shared" si="1027"/>
        <v>0</v>
      </c>
      <c r="V1664" s="118">
        <f t="shared" si="1027"/>
        <v>0</v>
      </c>
      <c r="W1664" s="118">
        <f t="shared" si="1027"/>
        <v>0</v>
      </c>
      <c r="X1664" s="118">
        <f t="shared" si="1027"/>
        <v>0</v>
      </c>
    </row>
    <row r="1665" spans="2:24" hidden="1">
      <c r="B1665" s="116" t="str">
        <f t="shared" si="1026"/>
        <v/>
      </c>
      <c r="C1665" s="116" t="str">
        <f t="shared" si="1026"/>
        <v/>
      </c>
      <c r="D1665" s="116" t="str">
        <f t="shared" si="1026"/>
        <v/>
      </c>
      <c r="E1665" s="116" t="str">
        <f t="shared" si="1026"/>
        <v/>
      </c>
      <c r="F1665" s="116"/>
      <c r="G1665" s="116"/>
      <c r="H1665" s="116"/>
      <c r="I1665" s="116"/>
      <c r="J1665" s="116"/>
      <c r="K1665" s="118">
        <f t="shared" ref="K1665:X1665" si="1028">IF(AND($D1665="tak",OR($E1665="nie dotyczy",$E1665="badania przemysłowe"),LataProjekcji&lt;=Koniec_Projekt),K118,0)</f>
        <v>0</v>
      </c>
      <c r="L1665" s="118">
        <f t="shared" si="1028"/>
        <v>0</v>
      </c>
      <c r="M1665" s="118">
        <f t="shared" si="1028"/>
        <v>0</v>
      </c>
      <c r="N1665" s="118">
        <f t="shared" si="1028"/>
        <v>0</v>
      </c>
      <c r="O1665" s="118">
        <f t="shared" si="1028"/>
        <v>0</v>
      </c>
      <c r="P1665" s="118">
        <f t="shared" si="1028"/>
        <v>0</v>
      </c>
      <c r="Q1665" s="118">
        <f t="shared" si="1028"/>
        <v>0</v>
      </c>
      <c r="R1665" s="118">
        <f t="shared" si="1028"/>
        <v>0</v>
      </c>
      <c r="S1665" s="118">
        <f t="shared" si="1028"/>
        <v>0</v>
      </c>
      <c r="T1665" s="118">
        <f t="shared" si="1028"/>
        <v>0</v>
      </c>
      <c r="U1665" s="118">
        <f t="shared" si="1028"/>
        <v>0</v>
      </c>
      <c r="V1665" s="118">
        <f t="shared" si="1028"/>
        <v>0</v>
      </c>
      <c r="W1665" s="118">
        <f t="shared" si="1028"/>
        <v>0</v>
      </c>
      <c r="X1665" s="118">
        <f t="shared" si="1028"/>
        <v>0</v>
      </c>
    </row>
    <row r="1666" spans="2:24" hidden="1">
      <c r="B1666" s="116" t="str">
        <f t="shared" si="1026"/>
        <v/>
      </c>
      <c r="C1666" s="116" t="str">
        <f t="shared" si="1026"/>
        <v/>
      </c>
      <c r="D1666" s="116" t="str">
        <f t="shared" si="1026"/>
        <v/>
      </c>
      <c r="E1666" s="116" t="str">
        <f t="shared" si="1026"/>
        <v/>
      </c>
      <c r="F1666" s="116"/>
      <c r="G1666" s="116"/>
      <c r="H1666" s="116"/>
      <c r="I1666" s="116"/>
      <c r="J1666" s="116"/>
      <c r="K1666" s="118">
        <f t="shared" ref="K1666:X1666" si="1029">IF(AND($D1666="tak",OR($E1666="nie dotyczy",$E1666="badania przemysłowe"),LataProjekcji&lt;=Koniec_Projekt),K119,0)</f>
        <v>0</v>
      </c>
      <c r="L1666" s="118">
        <f t="shared" si="1029"/>
        <v>0</v>
      </c>
      <c r="M1666" s="118">
        <f t="shared" si="1029"/>
        <v>0</v>
      </c>
      <c r="N1666" s="118">
        <f t="shared" si="1029"/>
        <v>0</v>
      </c>
      <c r="O1666" s="118">
        <f t="shared" si="1029"/>
        <v>0</v>
      </c>
      <c r="P1666" s="118">
        <f t="shared" si="1029"/>
        <v>0</v>
      </c>
      <c r="Q1666" s="118">
        <f t="shared" si="1029"/>
        <v>0</v>
      </c>
      <c r="R1666" s="118">
        <f t="shared" si="1029"/>
        <v>0</v>
      </c>
      <c r="S1666" s="118">
        <f t="shared" si="1029"/>
        <v>0</v>
      </c>
      <c r="T1666" s="118">
        <f t="shared" si="1029"/>
        <v>0</v>
      </c>
      <c r="U1666" s="118">
        <f t="shared" si="1029"/>
        <v>0</v>
      </c>
      <c r="V1666" s="118">
        <f t="shared" si="1029"/>
        <v>0</v>
      </c>
      <c r="W1666" s="118">
        <f t="shared" si="1029"/>
        <v>0</v>
      </c>
      <c r="X1666" s="118">
        <f t="shared" si="1029"/>
        <v>0</v>
      </c>
    </row>
    <row r="1667" spans="2:24" hidden="1">
      <c r="B1667" s="116" t="str">
        <f t="shared" si="1026"/>
        <v/>
      </c>
      <c r="C1667" s="116" t="str">
        <f t="shared" si="1026"/>
        <v/>
      </c>
      <c r="D1667" s="116" t="str">
        <f t="shared" si="1026"/>
        <v/>
      </c>
      <c r="E1667" s="116" t="str">
        <f t="shared" si="1026"/>
        <v/>
      </c>
      <c r="F1667" s="116"/>
      <c r="G1667" s="116"/>
      <c r="H1667" s="116"/>
      <c r="I1667" s="116"/>
      <c r="J1667" s="116"/>
      <c r="K1667" s="118">
        <f t="shared" ref="K1667:X1667" si="1030">IF(AND($D1667="tak",OR($E1667="nie dotyczy",$E1667="badania przemysłowe"),LataProjekcji&lt;=Koniec_Projekt),K120,0)</f>
        <v>0</v>
      </c>
      <c r="L1667" s="118">
        <f t="shared" si="1030"/>
        <v>0</v>
      </c>
      <c r="M1667" s="118">
        <f t="shared" si="1030"/>
        <v>0</v>
      </c>
      <c r="N1667" s="118">
        <f t="shared" si="1030"/>
        <v>0</v>
      </c>
      <c r="O1667" s="118">
        <f t="shared" si="1030"/>
        <v>0</v>
      </c>
      <c r="P1667" s="118">
        <f t="shared" si="1030"/>
        <v>0</v>
      </c>
      <c r="Q1667" s="118">
        <f t="shared" si="1030"/>
        <v>0</v>
      </c>
      <c r="R1667" s="118">
        <f t="shared" si="1030"/>
        <v>0</v>
      </c>
      <c r="S1667" s="118">
        <f t="shared" si="1030"/>
        <v>0</v>
      </c>
      <c r="T1667" s="118">
        <f t="shared" si="1030"/>
        <v>0</v>
      </c>
      <c r="U1667" s="118">
        <f t="shared" si="1030"/>
        <v>0</v>
      </c>
      <c r="V1667" s="118">
        <f t="shared" si="1030"/>
        <v>0</v>
      </c>
      <c r="W1667" s="118">
        <f t="shared" si="1030"/>
        <v>0</v>
      </c>
      <c r="X1667" s="118">
        <f t="shared" si="1030"/>
        <v>0</v>
      </c>
    </row>
    <row r="1668" spans="2:24" hidden="1">
      <c r="B1668" s="116" t="str">
        <f t="shared" si="1026"/>
        <v/>
      </c>
      <c r="C1668" s="116" t="str">
        <f t="shared" si="1026"/>
        <v/>
      </c>
      <c r="D1668" s="116" t="str">
        <f t="shared" si="1026"/>
        <v/>
      </c>
      <c r="E1668" s="116" t="str">
        <f t="shared" si="1026"/>
        <v/>
      </c>
      <c r="F1668" s="116"/>
      <c r="G1668" s="116"/>
      <c r="H1668" s="116"/>
      <c r="I1668" s="116"/>
      <c r="J1668" s="116"/>
      <c r="K1668" s="118">
        <f t="shared" ref="K1668:X1668" si="1031">IF(AND($D1668="tak",OR($E1668="nie dotyczy",$E1668="badania przemysłowe"),LataProjekcji&lt;=Koniec_Projekt),K121,0)</f>
        <v>0</v>
      </c>
      <c r="L1668" s="118">
        <f t="shared" si="1031"/>
        <v>0</v>
      </c>
      <c r="M1668" s="118">
        <f t="shared" si="1031"/>
        <v>0</v>
      </c>
      <c r="N1668" s="118">
        <f t="shared" si="1031"/>
        <v>0</v>
      </c>
      <c r="O1668" s="118">
        <f t="shared" si="1031"/>
        <v>0</v>
      </c>
      <c r="P1668" s="118">
        <f t="shared" si="1031"/>
        <v>0</v>
      </c>
      <c r="Q1668" s="118">
        <f t="shared" si="1031"/>
        <v>0</v>
      </c>
      <c r="R1668" s="118">
        <f t="shared" si="1031"/>
        <v>0</v>
      </c>
      <c r="S1668" s="118">
        <f t="shared" si="1031"/>
        <v>0</v>
      </c>
      <c r="T1668" s="118">
        <f t="shared" si="1031"/>
        <v>0</v>
      </c>
      <c r="U1668" s="118">
        <f t="shared" si="1031"/>
        <v>0</v>
      </c>
      <c r="V1668" s="118">
        <f t="shared" si="1031"/>
        <v>0</v>
      </c>
      <c r="W1668" s="118">
        <f t="shared" si="1031"/>
        <v>0</v>
      </c>
      <c r="X1668" s="118">
        <f t="shared" si="1031"/>
        <v>0</v>
      </c>
    </row>
    <row r="1669" spans="2:24" hidden="1">
      <c r="B1669" s="116" t="str">
        <f t="shared" si="1026"/>
        <v/>
      </c>
      <c r="C1669" s="116" t="str">
        <f t="shared" si="1026"/>
        <v/>
      </c>
      <c r="D1669" s="116" t="str">
        <f t="shared" si="1026"/>
        <v/>
      </c>
      <c r="E1669" s="116" t="str">
        <f t="shared" si="1026"/>
        <v/>
      </c>
      <c r="F1669" s="116"/>
      <c r="G1669" s="116"/>
      <c r="H1669" s="116"/>
      <c r="I1669" s="116"/>
      <c r="J1669" s="116"/>
      <c r="K1669" s="118">
        <f t="shared" ref="K1669:X1669" si="1032">IF(AND($D1669="tak",OR($E1669="nie dotyczy",$E1669="badania przemysłowe"),LataProjekcji&lt;=Koniec_Projekt),K122,0)</f>
        <v>0</v>
      </c>
      <c r="L1669" s="118">
        <f t="shared" si="1032"/>
        <v>0</v>
      </c>
      <c r="M1669" s="118">
        <f t="shared" si="1032"/>
        <v>0</v>
      </c>
      <c r="N1669" s="118">
        <f t="shared" si="1032"/>
        <v>0</v>
      </c>
      <c r="O1669" s="118">
        <f t="shared" si="1032"/>
        <v>0</v>
      </c>
      <c r="P1669" s="118">
        <f t="shared" si="1032"/>
        <v>0</v>
      </c>
      <c r="Q1669" s="118">
        <f t="shared" si="1032"/>
        <v>0</v>
      </c>
      <c r="R1669" s="118">
        <f t="shared" si="1032"/>
        <v>0</v>
      </c>
      <c r="S1669" s="118">
        <f t="shared" si="1032"/>
        <v>0</v>
      </c>
      <c r="T1669" s="118">
        <f t="shared" si="1032"/>
        <v>0</v>
      </c>
      <c r="U1669" s="118">
        <f t="shared" si="1032"/>
        <v>0</v>
      </c>
      <c r="V1669" s="118">
        <f t="shared" si="1032"/>
        <v>0</v>
      </c>
      <c r="W1669" s="118">
        <f t="shared" si="1032"/>
        <v>0</v>
      </c>
      <c r="X1669" s="118">
        <f t="shared" si="1032"/>
        <v>0</v>
      </c>
    </row>
    <row r="1670" spans="2:24" hidden="1">
      <c r="B1670" s="116" t="str">
        <f t="shared" si="1026"/>
        <v/>
      </c>
      <c r="C1670" s="116" t="str">
        <f t="shared" si="1026"/>
        <v/>
      </c>
      <c r="D1670" s="116" t="str">
        <f t="shared" si="1026"/>
        <v/>
      </c>
      <c r="E1670" s="116" t="str">
        <f t="shared" si="1026"/>
        <v/>
      </c>
      <c r="F1670" s="116"/>
      <c r="G1670" s="116"/>
      <c r="H1670" s="116"/>
      <c r="I1670" s="116"/>
      <c r="J1670" s="116"/>
      <c r="K1670" s="118">
        <f t="shared" ref="K1670:X1670" si="1033">IF(AND($D1670="tak",OR($E1670="nie dotyczy",$E1670="badania przemysłowe"),LataProjekcji&lt;=Koniec_Projekt),K123,0)</f>
        <v>0</v>
      </c>
      <c r="L1670" s="118">
        <f t="shared" si="1033"/>
        <v>0</v>
      </c>
      <c r="M1670" s="118">
        <f t="shared" si="1033"/>
        <v>0</v>
      </c>
      <c r="N1670" s="118">
        <f t="shared" si="1033"/>
        <v>0</v>
      </c>
      <c r="O1670" s="118">
        <f t="shared" si="1033"/>
        <v>0</v>
      </c>
      <c r="P1670" s="118">
        <f t="shared" si="1033"/>
        <v>0</v>
      </c>
      <c r="Q1670" s="118">
        <f t="shared" si="1033"/>
        <v>0</v>
      </c>
      <c r="R1670" s="118">
        <f t="shared" si="1033"/>
        <v>0</v>
      </c>
      <c r="S1670" s="118">
        <f t="shared" si="1033"/>
        <v>0</v>
      </c>
      <c r="T1670" s="118">
        <f t="shared" si="1033"/>
        <v>0</v>
      </c>
      <c r="U1670" s="118">
        <f t="shared" si="1033"/>
        <v>0</v>
      </c>
      <c r="V1670" s="118">
        <f t="shared" si="1033"/>
        <v>0</v>
      </c>
      <c r="W1670" s="118">
        <f t="shared" si="1033"/>
        <v>0</v>
      </c>
      <c r="X1670" s="118">
        <f t="shared" si="1033"/>
        <v>0</v>
      </c>
    </row>
    <row r="1671" spans="2:24" hidden="1">
      <c r="B1671" s="116" t="str">
        <f t="shared" si="1026"/>
        <v/>
      </c>
      <c r="C1671" s="116" t="str">
        <f t="shared" si="1026"/>
        <v/>
      </c>
      <c r="D1671" s="116" t="str">
        <f t="shared" si="1026"/>
        <v/>
      </c>
      <c r="E1671" s="116" t="str">
        <f t="shared" si="1026"/>
        <v/>
      </c>
      <c r="F1671" s="116"/>
      <c r="G1671" s="116"/>
      <c r="H1671" s="116"/>
      <c r="I1671" s="116"/>
      <c r="J1671" s="116"/>
      <c r="K1671" s="118">
        <f t="shared" ref="K1671:X1671" si="1034">IF(AND($D1671="tak",OR($E1671="nie dotyczy",$E1671="badania przemysłowe"),LataProjekcji&lt;=Koniec_Projekt),K124,0)</f>
        <v>0</v>
      </c>
      <c r="L1671" s="118">
        <f t="shared" si="1034"/>
        <v>0</v>
      </c>
      <c r="M1671" s="118">
        <f t="shared" si="1034"/>
        <v>0</v>
      </c>
      <c r="N1671" s="118">
        <f t="shared" si="1034"/>
        <v>0</v>
      </c>
      <c r="O1671" s="118">
        <f t="shared" si="1034"/>
        <v>0</v>
      </c>
      <c r="P1671" s="118">
        <f t="shared" si="1034"/>
        <v>0</v>
      </c>
      <c r="Q1671" s="118">
        <f t="shared" si="1034"/>
        <v>0</v>
      </c>
      <c r="R1671" s="118">
        <f t="shared" si="1034"/>
        <v>0</v>
      </c>
      <c r="S1671" s="118">
        <f t="shared" si="1034"/>
        <v>0</v>
      </c>
      <c r="T1671" s="118">
        <f t="shared" si="1034"/>
        <v>0</v>
      </c>
      <c r="U1671" s="118">
        <f t="shared" si="1034"/>
        <v>0</v>
      </c>
      <c r="V1671" s="118">
        <f t="shared" si="1034"/>
        <v>0</v>
      </c>
      <c r="W1671" s="118">
        <f t="shared" si="1034"/>
        <v>0</v>
      </c>
      <c r="X1671" s="118">
        <f t="shared" si="1034"/>
        <v>0</v>
      </c>
    </row>
    <row r="1672" spans="2:24" hidden="1">
      <c r="B1672" s="116" t="str">
        <f t="shared" si="1026"/>
        <v/>
      </c>
      <c r="C1672" s="116" t="str">
        <f t="shared" si="1026"/>
        <v/>
      </c>
      <c r="D1672" s="116" t="str">
        <f t="shared" si="1026"/>
        <v/>
      </c>
      <c r="E1672" s="116" t="str">
        <f t="shared" si="1026"/>
        <v/>
      </c>
      <c r="F1672" s="116"/>
      <c r="G1672" s="116"/>
      <c r="H1672" s="116"/>
      <c r="I1672" s="116"/>
      <c r="J1672" s="116"/>
      <c r="K1672" s="118">
        <f t="shared" ref="K1672:X1672" si="1035">IF(AND($D1672="tak",OR($E1672="nie dotyczy",$E1672="badania przemysłowe"),LataProjekcji&lt;=Koniec_Projekt),K125,0)</f>
        <v>0</v>
      </c>
      <c r="L1672" s="118">
        <f t="shared" si="1035"/>
        <v>0</v>
      </c>
      <c r="M1672" s="118">
        <f t="shared" si="1035"/>
        <v>0</v>
      </c>
      <c r="N1672" s="118">
        <f t="shared" si="1035"/>
        <v>0</v>
      </c>
      <c r="O1672" s="118">
        <f t="shared" si="1035"/>
        <v>0</v>
      </c>
      <c r="P1672" s="118">
        <f t="shared" si="1035"/>
        <v>0</v>
      </c>
      <c r="Q1672" s="118">
        <f t="shared" si="1035"/>
        <v>0</v>
      </c>
      <c r="R1672" s="118">
        <f t="shared" si="1035"/>
        <v>0</v>
      </c>
      <c r="S1672" s="118">
        <f t="shared" si="1035"/>
        <v>0</v>
      </c>
      <c r="T1672" s="118">
        <f t="shared" si="1035"/>
        <v>0</v>
      </c>
      <c r="U1672" s="118">
        <f t="shared" si="1035"/>
        <v>0</v>
      </c>
      <c r="V1672" s="118">
        <f t="shared" si="1035"/>
        <v>0</v>
      </c>
      <c r="W1672" s="118">
        <f t="shared" si="1035"/>
        <v>0</v>
      </c>
      <c r="X1672" s="118">
        <f t="shared" si="1035"/>
        <v>0</v>
      </c>
    </row>
    <row r="1673" spans="2:24" hidden="1">
      <c r="B1673" s="116" t="str">
        <f t="shared" si="1026"/>
        <v/>
      </c>
      <c r="C1673" s="116" t="str">
        <f t="shared" si="1026"/>
        <v/>
      </c>
      <c r="D1673" s="116" t="str">
        <f t="shared" si="1026"/>
        <v/>
      </c>
      <c r="E1673" s="116" t="str">
        <f t="shared" si="1026"/>
        <v/>
      </c>
      <c r="F1673" s="116"/>
      <c r="G1673" s="116"/>
      <c r="H1673" s="116"/>
      <c r="I1673" s="116"/>
      <c r="J1673" s="116"/>
      <c r="K1673" s="118">
        <f t="shared" ref="K1673:X1673" si="1036">IF(AND($D1673="tak",OR($E1673="nie dotyczy",$E1673="badania przemysłowe"),LataProjekcji&lt;=Koniec_Projekt),K126,0)</f>
        <v>0</v>
      </c>
      <c r="L1673" s="118">
        <f t="shared" si="1036"/>
        <v>0</v>
      </c>
      <c r="M1673" s="118">
        <f t="shared" si="1036"/>
        <v>0</v>
      </c>
      <c r="N1673" s="118">
        <f t="shared" si="1036"/>
        <v>0</v>
      </c>
      <c r="O1673" s="118">
        <f t="shared" si="1036"/>
        <v>0</v>
      </c>
      <c r="P1673" s="118">
        <f t="shared" si="1036"/>
        <v>0</v>
      </c>
      <c r="Q1673" s="118">
        <f t="shared" si="1036"/>
        <v>0</v>
      </c>
      <c r="R1673" s="118">
        <f t="shared" si="1036"/>
        <v>0</v>
      </c>
      <c r="S1673" s="118">
        <f t="shared" si="1036"/>
        <v>0</v>
      </c>
      <c r="T1673" s="118">
        <f t="shared" si="1036"/>
        <v>0</v>
      </c>
      <c r="U1673" s="118">
        <f t="shared" si="1036"/>
        <v>0</v>
      </c>
      <c r="V1673" s="118">
        <f t="shared" si="1036"/>
        <v>0</v>
      </c>
      <c r="W1673" s="118">
        <f t="shared" si="1036"/>
        <v>0</v>
      </c>
      <c r="X1673" s="118">
        <f t="shared" si="1036"/>
        <v>0</v>
      </c>
    </row>
    <row r="1674" spans="2:24" hidden="1">
      <c r="B1674" s="116" t="str">
        <f t="shared" si="1026"/>
        <v/>
      </c>
      <c r="C1674" s="116" t="str">
        <f t="shared" si="1026"/>
        <v/>
      </c>
      <c r="D1674" s="116" t="str">
        <f t="shared" si="1026"/>
        <v/>
      </c>
      <c r="E1674" s="116" t="str">
        <f t="shared" si="1026"/>
        <v/>
      </c>
      <c r="F1674" s="116"/>
      <c r="G1674" s="116"/>
      <c r="H1674" s="116"/>
      <c r="I1674" s="116"/>
      <c r="J1674" s="116"/>
      <c r="K1674" s="118">
        <f t="shared" ref="K1674:X1674" si="1037">IF(AND($D1674="tak",OR($E1674="nie dotyczy",$E1674="badania przemysłowe"),LataProjekcji&lt;=Koniec_Projekt),K127,0)</f>
        <v>0</v>
      </c>
      <c r="L1674" s="118">
        <f t="shared" si="1037"/>
        <v>0</v>
      </c>
      <c r="M1674" s="118">
        <f t="shared" si="1037"/>
        <v>0</v>
      </c>
      <c r="N1674" s="118">
        <f t="shared" si="1037"/>
        <v>0</v>
      </c>
      <c r="O1674" s="118">
        <f t="shared" si="1037"/>
        <v>0</v>
      </c>
      <c r="P1674" s="118">
        <f t="shared" si="1037"/>
        <v>0</v>
      </c>
      <c r="Q1674" s="118">
        <f t="shared" si="1037"/>
        <v>0</v>
      </c>
      <c r="R1674" s="118">
        <f t="shared" si="1037"/>
        <v>0</v>
      </c>
      <c r="S1674" s="118">
        <f t="shared" si="1037"/>
        <v>0</v>
      </c>
      <c r="T1674" s="118">
        <f t="shared" si="1037"/>
        <v>0</v>
      </c>
      <c r="U1674" s="118">
        <f t="shared" si="1037"/>
        <v>0</v>
      </c>
      <c r="V1674" s="118">
        <f t="shared" si="1037"/>
        <v>0</v>
      </c>
      <c r="W1674" s="118">
        <f t="shared" si="1037"/>
        <v>0</v>
      </c>
      <c r="X1674" s="118">
        <f t="shared" si="1037"/>
        <v>0</v>
      </c>
    </row>
    <row r="1675" spans="2:24" hidden="1">
      <c r="B1675" s="116" t="str">
        <f t="shared" si="1026"/>
        <v/>
      </c>
      <c r="C1675" s="116" t="str">
        <f t="shared" si="1026"/>
        <v/>
      </c>
      <c r="D1675" s="116" t="str">
        <f t="shared" si="1026"/>
        <v/>
      </c>
      <c r="E1675" s="116" t="str">
        <f t="shared" si="1026"/>
        <v/>
      </c>
      <c r="F1675" s="116"/>
      <c r="G1675" s="116"/>
      <c r="H1675" s="116"/>
      <c r="I1675" s="116"/>
      <c r="J1675" s="116"/>
      <c r="K1675" s="118">
        <f t="shared" ref="K1675:X1675" si="1038">IF(AND($D1675="tak",OR($E1675="nie dotyczy",$E1675="badania przemysłowe"),LataProjekcji&lt;=Koniec_Projekt),K128,0)</f>
        <v>0</v>
      </c>
      <c r="L1675" s="118">
        <f t="shared" si="1038"/>
        <v>0</v>
      </c>
      <c r="M1675" s="118">
        <f t="shared" si="1038"/>
        <v>0</v>
      </c>
      <c r="N1675" s="118">
        <f t="shared" si="1038"/>
        <v>0</v>
      </c>
      <c r="O1675" s="118">
        <f t="shared" si="1038"/>
        <v>0</v>
      </c>
      <c r="P1675" s="118">
        <f t="shared" si="1038"/>
        <v>0</v>
      </c>
      <c r="Q1675" s="118">
        <f t="shared" si="1038"/>
        <v>0</v>
      </c>
      <c r="R1675" s="118">
        <f t="shared" si="1038"/>
        <v>0</v>
      </c>
      <c r="S1675" s="118">
        <f t="shared" si="1038"/>
        <v>0</v>
      </c>
      <c r="T1675" s="118">
        <f t="shared" si="1038"/>
        <v>0</v>
      </c>
      <c r="U1675" s="118">
        <f t="shared" si="1038"/>
        <v>0</v>
      </c>
      <c r="V1675" s="118">
        <f t="shared" si="1038"/>
        <v>0</v>
      </c>
      <c r="W1675" s="118">
        <f t="shared" si="1038"/>
        <v>0</v>
      </c>
      <c r="X1675" s="118">
        <f t="shared" si="1038"/>
        <v>0</v>
      </c>
    </row>
    <row r="1676" spans="2:24" hidden="1">
      <c r="B1676" s="116" t="str">
        <f t="shared" si="1026"/>
        <v/>
      </c>
      <c r="C1676" s="116" t="str">
        <f t="shared" si="1026"/>
        <v/>
      </c>
      <c r="D1676" s="116" t="str">
        <f t="shared" si="1026"/>
        <v/>
      </c>
      <c r="E1676" s="116" t="str">
        <f t="shared" si="1026"/>
        <v/>
      </c>
      <c r="F1676" s="116"/>
      <c r="G1676" s="116"/>
      <c r="H1676" s="116"/>
      <c r="I1676" s="116"/>
      <c r="J1676" s="116"/>
      <c r="K1676" s="118">
        <f t="shared" ref="K1676:X1676" si="1039">IF(AND($D1676="tak",OR($E1676="nie dotyczy",$E1676="badania przemysłowe"),LataProjekcji&lt;=Koniec_Projekt),K129,0)</f>
        <v>0</v>
      </c>
      <c r="L1676" s="118">
        <f t="shared" si="1039"/>
        <v>0</v>
      </c>
      <c r="M1676" s="118">
        <f t="shared" si="1039"/>
        <v>0</v>
      </c>
      <c r="N1676" s="118">
        <f t="shared" si="1039"/>
        <v>0</v>
      </c>
      <c r="O1676" s="118">
        <f t="shared" si="1039"/>
        <v>0</v>
      </c>
      <c r="P1676" s="118">
        <f t="shared" si="1039"/>
        <v>0</v>
      </c>
      <c r="Q1676" s="118">
        <f t="shared" si="1039"/>
        <v>0</v>
      </c>
      <c r="R1676" s="118">
        <f t="shared" si="1039"/>
        <v>0</v>
      </c>
      <c r="S1676" s="118">
        <f t="shared" si="1039"/>
        <v>0</v>
      </c>
      <c r="T1676" s="118">
        <f t="shared" si="1039"/>
        <v>0</v>
      </c>
      <c r="U1676" s="118">
        <f t="shared" si="1039"/>
        <v>0</v>
      </c>
      <c r="V1676" s="118">
        <f t="shared" si="1039"/>
        <v>0</v>
      </c>
      <c r="W1676" s="118">
        <f t="shared" si="1039"/>
        <v>0</v>
      </c>
      <c r="X1676" s="118">
        <f t="shared" si="1039"/>
        <v>0</v>
      </c>
    </row>
    <row r="1677" spans="2:24" hidden="1">
      <c r="B1677" s="116" t="str">
        <f t="shared" si="1026"/>
        <v/>
      </c>
      <c r="C1677" s="116" t="str">
        <f t="shared" si="1026"/>
        <v/>
      </c>
      <c r="D1677" s="116" t="str">
        <f t="shared" si="1026"/>
        <v/>
      </c>
      <c r="E1677" s="116" t="str">
        <f t="shared" si="1026"/>
        <v/>
      </c>
      <c r="F1677" s="116"/>
      <c r="G1677" s="116"/>
      <c r="H1677" s="116"/>
      <c r="I1677" s="116"/>
      <c r="J1677" s="116"/>
      <c r="K1677" s="118">
        <f t="shared" ref="K1677:X1677" si="1040">IF(AND($D1677="tak",OR($E1677="nie dotyczy",$E1677="badania przemysłowe"),LataProjekcji&lt;=Koniec_Projekt),K130,0)</f>
        <v>0</v>
      </c>
      <c r="L1677" s="118">
        <f t="shared" si="1040"/>
        <v>0</v>
      </c>
      <c r="M1677" s="118">
        <f t="shared" si="1040"/>
        <v>0</v>
      </c>
      <c r="N1677" s="118">
        <f t="shared" si="1040"/>
        <v>0</v>
      </c>
      <c r="O1677" s="118">
        <f t="shared" si="1040"/>
        <v>0</v>
      </c>
      <c r="P1677" s="118">
        <f t="shared" si="1040"/>
        <v>0</v>
      </c>
      <c r="Q1677" s="118">
        <f t="shared" si="1040"/>
        <v>0</v>
      </c>
      <c r="R1677" s="118">
        <f t="shared" si="1040"/>
        <v>0</v>
      </c>
      <c r="S1677" s="118">
        <f t="shared" si="1040"/>
        <v>0</v>
      </c>
      <c r="T1677" s="118">
        <f t="shared" si="1040"/>
        <v>0</v>
      </c>
      <c r="U1677" s="118">
        <f t="shared" si="1040"/>
        <v>0</v>
      </c>
      <c r="V1677" s="118">
        <f t="shared" si="1040"/>
        <v>0</v>
      </c>
      <c r="W1677" s="118">
        <f t="shared" si="1040"/>
        <v>0</v>
      </c>
      <c r="X1677" s="118">
        <f t="shared" si="1040"/>
        <v>0</v>
      </c>
    </row>
    <row r="1678" spans="2:24" hidden="1">
      <c r="B1678" s="116" t="str">
        <f t="shared" si="1026"/>
        <v/>
      </c>
      <c r="C1678" s="116" t="str">
        <f t="shared" si="1026"/>
        <v/>
      </c>
      <c r="D1678" s="116" t="str">
        <f t="shared" si="1026"/>
        <v/>
      </c>
      <c r="E1678" s="116" t="str">
        <f t="shared" si="1026"/>
        <v/>
      </c>
      <c r="F1678" s="116"/>
      <c r="G1678" s="116"/>
      <c r="H1678" s="116"/>
      <c r="I1678" s="116"/>
      <c r="J1678" s="116"/>
      <c r="K1678" s="118">
        <f t="shared" ref="K1678:X1678" si="1041">IF(AND($D1678="tak",OR($E1678="nie dotyczy",$E1678="badania przemysłowe"),LataProjekcji&lt;=Koniec_Projekt),K131,0)</f>
        <v>0</v>
      </c>
      <c r="L1678" s="118">
        <f t="shared" si="1041"/>
        <v>0</v>
      </c>
      <c r="M1678" s="118">
        <f t="shared" si="1041"/>
        <v>0</v>
      </c>
      <c r="N1678" s="118">
        <f t="shared" si="1041"/>
        <v>0</v>
      </c>
      <c r="O1678" s="118">
        <f t="shared" si="1041"/>
        <v>0</v>
      </c>
      <c r="P1678" s="118">
        <f t="shared" si="1041"/>
        <v>0</v>
      </c>
      <c r="Q1678" s="118">
        <f t="shared" si="1041"/>
        <v>0</v>
      </c>
      <c r="R1678" s="118">
        <f t="shared" si="1041"/>
        <v>0</v>
      </c>
      <c r="S1678" s="118">
        <f t="shared" si="1041"/>
        <v>0</v>
      </c>
      <c r="T1678" s="118">
        <f t="shared" si="1041"/>
        <v>0</v>
      </c>
      <c r="U1678" s="118">
        <f t="shared" si="1041"/>
        <v>0</v>
      </c>
      <c r="V1678" s="118">
        <f t="shared" si="1041"/>
        <v>0</v>
      </c>
      <c r="W1678" s="118">
        <f t="shared" si="1041"/>
        <v>0</v>
      </c>
      <c r="X1678" s="118">
        <f t="shared" si="1041"/>
        <v>0</v>
      </c>
    </row>
    <row r="1679" spans="2:24" hidden="1">
      <c r="B1679" s="116" t="str">
        <f t="shared" si="1026"/>
        <v/>
      </c>
      <c r="C1679" s="116" t="str">
        <f t="shared" si="1026"/>
        <v/>
      </c>
      <c r="D1679" s="116" t="str">
        <f t="shared" si="1026"/>
        <v/>
      </c>
      <c r="E1679" s="116" t="str">
        <f t="shared" si="1026"/>
        <v/>
      </c>
      <c r="F1679" s="116"/>
      <c r="G1679" s="116"/>
      <c r="H1679" s="116"/>
      <c r="I1679" s="116"/>
      <c r="J1679" s="116"/>
      <c r="K1679" s="118">
        <f t="shared" ref="K1679:X1679" si="1042">IF(AND($D1679="tak",OR($E1679="nie dotyczy",$E1679="badania przemysłowe"),LataProjekcji&lt;=Koniec_Projekt),K132,0)</f>
        <v>0</v>
      </c>
      <c r="L1679" s="118">
        <f t="shared" si="1042"/>
        <v>0</v>
      </c>
      <c r="M1679" s="118">
        <f t="shared" si="1042"/>
        <v>0</v>
      </c>
      <c r="N1679" s="118">
        <f t="shared" si="1042"/>
        <v>0</v>
      </c>
      <c r="O1679" s="118">
        <f t="shared" si="1042"/>
        <v>0</v>
      </c>
      <c r="P1679" s="118">
        <f t="shared" si="1042"/>
        <v>0</v>
      </c>
      <c r="Q1679" s="118">
        <f t="shared" si="1042"/>
        <v>0</v>
      </c>
      <c r="R1679" s="118">
        <f t="shared" si="1042"/>
        <v>0</v>
      </c>
      <c r="S1679" s="118">
        <f t="shared" si="1042"/>
        <v>0</v>
      </c>
      <c r="T1679" s="118">
        <f t="shared" si="1042"/>
        <v>0</v>
      </c>
      <c r="U1679" s="118">
        <f t="shared" si="1042"/>
        <v>0</v>
      </c>
      <c r="V1679" s="118">
        <f t="shared" si="1042"/>
        <v>0</v>
      </c>
      <c r="W1679" s="118">
        <f t="shared" si="1042"/>
        <v>0</v>
      </c>
      <c r="X1679" s="118">
        <f t="shared" si="1042"/>
        <v>0</v>
      </c>
    </row>
    <row r="1680" spans="2:24" hidden="1">
      <c r="B1680" s="116" t="str">
        <f t="shared" si="1026"/>
        <v/>
      </c>
      <c r="C1680" s="116" t="str">
        <f t="shared" si="1026"/>
        <v/>
      </c>
      <c r="D1680" s="116" t="str">
        <f t="shared" si="1026"/>
        <v/>
      </c>
      <c r="E1680" s="116" t="str">
        <f t="shared" si="1026"/>
        <v/>
      </c>
      <c r="F1680" s="116"/>
      <c r="G1680" s="116"/>
      <c r="H1680" s="116"/>
      <c r="I1680" s="116"/>
      <c r="J1680" s="116"/>
      <c r="K1680" s="118">
        <f t="shared" ref="K1680:X1680" si="1043">IF(AND($D1680="tak",OR($E1680="nie dotyczy",$E1680="badania przemysłowe"),LataProjekcji&lt;=Koniec_Projekt),K133,0)</f>
        <v>0</v>
      </c>
      <c r="L1680" s="118">
        <f t="shared" si="1043"/>
        <v>0</v>
      </c>
      <c r="M1680" s="118">
        <f t="shared" si="1043"/>
        <v>0</v>
      </c>
      <c r="N1680" s="118">
        <f t="shared" si="1043"/>
        <v>0</v>
      </c>
      <c r="O1680" s="118">
        <f t="shared" si="1043"/>
        <v>0</v>
      </c>
      <c r="P1680" s="118">
        <f t="shared" si="1043"/>
        <v>0</v>
      </c>
      <c r="Q1680" s="118">
        <f t="shared" si="1043"/>
        <v>0</v>
      </c>
      <c r="R1680" s="118">
        <f t="shared" si="1043"/>
        <v>0</v>
      </c>
      <c r="S1680" s="118">
        <f t="shared" si="1043"/>
        <v>0</v>
      </c>
      <c r="T1680" s="118">
        <f t="shared" si="1043"/>
        <v>0</v>
      </c>
      <c r="U1680" s="118">
        <f t="shared" si="1043"/>
        <v>0</v>
      </c>
      <c r="V1680" s="118">
        <f t="shared" si="1043"/>
        <v>0</v>
      </c>
      <c r="W1680" s="118">
        <f t="shared" si="1043"/>
        <v>0</v>
      </c>
      <c r="X1680" s="118">
        <f t="shared" si="1043"/>
        <v>0</v>
      </c>
    </row>
    <row r="1681" spans="2:24" hidden="1">
      <c r="B1681" s="116" t="str">
        <f t="shared" si="1026"/>
        <v/>
      </c>
      <c r="C1681" s="116" t="str">
        <f t="shared" si="1026"/>
        <v/>
      </c>
      <c r="D1681" s="116" t="str">
        <f t="shared" si="1026"/>
        <v/>
      </c>
      <c r="E1681" s="116" t="str">
        <f t="shared" si="1026"/>
        <v/>
      </c>
      <c r="F1681" s="116"/>
      <c r="G1681" s="116"/>
      <c r="H1681" s="116"/>
      <c r="I1681" s="116"/>
      <c r="J1681" s="116"/>
      <c r="K1681" s="118">
        <f t="shared" ref="K1681:X1681" si="1044">IF(AND($D1681="tak",OR($E1681="nie dotyczy",$E1681="badania przemysłowe"),LataProjekcji&lt;=Koniec_Projekt),K134,0)</f>
        <v>0</v>
      </c>
      <c r="L1681" s="118">
        <f t="shared" si="1044"/>
        <v>0</v>
      </c>
      <c r="M1681" s="118">
        <f t="shared" si="1044"/>
        <v>0</v>
      </c>
      <c r="N1681" s="118">
        <f t="shared" si="1044"/>
        <v>0</v>
      </c>
      <c r="O1681" s="118">
        <f t="shared" si="1044"/>
        <v>0</v>
      </c>
      <c r="P1681" s="118">
        <f t="shared" si="1044"/>
        <v>0</v>
      </c>
      <c r="Q1681" s="118">
        <f t="shared" si="1044"/>
        <v>0</v>
      </c>
      <c r="R1681" s="118">
        <f t="shared" si="1044"/>
        <v>0</v>
      </c>
      <c r="S1681" s="118">
        <f t="shared" si="1044"/>
        <v>0</v>
      </c>
      <c r="T1681" s="118">
        <f t="shared" si="1044"/>
        <v>0</v>
      </c>
      <c r="U1681" s="118">
        <f t="shared" si="1044"/>
        <v>0</v>
      </c>
      <c r="V1681" s="118">
        <f t="shared" si="1044"/>
        <v>0</v>
      </c>
      <c r="W1681" s="118">
        <f t="shared" si="1044"/>
        <v>0</v>
      </c>
      <c r="X1681" s="118">
        <f t="shared" si="1044"/>
        <v>0</v>
      </c>
    </row>
    <row r="1682" spans="2:24" hidden="1">
      <c r="B1682" s="116" t="str">
        <f t="shared" si="1026"/>
        <v/>
      </c>
      <c r="C1682" s="116" t="str">
        <f t="shared" si="1026"/>
        <v/>
      </c>
      <c r="D1682" s="116" t="str">
        <f t="shared" si="1026"/>
        <v/>
      </c>
      <c r="E1682" s="116" t="str">
        <f t="shared" si="1026"/>
        <v/>
      </c>
      <c r="F1682" s="116"/>
      <c r="G1682" s="116"/>
      <c r="H1682" s="116"/>
      <c r="I1682" s="116"/>
      <c r="J1682" s="116"/>
      <c r="K1682" s="118">
        <f t="shared" ref="K1682:X1682" si="1045">IF(AND($D1682="tak",OR($E1682="nie dotyczy",$E1682="badania przemysłowe"),LataProjekcji&lt;=Koniec_Projekt),K135,0)</f>
        <v>0</v>
      </c>
      <c r="L1682" s="118">
        <f t="shared" si="1045"/>
        <v>0</v>
      </c>
      <c r="M1682" s="118">
        <f t="shared" si="1045"/>
        <v>0</v>
      </c>
      <c r="N1682" s="118">
        <f t="shared" si="1045"/>
        <v>0</v>
      </c>
      <c r="O1682" s="118">
        <f t="shared" si="1045"/>
        <v>0</v>
      </c>
      <c r="P1682" s="118">
        <f t="shared" si="1045"/>
        <v>0</v>
      </c>
      <c r="Q1682" s="118">
        <f t="shared" si="1045"/>
        <v>0</v>
      </c>
      <c r="R1682" s="118">
        <f t="shared" si="1045"/>
        <v>0</v>
      </c>
      <c r="S1682" s="118">
        <f t="shared" si="1045"/>
        <v>0</v>
      </c>
      <c r="T1682" s="118">
        <f t="shared" si="1045"/>
        <v>0</v>
      </c>
      <c r="U1682" s="118">
        <f t="shared" si="1045"/>
        <v>0</v>
      </c>
      <c r="V1682" s="118">
        <f t="shared" si="1045"/>
        <v>0</v>
      </c>
      <c r="W1682" s="118">
        <f t="shared" si="1045"/>
        <v>0</v>
      </c>
      <c r="X1682" s="118">
        <f t="shared" si="1045"/>
        <v>0</v>
      </c>
    </row>
    <row r="1683" spans="2:24" hidden="1">
      <c r="B1683" s="116" t="str">
        <f t="shared" si="1026"/>
        <v/>
      </c>
      <c r="C1683" s="116" t="str">
        <f t="shared" si="1026"/>
        <v/>
      </c>
      <c r="D1683" s="116" t="str">
        <f t="shared" si="1026"/>
        <v/>
      </c>
      <c r="E1683" s="116" t="str">
        <f t="shared" si="1026"/>
        <v/>
      </c>
      <c r="F1683" s="116"/>
      <c r="G1683" s="116"/>
      <c r="H1683" s="116"/>
      <c r="I1683" s="116"/>
      <c r="J1683" s="116"/>
      <c r="K1683" s="118">
        <f t="shared" ref="K1683:X1683" si="1046">IF(AND($D1683="tak",OR($E1683="nie dotyczy",$E1683="badania przemysłowe"),LataProjekcji&lt;=Koniec_Projekt),K136,0)</f>
        <v>0</v>
      </c>
      <c r="L1683" s="118">
        <f t="shared" si="1046"/>
        <v>0</v>
      </c>
      <c r="M1683" s="118">
        <f t="shared" si="1046"/>
        <v>0</v>
      </c>
      <c r="N1683" s="118">
        <f t="shared" si="1046"/>
        <v>0</v>
      </c>
      <c r="O1683" s="118">
        <f t="shared" si="1046"/>
        <v>0</v>
      </c>
      <c r="P1683" s="118">
        <f t="shared" si="1046"/>
        <v>0</v>
      </c>
      <c r="Q1683" s="118">
        <f t="shared" si="1046"/>
        <v>0</v>
      </c>
      <c r="R1683" s="118">
        <f t="shared" si="1046"/>
        <v>0</v>
      </c>
      <c r="S1683" s="118">
        <f t="shared" si="1046"/>
        <v>0</v>
      </c>
      <c r="T1683" s="118">
        <f t="shared" si="1046"/>
        <v>0</v>
      </c>
      <c r="U1683" s="118">
        <f t="shared" si="1046"/>
        <v>0</v>
      </c>
      <c r="V1683" s="118">
        <f t="shared" si="1046"/>
        <v>0</v>
      </c>
      <c r="W1683" s="118">
        <f t="shared" si="1046"/>
        <v>0</v>
      </c>
      <c r="X1683" s="118">
        <f t="shared" si="1046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7">ROUND(SUM(K1664:K1683),0)</f>
        <v>0</v>
      </c>
      <c r="L1684" s="119">
        <f t="shared" si="1047"/>
        <v>0</v>
      </c>
      <c r="M1684" s="119">
        <f t="shared" si="1047"/>
        <v>0</v>
      </c>
      <c r="N1684" s="119">
        <f t="shared" si="1047"/>
        <v>0</v>
      </c>
      <c r="O1684" s="119">
        <f t="shared" si="1047"/>
        <v>0</v>
      </c>
      <c r="P1684" s="119">
        <f t="shared" si="1047"/>
        <v>0</v>
      </c>
      <c r="Q1684" s="119">
        <f t="shared" si="1047"/>
        <v>0</v>
      </c>
      <c r="R1684" s="119">
        <f t="shared" si="1047"/>
        <v>0</v>
      </c>
      <c r="S1684" s="119">
        <f t="shared" si="1047"/>
        <v>0</v>
      </c>
      <c r="T1684" s="119">
        <f t="shared" si="1047"/>
        <v>0</v>
      </c>
      <c r="U1684" s="119">
        <f t="shared" si="1047"/>
        <v>0</v>
      </c>
      <c r="V1684" s="119">
        <f t="shared" si="1047"/>
        <v>0</v>
      </c>
      <c r="W1684" s="119">
        <f t="shared" si="1047"/>
        <v>0</v>
      </c>
      <c r="X1684" s="119">
        <f t="shared" si="1047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8">IF(ISBLANK(B1448),"",B1448)</f>
        <v/>
      </c>
      <c r="C1688" s="116" t="str">
        <f t="shared" si="1048"/>
        <v/>
      </c>
      <c r="D1688" s="116" t="str">
        <f t="shared" si="1048"/>
        <v/>
      </c>
      <c r="E1688" s="116" t="str">
        <f t="shared" si="1048"/>
        <v/>
      </c>
      <c r="F1688" s="116"/>
      <c r="G1688" s="116"/>
      <c r="H1688" s="116"/>
      <c r="I1688" s="116"/>
      <c r="J1688" s="116"/>
      <c r="K1688" s="118">
        <f t="shared" ref="K1688:X1688" si="1049">IF(AND($D1688="tak",OR($E1688="nie dotyczy",$E1688="badania przemysłowe"),LataProjekcji&lt;=Koniec_Projekt),K162,0)</f>
        <v>0</v>
      </c>
      <c r="L1688" s="118">
        <f t="shared" si="1049"/>
        <v>0</v>
      </c>
      <c r="M1688" s="118">
        <f t="shared" si="1049"/>
        <v>0</v>
      </c>
      <c r="N1688" s="118">
        <f t="shared" si="1049"/>
        <v>0</v>
      </c>
      <c r="O1688" s="118">
        <f t="shared" si="1049"/>
        <v>0</v>
      </c>
      <c r="P1688" s="118">
        <f t="shared" si="1049"/>
        <v>0</v>
      </c>
      <c r="Q1688" s="118">
        <f t="shared" si="1049"/>
        <v>0</v>
      </c>
      <c r="R1688" s="118">
        <f t="shared" si="1049"/>
        <v>0</v>
      </c>
      <c r="S1688" s="118">
        <f t="shared" si="1049"/>
        <v>0</v>
      </c>
      <c r="T1688" s="118">
        <f t="shared" si="1049"/>
        <v>0</v>
      </c>
      <c r="U1688" s="118">
        <f t="shared" si="1049"/>
        <v>0</v>
      </c>
      <c r="V1688" s="118">
        <f t="shared" si="1049"/>
        <v>0</v>
      </c>
      <c r="W1688" s="118">
        <f t="shared" si="1049"/>
        <v>0</v>
      </c>
      <c r="X1688" s="118">
        <f t="shared" si="1049"/>
        <v>0</v>
      </c>
    </row>
    <row r="1689" spans="2:24" hidden="1">
      <c r="B1689" s="116" t="str">
        <f t="shared" si="1048"/>
        <v/>
      </c>
      <c r="C1689" s="116" t="str">
        <f t="shared" si="1048"/>
        <v/>
      </c>
      <c r="D1689" s="116" t="str">
        <f t="shared" si="1048"/>
        <v/>
      </c>
      <c r="E1689" s="116" t="str">
        <f t="shared" si="1048"/>
        <v/>
      </c>
      <c r="F1689" s="116"/>
      <c r="G1689" s="116"/>
      <c r="H1689" s="116"/>
      <c r="I1689" s="116"/>
      <c r="J1689" s="116"/>
      <c r="K1689" s="118">
        <f t="shared" ref="K1689:X1689" si="1050">IF(AND($D1689="tak",OR($E1689="nie dotyczy",$E1689="badania przemysłowe"),LataProjekcji&lt;=Koniec_Projekt),K163,0)</f>
        <v>0</v>
      </c>
      <c r="L1689" s="118">
        <f t="shared" si="1050"/>
        <v>0</v>
      </c>
      <c r="M1689" s="118">
        <f t="shared" si="1050"/>
        <v>0</v>
      </c>
      <c r="N1689" s="118">
        <f t="shared" si="1050"/>
        <v>0</v>
      </c>
      <c r="O1689" s="118">
        <f t="shared" si="1050"/>
        <v>0</v>
      </c>
      <c r="P1689" s="118">
        <f t="shared" si="1050"/>
        <v>0</v>
      </c>
      <c r="Q1689" s="118">
        <f t="shared" si="1050"/>
        <v>0</v>
      </c>
      <c r="R1689" s="118">
        <f t="shared" si="1050"/>
        <v>0</v>
      </c>
      <c r="S1689" s="118">
        <f t="shared" si="1050"/>
        <v>0</v>
      </c>
      <c r="T1689" s="118">
        <f t="shared" si="1050"/>
        <v>0</v>
      </c>
      <c r="U1689" s="118">
        <f t="shared" si="1050"/>
        <v>0</v>
      </c>
      <c r="V1689" s="118">
        <f t="shared" si="1050"/>
        <v>0</v>
      </c>
      <c r="W1689" s="118">
        <f t="shared" si="1050"/>
        <v>0</v>
      </c>
      <c r="X1689" s="118">
        <f t="shared" si="1050"/>
        <v>0</v>
      </c>
    </row>
    <row r="1690" spans="2:24" hidden="1">
      <c r="B1690" s="116" t="str">
        <f t="shared" si="1048"/>
        <v/>
      </c>
      <c r="C1690" s="116" t="str">
        <f t="shared" si="1048"/>
        <v/>
      </c>
      <c r="D1690" s="116" t="str">
        <f t="shared" si="1048"/>
        <v/>
      </c>
      <c r="E1690" s="116" t="str">
        <f t="shared" si="1048"/>
        <v/>
      </c>
      <c r="F1690" s="116"/>
      <c r="G1690" s="116"/>
      <c r="H1690" s="116"/>
      <c r="I1690" s="116"/>
      <c r="J1690" s="116"/>
      <c r="K1690" s="118">
        <f t="shared" ref="K1690:X1690" si="1051">IF(AND($D1690="tak",OR($E1690="nie dotyczy",$E1690="badania przemysłowe"),LataProjekcji&lt;=Koniec_Projekt),K164,0)</f>
        <v>0</v>
      </c>
      <c r="L1690" s="118">
        <f t="shared" si="1051"/>
        <v>0</v>
      </c>
      <c r="M1690" s="118">
        <f t="shared" si="1051"/>
        <v>0</v>
      </c>
      <c r="N1690" s="118">
        <f t="shared" si="1051"/>
        <v>0</v>
      </c>
      <c r="O1690" s="118">
        <f t="shared" si="1051"/>
        <v>0</v>
      </c>
      <c r="P1690" s="118">
        <f t="shared" si="1051"/>
        <v>0</v>
      </c>
      <c r="Q1690" s="118">
        <f t="shared" si="1051"/>
        <v>0</v>
      </c>
      <c r="R1690" s="118">
        <f t="shared" si="1051"/>
        <v>0</v>
      </c>
      <c r="S1690" s="118">
        <f t="shared" si="1051"/>
        <v>0</v>
      </c>
      <c r="T1690" s="118">
        <f t="shared" si="1051"/>
        <v>0</v>
      </c>
      <c r="U1690" s="118">
        <f t="shared" si="1051"/>
        <v>0</v>
      </c>
      <c r="V1690" s="118">
        <f t="shared" si="1051"/>
        <v>0</v>
      </c>
      <c r="W1690" s="118">
        <f t="shared" si="1051"/>
        <v>0</v>
      </c>
      <c r="X1690" s="118">
        <f t="shared" si="1051"/>
        <v>0</v>
      </c>
    </row>
    <row r="1691" spans="2:24" hidden="1">
      <c r="B1691" s="116" t="str">
        <f t="shared" si="1048"/>
        <v/>
      </c>
      <c r="C1691" s="116" t="str">
        <f t="shared" si="1048"/>
        <v/>
      </c>
      <c r="D1691" s="116" t="str">
        <f t="shared" si="1048"/>
        <v/>
      </c>
      <c r="E1691" s="116" t="str">
        <f t="shared" si="1048"/>
        <v/>
      </c>
      <c r="F1691" s="116"/>
      <c r="G1691" s="116"/>
      <c r="H1691" s="116"/>
      <c r="I1691" s="116"/>
      <c r="J1691" s="116"/>
      <c r="K1691" s="118">
        <f t="shared" ref="K1691:X1691" si="1052">IF(AND($D1691="tak",OR($E1691="nie dotyczy",$E1691="badania przemysłowe"),LataProjekcji&lt;=Koniec_Projekt),K165,0)</f>
        <v>0</v>
      </c>
      <c r="L1691" s="118">
        <f t="shared" si="1052"/>
        <v>0</v>
      </c>
      <c r="M1691" s="118">
        <f t="shared" si="1052"/>
        <v>0</v>
      </c>
      <c r="N1691" s="118">
        <f t="shared" si="1052"/>
        <v>0</v>
      </c>
      <c r="O1691" s="118">
        <f t="shared" si="1052"/>
        <v>0</v>
      </c>
      <c r="P1691" s="118">
        <f t="shared" si="1052"/>
        <v>0</v>
      </c>
      <c r="Q1691" s="118">
        <f t="shared" si="1052"/>
        <v>0</v>
      </c>
      <c r="R1691" s="118">
        <f t="shared" si="1052"/>
        <v>0</v>
      </c>
      <c r="S1691" s="118">
        <f t="shared" si="1052"/>
        <v>0</v>
      </c>
      <c r="T1691" s="118">
        <f t="shared" si="1052"/>
        <v>0</v>
      </c>
      <c r="U1691" s="118">
        <f t="shared" si="1052"/>
        <v>0</v>
      </c>
      <c r="V1691" s="118">
        <f t="shared" si="1052"/>
        <v>0</v>
      </c>
      <c r="W1691" s="118">
        <f t="shared" si="1052"/>
        <v>0</v>
      </c>
      <c r="X1691" s="118">
        <f t="shared" si="1052"/>
        <v>0</v>
      </c>
    </row>
    <row r="1692" spans="2:24" hidden="1">
      <c r="B1692" s="116" t="str">
        <f t="shared" si="1048"/>
        <v/>
      </c>
      <c r="C1692" s="116" t="str">
        <f t="shared" si="1048"/>
        <v/>
      </c>
      <c r="D1692" s="116" t="str">
        <f t="shared" si="1048"/>
        <v/>
      </c>
      <c r="E1692" s="116" t="str">
        <f t="shared" si="1048"/>
        <v/>
      </c>
      <c r="F1692" s="116"/>
      <c r="G1692" s="116"/>
      <c r="H1692" s="116"/>
      <c r="I1692" s="116"/>
      <c r="J1692" s="116"/>
      <c r="K1692" s="118">
        <f t="shared" ref="K1692:X1692" si="1053">IF(AND($D1692="tak",OR($E1692="nie dotyczy",$E1692="badania przemysłowe"),LataProjekcji&lt;=Koniec_Projekt),K166,0)</f>
        <v>0</v>
      </c>
      <c r="L1692" s="118">
        <f t="shared" si="1053"/>
        <v>0</v>
      </c>
      <c r="M1692" s="118">
        <f t="shared" si="1053"/>
        <v>0</v>
      </c>
      <c r="N1692" s="118">
        <f t="shared" si="1053"/>
        <v>0</v>
      </c>
      <c r="O1692" s="118">
        <f t="shared" si="1053"/>
        <v>0</v>
      </c>
      <c r="P1692" s="118">
        <f t="shared" si="1053"/>
        <v>0</v>
      </c>
      <c r="Q1692" s="118">
        <f t="shared" si="1053"/>
        <v>0</v>
      </c>
      <c r="R1692" s="118">
        <f t="shared" si="1053"/>
        <v>0</v>
      </c>
      <c r="S1692" s="118">
        <f t="shared" si="1053"/>
        <v>0</v>
      </c>
      <c r="T1692" s="118">
        <f t="shared" si="1053"/>
        <v>0</v>
      </c>
      <c r="U1692" s="118">
        <f t="shared" si="1053"/>
        <v>0</v>
      </c>
      <c r="V1692" s="118">
        <f t="shared" si="1053"/>
        <v>0</v>
      </c>
      <c r="W1692" s="118">
        <f t="shared" si="1053"/>
        <v>0</v>
      </c>
      <c r="X1692" s="118">
        <f t="shared" si="1053"/>
        <v>0</v>
      </c>
    </row>
    <row r="1693" spans="2:24" hidden="1">
      <c r="B1693" s="116" t="str">
        <f t="shared" si="1048"/>
        <v/>
      </c>
      <c r="C1693" s="116" t="str">
        <f t="shared" si="1048"/>
        <v/>
      </c>
      <c r="D1693" s="116" t="str">
        <f t="shared" si="1048"/>
        <v/>
      </c>
      <c r="E1693" s="116" t="str">
        <f t="shared" si="1048"/>
        <v/>
      </c>
      <c r="F1693" s="116"/>
      <c r="G1693" s="116"/>
      <c r="H1693" s="116"/>
      <c r="I1693" s="116"/>
      <c r="J1693" s="116"/>
      <c r="K1693" s="118">
        <f t="shared" ref="K1693:X1693" si="1054">IF(AND($D1693="tak",OR($E1693="nie dotyczy",$E1693="badania przemysłowe"),LataProjekcji&lt;=Koniec_Projekt),K167,0)</f>
        <v>0</v>
      </c>
      <c r="L1693" s="118">
        <f t="shared" si="1054"/>
        <v>0</v>
      </c>
      <c r="M1693" s="118">
        <f t="shared" si="1054"/>
        <v>0</v>
      </c>
      <c r="N1693" s="118">
        <f t="shared" si="1054"/>
        <v>0</v>
      </c>
      <c r="O1693" s="118">
        <f t="shared" si="1054"/>
        <v>0</v>
      </c>
      <c r="P1693" s="118">
        <f t="shared" si="1054"/>
        <v>0</v>
      </c>
      <c r="Q1693" s="118">
        <f t="shared" si="1054"/>
        <v>0</v>
      </c>
      <c r="R1693" s="118">
        <f t="shared" si="1054"/>
        <v>0</v>
      </c>
      <c r="S1693" s="118">
        <f t="shared" si="1054"/>
        <v>0</v>
      </c>
      <c r="T1693" s="118">
        <f t="shared" si="1054"/>
        <v>0</v>
      </c>
      <c r="U1693" s="118">
        <f t="shared" si="1054"/>
        <v>0</v>
      </c>
      <c r="V1693" s="118">
        <f t="shared" si="1054"/>
        <v>0</v>
      </c>
      <c r="W1693" s="118">
        <f t="shared" si="1054"/>
        <v>0</v>
      </c>
      <c r="X1693" s="118">
        <f t="shared" si="1054"/>
        <v>0</v>
      </c>
    </row>
    <row r="1694" spans="2:24" hidden="1">
      <c r="B1694" s="116" t="str">
        <f t="shared" si="1048"/>
        <v/>
      </c>
      <c r="C1694" s="116" t="str">
        <f t="shared" si="1048"/>
        <v/>
      </c>
      <c r="D1694" s="116" t="str">
        <f t="shared" si="1048"/>
        <v/>
      </c>
      <c r="E1694" s="116" t="str">
        <f t="shared" si="1048"/>
        <v/>
      </c>
      <c r="F1694" s="116"/>
      <c r="G1694" s="116"/>
      <c r="H1694" s="116"/>
      <c r="I1694" s="116"/>
      <c r="J1694" s="116"/>
      <c r="K1694" s="118">
        <f t="shared" ref="K1694:X1694" si="1055">IF(AND($D1694="tak",OR($E1694="nie dotyczy",$E1694="badania przemysłowe"),LataProjekcji&lt;=Koniec_Projekt),K168,0)</f>
        <v>0</v>
      </c>
      <c r="L1694" s="118">
        <f t="shared" si="1055"/>
        <v>0</v>
      </c>
      <c r="M1694" s="118">
        <f t="shared" si="1055"/>
        <v>0</v>
      </c>
      <c r="N1694" s="118">
        <f t="shared" si="1055"/>
        <v>0</v>
      </c>
      <c r="O1694" s="118">
        <f t="shared" si="1055"/>
        <v>0</v>
      </c>
      <c r="P1694" s="118">
        <f t="shared" si="1055"/>
        <v>0</v>
      </c>
      <c r="Q1694" s="118">
        <f t="shared" si="1055"/>
        <v>0</v>
      </c>
      <c r="R1694" s="118">
        <f t="shared" si="1055"/>
        <v>0</v>
      </c>
      <c r="S1694" s="118">
        <f t="shared" si="1055"/>
        <v>0</v>
      </c>
      <c r="T1694" s="118">
        <f t="shared" si="1055"/>
        <v>0</v>
      </c>
      <c r="U1694" s="118">
        <f t="shared" si="1055"/>
        <v>0</v>
      </c>
      <c r="V1694" s="118">
        <f t="shared" si="1055"/>
        <v>0</v>
      </c>
      <c r="W1694" s="118">
        <f t="shared" si="1055"/>
        <v>0</v>
      </c>
      <c r="X1694" s="118">
        <f t="shared" si="1055"/>
        <v>0</v>
      </c>
    </row>
    <row r="1695" spans="2:24" hidden="1">
      <c r="B1695" s="116" t="str">
        <f t="shared" si="1048"/>
        <v/>
      </c>
      <c r="C1695" s="116" t="str">
        <f t="shared" si="1048"/>
        <v/>
      </c>
      <c r="D1695" s="116" t="str">
        <f t="shared" si="1048"/>
        <v/>
      </c>
      <c r="E1695" s="116" t="str">
        <f t="shared" si="1048"/>
        <v/>
      </c>
      <c r="F1695" s="116"/>
      <c r="G1695" s="116"/>
      <c r="H1695" s="116"/>
      <c r="I1695" s="116"/>
      <c r="J1695" s="116"/>
      <c r="K1695" s="118">
        <f t="shared" ref="K1695:X1695" si="1056">IF(AND($D1695="tak",OR($E1695="nie dotyczy",$E1695="badania przemysłowe"),LataProjekcji&lt;=Koniec_Projekt),K169,0)</f>
        <v>0</v>
      </c>
      <c r="L1695" s="118">
        <f t="shared" si="1056"/>
        <v>0</v>
      </c>
      <c r="M1695" s="118">
        <f t="shared" si="1056"/>
        <v>0</v>
      </c>
      <c r="N1695" s="118">
        <f t="shared" si="1056"/>
        <v>0</v>
      </c>
      <c r="O1695" s="118">
        <f t="shared" si="1056"/>
        <v>0</v>
      </c>
      <c r="P1695" s="118">
        <f t="shared" si="1056"/>
        <v>0</v>
      </c>
      <c r="Q1695" s="118">
        <f t="shared" si="1056"/>
        <v>0</v>
      </c>
      <c r="R1695" s="118">
        <f t="shared" si="1056"/>
        <v>0</v>
      </c>
      <c r="S1695" s="118">
        <f t="shared" si="1056"/>
        <v>0</v>
      </c>
      <c r="T1695" s="118">
        <f t="shared" si="1056"/>
        <v>0</v>
      </c>
      <c r="U1695" s="118">
        <f t="shared" si="1056"/>
        <v>0</v>
      </c>
      <c r="V1695" s="118">
        <f t="shared" si="1056"/>
        <v>0</v>
      </c>
      <c r="W1695" s="118">
        <f t="shared" si="1056"/>
        <v>0</v>
      </c>
      <c r="X1695" s="118">
        <f t="shared" si="1056"/>
        <v>0</v>
      </c>
    </row>
    <row r="1696" spans="2:24" hidden="1">
      <c r="B1696" s="116" t="str">
        <f t="shared" si="1048"/>
        <v/>
      </c>
      <c r="C1696" s="116" t="str">
        <f t="shared" si="1048"/>
        <v/>
      </c>
      <c r="D1696" s="116" t="str">
        <f t="shared" si="1048"/>
        <v/>
      </c>
      <c r="E1696" s="116" t="str">
        <f t="shared" si="1048"/>
        <v/>
      </c>
      <c r="F1696" s="116"/>
      <c r="G1696" s="116"/>
      <c r="H1696" s="116"/>
      <c r="I1696" s="116"/>
      <c r="J1696" s="116"/>
      <c r="K1696" s="118">
        <f t="shared" ref="K1696:X1696" si="1057">IF(AND($D1696="tak",OR($E1696="nie dotyczy",$E1696="badania przemysłowe"),LataProjekcji&lt;=Koniec_Projekt),K170,0)</f>
        <v>0</v>
      </c>
      <c r="L1696" s="118">
        <f t="shared" si="1057"/>
        <v>0</v>
      </c>
      <c r="M1696" s="118">
        <f t="shared" si="1057"/>
        <v>0</v>
      </c>
      <c r="N1696" s="118">
        <f t="shared" si="1057"/>
        <v>0</v>
      </c>
      <c r="O1696" s="118">
        <f t="shared" si="1057"/>
        <v>0</v>
      </c>
      <c r="P1696" s="118">
        <f t="shared" si="1057"/>
        <v>0</v>
      </c>
      <c r="Q1696" s="118">
        <f t="shared" si="1057"/>
        <v>0</v>
      </c>
      <c r="R1696" s="118">
        <f t="shared" si="1057"/>
        <v>0</v>
      </c>
      <c r="S1696" s="118">
        <f t="shared" si="1057"/>
        <v>0</v>
      </c>
      <c r="T1696" s="118">
        <f t="shared" si="1057"/>
        <v>0</v>
      </c>
      <c r="U1696" s="118">
        <f t="shared" si="1057"/>
        <v>0</v>
      </c>
      <c r="V1696" s="118">
        <f t="shared" si="1057"/>
        <v>0</v>
      </c>
      <c r="W1696" s="118">
        <f t="shared" si="1057"/>
        <v>0</v>
      </c>
      <c r="X1696" s="118">
        <f t="shared" si="1057"/>
        <v>0</v>
      </c>
    </row>
    <row r="1697" spans="2:24" hidden="1">
      <c r="B1697" s="116" t="str">
        <f t="shared" si="1048"/>
        <v/>
      </c>
      <c r="C1697" s="116" t="str">
        <f t="shared" si="1048"/>
        <v/>
      </c>
      <c r="D1697" s="116" t="str">
        <f t="shared" si="1048"/>
        <v/>
      </c>
      <c r="E1697" s="116" t="str">
        <f t="shared" si="1048"/>
        <v/>
      </c>
      <c r="F1697" s="116"/>
      <c r="G1697" s="116"/>
      <c r="H1697" s="116"/>
      <c r="I1697" s="116"/>
      <c r="J1697" s="116"/>
      <c r="K1697" s="118">
        <f t="shared" ref="K1697:X1697" si="1058">IF(AND($D1697="tak",OR($E1697="nie dotyczy",$E1697="badania przemysłowe"),LataProjekcji&lt;=Koniec_Projekt),K171,0)</f>
        <v>0</v>
      </c>
      <c r="L1697" s="118">
        <f t="shared" si="1058"/>
        <v>0</v>
      </c>
      <c r="M1697" s="118">
        <f t="shared" si="1058"/>
        <v>0</v>
      </c>
      <c r="N1697" s="118">
        <f t="shared" si="1058"/>
        <v>0</v>
      </c>
      <c r="O1697" s="118">
        <f t="shared" si="1058"/>
        <v>0</v>
      </c>
      <c r="P1697" s="118">
        <f t="shared" si="1058"/>
        <v>0</v>
      </c>
      <c r="Q1697" s="118">
        <f t="shared" si="1058"/>
        <v>0</v>
      </c>
      <c r="R1697" s="118">
        <f t="shared" si="1058"/>
        <v>0</v>
      </c>
      <c r="S1697" s="118">
        <f t="shared" si="1058"/>
        <v>0</v>
      </c>
      <c r="T1697" s="118">
        <f t="shared" si="1058"/>
        <v>0</v>
      </c>
      <c r="U1697" s="118">
        <f t="shared" si="1058"/>
        <v>0</v>
      </c>
      <c r="V1697" s="118">
        <f t="shared" si="1058"/>
        <v>0</v>
      </c>
      <c r="W1697" s="118">
        <f t="shared" si="1058"/>
        <v>0</v>
      </c>
      <c r="X1697" s="118">
        <f t="shared" si="1058"/>
        <v>0</v>
      </c>
    </row>
    <row r="1698" spans="2:24" hidden="1">
      <c r="B1698" s="116" t="str">
        <f t="shared" si="1048"/>
        <v/>
      </c>
      <c r="C1698" s="116" t="str">
        <f t="shared" si="1048"/>
        <v/>
      </c>
      <c r="D1698" s="116" t="str">
        <f t="shared" si="1048"/>
        <v/>
      </c>
      <c r="E1698" s="116" t="str">
        <f t="shared" si="1048"/>
        <v/>
      </c>
      <c r="F1698" s="116"/>
      <c r="G1698" s="116"/>
      <c r="H1698" s="116"/>
      <c r="I1698" s="116"/>
      <c r="J1698" s="116"/>
      <c r="K1698" s="118">
        <f t="shared" ref="K1698:X1698" si="1059">IF(AND($D1698="tak",OR($E1698="nie dotyczy",$E1698="badania przemysłowe"),LataProjekcji&lt;=Koniec_Projekt),K172,0)</f>
        <v>0</v>
      </c>
      <c r="L1698" s="118">
        <f t="shared" si="1059"/>
        <v>0</v>
      </c>
      <c r="M1698" s="118">
        <f t="shared" si="1059"/>
        <v>0</v>
      </c>
      <c r="N1698" s="118">
        <f t="shared" si="1059"/>
        <v>0</v>
      </c>
      <c r="O1698" s="118">
        <f t="shared" si="1059"/>
        <v>0</v>
      </c>
      <c r="P1698" s="118">
        <f t="shared" si="1059"/>
        <v>0</v>
      </c>
      <c r="Q1698" s="118">
        <f t="shared" si="1059"/>
        <v>0</v>
      </c>
      <c r="R1698" s="118">
        <f t="shared" si="1059"/>
        <v>0</v>
      </c>
      <c r="S1698" s="118">
        <f t="shared" si="1059"/>
        <v>0</v>
      </c>
      <c r="T1698" s="118">
        <f t="shared" si="1059"/>
        <v>0</v>
      </c>
      <c r="U1698" s="118">
        <f t="shared" si="1059"/>
        <v>0</v>
      </c>
      <c r="V1698" s="118">
        <f t="shared" si="1059"/>
        <v>0</v>
      </c>
      <c r="W1698" s="118">
        <f t="shared" si="1059"/>
        <v>0</v>
      </c>
      <c r="X1698" s="118">
        <f t="shared" si="1059"/>
        <v>0</v>
      </c>
    </row>
    <row r="1699" spans="2:24" hidden="1">
      <c r="B1699" s="116" t="str">
        <f t="shared" si="1048"/>
        <v/>
      </c>
      <c r="C1699" s="116" t="str">
        <f t="shared" si="1048"/>
        <v/>
      </c>
      <c r="D1699" s="116" t="str">
        <f t="shared" si="1048"/>
        <v/>
      </c>
      <c r="E1699" s="116" t="str">
        <f t="shared" si="1048"/>
        <v/>
      </c>
      <c r="F1699" s="116"/>
      <c r="G1699" s="116"/>
      <c r="H1699" s="116"/>
      <c r="I1699" s="116"/>
      <c r="J1699" s="116"/>
      <c r="K1699" s="118">
        <f t="shared" ref="K1699:X1699" si="1060">IF(AND($D1699="tak",OR($E1699="nie dotyczy",$E1699="badania przemysłowe"),LataProjekcji&lt;=Koniec_Projekt),K173,0)</f>
        <v>0</v>
      </c>
      <c r="L1699" s="118">
        <f t="shared" si="1060"/>
        <v>0</v>
      </c>
      <c r="M1699" s="118">
        <f t="shared" si="1060"/>
        <v>0</v>
      </c>
      <c r="N1699" s="118">
        <f t="shared" si="1060"/>
        <v>0</v>
      </c>
      <c r="O1699" s="118">
        <f t="shared" si="1060"/>
        <v>0</v>
      </c>
      <c r="P1699" s="118">
        <f t="shared" si="1060"/>
        <v>0</v>
      </c>
      <c r="Q1699" s="118">
        <f t="shared" si="1060"/>
        <v>0</v>
      </c>
      <c r="R1699" s="118">
        <f t="shared" si="1060"/>
        <v>0</v>
      </c>
      <c r="S1699" s="118">
        <f t="shared" si="1060"/>
        <v>0</v>
      </c>
      <c r="T1699" s="118">
        <f t="shared" si="1060"/>
        <v>0</v>
      </c>
      <c r="U1699" s="118">
        <f t="shared" si="1060"/>
        <v>0</v>
      </c>
      <c r="V1699" s="118">
        <f t="shared" si="1060"/>
        <v>0</v>
      </c>
      <c r="W1699" s="118">
        <f t="shared" si="1060"/>
        <v>0</v>
      </c>
      <c r="X1699" s="118">
        <f t="shared" si="1060"/>
        <v>0</v>
      </c>
    </row>
    <row r="1700" spans="2:24" hidden="1">
      <c r="B1700" s="116" t="str">
        <f t="shared" si="1048"/>
        <v/>
      </c>
      <c r="C1700" s="116" t="str">
        <f t="shared" si="1048"/>
        <v/>
      </c>
      <c r="D1700" s="116" t="str">
        <f t="shared" si="1048"/>
        <v/>
      </c>
      <c r="E1700" s="116" t="str">
        <f t="shared" si="1048"/>
        <v/>
      </c>
      <c r="F1700" s="116"/>
      <c r="G1700" s="116"/>
      <c r="H1700" s="116"/>
      <c r="I1700" s="116"/>
      <c r="J1700" s="116"/>
      <c r="K1700" s="118">
        <f t="shared" ref="K1700:X1700" si="1061">IF(AND($D1700="tak",OR($E1700="nie dotyczy",$E1700="badania przemysłowe"),LataProjekcji&lt;=Koniec_Projekt),K174,0)</f>
        <v>0</v>
      </c>
      <c r="L1700" s="118">
        <f t="shared" si="1061"/>
        <v>0</v>
      </c>
      <c r="M1700" s="118">
        <f t="shared" si="1061"/>
        <v>0</v>
      </c>
      <c r="N1700" s="118">
        <f t="shared" si="1061"/>
        <v>0</v>
      </c>
      <c r="O1700" s="118">
        <f t="shared" si="1061"/>
        <v>0</v>
      </c>
      <c r="P1700" s="118">
        <f t="shared" si="1061"/>
        <v>0</v>
      </c>
      <c r="Q1700" s="118">
        <f t="shared" si="1061"/>
        <v>0</v>
      </c>
      <c r="R1700" s="118">
        <f t="shared" si="1061"/>
        <v>0</v>
      </c>
      <c r="S1700" s="118">
        <f t="shared" si="1061"/>
        <v>0</v>
      </c>
      <c r="T1700" s="118">
        <f t="shared" si="1061"/>
        <v>0</v>
      </c>
      <c r="U1700" s="118">
        <f t="shared" si="1061"/>
        <v>0</v>
      </c>
      <c r="V1700" s="118">
        <f t="shared" si="1061"/>
        <v>0</v>
      </c>
      <c r="W1700" s="118">
        <f t="shared" si="1061"/>
        <v>0</v>
      </c>
      <c r="X1700" s="118">
        <f t="shared" si="1061"/>
        <v>0</v>
      </c>
    </row>
    <row r="1701" spans="2:24" hidden="1">
      <c r="B1701" s="116" t="str">
        <f t="shared" si="1048"/>
        <v/>
      </c>
      <c r="C1701" s="116" t="str">
        <f t="shared" si="1048"/>
        <v/>
      </c>
      <c r="D1701" s="116" t="str">
        <f t="shared" si="1048"/>
        <v/>
      </c>
      <c r="E1701" s="116" t="str">
        <f t="shared" si="1048"/>
        <v/>
      </c>
      <c r="F1701" s="116"/>
      <c r="G1701" s="116"/>
      <c r="H1701" s="116"/>
      <c r="I1701" s="116"/>
      <c r="J1701" s="116"/>
      <c r="K1701" s="118">
        <f t="shared" ref="K1701:X1701" si="1062">IF(AND($D1701="tak",OR($E1701="nie dotyczy",$E1701="badania przemysłowe"),LataProjekcji&lt;=Koniec_Projekt),K175,0)</f>
        <v>0</v>
      </c>
      <c r="L1701" s="118">
        <f t="shared" si="1062"/>
        <v>0</v>
      </c>
      <c r="M1701" s="118">
        <f t="shared" si="1062"/>
        <v>0</v>
      </c>
      <c r="N1701" s="118">
        <f t="shared" si="1062"/>
        <v>0</v>
      </c>
      <c r="O1701" s="118">
        <f t="shared" si="1062"/>
        <v>0</v>
      </c>
      <c r="P1701" s="118">
        <f t="shared" si="1062"/>
        <v>0</v>
      </c>
      <c r="Q1701" s="118">
        <f t="shared" si="1062"/>
        <v>0</v>
      </c>
      <c r="R1701" s="118">
        <f t="shared" si="1062"/>
        <v>0</v>
      </c>
      <c r="S1701" s="118">
        <f t="shared" si="1062"/>
        <v>0</v>
      </c>
      <c r="T1701" s="118">
        <f t="shared" si="1062"/>
        <v>0</v>
      </c>
      <c r="U1701" s="118">
        <f t="shared" si="1062"/>
        <v>0</v>
      </c>
      <c r="V1701" s="118">
        <f t="shared" si="1062"/>
        <v>0</v>
      </c>
      <c r="W1701" s="118">
        <f t="shared" si="1062"/>
        <v>0</v>
      </c>
      <c r="X1701" s="118">
        <f t="shared" si="1062"/>
        <v>0</v>
      </c>
    </row>
    <row r="1702" spans="2:24" hidden="1">
      <c r="B1702" s="116" t="str">
        <f t="shared" si="1048"/>
        <v/>
      </c>
      <c r="C1702" s="116" t="str">
        <f t="shared" si="1048"/>
        <v/>
      </c>
      <c r="D1702" s="116" t="str">
        <f t="shared" si="1048"/>
        <v/>
      </c>
      <c r="E1702" s="116" t="str">
        <f t="shared" si="1048"/>
        <v/>
      </c>
      <c r="F1702" s="116"/>
      <c r="G1702" s="116"/>
      <c r="H1702" s="116"/>
      <c r="I1702" s="116"/>
      <c r="J1702" s="116"/>
      <c r="K1702" s="118">
        <f t="shared" ref="K1702:X1702" si="1063">IF(AND($D1702="tak",OR($E1702="nie dotyczy",$E1702="badania przemysłowe"),LataProjekcji&lt;=Koniec_Projekt),K176,0)</f>
        <v>0</v>
      </c>
      <c r="L1702" s="118">
        <f t="shared" si="1063"/>
        <v>0</v>
      </c>
      <c r="M1702" s="118">
        <f t="shared" si="1063"/>
        <v>0</v>
      </c>
      <c r="N1702" s="118">
        <f t="shared" si="1063"/>
        <v>0</v>
      </c>
      <c r="O1702" s="118">
        <f t="shared" si="1063"/>
        <v>0</v>
      </c>
      <c r="P1702" s="118">
        <f t="shared" si="1063"/>
        <v>0</v>
      </c>
      <c r="Q1702" s="118">
        <f t="shared" si="1063"/>
        <v>0</v>
      </c>
      <c r="R1702" s="118">
        <f t="shared" si="1063"/>
        <v>0</v>
      </c>
      <c r="S1702" s="118">
        <f t="shared" si="1063"/>
        <v>0</v>
      </c>
      <c r="T1702" s="118">
        <f t="shared" si="1063"/>
        <v>0</v>
      </c>
      <c r="U1702" s="118">
        <f t="shared" si="1063"/>
        <v>0</v>
      </c>
      <c r="V1702" s="118">
        <f t="shared" si="1063"/>
        <v>0</v>
      </c>
      <c r="W1702" s="118">
        <f t="shared" si="1063"/>
        <v>0</v>
      </c>
      <c r="X1702" s="118">
        <f t="shared" si="1063"/>
        <v>0</v>
      </c>
    </row>
    <row r="1703" spans="2:24" hidden="1">
      <c r="B1703" s="116" t="str">
        <f t="shared" si="1048"/>
        <v/>
      </c>
      <c r="C1703" s="116" t="str">
        <f t="shared" si="1048"/>
        <v/>
      </c>
      <c r="D1703" s="116" t="str">
        <f t="shared" si="1048"/>
        <v/>
      </c>
      <c r="E1703" s="116" t="str">
        <f t="shared" si="1048"/>
        <v/>
      </c>
      <c r="F1703" s="116"/>
      <c r="G1703" s="116"/>
      <c r="H1703" s="116"/>
      <c r="I1703" s="116"/>
      <c r="J1703" s="116"/>
      <c r="K1703" s="118">
        <f t="shared" ref="K1703:X1703" si="1064">IF(AND($D1703="tak",OR($E1703="nie dotyczy",$E1703="badania przemysłowe"),LataProjekcji&lt;=Koniec_Projekt),K177,0)</f>
        <v>0</v>
      </c>
      <c r="L1703" s="118">
        <f t="shared" si="1064"/>
        <v>0</v>
      </c>
      <c r="M1703" s="118">
        <f t="shared" si="1064"/>
        <v>0</v>
      </c>
      <c r="N1703" s="118">
        <f t="shared" si="1064"/>
        <v>0</v>
      </c>
      <c r="O1703" s="118">
        <f t="shared" si="1064"/>
        <v>0</v>
      </c>
      <c r="P1703" s="118">
        <f t="shared" si="1064"/>
        <v>0</v>
      </c>
      <c r="Q1703" s="118">
        <f t="shared" si="1064"/>
        <v>0</v>
      </c>
      <c r="R1703" s="118">
        <f t="shared" si="1064"/>
        <v>0</v>
      </c>
      <c r="S1703" s="118">
        <f t="shared" si="1064"/>
        <v>0</v>
      </c>
      <c r="T1703" s="118">
        <f t="shared" si="1064"/>
        <v>0</v>
      </c>
      <c r="U1703" s="118">
        <f t="shared" si="1064"/>
        <v>0</v>
      </c>
      <c r="V1703" s="118">
        <f t="shared" si="1064"/>
        <v>0</v>
      </c>
      <c r="W1703" s="118">
        <f t="shared" si="1064"/>
        <v>0</v>
      </c>
      <c r="X1703" s="118">
        <f t="shared" si="1064"/>
        <v>0</v>
      </c>
    </row>
    <row r="1704" spans="2:24" hidden="1">
      <c r="B1704" s="116" t="str">
        <f t="shared" si="1048"/>
        <v/>
      </c>
      <c r="C1704" s="116" t="str">
        <f t="shared" si="1048"/>
        <v/>
      </c>
      <c r="D1704" s="116" t="str">
        <f t="shared" si="1048"/>
        <v/>
      </c>
      <c r="E1704" s="116" t="str">
        <f t="shared" si="1048"/>
        <v/>
      </c>
      <c r="F1704" s="116"/>
      <c r="G1704" s="116"/>
      <c r="H1704" s="116"/>
      <c r="I1704" s="116"/>
      <c r="J1704" s="116"/>
      <c r="K1704" s="118">
        <f t="shared" ref="K1704:X1704" si="1065">IF(AND($D1704="tak",OR($E1704="nie dotyczy",$E1704="badania przemysłowe"),LataProjekcji&lt;=Koniec_Projekt),K178,0)</f>
        <v>0</v>
      </c>
      <c r="L1704" s="118">
        <f t="shared" si="1065"/>
        <v>0</v>
      </c>
      <c r="M1704" s="118">
        <f t="shared" si="1065"/>
        <v>0</v>
      </c>
      <c r="N1704" s="118">
        <f t="shared" si="1065"/>
        <v>0</v>
      </c>
      <c r="O1704" s="118">
        <f t="shared" si="1065"/>
        <v>0</v>
      </c>
      <c r="P1704" s="118">
        <f t="shared" si="1065"/>
        <v>0</v>
      </c>
      <c r="Q1704" s="118">
        <f t="shared" si="1065"/>
        <v>0</v>
      </c>
      <c r="R1704" s="118">
        <f t="shared" si="1065"/>
        <v>0</v>
      </c>
      <c r="S1704" s="118">
        <f t="shared" si="1065"/>
        <v>0</v>
      </c>
      <c r="T1704" s="118">
        <f t="shared" si="1065"/>
        <v>0</v>
      </c>
      <c r="U1704" s="118">
        <f t="shared" si="1065"/>
        <v>0</v>
      </c>
      <c r="V1704" s="118">
        <f t="shared" si="1065"/>
        <v>0</v>
      </c>
      <c r="W1704" s="118">
        <f t="shared" si="1065"/>
        <v>0</v>
      </c>
      <c r="X1704" s="118">
        <f t="shared" si="1065"/>
        <v>0</v>
      </c>
    </row>
    <row r="1705" spans="2:24" hidden="1">
      <c r="B1705" s="116" t="str">
        <f t="shared" si="1048"/>
        <v/>
      </c>
      <c r="C1705" s="116" t="str">
        <f t="shared" si="1048"/>
        <v/>
      </c>
      <c r="D1705" s="116" t="str">
        <f t="shared" si="1048"/>
        <v/>
      </c>
      <c r="E1705" s="116" t="str">
        <f t="shared" si="1048"/>
        <v/>
      </c>
      <c r="F1705" s="116"/>
      <c r="G1705" s="116"/>
      <c r="H1705" s="116"/>
      <c r="I1705" s="116"/>
      <c r="J1705" s="116"/>
      <c r="K1705" s="118">
        <f t="shared" ref="K1705:X1705" si="1066">IF(AND($D1705="tak",OR($E1705="nie dotyczy",$E1705="badania przemysłowe"),LataProjekcji&lt;=Koniec_Projekt),K179,0)</f>
        <v>0</v>
      </c>
      <c r="L1705" s="118">
        <f t="shared" si="1066"/>
        <v>0</v>
      </c>
      <c r="M1705" s="118">
        <f t="shared" si="1066"/>
        <v>0</v>
      </c>
      <c r="N1705" s="118">
        <f t="shared" si="1066"/>
        <v>0</v>
      </c>
      <c r="O1705" s="118">
        <f t="shared" si="1066"/>
        <v>0</v>
      </c>
      <c r="P1705" s="118">
        <f t="shared" si="1066"/>
        <v>0</v>
      </c>
      <c r="Q1705" s="118">
        <f t="shared" si="1066"/>
        <v>0</v>
      </c>
      <c r="R1705" s="118">
        <f t="shared" si="1066"/>
        <v>0</v>
      </c>
      <c r="S1705" s="118">
        <f t="shared" si="1066"/>
        <v>0</v>
      </c>
      <c r="T1705" s="118">
        <f t="shared" si="1066"/>
        <v>0</v>
      </c>
      <c r="U1705" s="118">
        <f t="shared" si="1066"/>
        <v>0</v>
      </c>
      <c r="V1705" s="118">
        <f t="shared" si="1066"/>
        <v>0</v>
      </c>
      <c r="W1705" s="118">
        <f t="shared" si="1066"/>
        <v>0</v>
      </c>
      <c r="X1705" s="118">
        <f t="shared" si="1066"/>
        <v>0</v>
      </c>
    </row>
    <row r="1706" spans="2:24" hidden="1">
      <c r="B1706" s="116" t="str">
        <f t="shared" si="1048"/>
        <v/>
      </c>
      <c r="C1706" s="116" t="str">
        <f t="shared" si="1048"/>
        <v/>
      </c>
      <c r="D1706" s="116" t="str">
        <f t="shared" si="1048"/>
        <v/>
      </c>
      <c r="E1706" s="116" t="str">
        <f t="shared" si="1048"/>
        <v/>
      </c>
      <c r="F1706" s="116"/>
      <c r="G1706" s="116"/>
      <c r="H1706" s="116"/>
      <c r="I1706" s="116"/>
      <c r="J1706" s="116"/>
      <c r="K1706" s="118">
        <f t="shared" ref="K1706:X1706" si="1067">IF(AND($D1706="tak",OR($E1706="nie dotyczy",$E1706="badania przemysłowe"),LataProjekcji&lt;=Koniec_Projekt),K180,0)</f>
        <v>0</v>
      </c>
      <c r="L1706" s="118">
        <f t="shared" si="1067"/>
        <v>0</v>
      </c>
      <c r="M1706" s="118">
        <f t="shared" si="1067"/>
        <v>0</v>
      </c>
      <c r="N1706" s="118">
        <f t="shared" si="1067"/>
        <v>0</v>
      </c>
      <c r="O1706" s="118">
        <f t="shared" si="1067"/>
        <v>0</v>
      </c>
      <c r="P1706" s="118">
        <f t="shared" si="1067"/>
        <v>0</v>
      </c>
      <c r="Q1706" s="118">
        <f t="shared" si="1067"/>
        <v>0</v>
      </c>
      <c r="R1706" s="118">
        <f t="shared" si="1067"/>
        <v>0</v>
      </c>
      <c r="S1706" s="118">
        <f t="shared" si="1067"/>
        <v>0</v>
      </c>
      <c r="T1706" s="118">
        <f t="shared" si="1067"/>
        <v>0</v>
      </c>
      <c r="U1706" s="118">
        <f t="shared" si="1067"/>
        <v>0</v>
      </c>
      <c r="V1706" s="118">
        <f t="shared" si="1067"/>
        <v>0</v>
      </c>
      <c r="W1706" s="118">
        <f t="shared" si="1067"/>
        <v>0</v>
      </c>
      <c r="X1706" s="118">
        <f t="shared" si="1067"/>
        <v>0</v>
      </c>
    </row>
    <row r="1707" spans="2:24" hidden="1">
      <c r="B1707" s="116" t="str">
        <f t="shared" si="1048"/>
        <v/>
      </c>
      <c r="C1707" s="116" t="str">
        <f t="shared" si="1048"/>
        <v/>
      </c>
      <c r="D1707" s="116" t="str">
        <f t="shared" si="1048"/>
        <v/>
      </c>
      <c r="E1707" s="116" t="str">
        <f t="shared" si="1048"/>
        <v/>
      </c>
      <c r="F1707" s="116"/>
      <c r="G1707" s="116"/>
      <c r="H1707" s="116"/>
      <c r="I1707" s="116"/>
      <c r="J1707" s="116"/>
      <c r="K1707" s="118">
        <f t="shared" ref="K1707:X1707" si="1068">IF(AND($D1707="tak",OR($E1707="nie dotyczy",$E1707="badania przemysłowe"),LataProjekcji&lt;=Koniec_Projekt),K181,0)</f>
        <v>0</v>
      </c>
      <c r="L1707" s="118">
        <f t="shared" si="1068"/>
        <v>0</v>
      </c>
      <c r="M1707" s="118">
        <f t="shared" si="1068"/>
        <v>0</v>
      </c>
      <c r="N1707" s="118">
        <f t="shared" si="1068"/>
        <v>0</v>
      </c>
      <c r="O1707" s="118">
        <f t="shared" si="1068"/>
        <v>0</v>
      </c>
      <c r="P1707" s="118">
        <f t="shared" si="1068"/>
        <v>0</v>
      </c>
      <c r="Q1707" s="118">
        <f t="shared" si="1068"/>
        <v>0</v>
      </c>
      <c r="R1707" s="118">
        <f t="shared" si="1068"/>
        <v>0</v>
      </c>
      <c r="S1707" s="118">
        <f t="shared" si="1068"/>
        <v>0</v>
      </c>
      <c r="T1707" s="118">
        <f t="shared" si="1068"/>
        <v>0</v>
      </c>
      <c r="U1707" s="118">
        <f t="shared" si="1068"/>
        <v>0</v>
      </c>
      <c r="V1707" s="118">
        <f t="shared" si="1068"/>
        <v>0</v>
      </c>
      <c r="W1707" s="118">
        <f t="shared" si="1068"/>
        <v>0</v>
      </c>
      <c r="X1707" s="118">
        <f t="shared" si="1068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9">ROUND(SUM(K1688:K1707),0)</f>
        <v>0</v>
      </c>
      <c r="L1708" s="119">
        <f t="shared" si="1069"/>
        <v>0</v>
      </c>
      <c r="M1708" s="119">
        <f t="shared" si="1069"/>
        <v>0</v>
      </c>
      <c r="N1708" s="119">
        <f t="shared" si="1069"/>
        <v>0</v>
      </c>
      <c r="O1708" s="119">
        <f t="shared" si="1069"/>
        <v>0</v>
      </c>
      <c r="P1708" s="119">
        <f t="shared" si="1069"/>
        <v>0</v>
      </c>
      <c r="Q1708" s="119">
        <f t="shared" si="1069"/>
        <v>0</v>
      </c>
      <c r="R1708" s="119">
        <f t="shared" si="1069"/>
        <v>0</v>
      </c>
      <c r="S1708" s="119">
        <f t="shared" si="1069"/>
        <v>0</v>
      </c>
      <c r="T1708" s="119">
        <f t="shared" si="1069"/>
        <v>0</v>
      </c>
      <c r="U1708" s="119">
        <f t="shared" si="1069"/>
        <v>0</v>
      </c>
      <c r="V1708" s="119">
        <f t="shared" si="1069"/>
        <v>0</v>
      </c>
      <c r="W1708" s="119">
        <f t="shared" si="1069"/>
        <v>0</v>
      </c>
      <c r="X1708" s="119">
        <f t="shared" si="1069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70">IF(ISBLANK(B1472),"",B1472)</f>
        <v/>
      </c>
      <c r="C1712" s="116" t="str">
        <f t="shared" si="1070"/>
        <v/>
      </c>
      <c r="D1712" s="116" t="str">
        <f t="shared" si="1070"/>
        <v/>
      </c>
      <c r="E1712" s="116" t="str">
        <f t="shared" si="1070"/>
        <v/>
      </c>
      <c r="F1712" s="116"/>
      <c r="G1712" s="116"/>
      <c r="H1712" s="116"/>
      <c r="I1712" s="116"/>
      <c r="J1712" s="116"/>
      <c r="K1712" s="118">
        <f t="shared" ref="K1712:X1712" si="1071">IF(AND($D1712="tak",OR($E1712="nie dotyczy",$E1712="badania przemysłowe"),LataProjekcji&lt;=Koniec_Projekt),K207,0)</f>
        <v>0</v>
      </c>
      <c r="L1712" s="118">
        <f t="shared" si="1071"/>
        <v>0</v>
      </c>
      <c r="M1712" s="118">
        <f t="shared" si="1071"/>
        <v>0</v>
      </c>
      <c r="N1712" s="118">
        <f t="shared" si="1071"/>
        <v>0</v>
      </c>
      <c r="O1712" s="118">
        <f t="shared" si="1071"/>
        <v>0</v>
      </c>
      <c r="P1712" s="118">
        <f t="shared" si="1071"/>
        <v>0</v>
      </c>
      <c r="Q1712" s="118">
        <f t="shared" si="1071"/>
        <v>0</v>
      </c>
      <c r="R1712" s="118">
        <f t="shared" si="1071"/>
        <v>0</v>
      </c>
      <c r="S1712" s="118">
        <f t="shared" si="1071"/>
        <v>0</v>
      </c>
      <c r="T1712" s="118">
        <f t="shared" si="1071"/>
        <v>0</v>
      </c>
      <c r="U1712" s="118">
        <f t="shared" si="1071"/>
        <v>0</v>
      </c>
      <c r="V1712" s="118">
        <f t="shared" si="1071"/>
        <v>0</v>
      </c>
      <c r="W1712" s="118">
        <f t="shared" si="1071"/>
        <v>0</v>
      </c>
      <c r="X1712" s="118">
        <f t="shared" si="1071"/>
        <v>0</v>
      </c>
    </row>
    <row r="1713" spans="2:24" hidden="1">
      <c r="B1713" s="116" t="str">
        <f t="shared" si="1070"/>
        <v/>
      </c>
      <c r="C1713" s="116" t="str">
        <f t="shared" si="1070"/>
        <v/>
      </c>
      <c r="D1713" s="116" t="str">
        <f t="shared" si="1070"/>
        <v/>
      </c>
      <c r="E1713" s="116" t="str">
        <f t="shared" si="1070"/>
        <v/>
      </c>
      <c r="F1713" s="116"/>
      <c r="G1713" s="116"/>
      <c r="H1713" s="116"/>
      <c r="I1713" s="116"/>
      <c r="J1713" s="116"/>
      <c r="K1713" s="118">
        <f t="shared" ref="K1713:X1713" si="1072">IF(AND($D1713="tak",OR($E1713="nie dotyczy",$E1713="badania przemysłowe"),LataProjekcji&lt;=Koniec_Projekt),K208,0)</f>
        <v>0</v>
      </c>
      <c r="L1713" s="118">
        <f t="shared" si="1072"/>
        <v>0</v>
      </c>
      <c r="M1713" s="118">
        <f t="shared" si="1072"/>
        <v>0</v>
      </c>
      <c r="N1713" s="118">
        <f t="shared" si="1072"/>
        <v>0</v>
      </c>
      <c r="O1713" s="118">
        <f t="shared" si="1072"/>
        <v>0</v>
      </c>
      <c r="P1713" s="118">
        <f t="shared" si="1072"/>
        <v>0</v>
      </c>
      <c r="Q1713" s="118">
        <f t="shared" si="1072"/>
        <v>0</v>
      </c>
      <c r="R1713" s="118">
        <f t="shared" si="1072"/>
        <v>0</v>
      </c>
      <c r="S1713" s="118">
        <f t="shared" si="1072"/>
        <v>0</v>
      </c>
      <c r="T1713" s="118">
        <f t="shared" si="1072"/>
        <v>0</v>
      </c>
      <c r="U1713" s="118">
        <f t="shared" si="1072"/>
        <v>0</v>
      </c>
      <c r="V1713" s="118">
        <f t="shared" si="1072"/>
        <v>0</v>
      </c>
      <c r="W1713" s="118">
        <f t="shared" si="1072"/>
        <v>0</v>
      </c>
      <c r="X1713" s="118">
        <f t="shared" si="1072"/>
        <v>0</v>
      </c>
    </row>
    <row r="1714" spans="2:24" hidden="1">
      <c r="B1714" s="116" t="str">
        <f t="shared" si="1070"/>
        <v/>
      </c>
      <c r="C1714" s="116" t="str">
        <f t="shared" si="1070"/>
        <v/>
      </c>
      <c r="D1714" s="116" t="str">
        <f t="shared" si="1070"/>
        <v/>
      </c>
      <c r="E1714" s="116" t="str">
        <f t="shared" si="1070"/>
        <v/>
      </c>
      <c r="F1714" s="116"/>
      <c r="G1714" s="116"/>
      <c r="H1714" s="116"/>
      <c r="I1714" s="116"/>
      <c r="J1714" s="116"/>
      <c r="K1714" s="118">
        <f t="shared" ref="K1714:X1714" si="1073">IF(AND($D1714="tak",OR($E1714="nie dotyczy",$E1714="badania przemysłowe"),LataProjekcji&lt;=Koniec_Projekt),K209,0)</f>
        <v>0</v>
      </c>
      <c r="L1714" s="118">
        <f t="shared" si="1073"/>
        <v>0</v>
      </c>
      <c r="M1714" s="118">
        <f t="shared" si="1073"/>
        <v>0</v>
      </c>
      <c r="N1714" s="118">
        <f t="shared" si="1073"/>
        <v>0</v>
      </c>
      <c r="O1714" s="118">
        <f t="shared" si="1073"/>
        <v>0</v>
      </c>
      <c r="P1714" s="118">
        <f t="shared" si="1073"/>
        <v>0</v>
      </c>
      <c r="Q1714" s="118">
        <f t="shared" si="1073"/>
        <v>0</v>
      </c>
      <c r="R1714" s="118">
        <f t="shared" si="1073"/>
        <v>0</v>
      </c>
      <c r="S1714" s="118">
        <f t="shared" si="1073"/>
        <v>0</v>
      </c>
      <c r="T1714" s="118">
        <f t="shared" si="1073"/>
        <v>0</v>
      </c>
      <c r="U1714" s="118">
        <f t="shared" si="1073"/>
        <v>0</v>
      </c>
      <c r="V1714" s="118">
        <f t="shared" si="1073"/>
        <v>0</v>
      </c>
      <c r="W1714" s="118">
        <f t="shared" si="1073"/>
        <v>0</v>
      </c>
      <c r="X1714" s="118">
        <f t="shared" si="1073"/>
        <v>0</v>
      </c>
    </row>
    <row r="1715" spans="2:24" hidden="1">
      <c r="B1715" s="116" t="str">
        <f t="shared" si="1070"/>
        <v/>
      </c>
      <c r="C1715" s="116" t="str">
        <f t="shared" si="1070"/>
        <v/>
      </c>
      <c r="D1715" s="116" t="str">
        <f t="shared" si="1070"/>
        <v/>
      </c>
      <c r="E1715" s="116" t="str">
        <f t="shared" si="1070"/>
        <v/>
      </c>
      <c r="F1715" s="116"/>
      <c r="G1715" s="116"/>
      <c r="H1715" s="116"/>
      <c r="I1715" s="116"/>
      <c r="J1715" s="116"/>
      <c r="K1715" s="118">
        <f t="shared" ref="K1715:X1715" si="1074">IF(AND($D1715="tak",OR($E1715="nie dotyczy",$E1715="badania przemysłowe"),LataProjekcji&lt;=Koniec_Projekt),K210,0)</f>
        <v>0</v>
      </c>
      <c r="L1715" s="118">
        <f t="shared" si="1074"/>
        <v>0</v>
      </c>
      <c r="M1715" s="118">
        <f t="shared" si="1074"/>
        <v>0</v>
      </c>
      <c r="N1715" s="118">
        <f t="shared" si="1074"/>
        <v>0</v>
      </c>
      <c r="O1715" s="118">
        <f t="shared" si="1074"/>
        <v>0</v>
      </c>
      <c r="P1715" s="118">
        <f t="shared" si="1074"/>
        <v>0</v>
      </c>
      <c r="Q1715" s="118">
        <f t="shared" si="1074"/>
        <v>0</v>
      </c>
      <c r="R1715" s="118">
        <f t="shared" si="1074"/>
        <v>0</v>
      </c>
      <c r="S1715" s="118">
        <f t="shared" si="1074"/>
        <v>0</v>
      </c>
      <c r="T1715" s="118">
        <f t="shared" si="1074"/>
        <v>0</v>
      </c>
      <c r="U1715" s="118">
        <f t="shared" si="1074"/>
        <v>0</v>
      </c>
      <c r="V1715" s="118">
        <f t="shared" si="1074"/>
        <v>0</v>
      </c>
      <c r="W1715" s="118">
        <f t="shared" si="1074"/>
        <v>0</v>
      </c>
      <c r="X1715" s="118">
        <f t="shared" si="1074"/>
        <v>0</v>
      </c>
    </row>
    <row r="1716" spans="2:24" hidden="1">
      <c r="B1716" s="116" t="str">
        <f t="shared" si="1070"/>
        <v/>
      </c>
      <c r="C1716" s="116" t="str">
        <f t="shared" si="1070"/>
        <v/>
      </c>
      <c r="D1716" s="116" t="str">
        <f t="shared" si="1070"/>
        <v/>
      </c>
      <c r="E1716" s="116" t="str">
        <f t="shared" si="1070"/>
        <v/>
      </c>
      <c r="F1716" s="116"/>
      <c r="G1716" s="116"/>
      <c r="H1716" s="116"/>
      <c r="I1716" s="116"/>
      <c r="J1716" s="116"/>
      <c r="K1716" s="118">
        <f t="shared" ref="K1716:X1716" si="1075">IF(AND($D1716="tak",OR($E1716="nie dotyczy",$E1716="badania przemysłowe"),LataProjekcji&lt;=Koniec_Projekt),K211,0)</f>
        <v>0</v>
      </c>
      <c r="L1716" s="118">
        <f t="shared" si="1075"/>
        <v>0</v>
      </c>
      <c r="M1716" s="118">
        <f t="shared" si="1075"/>
        <v>0</v>
      </c>
      <c r="N1716" s="118">
        <f t="shared" si="1075"/>
        <v>0</v>
      </c>
      <c r="O1716" s="118">
        <f t="shared" si="1075"/>
        <v>0</v>
      </c>
      <c r="P1716" s="118">
        <f t="shared" si="1075"/>
        <v>0</v>
      </c>
      <c r="Q1716" s="118">
        <f t="shared" si="1075"/>
        <v>0</v>
      </c>
      <c r="R1716" s="118">
        <f t="shared" si="1075"/>
        <v>0</v>
      </c>
      <c r="S1716" s="118">
        <f t="shared" si="1075"/>
        <v>0</v>
      </c>
      <c r="T1716" s="118">
        <f t="shared" si="1075"/>
        <v>0</v>
      </c>
      <c r="U1716" s="118">
        <f t="shared" si="1075"/>
        <v>0</v>
      </c>
      <c r="V1716" s="118">
        <f t="shared" si="1075"/>
        <v>0</v>
      </c>
      <c r="W1716" s="118">
        <f t="shared" si="1075"/>
        <v>0</v>
      </c>
      <c r="X1716" s="118">
        <f t="shared" si="1075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6">ROUND(SUM(L1712:L1716),0)</f>
        <v>0</v>
      </c>
      <c r="M1717" s="119">
        <f t="shared" si="1076"/>
        <v>0</v>
      </c>
      <c r="N1717" s="119">
        <f t="shared" si="1076"/>
        <v>0</v>
      </c>
      <c r="O1717" s="119">
        <f t="shared" si="1076"/>
        <v>0</v>
      </c>
      <c r="P1717" s="119">
        <f t="shared" si="1076"/>
        <v>0</v>
      </c>
      <c r="Q1717" s="119">
        <f t="shared" si="1076"/>
        <v>0</v>
      </c>
      <c r="R1717" s="119">
        <f t="shared" si="1076"/>
        <v>0</v>
      </c>
      <c r="S1717" s="119">
        <f t="shared" si="1076"/>
        <v>0</v>
      </c>
      <c r="T1717" s="119">
        <f t="shared" si="1076"/>
        <v>0</v>
      </c>
      <c r="U1717" s="119">
        <f t="shared" si="1076"/>
        <v>0</v>
      </c>
      <c r="V1717" s="119">
        <f t="shared" si="1076"/>
        <v>0</v>
      </c>
      <c r="W1717" s="119">
        <f t="shared" si="1076"/>
        <v>0</v>
      </c>
      <c r="X1717" s="119">
        <f t="shared" si="1076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7">IF(ISBLANK(B1482),"",B1482)</f>
        <v/>
      </c>
      <c r="C1722" s="116" t="str">
        <f t="shared" si="1077"/>
        <v/>
      </c>
      <c r="D1722" s="116" t="str">
        <f t="shared" si="1077"/>
        <v/>
      </c>
      <c r="E1722" s="116" t="str">
        <f t="shared" si="1077"/>
        <v/>
      </c>
      <c r="F1722" s="116"/>
      <c r="G1722" s="116"/>
      <c r="H1722" s="116"/>
      <c r="I1722" s="116"/>
      <c r="J1722" s="116"/>
      <c r="K1722" s="118">
        <f t="shared" ref="K1722:X1722" si="1078">IF(AND($D1722="tak",OR($E1722="nie dotyczy",$E1722="badania przemysłowe"),LataProjekcji&lt;=Koniec_Projekt),K391,0)</f>
        <v>0</v>
      </c>
      <c r="L1722" s="118">
        <f t="shared" si="1078"/>
        <v>0</v>
      </c>
      <c r="M1722" s="118">
        <f t="shared" si="1078"/>
        <v>0</v>
      </c>
      <c r="N1722" s="118">
        <f t="shared" si="1078"/>
        <v>0</v>
      </c>
      <c r="O1722" s="118">
        <f t="shared" si="1078"/>
        <v>0</v>
      </c>
      <c r="P1722" s="118">
        <f t="shared" si="1078"/>
        <v>0</v>
      </c>
      <c r="Q1722" s="118">
        <f t="shared" si="1078"/>
        <v>0</v>
      </c>
      <c r="R1722" s="118">
        <f t="shared" si="1078"/>
        <v>0</v>
      </c>
      <c r="S1722" s="118">
        <f t="shared" si="1078"/>
        <v>0</v>
      </c>
      <c r="T1722" s="118">
        <f t="shared" si="1078"/>
        <v>0</v>
      </c>
      <c r="U1722" s="118">
        <f t="shared" si="1078"/>
        <v>0</v>
      </c>
      <c r="V1722" s="118">
        <f t="shared" si="1078"/>
        <v>0</v>
      </c>
      <c r="W1722" s="118">
        <f t="shared" si="1078"/>
        <v>0</v>
      </c>
      <c r="X1722" s="118">
        <f t="shared" si="1078"/>
        <v>0</v>
      </c>
    </row>
    <row r="1723" spans="2:24" hidden="1">
      <c r="B1723" s="116" t="str">
        <f t="shared" si="1077"/>
        <v/>
      </c>
      <c r="C1723" s="116" t="str">
        <f t="shared" si="1077"/>
        <v/>
      </c>
      <c r="D1723" s="116" t="str">
        <f t="shared" si="1077"/>
        <v/>
      </c>
      <c r="E1723" s="116" t="str">
        <f t="shared" si="1077"/>
        <v/>
      </c>
      <c r="F1723" s="116"/>
      <c r="G1723" s="116"/>
      <c r="H1723" s="116"/>
      <c r="I1723" s="116"/>
      <c r="J1723" s="116"/>
      <c r="K1723" s="118">
        <f t="shared" ref="K1723:X1723" si="1079">IF(AND($D1723="tak",OR($E1723="nie dotyczy",$E1723="badania przemysłowe"),LataProjekcji&lt;=Koniec_Projekt),K392,0)</f>
        <v>0</v>
      </c>
      <c r="L1723" s="118">
        <f t="shared" si="1079"/>
        <v>0</v>
      </c>
      <c r="M1723" s="118">
        <f t="shared" si="1079"/>
        <v>0</v>
      </c>
      <c r="N1723" s="118">
        <f t="shared" si="1079"/>
        <v>0</v>
      </c>
      <c r="O1723" s="118">
        <f t="shared" si="1079"/>
        <v>0</v>
      </c>
      <c r="P1723" s="118">
        <f t="shared" si="1079"/>
        <v>0</v>
      </c>
      <c r="Q1723" s="118">
        <f t="shared" si="1079"/>
        <v>0</v>
      </c>
      <c r="R1723" s="118">
        <f t="shared" si="1079"/>
        <v>0</v>
      </c>
      <c r="S1723" s="118">
        <f t="shared" si="1079"/>
        <v>0</v>
      </c>
      <c r="T1723" s="118">
        <f t="shared" si="1079"/>
        <v>0</v>
      </c>
      <c r="U1723" s="118">
        <f t="shared" si="1079"/>
        <v>0</v>
      </c>
      <c r="V1723" s="118">
        <f t="shared" si="1079"/>
        <v>0</v>
      </c>
      <c r="W1723" s="118">
        <f t="shared" si="1079"/>
        <v>0</v>
      </c>
      <c r="X1723" s="118">
        <f t="shared" si="1079"/>
        <v>0</v>
      </c>
    </row>
    <row r="1724" spans="2:24" hidden="1">
      <c r="B1724" s="116" t="str">
        <f t="shared" si="1077"/>
        <v/>
      </c>
      <c r="C1724" s="116" t="str">
        <f t="shared" si="1077"/>
        <v/>
      </c>
      <c r="D1724" s="116" t="str">
        <f t="shared" si="1077"/>
        <v/>
      </c>
      <c r="E1724" s="116" t="str">
        <f t="shared" si="1077"/>
        <v/>
      </c>
      <c r="F1724" s="116"/>
      <c r="G1724" s="116"/>
      <c r="H1724" s="116"/>
      <c r="I1724" s="116"/>
      <c r="J1724" s="116"/>
      <c r="K1724" s="118">
        <f t="shared" ref="K1724:X1724" si="1080">IF(AND($D1724="tak",OR($E1724="nie dotyczy",$E1724="badania przemysłowe"),LataProjekcji&lt;=Koniec_Projekt),K393,0)</f>
        <v>0</v>
      </c>
      <c r="L1724" s="118">
        <f t="shared" si="1080"/>
        <v>0</v>
      </c>
      <c r="M1724" s="118">
        <f t="shared" si="1080"/>
        <v>0</v>
      </c>
      <c r="N1724" s="118">
        <f t="shared" si="1080"/>
        <v>0</v>
      </c>
      <c r="O1724" s="118">
        <f t="shared" si="1080"/>
        <v>0</v>
      </c>
      <c r="P1724" s="118">
        <f t="shared" si="1080"/>
        <v>0</v>
      </c>
      <c r="Q1724" s="118">
        <f t="shared" si="1080"/>
        <v>0</v>
      </c>
      <c r="R1724" s="118">
        <f t="shared" si="1080"/>
        <v>0</v>
      </c>
      <c r="S1724" s="118">
        <f t="shared" si="1080"/>
        <v>0</v>
      </c>
      <c r="T1724" s="118">
        <f t="shared" si="1080"/>
        <v>0</v>
      </c>
      <c r="U1724" s="118">
        <f t="shared" si="1080"/>
        <v>0</v>
      </c>
      <c r="V1724" s="118">
        <f t="shared" si="1080"/>
        <v>0</v>
      </c>
      <c r="W1724" s="118">
        <f t="shared" si="1080"/>
        <v>0</v>
      </c>
      <c r="X1724" s="118">
        <f t="shared" si="1080"/>
        <v>0</v>
      </c>
    </row>
    <row r="1725" spans="2:24" hidden="1">
      <c r="B1725" s="116" t="str">
        <f t="shared" si="1077"/>
        <v/>
      </c>
      <c r="C1725" s="116" t="str">
        <f t="shared" si="1077"/>
        <v/>
      </c>
      <c r="D1725" s="116" t="str">
        <f t="shared" si="1077"/>
        <v/>
      </c>
      <c r="E1725" s="116" t="str">
        <f t="shared" si="1077"/>
        <v/>
      </c>
      <c r="F1725" s="116"/>
      <c r="G1725" s="116"/>
      <c r="H1725" s="116"/>
      <c r="I1725" s="116"/>
      <c r="J1725" s="116"/>
      <c r="K1725" s="118">
        <f t="shared" ref="K1725:X1725" si="1081">IF(AND($D1725="tak",OR($E1725="nie dotyczy",$E1725="badania przemysłowe"),LataProjekcji&lt;=Koniec_Projekt),K394,0)</f>
        <v>0</v>
      </c>
      <c r="L1725" s="118">
        <f t="shared" si="1081"/>
        <v>0</v>
      </c>
      <c r="M1725" s="118">
        <f t="shared" si="1081"/>
        <v>0</v>
      </c>
      <c r="N1725" s="118">
        <f t="shared" si="1081"/>
        <v>0</v>
      </c>
      <c r="O1725" s="118">
        <f t="shared" si="1081"/>
        <v>0</v>
      </c>
      <c r="P1725" s="118">
        <f t="shared" si="1081"/>
        <v>0</v>
      </c>
      <c r="Q1725" s="118">
        <f t="shared" si="1081"/>
        <v>0</v>
      </c>
      <c r="R1725" s="118">
        <f t="shared" si="1081"/>
        <v>0</v>
      </c>
      <c r="S1725" s="118">
        <f t="shared" si="1081"/>
        <v>0</v>
      </c>
      <c r="T1725" s="118">
        <f t="shared" si="1081"/>
        <v>0</v>
      </c>
      <c r="U1725" s="118">
        <f t="shared" si="1081"/>
        <v>0</v>
      </c>
      <c r="V1725" s="118">
        <f t="shared" si="1081"/>
        <v>0</v>
      </c>
      <c r="W1725" s="118">
        <f t="shared" si="1081"/>
        <v>0</v>
      </c>
      <c r="X1725" s="118">
        <f t="shared" si="1081"/>
        <v>0</v>
      </c>
    </row>
    <row r="1726" spans="2:24" hidden="1">
      <c r="B1726" s="116" t="str">
        <f t="shared" si="1077"/>
        <v/>
      </c>
      <c r="C1726" s="116" t="str">
        <f t="shared" si="1077"/>
        <v/>
      </c>
      <c r="D1726" s="116" t="str">
        <f t="shared" si="1077"/>
        <v/>
      </c>
      <c r="E1726" s="116" t="str">
        <f t="shared" si="1077"/>
        <v/>
      </c>
      <c r="F1726" s="116"/>
      <c r="G1726" s="116"/>
      <c r="H1726" s="116"/>
      <c r="I1726" s="116"/>
      <c r="J1726" s="116"/>
      <c r="K1726" s="118">
        <f t="shared" ref="K1726:X1726" si="1082">IF(AND($D1726="tak",OR($E1726="nie dotyczy",$E1726="badania przemysłowe"),LataProjekcji&lt;=Koniec_Projekt),K395,0)</f>
        <v>0</v>
      </c>
      <c r="L1726" s="118">
        <f t="shared" si="1082"/>
        <v>0</v>
      </c>
      <c r="M1726" s="118">
        <f t="shared" si="1082"/>
        <v>0</v>
      </c>
      <c r="N1726" s="118">
        <f t="shared" si="1082"/>
        <v>0</v>
      </c>
      <c r="O1726" s="118">
        <f t="shared" si="1082"/>
        <v>0</v>
      </c>
      <c r="P1726" s="118">
        <f t="shared" si="1082"/>
        <v>0</v>
      </c>
      <c r="Q1726" s="118">
        <f t="shared" si="1082"/>
        <v>0</v>
      </c>
      <c r="R1726" s="118">
        <f t="shared" si="1082"/>
        <v>0</v>
      </c>
      <c r="S1726" s="118">
        <f t="shared" si="1082"/>
        <v>0</v>
      </c>
      <c r="T1726" s="118">
        <f t="shared" si="1082"/>
        <v>0</v>
      </c>
      <c r="U1726" s="118">
        <f t="shared" si="1082"/>
        <v>0</v>
      </c>
      <c r="V1726" s="118">
        <f t="shared" si="1082"/>
        <v>0</v>
      </c>
      <c r="W1726" s="118">
        <f t="shared" si="1082"/>
        <v>0</v>
      </c>
      <c r="X1726" s="118">
        <f t="shared" si="1082"/>
        <v>0</v>
      </c>
    </row>
    <row r="1727" spans="2:24" hidden="1">
      <c r="B1727" s="116" t="str">
        <f t="shared" si="1077"/>
        <v/>
      </c>
      <c r="C1727" s="116" t="str">
        <f t="shared" si="1077"/>
        <v/>
      </c>
      <c r="D1727" s="116" t="str">
        <f t="shared" si="1077"/>
        <v/>
      </c>
      <c r="E1727" s="116" t="str">
        <f t="shared" si="1077"/>
        <v/>
      </c>
      <c r="F1727" s="116"/>
      <c r="G1727" s="116"/>
      <c r="H1727" s="116"/>
      <c r="I1727" s="116"/>
      <c r="J1727" s="116"/>
      <c r="K1727" s="118">
        <f t="shared" ref="K1727:X1727" si="1083">IF(AND($D1727="tak",OR($E1727="nie dotyczy",$E1727="badania przemysłowe"),LataProjekcji&lt;=Koniec_Projekt),K396,0)</f>
        <v>0</v>
      </c>
      <c r="L1727" s="118">
        <f t="shared" si="1083"/>
        <v>0</v>
      </c>
      <c r="M1727" s="118">
        <f t="shared" si="1083"/>
        <v>0</v>
      </c>
      <c r="N1727" s="118">
        <f t="shared" si="1083"/>
        <v>0</v>
      </c>
      <c r="O1727" s="118">
        <f t="shared" si="1083"/>
        <v>0</v>
      </c>
      <c r="P1727" s="118">
        <f t="shared" si="1083"/>
        <v>0</v>
      </c>
      <c r="Q1727" s="118">
        <f t="shared" si="1083"/>
        <v>0</v>
      </c>
      <c r="R1727" s="118">
        <f t="shared" si="1083"/>
        <v>0</v>
      </c>
      <c r="S1727" s="118">
        <f t="shared" si="1083"/>
        <v>0</v>
      </c>
      <c r="T1727" s="118">
        <f t="shared" si="1083"/>
        <v>0</v>
      </c>
      <c r="U1727" s="118">
        <f t="shared" si="1083"/>
        <v>0</v>
      </c>
      <c r="V1727" s="118">
        <f t="shared" si="1083"/>
        <v>0</v>
      </c>
      <c r="W1727" s="118">
        <f t="shared" si="1083"/>
        <v>0</v>
      </c>
      <c r="X1727" s="118">
        <f t="shared" si="1083"/>
        <v>0</v>
      </c>
    </row>
    <row r="1728" spans="2:24" hidden="1">
      <c r="B1728" s="116" t="str">
        <f t="shared" si="1077"/>
        <v/>
      </c>
      <c r="C1728" s="116" t="str">
        <f t="shared" si="1077"/>
        <v/>
      </c>
      <c r="D1728" s="116" t="str">
        <f t="shared" si="1077"/>
        <v/>
      </c>
      <c r="E1728" s="116" t="str">
        <f t="shared" si="1077"/>
        <v/>
      </c>
      <c r="F1728" s="116"/>
      <c r="G1728" s="116"/>
      <c r="H1728" s="116"/>
      <c r="I1728" s="116"/>
      <c r="J1728" s="116"/>
      <c r="K1728" s="118">
        <f t="shared" ref="K1728:X1728" si="1084">IF(AND($D1728="tak",OR($E1728="nie dotyczy",$E1728="badania przemysłowe"),LataProjekcji&lt;=Koniec_Projekt),K397,0)</f>
        <v>0</v>
      </c>
      <c r="L1728" s="118">
        <f t="shared" si="1084"/>
        <v>0</v>
      </c>
      <c r="M1728" s="118">
        <f t="shared" si="1084"/>
        <v>0</v>
      </c>
      <c r="N1728" s="118">
        <f t="shared" si="1084"/>
        <v>0</v>
      </c>
      <c r="O1728" s="118">
        <f t="shared" si="1084"/>
        <v>0</v>
      </c>
      <c r="P1728" s="118">
        <f t="shared" si="1084"/>
        <v>0</v>
      </c>
      <c r="Q1728" s="118">
        <f t="shared" si="1084"/>
        <v>0</v>
      </c>
      <c r="R1728" s="118">
        <f t="shared" si="1084"/>
        <v>0</v>
      </c>
      <c r="S1728" s="118">
        <f t="shared" si="1084"/>
        <v>0</v>
      </c>
      <c r="T1728" s="118">
        <f t="shared" si="1084"/>
        <v>0</v>
      </c>
      <c r="U1728" s="118">
        <f t="shared" si="1084"/>
        <v>0</v>
      </c>
      <c r="V1728" s="118">
        <f t="shared" si="1084"/>
        <v>0</v>
      </c>
      <c r="W1728" s="118">
        <f t="shared" si="1084"/>
        <v>0</v>
      </c>
      <c r="X1728" s="118">
        <f t="shared" si="1084"/>
        <v>0</v>
      </c>
    </row>
    <row r="1729" spans="2:24" hidden="1">
      <c r="B1729" s="116" t="str">
        <f t="shared" si="1077"/>
        <v/>
      </c>
      <c r="C1729" s="116" t="str">
        <f t="shared" si="1077"/>
        <v/>
      </c>
      <c r="D1729" s="116" t="str">
        <f t="shared" si="1077"/>
        <v/>
      </c>
      <c r="E1729" s="116" t="str">
        <f t="shared" si="1077"/>
        <v/>
      </c>
      <c r="F1729" s="116"/>
      <c r="G1729" s="116"/>
      <c r="H1729" s="116"/>
      <c r="I1729" s="116"/>
      <c r="J1729" s="116"/>
      <c r="K1729" s="118">
        <f t="shared" ref="K1729:X1729" si="1085">IF(AND($D1729="tak",OR($E1729="nie dotyczy",$E1729="badania przemysłowe"),LataProjekcji&lt;=Koniec_Projekt),K398,0)</f>
        <v>0</v>
      </c>
      <c r="L1729" s="118">
        <f t="shared" si="1085"/>
        <v>0</v>
      </c>
      <c r="M1729" s="118">
        <f t="shared" si="1085"/>
        <v>0</v>
      </c>
      <c r="N1729" s="118">
        <f t="shared" si="1085"/>
        <v>0</v>
      </c>
      <c r="O1729" s="118">
        <f t="shared" si="1085"/>
        <v>0</v>
      </c>
      <c r="P1729" s="118">
        <f t="shared" si="1085"/>
        <v>0</v>
      </c>
      <c r="Q1729" s="118">
        <f t="shared" si="1085"/>
        <v>0</v>
      </c>
      <c r="R1729" s="118">
        <f t="shared" si="1085"/>
        <v>0</v>
      </c>
      <c r="S1729" s="118">
        <f t="shared" si="1085"/>
        <v>0</v>
      </c>
      <c r="T1729" s="118">
        <f t="shared" si="1085"/>
        <v>0</v>
      </c>
      <c r="U1729" s="118">
        <f t="shared" si="1085"/>
        <v>0</v>
      </c>
      <c r="V1729" s="118">
        <f t="shared" si="1085"/>
        <v>0</v>
      </c>
      <c r="W1729" s="118">
        <f t="shared" si="1085"/>
        <v>0</v>
      </c>
      <c r="X1729" s="118">
        <f t="shared" si="1085"/>
        <v>0</v>
      </c>
    </row>
    <row r="1730" spans="2:24" hidden="1">
      <c r="B1730" s="116" t="str">
        <f t="shared" si="1077"/>
        <v/>
      </c>
      <c r="C1730" s="116" t="str">
        <f t="shared" si="1077"/>
        <v/>
      </c>
      <c r="D1730" s="116" t="str">
        <f t="shared" si="1077"/>
        <v/>
      </c>
      <c r="E1730" s="116" t="str">
        <f t="shared" si="1077"/>
        <v/>
      </c>
      <c r="F1730" s="116"/>
      <c r="G1730" s="116"/>
      <c r="H1730" s="116"/>
      <c r="I1730" s="116"/>
      <c r="J1730" s="116"/>
      <c r="K1730" s="118">
        <f t="shared" ref="K1730:X1730" si="1086">IF(AND($D1730="tak",OR($E1730="nie dotyczy",$E1730="badania przemysłowe"),LataProjekcji&lt;=Koniec_Projekt),K399,0)</f>
        <v>0</v>
      </c>
      <c r="L1730" s="118">
        <f t="shared" si="1086"/>
        <v>0</v>
      </c>
      <c r="M1730" s="118">
        <f t="shared" si="1086"/>
        <v>0</v>
      </c>
      <c r="N1730" s="118">
        <f t="shared" si="1086"/>
        <v>0</v>
      </c>
      <c r="O1730" s="118">
        <f t="shared" si="1086"/>
        <v>0</v>
      </c>
      <c r="P1730" s="118">
        <f t="shared" si="1086"/>
        <v>0</v>
      </c>
      <c r="Q1730" s="118">
        <f t="shared" si="1086"/>
        <v>0</v>
      </c>
      <c r="R1730" s="118">
        <f t="shared" si="1086"/>
        <v>0</v>
      </c>
      <c r="S1730" s="118">
        <f t="shared" si="1086"/>
        <v>0</v>
      </c>
      <c r="T1730" s="118">
        <f t="shared" si="1086"/>
        <v>0</v>
      </c>
      <c r="U1730" s="118">
        <f t="shared" si="1086"/>
        <v>0</v>
      </c>
      <c r="V1730" s="118">
        <f t="shared" si="1086"/>
        <v>0</v>
      </c>
      <c r="W1730" s="118">
        <f t="shared" si="1086"/>
        <v>0</v>
      </c>
      <c r="X1730" s="118">
        <f t="shared" si="1086"/>
        <v>0</v>
      </c>
    </row>
    <row r="1731" spans="2:24" hidden="1">
      <c r="B1731" s="116" t="str">
        <f t="shared" si="1077"/>
        <v/>
      </c>
      <c r="C1731" s="116" t="str">
        <f t="shared" si="1077"/>
        <v/>
      </c>
      <c r="D1731" s="116" t="str">
        <f t="shared" si="1077"/>
        <v/>
      </c>
      <c r="E1731" s="116" t="str">
        <f t="shared" si="1077"/>
        <v/>
      </c>
      <c r="F1731" s="116"/>
      <c r="G1731" s="116"/>
      <c r="H1731" s="116"/>
      <c r="I1731" s="116"/>
      <c r="J1731" s="116"/>
      <c r="K1731" s="118">
        <f t="shared" ref="K1731:X1731" si="1087">IF(AND($D1731="tak",OR($E1731="nie dotyczy",$E1731="badania przemysłowe"),LataProjekcji&lt;=Koniec_Projekt),K400,0)</f>
        <v>0</v>
      </c>
      <c r="L1731" s="118">
        <f t="shared" si="1087"/>
        <v>0</v>
      </c>
      <c r="M1731" s="118">
        <f t="shared" si="1087"/>
        <v>0</v>
      </c>
      <c r="N1731" s="118">
        <f t="shared" si="1087"/>
        <v>0</v>
      </c>
      <c r="O1731" s="118">
        <f t="shared" si="1087"/>
        <v>0</v>
      </c>
      <c r="P1731" s="118">
        <f t="shared" si="1087"/>
        <v>0</v>
      </c>
      <c r="Q1731" s="118">
        <f t="shared" si="1087"/>
        <v>0</v>
      </c>
      <c r="R1731" s="118">
        <f t="shared" si="1087"/>
        <v>0</v>
      </c>
      <c r="S1731" s="118">
        <f t="shared" si="1087"/>
        <v>0</v>
      </c>
      <c r="T1731" s="118">
        <f t="shared" si="1087"/>
        <v>0</v>
      </c>
      <c r="U1731" s="118">
        <f t="shared" si="1087"/>
        <v>0</v>
      </c>
      <c r="V1731" s="118">
        <f t="shared" si="1087"/>
        <v>0</v>
      </c>
      <c r="W1731" s="118">
        <f t="shared" si="1087"/>
        <v>0</v>
      </c>
      <c r="X1731" s="118">
        <f t="shared" si="1087"/>
        <v>0</v>
      </c>
    </row>
    <row r="1732" spans="2:24" hidden="1">
      <c r="B1732" s="116" t="str">
        <f t="shared" si="1077"/>
        <v/>
      </c>
      <c r="C1732" s="116" t="str">
        <f t="shared" si="1077"/>
        <v/>
      </c>
      <c r="D1732" s="116" t="str">
        <f t="shared" si="1077"/>
        <v/>
      </c>
      <c r="E1732" s="116" t="str">
        <f t="shared" si="1077"/>
        <v/>
      </c>
      <c r="F1732" s="116"/>
      <c r="G1732" s="116"/>
      <c r="H1732" s="116"/>
      <c r="I1732" s="116"/>
      <c r="J1732" s="116"/>
      <c r="K1732" s="118">
        <f t="shared" ref="K1732:X1732" si="1088">IF(AND($D1732="tak",OR($E1732="nie dotyczy",$E1732="badania przemysłowe"),LataProjekcji&lt;=Koniec_Projekt),K401,0)</f>
        <v>0</v>
      </c>
      <c r="L1732" s="118">
        <f t="shared" si="1088"/>
        <v>0</v>
      </c>
      <c r="M1732" s="118">
        <f t="shared" si="1088"/>
        <v>0</v>
      </c>
      <c r="N1732" s="118">
        <f t="shared" si="1088"/>
        <v>0</v>
      </c>
      <c r="O1732" s="118">
        <f t="shared" si="1088"/>
        <v>0</v>
      </c>
      <c r="P1732" s="118">
        <f t="shared" si="1088"/>
        <v>0</v>
      </c>
      <c r="Q1732" s="118">
        <f t="shared" si="1088"/>
        <v>0</v>
      </c>
      <c r="R1732" s="118">
        <f t="shared" si="1088"/>
        <v>0</v>
      </c>
      <c r="S1732" s="118">
        <f t="shared" si="1088"/>
        <v>0</v>
      </c>
      <c r="T1732" s="118">
        <f t="shared" si="1088"/>
        <v>0</v>
      </c>
      <c r="U1732" s="118">
        <f t="shared" si="1088"/>
        <v>0</v>
      </c>
      <c r="V1732" s="118">
        <f t="shared" si="1088"/>
        <v>0</v>
      </c>
      <c r="W1732" s="118">
        <f t="shared" si="1088"/>
        <v>0</v>
      </c>
      <c r="X1732" s="118">
        <f t="shared" si="1088"/>
        <v>0</v>
      </c>
    </row>
    <row r="1733" spans="2:24" hidden="1">
      <c r="B1733" s="116" t="str">
        <f t="shared" si="1077"/>
        <v/>
      </c>
      <c r="C1733" s="116" t="str">
        <f t="shared" si="1077"/>
        <v/>
      </c>
      <c r="D1733" s="116" t="str">
        <f t="shared" si="1077"/>
        <v/>
      </c>
      <c r="E1733" s="116" t="str">
        <f t="shared" si="1077"/>
        <v/>
      </c>
      <c r="F1733" s="116"/>
      <c r="G1733" s="116"/>
      <c r="H1733" s="116"/>
      <c r="I1733" s="116"/>
      <c r="J1733" s="116"/>
      <c r="K1733" s="118">
        <f t="shared" ref="K1733:X1733" si="1089">IF(AND($D1733="tak",OR($E1733="nie dotyczy",$E1733="badania przemysłowe"),LataProjekcji&lt;=Koniec_Projekt),K402,0)</f>
        <v>0</v>
      </c>
      <c r="L1733" s="118">
        <f t="shared" si="1089"/>
        <v>0</v>
      </c>
      <c r="M1733" s="118">
        <f t="shared" si="1089"/>
        <v>0</v>
      </c>
      <c r="N1733" s="118">
        <f t="shared" si="1089"/>
        <v>0</v>
      </c>
      <c r="O1733" s="118">
        <f t="shared" si="1089"/>
        <v>0</v>
      </c>
      <c r="P1733" s="118">
        <f t="shared" si="1089"/>
        <v>0</v>
      </c>
      <c r="Q1733" s="118">
        <f t="shared" si="1089"/>
        <v>0</v>
      </c>
      <c r="R1733" s="118">
        <f t="shared" si="1089"/>
        <v>0</v>
      </c>
      <c r="S1733" s="118">
        <f t="shared" si="1089"/>
        <v>0</v>
      </c>
      <c r="T1733" s="118">
        <f t="shared" si="1089"/>
        <v>0</v>
      </c>
      <c r="U1733" s="118">
        <f t="shared" si="1089"/>
        <v>0</v>
      </c>
      <c r="V1733" s="118">
        <f t="shared" si="1089"/>
        <v>0</v>
      </c>
      <c r="W1733" s="118">
        <f t="shared" si="1089"/>
        <v>0</v>
      </c>
      <c r="X1733" s="118">
        <f t="shared" si="1089"/>
        <v>0</v>
      </c>
    </row>
    <row r="1734" spans="2:24" hidden="1">
      <c r="B1734" s="116" t="str">
        <f t="shared" si="1077"/>
        <v/>
      </c>
      <c r="C1734" s="116" t="str">
        <f t="shared" si="1077"/>
        <v/>
      </c>
      <c r="D1734" s="116" t="str">
        <f t="shared" si="1077"/>
        <v/>
      </c>
      <c r="E1734" s="116" t="str">
        <f t="shared" si="1077"/>
        <v/>
      </c>
      <c r="F1734" s="116"/>
      <c r="G1734" s="116"/>
      <c r="H1734" s="116"/>
      <c r="I1734" s="116"/>
      <c r="J1734" s="116"/>
      <c r="K1734" s="118">
        <f t="shared" ref="K1734:X1734" si="1090">IF(AND($D1734="tak",OR($E1734="nie dotyczy",$E1734="badania przemysłowe"),LataProjekcji&lt;=Koniec_Projekt),K403,0)</f>
        <v>0</v>
      </c>
      <c r="L1734" s="118">
        <f t="shared" si="1090"/>
        <v>0</v>
      </c>
      <c r="M1734" s="118">
        <f t="shared" si="1090"/>
        <v>0</v>
      </c>
      <c r="N1734" s="118">
        <f t="shared" si="1090"/>
        <v>0</v>
      </c>
      <c r="O1734" s="118">
        <f t="shared" si="1090"/>
        <v>0</v>
      </c>
      <c r="P1734" s="118">
        <f t="shared" si="1090"/>
        <v>0</v>
      </c>
      <c r="Q1734" s="118">
        <f t="shared" si="1090"/>
        <v>0</v>
      </c>
      <c r="R1734" s="118">
        <f t="shared" si="1090"/>
        <v>0</v>
      </c>
      <c r="S1734" s="118">
        <f t="shared" si="1090"/>
        <v>0</v>
      </c>
      <c r="T1734" s="118">
        <f t="shared" si="1090"/>
        <v>0</v>
      </c>
      <c r="U1734" s="118">
        <f t="shared" si="1090"/>
        <v>0</v>
      </c>
      <c r="V1734" s="118">
        <f t="shared" si="1090"/>
        <v>0</v>
      </c>
      <c r="W1734" s="118">
        <f t="shared" si="1090"/>
        <v>0</v>
      </c>
      <c r="X1734" s="118">
        <f t="shared" si="1090"/>
        <v>0</v>
      </c>
    </row>
    <row r="1735" spans="2:24" hidden="1">
      <c r="B1735" s="116" t="str">
        <f t="shared" si="1077"/>
        <v/>
      </c>
      <c r="C1735" s="116" t="str">
        <f t="shared" si="1077"/>
        <v/>
      </c>
      <c r="D1735" s="116" t="str">
        <f t="shared" si="1077"/>
        <v/>
      </c>
      <c r="E1735" s="116" t="str">
        <f t="shared" si="1077"/>
        <v/>
      </c>
      <c r="F1735" s="116"/>
      <c r="G1735" s="116"/>
      <c r="H1735" s="116"/>
      <c r="I1735" s="116"/>
      <c r="J1735" s="116"/>
      <c r="K1735" s="118">
        <f t="shared" ref="K1735:X1735" si="1091">IF(AND($D1735="tak",OR($E1735="nie dotyczy",$E1735="badania przemysłowe"),LataProjekcji&lt;=Koniec_Projekt),K404,0)</f>
        <v>0</v>
      </c>
      <c r="L1735" s="118">
        <f t="shared" si="1091"/>
        <v>0</v>
      </c>
      <c r="M1735" s="118">
        <f t="shared" si="1091"/>
        <v>0</v>
      </c>
      <c r="N1735" s="118">
        <f t="shared" si="1091"/>
        <v>0</v>
      </c>
      <c r="O1735" s="118">
        <f t="shared" si="1091"/>
        <v>0</v>
      </c>
      <c r="P1735" s="118">
        <f t="shared" si="1091"/>
        <v>0</v>
      </c>
      <c r="Q1735" s="118">
        <f t="shared" si="1091"/>
        <v>0</v>
      </c>
      <c r="R1735" s="118">
        <f t="shared" si="1091"/>
        <v>0</v>
      </c>
      <c r="S1735" s="118">
        <f t="shared" si="1091"/>
        <v>0</v>
      </c>
      <c r="T1735" s="118">
        <f t="shared" si="1091"/>
        <v>0</v>
      </c>
      <c r="U1735" s="118">
        <f t="shared" si="1091"/>
        <v>0</v>
      </c>
      <c r="V1735" s="118">
        <f t="shared" si="1091"/>
        <v>0</v>
      </c>
      <c r="W1735" s="118">
        <f t="shared" si="1091"/>
        <v>0</v>
      </c>
      <c r="X1735" s="118">
        <f t="shared" si="1091"/>
        <v>0</v>
      </c>
    </row>
    <row r="1736" spans="2:24" hidden="1">
      <c r="B1736" s="116" t="str">
        <f t="shared" si="1077"/>
        <v/>
      </c>
      <c r="C1736" s="116" t="str">
        <f t="shared" si="1077"/>
        <v/>
      </c>
      <c r="D1736" s="116" t="str">
        <f t="shared" si="1077"/>
        <v/>
      </c>
      <c r="E1736" s="116" t="str">
        <f t="shared" si="1077"/>
        <v/>
      </c>
      <c r="F1736" s="116"/>
      <c r="G1736" s="116"/>
      <c r="H1736" s="116"/>
      <c r="I1736" s="116"/>
      <c r="J1736" s="116"/>
      <c r="K1736" s="118">
        <f t="shared" ref="K1736:X1736" si="1092">IF(AND($D1736="tak",OR($E1736="nie dotyczy",$E1736="badania przemysłowe"),LataProjekcji&lt;=Koniec_Projekt),K405,0)</f>
        <v>0</v>
      </c>
      <c r="L1736" s="118">
        <f t="shared" si="1092"/>
        <v>0</v>
      </c>
      <c r="M1736" s="118">
        <f t="shared" si="1092"/>
        <v>0</v>
      </c>
      <c r="N1736" s="118">
        <f t="shared" si="1092"/>
        <v>0</v>
      </c>
      <c r="O1736" s="118">
        <f t="shared" si="1092"/>
        <v>0</v>
      </c>
      <c r="P1736" s="118">
        <f t="shared" si="1092"/>
        <v>0</v>
      </c>
      <c r="Q1736" s="118">
        <f t="shared" si="1092"/>
        <v>0</v>
      </c>
      <c r="R1736" s="118">
        <f t="shared" si="1092"/>
        <v>0</v>
      </c>
      <c r="S1736" s="118">
        <f t="shared" si="1092"/>
        <v>0</v>
      </c>
      <c r="T1736" s="118">
        <f t="shared" si="1092"/>
        <v>0</v>
      </c>
      <c r="U1736" s="118">
        <f t="shared" si="1092"/>
        <v>0</v>
      </c>
      <c r="V1736" s="118">
        <f t="shared" si="1092"/>
        <v>0</v>
      </c>
      <c r="W1736" s="118">
        <f t="shared" si="1092"/>
        <v>0</v>
      </c>
      <c r="X1736" s="118">
        <f t="shared" si="1092"/>
        <v>0</v>
      </c>
    </row>
    <row r="1737" spans="2:24" hidden="1">
      <c r="B1737" s="116" t="str">
        <f t="shared" si="1077"/>
        <v/>
      </c>
      <c r="C1737" s="116" t="str">
        <f t="shared" si="1077"/>
        <v/>
      </c>
      <c r="D1737" s="116" t="str">
        <f t="shared" si="1077"/>
        <v/>
      </c>
      <c r="E1737" s="116" t="str">
        <f t="shared" si="1077"/>
        <v/>
      </c>
      <c r="F1737" s="116"/>
      <c r="G1737" s="116"/>
      <c r="H1737" s="116"/>
      <c r="I1737" s="116"/>
      <c r="J1737" s="116"/>
      <c r="K1737" s="118">
        <f t="shared" ref="K1737:X1737" si="1093">IF(AND($D1737="tak",OR($E1737="nie dotyczy",$E1737="badania przemysłowe"),LataProjekcji&lt;=Koniec_Projekt),K406,0)</f>
        <v>0</v>
      </c>
      <c r="L1737" s="118">
        <f t="shared" si="1093"/>
        <v>0</v>
      </c>
      <c r="M1737" s="118">
        <f t="shared" si="1093"/>
        <v>0</v>
      </c>
      <c r="N1737" s="118">
        <f t="shared" si="1093"/>
        <v>0</v>
      </c>
      <c r="O1737" s="118">
        <f t="shared" si="1093"/>
        <v>0</v>
      </c>
      <c r="P1737" s="118">
        <f t="shared" si="1093"/>
        <v>0</v>
      </c>
      <c r="Q1737" s="118">
        <f t="shared" si="1093"/>
        <v>0</v>
      </c>
      <c r="R1737" s="118">
        <f t="shared" si="1093"/>
        <v>0</v>
      </c>
      <c r="S1737" s="118">
        <f t="shared" si="1093"/>
        <v>0</v>
      </c>
      <c r="T1737" s="118">
        <f t="shared" si="1093"/>
        <v>0</v>
      </c>
      <c r="U1737" s="118">
        <f t="shared" si="1093"/>
        <v>0</v>
      </c>
      <c r="V1737" s="118">
        <f t="shared" si="1093"/>
        <v>0</v>
      </c>
      <c r="W1737" s="118">
        <f t="shared" si="1093"/>
        <v>0</v>
      </c>
      <c r="X1737" s="118">
        <f t="shared" si="1093"/>
        <v>0</v>
      </c>
    </row>
    <row r="1738" spans="2:24" hidden="1">
      <c r="B1738" s="116" t="str">
        <f t="shared" si="1077"/>
        <v/>
      </c>
      <c r="C1738" s="116" t="str">
        <f t="shared" si="1077"/>
        <v/>
      </c>
      <c r="D1738" s="116" t="str">
        <f t="shared" si="1077"/>
        <v/>
      </c>
      <c r="E1738" s="116" t="str">
        <f t="shared" si="1077"/>
        <v/>
      </c>
      <c r="F1738" s="116"/>
      <c r="G1738" s="116"/>
      <c r="H1738" s="116"/>
      <c r="I1738" s="116"/>
      <c r="J1738" s="116"/>
      <c r="K1738" s="118">
        <f t="shared" ref="K1738:X1738" si="1094">IF(AND($D1738="tak",OR($E1738="nie dotyczy",$E1738="badania przemysłowe"),LataProjekcji&lt;=Koniec_Projekt),K407,0)</f>
        <v>0</v>
      </c>
      <c r="L1738" s="118">
        <f t="shared" si="1094"/>
        <v>0</v>
      </c>
      <c r="M1738" s="118">
        <f t="shared" si="1094"/>
        <v>0</v>
      </c>
      <c r="N1738" s="118">
        <f t="shared" si="1094"/>
        <v>0</v>
      </c>
      <c r="O1738" s="118">
        <f t="shared" si="1094"/>
        <v>0</v>
      </c>
      <c r="P1738" s="118">
        <f t="shared" si="1094"/>
        <v>0</v>
      </c>
      <c r="Q1738" s="118">
        <f t="shared" si="1094"/>
        <v>0</v>
      </c>
      <c r="R1738" s="118">
        <f t="shared" si="1094"/>
        <v>0</v>
      </c>
      <c r="S1738" s="118">
        <f t="shared" si="1094"/>
        <v>0</v>
      </c>
      <c r="T1738" s="118">
        <f t="shared" si="1094"/>
        <v>0</v>
      </c>
      <c r="U1738" s="118">
        <f t="shared" si="1094"/>
        <v>0</v>
      </c>
      <c r="V1738" s="118">
        <f t="shared" si="1094"/>
        <v>0</v>
      </c>
      <c r="W1738" s="118">
        <f t="shared" si="1094"/>
        <v>0</v>
      </c>
      <c r="X1738" s="118">
        <f t="shared" si="1094"/>
        <v>0</v>
      </c>
    </row>
    <row r="1739" spans="2:24" hidden="1">
      <c r="B1739" s="116" t="str">
        <f t="shared" si="1077"/>
        <v/>
      </c>
      <c r="C1739" s="116" t="str">
        <f t="shared" si="1077"/>
        <v/>
      </c>
      <c r="D1739" s="116" t="str">
        <f t="shared" si="1077"/>
        <v/>
      </c>
      <c r="E1739" s="116" t="str">
        <f t="shared" si="1077"/>
        <v/>
      </c>
      <c r="F1739" s="116"/>
      <c r="G1739" s="116"/>
      <c r="H1739" s="116"/>
      <c r="I1739" s="116"/>
      <c r="J1739" s="116"/>
      <c r="K1739" s="118">
        <f t="shared" ref="K1739:X1739" si="1095">IF(AND($D1739="tak",OR($E1739="nie dotyczy",$E1739="badania przemysłowe"),LataProjekcji&lt;=Koniec_Projekt),K408,0)</f>
        <v>0</v>
      </c>
      <c r="L1739" s="118">
        <f t="shared" si="1095"/>
        <v>0</v>
      </c>
      <c r="M1739" s="118">
        <f t="shared" si="1095"/>
        <v>0</v>
      </c>
      <c r="N1739" s="118">
        <f t="shared" si="1095"/>
        <v>0</v>
      </c>
      <c r="O1739" s="118">
        <f t="shared" si="1095"/>
        <v>0</v>
      </c>
      <c r="P1739" s="118">
        <f t="shared" si="1095"/>
        <v>0</v>
      </c>
      <c r="Q1739" s="118">
        <f t="shared" si="1095"/>
        <v>0</v>
      </c>
      <c r="R1739" s="118">
        <f t="shared" si="1095"/>
        <v>0</v>
      </c>
      <c r="S1739" s="118">
        <f t="shared" si="1095"/>
        <v>0</v>
      </c>
      <c r="T1739" s="118">
        <f t="shared" si="1095"/>
        <v>0</v>
      </c>
      <c r="U1739" s="118">
        <f t="shared" si="1095"/>
        <v>0</v>
      </c>
      <c r="V1739" s="118">
        <f t="shared" si="1095"/>
        <v>0</v>
      </c>
      <c r="W1739" s="118">
        <f t="shared" si="1095"/>
        <v>0</v>
      </c>
      <c r="X1739" s="118">
        <f t="shared" si="1095"/>
        <v>0</v>
      </c>
    </row>
    <row r="1740" spans="2:24" hidden="1">
      <c r="B1740" s="116" t="str">
        <f t="shared" si="1077"/>
        <v/>
      </c>
      <c r="C1740" s="116" t="str">
        <f t="shared" si="1077"/>
        <v/>
      </c>
      <c r="D1740" s="116" t="str">
        <f t="shared" si="1077"/>
        <v/>
      </c>
      <c r="E1740" s="116" t="str">
        <f t="shared" si="1077"/>
        <v/>
      </c>
      <c r="F1740" s="116"/>
      <c r="G1740" s="116"/>
      <c r="H1740" s="116"/>
      <c r="I1740" s="116"/>
      <c r="J1740" s="116"/>
      <c r="K1740" s="118">
        <f t="shared" ref="K1740:X1740" si="1096">IF(AND($D1740="tak",OR($E1740="nie dotyczy",$E1740="badania przemysłowe"),LataProjekcji&lt;=Koniec_Projekt),K409,0)</f>
        <v>0</v>
      </c>
      <c r="L1740" s="118">
        <f t="shared" si="1096"/>
        <v>0</v>
      </c>
      <c r="M1740" s="118">
        <f t="shared" si="1096"/>
        <v>0</v>
      </c>
      <c r="N1740" s="118">
        <f t="shared" si="1096"/>
        <v>0</v>
      </c>
      <c r="O1740" s="118">
        <f t="shared" si="1096"/>
        <v>0</v>
      </c>
      <c r="P1740" s="118">
        <f t="shared" si="1096"/>
        <v>0</v>
      </c>
      <c r="Q1740" s="118">
        <f t="shared" si="1096"/>
        <v>0</v>
      </c>
      <c r="R1740" s="118">
        <f t="shared" si="1096"/>
        <v>0</v>
      </c>
      <c r="S1740" s="118">
        <f t="shared" si="1096"/>
        <v>0</v>
      </c>
      <c r="T1740" s="118">
        <f t="shared" si="1096"/>
        <v>0</v>
      </c>
      <c r="U1740" s="118">
        <f t="shared" si="1096"/>
        <v>0</v>
      </c>
      <c r="V1740" s="118">
        <f t="shared" si="1096"/>
        <v>0</v>
      </c>
      <c r="W1740" s="118">
        <f t="shared" si="1096"/>
        <v>0</v>
      </c>
      <c r="X1740" s="118">
        <f t="shared" si="1096"/>
        <v>0</v>
      </c>
    </row>
    <row r="1741" spans="2:24" hidden="1">
      <c r="B1741" s="116" t="str">
        <f t="shared" si="1077"/>
        <v/>
      </c>
      <c r="C1741" s="116" t="str">
        <f t="shared" si="1077"/>
        <v/>
      </c>
      <c r="D1741" s="116" t="str">
        <f t="shared" si="1077"/>
        <v/>
      </c>
      <c r="E1741" s="116" t="str">
        <f t="shared" si="1077"/>
        <v/>
      </c>
      <c r="F1741" s="116"/>
      <c r="G1741" s="116"/>
      <c r="H1741" s="116"/>
      <c r="I1741" s="116"/>
      <c r="J1741" s="116"/>
      <c r="K1741" s="118">
        <f t="shared" ref="K1741:X1741" si="1097">IF(AND($D1741="tak",OR($E1741="nie dotyczy",$E1741="badania przemysłowe"),LataProjekcji&lt;=Koniec_Projekt),K410,0)</f>
        <v>0</v>
      </c>
      <c r="L1741" s="118">
        <f t="shared" si="1097"/>
        <v>0</v>
      </c>
      <c r="M1741" s="118">
        <f t="shared" si="1097"/>
        <v>0</v>
      </c>
      <c r="N1741" s="118">
        <f t="shared" si="1097"/>
        <v>0</v>
      </c>
      <c r="O1741" s="118">
        <f t="shared" si="1097"/>
        <v>0</v>
      </c>
      <c r="P1741" s="118">
        <f t="shared" si="1097"/>
        <v>0</v>
      </c>
      <c r="Q1741" s="118">
        <f t="shared" si="1097"/>
        <v>0</v>
      </c>
      <c r="R1741" s="118">
        <f t="shared" si="1097"/>
        <v>0</v>
      </c>
      <c r="S1741" s="118">
        <f t="shared" si="1097"/>
        <v>0</v>
      </c>
      <c r="T1741" s="118">
        <f t="shared" si="1097"/>
        <v>0</v>
      </c>
      <c r="U1741" s="118">
        <f t="shared" si="1097"/>
        <v>0</v>
      </c>
      <c r="V1741" s="118">
        <f t="shared" si="1097"/>
        <v>0</v>
      </c>
      <c r="W1741" s="118">
        <f t="shared" si="1097"/>
        <v>0</v>
      </c>
      <c r="X1741" s="118">
        <f t="shared" si="1097"/>
        <v>0</v>
      </c>
    </row>
    <row r="1742" spans="2:24" hidden="1">
      <c r="B1742" s="116" t="str">
        <f t="shared" ref="B1742:E1761" si="1098">IF(ISBLANK(B1502),"",B1502)</f>
        <v/>
      </c>
      <c r="C1742" s="116" t="str">
        <f t="shared" si="1098"/>
        <v/>
      </c>
      <c r="D1742" s="116" t="str">
        <f t="shared" si="1098"/>
        <v/>
      </c>
      <c r="E1742" s="116" t="str">
        <f t="shared" si="1098"/>
        <v/>
      </c>
      <c r="F1742" s="116"/>
      <c r="G1742" s="116"/>
      <c r="H1742" s="116"/>
      <c r="I1742" s="116"/>
      <c r="J1742" s="116"/>
      <c r="K1742" s="118">
        <f t="shared" ref="K1742:X1742" si="1099">IF(AND($D1742="tak",OR($E1742="nie dotyczy",$E1742="badania przemysłowe"),LataProjekcji&lt;=Koniec_Projekt),K411,0)</f>
        <v>0</v>
      </c>
      <c r="L1742" s="118">
        <f t="shared" si="1099"/>
        <v>0</v>
      </c>
      <c r="M1742" s="118">
        <f t="shared" si="1099"/>
        <v>0</v>
      </c>
      <c r="N1742" s="118">
        <f t="shared" si="1099"/>
        <v>0</v>
      </c>
      <c r="O1742" s="118">
        <f t="shared" si="1099"/>
        <v>0</v>
      </c>
      <c r="P1742" s="118">
        <f t="shared" si="1099"/>
        <v>0</v>
      </c>
      <c r="Q1742" s="118">
        <f t="shared" si="1099"/>
        <v>0</v>
      </c>
      <c r="R1742" s="118">
        <f t="shared" si="1099"/>
        <v>0</v>
      </c>
      <c r="S1742" s="118">
        <f t="shared" si="1099"/>
        <v>0</v>
      </c>
      <c r="T1742" s="118">
        <f t="shared" si="1099"/>
        <v>0</v>
      </c>
      <c r="U1742" s="118">
        <f t="shared" si="1099"/>
        <v>0</v>
      </c>
      <c r="V1742" s="118">
        <f t="shared" si="1099"/>
        <v>0</v>
      </c>
      <c r="W1742" s="118">
        <f t="shared" si="1099"/>
        <v>0</v>
      </c>
      <c r="X1742" s="118">
        <f t="shared" si="1099"/>
        <v>0</v>
      </c>
    </row>
    <row r="1743" spans="2:24" hidden="1">
      <c r="B1743" s="116" t="str">
        <f t="shared" si="1098"/>
        <v/>
      </c>
      <c r="C1743" s="116" t="str">
        <f t="shared" si="1098"/>
        <v/>
      </c>
      <c r="D1743" s="116" t="str">
        <f t="shared" si="1098"/>
        <v/>
      </c>
      <c r="E1743" s="116" t="str">
        <f t="shared" si="1098"/>
        <v/>
      </c>
      <c r="F1743" s="116"/>
      <c r="G1743" s="116"/>
      <c r="H1743" s="116"/>
      <c r="I1743" s="116"/>
      <c r="J1743" s="116"/>
      <c r="K1743" s="118">
        <f t="shared" ref="K1743:X1743" si="1100">IF(AND($D1743="tak",OR($E1743="nie dotyczy",$E1743="badania przemysłowe"),LataProjekcji&lt;=Koniec_Projekt),K412,0)</f>
        <v>0</v>
      </c>
      <c r="L1743" s="118">
        <f t="shared" si="1100"/>
        <v>0</v>
      </c>
      <c r="M1743" s="118">
        <f t="shared" si="1100"/>
        <v>0</v>
      </c>
      <c r="N1743" s="118">
        <f t="shared" si="1100"/>
        <v>0</v>
      </c>
      <c r="O1743" s="118">
        <f t="shared" si="1100"/>
        <v>0</v>
      </c>
      <c r="P1743" s="118">
        <f t="shared" si="1100"/>
        <v>0</v>
      </c>
      <c r="Q1743" s="118">
        <f t="shared" si="1100"/>
        <v>0</v>
      </c>
      <c r="R1743" s="118">
        <f t="shared" si="1100"/>
        <v>0</v>
      </c>
      <c r="S1743" s="118">
        <f t="shared" si="1100"/>
        <v>0</v>
      </c>
      <c r="T1743" s="118">
        <f t="shared" si="1100"/>
        <v>0</v>
      </c>
      <c r="U1743" s="118">
        <f t="shared" si="1100"/>
        <v>0</v>
      </c>
      <c r="V1743" s="118">
        <f t="shared" si="1100"/>
        <v>0</v>
      </c>
      <c r="W1743" s="118">
        <f t="shared" si="1100"/>
        <v>0</v>
      </c>
      <c r="X1743" s="118">
        <f t="shared" si="1100"/>
        <v>0</v>
      </c>
    </row>
    <row r="1744" spans="2:24" hidden="1">
      <c r="B1744" s="116" t="str">
        <f t="shared" si="1098"/>
        <v/>
      </c>
      <c r="C1744" s="116" t="str">
        <f t="shared" si="1098"/>
        <v/>
      </c>
      <c r="D1744" s="116" t="str">
        <f t="shared" si="1098"/>
        <v/>
      </c>
      <c r="E1744" s="116" t="str">
        <f t="shared" si="1098"/>
        <v/>
      </c>
      <c r="F1744" s="116"/>
      <c r="G1744" s="116"/>
      <c r="H1744" s="116"/>
      <c r="I1744" s="116"/>
      <c r="J1744" s="116"/>
      <c r="K1744" s="118">
        <f t="shared" ref="K1744:X1744" si="1101">IF(AND($D1744="tak",OR($E1744="nie dotyczy",$E1744="badania przemysłowe"),LataProjekcji&lt;=Koniec_Projekt),K413,0)</f>
        <v>0</v>
      </c>
      <c r="L1744" s="118">
        <f t="shared" si="1101"/>
        <v>0</v>
      </c>
      <c r="M1744" s="118">
        <f t="shared" si="1101"/>
        <v>0</v>
      </c>
      <c r="N1744" s="118">
        <f t="shared" si="1101"/>
        <v>0</v>
      </c>
      <c r="O1744" s="118">
        <f t="shared" si="1101"/>
        <v>0</v>
      </c>
      <c r="P1744" s="118">
        <f t="shared" si="1101"/>
        <v>0</v>
      </c>
      <c r="Q1744" s="118">
        <f t="shared" si="1101"/>
        <v>0</v>
      </c>
      <c r="R1744" s="118">
        <f t="shared" si="1101"/>
        <v>0</v>
      </c>
      <c r="S1744" s="118">
        <f t="shared" si="1101"/>
        <v>0</v>
      </c>
      <c r="T1744" s="118">
        <f t="shared" si="1101"/>
        <v>0</v>
      </c>
      <c r="U1744" s="118">
        <f t="shared" si="1101"/>
        <v>0</v>
      </c>
      <c r="V1744" s="118">
        <f t="shared" si="1101"/>
        <v>0</v>
      </c>
      <c r="W1744" s="118">
        <f t="shared" si="1101"/>
        <v>0</v>
      </c>
      <c r="X1744" s="118">
        <f t="shared" si="1101"/>
        <v>0</v>
      </c>
    </row>
    <row r="1745" spans="2:24" hidden="1">
      <c r="B1745" s="116" t="str">
        <f t="shared" si="1098"/>
        <v/>
      </c>
      <c r="C1745" s="116" t="str">
        <f t="shared" si="1098"/>
        <v/>
      </c>
      <c r="D1745" s="116" t="str">
        <f t="shared" si="1098"/>
        <v/>
      </c>
      <c r="E1745" s="116" t="str">
        <f t="shared" si="1098"/>
        <v/>
      </c>
      <c r="F1745" s="116"/>
      <c r="G1745" s="116"/>
      <c r="H1745" s="116"/>
      <c r="I1745" s="116"/>
      <c r="J1745" s="116"/>
      <c r="K1745" s="118">
        <f t="shared" ref="K1745:X1745" si="1102">IF(AND($D1745="tak",OR($E1745="nie dotyczy",$E1745="badania przemysłowe"),LataProjekcji&lt;=Koniec_Projekt),K414,0)</f>
        <v>0</v>
      </c>
      <c r="L1745" s="118">
        <f t="shared" si="1102"/>
        <v>0</v>
      </c>
      <c r="M1745" s="118">
        <f t="shared" si="1102"/>
        <v>0</v>
      </c>
      <c r="N1745" s="118">
        <f t="shared" si="1102"/>
        <v>0</v>
      </c>
      <c r="O1745" s="118">
        <f t="shared" si="1102"/>
        <v>0</v>
      </c>
      <c r="P1745" s="118">
        <f t="shared" si="1102"/>
        <v>0</v>
      </c>
      <c r="Q1745" s="118">
        <f t="shared" si="1102"/>
        <v>0</v>
      </c>
      <c r="R1745" s="118">
        <f t="shared" si="1102"/>
        <v>0</v>
      </c>
      <c r="S1745" s="118">
        <f t="shared" si="1102"/>
        <v>0</v>
      </c>
      <c r="T1745" s="118">
        <f t="shared" si="1102"/>
        <v>0</v>
      </c>
      <c r="U1745" s="118">
        <f t="shared" si="1102"/>
        <v>0</v>
      </c>
      <c r="V1745" s="118">
        <f t="shared" si="1102"/>
        <v>0</v>
      </c>
      <c r="W1745" s="118">
        <f t="shared" si="1102"/>
        <v>0</v>
      </c>
      <c r="X1745" s="118">
        <f t="shared" si="1102"/>
        <v>0</v>
      </c>
    </row>
    <row r="1746" spans="2:24" hidden="1">
      <c r="B1746" s="116" t="str">
        <f t="shared" si="1098"/>
        <v/>
      </c>
      <c r="C1746" s="116" t="str">
        <f t="shared" si="1098"/>
        <v/>
      </c>
      <c r="D1746" s="116" t="str">
        <f t="shared" si="1098"/>
        <v/>
      </c>
      <c r="E1746" s="116" t="str">
        <f t="shared" si="1098"/>
        <v/>
      </c>
      <c r="F1746" s="116"/>
      <c r="G1746" s="116"/>
      <c r="H1746" s="116"/>
      <c r="I1746" s="116"/>
      <c r="J1746" s="116"/>
      <c r="K1746" s="118">
        <f t="shared" ref="K1746:X1746" si="1103">IF(AND($D1746="tak",OR($E1746="nie dotyczy",$E1746="badania przemysłowe"),LataProjekcji&lt;=Koniec_Projekt),K415,0)</f>
        <v>0</v>
      </c>
      <c r="L1746" s="118">
        <f t="shared" si="1103"/>
        <v>0</v>
      </c>
      <c r="M1746" s="118">
        <f t="shared" si="1103"/>
        <v>0</v>
      </c>
      <c r="N1746" s="118">
        <f t="shared" si="1103"/>
        <v>0</v>
      </c>
      <c r="O1746" s="118">
        <f t="shared" si="1103"/>
        <v>0</v>
      </c>
      <c r="P1746" s="118">
        <f t="shared" si="1103"/>
        <v>0</v>
      </c>
      <c r="Q1746" s="118">
        <f t="shared" si="1103"/>
        <v>0</v>
      </c>
      <c r="R1746" s="118">
        <f t="shared" si="1103"/>
        <v>0</v>
      </c>
      <c r="S1746" s="118">
        <f t="shared" si="1103"/>
        <v>0</v>
      </c>
      <c r="T1746" s="118">
        <f t="shared" si="1103"/>
        <v>0</v>
      </c>
      <c r="U1746" s="118">
        <f t="shared" si="1103"/>
        <v>0</v>
      </c>
      <c r="V1746" s="118">
        <f t="shared" si="1103"/>
        <v>0</v>
      </c>
      <c r="W1746" s="118">
        <f t="shared" si="1103"/>
        <v>0</v>
      </c>
      <c r="X1746" s="118">
        <f t="shared" si="1103"/>
        <v>0</v>
      </c>
    </row>
    <row r="1747" spans="2:24" hidden="1">
      <c r="B1747" s="116" t="str">
        <f t="shared" si="1098"/>
        <v/>
      </c>
      <c r="C1747" s="116" t="str">
        <f t="shared" si="1098"/>
        <v/>
      </c>
      <c r="D1747" s="116" t="str">
        <f t="shared" si="1098"/>
        <v/>
      </c>
      <c r="E1747" s="116" t="str">
        <f t="shared" si="1098"/>
        <v/>
      </c>
      <c r="F1747" s="116"/>
      <c r="G1747" s="116"/>
      <c r="H1747" s="116"/>
      <c r="I1747" s="116"/>
      <c r="J1747" s="116"/>
      <c r="K1747" s="118">
        <f t="shared" ref="K1747:X1747" si="1104">IF(AND($D1747="tak",OR($E1747="nie dotyczy",$E1747="badania przemysłowe"),LataProjekcji&lt;=Koniec_Projekt),K416,0)</f>
        <v>0</v>
      </c>
      <c r="L1747" s="118">
        <f t="shared" si="1104"/>
        <v>0</v>
      </c>
      <c r="M1747" s="118">
        <f t="shared" si="1104"/>
        <v>0</v>
      </c>
      <c r="N1747" s="118">
        <f t="shared" si="1104"/>
        <v>0</v>
      </c>
      <c r="O1747" s="118">
        <f t="shared" si="1104"/>
        <v>0</v>
      </c>
      <c r="P1747" s="118">
        <f t="shared" si="1104"/>
        <v>0</v>
      </c>
      <c r="Q1747" s="118">
        <f t="shared" si="1104"/>
        <v>0</v>
      </c>
      <c r="R1747" s="118">
        <f t="shared" si="1104"/>
        <v>0</v>
      </c>
      <c r="S1747" s="118">
        <f t="shared" si="1104"/>
        <v>0</v>
      </c>
      <c r="T1747" s="118">
        <f t="shared" si="1104"/>
        <v>0</v>
      </c>
      <c r="U1747" s="118">
        <f t="shared" si="1104"/>
        <v>0</v>
      </c>
      <c r="V1747" s="118">
        <f t="shared" si="1104"/>
        <v>0</v>
      </c>
      <c r="W1747" s="118">
        <f t="shared" si="1104"/>
        <v>0</v>
      </c>
      <c r="X1747" s="118">
        <f t="shared" si="1104"/>
        <v>0</v>
      </c>
    </row>
    <row r="1748" spans="2:24" hidden="1">
      <c r="B1748" s="116" t="str">
        <f t="shared" si="1098"/>
        <v/>
      </c>
      <c r="C1748" s="116" t="str">
        <f t="shared" si="1098"/>
        <v/>
      </c>
      <c r="D1748" s="116" t="str">
        <f t="shared" si="1098"/>
        <v/>
      </c>
      <c r="E1748" s="116" t="str">
        <f t="shared" si="1098"/>
        <v/>
      </c>
      <c r="F1748" s="116"/>
      <c r="G1748" s="116"/>
      <c r="H1748" s="116"/>
      <c r="I1748" s="116"/>
      <c r="J1748" s="116"/>
      <c r="K1748" s="118">
        <f t="shared" ref="K1748:X1748" si="1105">IF(AND($D1748="tak",OR($E1748="nie dotyczy",$E1748="badania przemysłowe"),LataProjekcji&lt;=Koniec_Projekt),K417,0)</f>
        <v>0</v>
      </c>
      <c r="L1748" s="118">
        <f t="shared" si="1105"/>
        <v>0</v>
      </c>
      <c r="M1748" s="118">
        <f t="shared" si="1105"/>
        <v>0</v>
      </c>
      <c r="N1748" s="118">
        <f t="shared" si="1105"/>
        <v>0</v>
      </c>
      <c r="O1748" s="118">
        <f t="shared" si="1105"/>
        <v>0</v>
      </c>
      <c r="P1748" s="118">
        <f t="shared" si="1105"/>
        <v>0</v>
      </c>
      <c r="Q1748" s="118">
        <f t="shared" si="1105"/>
        <v>0</v>
      </c>
      <c r="R1748" s="118">
        <f t="shared" si="1105"/>
        <v>0</v>
      </c>
      <c r="S1748" s="118">
        <f t="shared" si="1105"/>
        <v>0</v>
      </c>
      <c r="T1748" s="118">
        <f t="shared" si="1105"/>
        <v>0</v>
      </c>
      <c r="U1748" s="118">
        <f t="shared" si="1105"/>
        <v>0</v>
      </c>
      <c r="V1748" s="118">
        <f t="shared" si="1105"/>
        <v>0</v>
      </c>
      <c r="W1748" s="118">
        <f t="shared" si="1105"/>
        <v>0</v>
      </c>
      <c r="X1748" s="118">
        <f t="shared" si="1105"/>
        <v>0</v>
      </c>
    </row>
    <row r="1749" spans="2:24" hidden="1">
      <c r="B1749" s="116" t="str">
        <f t="shared" si="1098"/>
        <v/>
      </c>
      <c r="C1749" s="116" t="str">
        <f t="shared" si="1098"/>
        <v/>
      </c>
      <c r="D1749" s="116" t="str">
        <f t="shared" si="1098"/>
        <v/>
      </c>
      <c r="E1749" s="116" t="str">
        <f t="shared" si="1098"/>
        <v/>
      </c>
      <c r="F1749" s="116"/>
      <c r="G1749" s="116"/>
      <c r="H1749" s="116"/>
      <c r="I1749" s="116"/>
      <c r="J1749" s="116"/>
      <c r="K1749" s="118">
        <f t="shared" ref="K1749:X1749" si="1106">IF(AND($D1749="tak",OR($E1749="nie dotyczy",$E1749="badania przemysłowe"),LataProjekcji&lt;=Koniec_Projekt),K418,0)</f>
        <v>0</v>
      </c>
      <c r="L1749" s="118">
        <f t="shared" si="1106"/>
        <v>0</v>
      </c>
      <c r="M1749" s="118">
        <f t="shared" si="1106"/>
        <v>0</v>
      </c>
      <c r="N1749" s="118">
        <f t="shared" si="1106"/>
        <v>0</v>
      </c>
      <c r="O1749" s="118">
        <f t="shared" si="1106"/>
        <v>0</v>
      </c>
      <c r="P1749" s="118">
        <f t="shared" si="1106"/>
        <v>0</v>
      </c>
      <c r="Q1749" s="118">
        <f t="shared" si="1106"/>
        <v>0</v>
      </c>
      <c r="R1749" s="118">
        <f t="shared" si="1106"/>
        <v>0</v>
      </c>
      <c r="S1749" s="118">
        <f t="shared" si="1106"/>
        <v>0</v>
      </c>
      <c r="T1749" s="118">
        <f t="shared" si="1106"/>
        <v>0</v>
      </c>
      <c r="U1749" s="118">
        <f t="shared" si="1106"/>
        <v>0</v>
      </c>
      <c r="V1749" s="118">
        <f t="shared" si="1106"/>
        <v>0</v>
      </c>
      <c r="W1749" s="118">
        <f t="shared" si="1106"/>
        <v>0</v>
      </c>
      <c r="X1749" s="118">
        <f t="shared" si="1106"/>
        <v>0</v>
      </c>
    </row>
    <row r="1750" spans="2:24" hidden="1">
      <c r="B1750" s="116" t="str">
        <f t="shared" si="1098"/>
        <v/>
      </c>
      <c r="C1750" s="116" t="str">
        <f t="shared" si="1098"/>
        <v/>
      </c>
      <c r="D1750" s="116" t="str">
        <f t="shared" si="1098"/>
        <v/>
      </c>
      <c r="E1750" s="116" t="str">
        <f t="shared" si="1098"/>
        <v/>
      </c>
      <c r="F1750" s="116"/>
      <c r="G1750" s="116"/>
      <c r="H1750" s="116"/>
      <c r="I1750" s="116"/>
      <c r="J1750" s="116"/>
      <c r="K1750" s="118">
        <f t="shared" ref="K1750:X1750" si="1107">IF(AND($D1750="tak",OR($E1750="nie dotyczy",$E1750="badania przemysłowe"),LataProjekcji&lt;=Koniec_Projekt),K419,0)</f>
        <v>0</v>
      </c>
      <c r="L1750" s="118">
        <f t="shared" si="1107"/>
        <v>0</v>
      </c>
      <c r="M1750" s="118">
        <f t="shared" si="1107"/>
        <v>0</v>
      </c>
      <c r="N1750" s="118">
        <f t="shared" si="1107"/>
        <v>0</v>
      </c>
      <c r="O1750" s="118">
        <f t="shared" si="1107"/>
        <v>0</v>
      </c>
      <c r="P1750" s="118">
        <f t="shared" si="1107"/>
        <v>0</v>
      </c>
      <c r="Q1750" s="118">
        <f t="shared" si="1107"/>
        <v>0</v>
      </c>
      <c r="R1750" s="118">
        <f t="shared" si="1107"/>
        <v>0</v>
      </c>
      <c r="S1750" s="118">
        <f t="shared" si="1107"/>
        <v>0</v>
      </c>
      <c r="T1750" s="118">
        <f t="shared" si="1107"/>
        <v>0</v>
      </c>
      <c r="U1750" s="118">
        <f t="shared" si="1107"/>
        <v>0</v>
      </c>
      <c r="V1750" s="118">
        <f t="shared" si="1107"/>
        <v>0</v>
      </c>
      <c r="W1750" s="118">
        <f t="shared" si="1107"/>
        <v>0</v>
      </c>
      <c r="X1750" s="118">
        <f t="shared" si="1107"/>
        <v>0</v>
      </c>
    </row>
    <row r="1751" spans="2:24" hidden="1">
      <c r="B1751" s="116" t="str">
        <f t="shared" si="1098"/>
        <v/>
      </c>
      <c r="C1751" s="116" t="str">
        <f t="shared" si="1098"/>
        <v/>
      </c>
      <c r="D1751" s="116" t="str">
        <f t="shared" si="1098"/>
        <v/>
      </c>
      <c r="E1751" s="116" t="str">
        <f t="shared" si="1098"/>
        <v/>
      </c>
      <c r="F1751" s="116"/>
      <c r="G1751" s="116"/>
      <c r="H1751" s="116"/>
      <c r="I1751" s="116"/>
      <c r="J1751" s="116"/>
      <c r="K1751" s="118">
        <f t="shared" ref="K1751:X1751" si="1108">IF(AND($D1751="tak",OR($E1751="nie dotyczy",$E1751="badania przemysłowe"),LataProjekcji&lt;=Koniec_Projekt),K420,0)</f>
        <v>0</v>
      </c>
      <c r="L1751" s="118">
        <f t="shared" si="1108"/>
        <v>0</v>
      </c>
      <c r="M1751" s="118">
        <f t="shared" si="1108"/>
        <v>0</v>
      </c>
      <c r="N1751" s="118">
        <f t="shared" si="1108"/>
        <v>0</v>
      </c>
      <c r="O1751" s="118">
        <f t="shared" si="1108"/>
        <v>0</v>
      </c>
      <c r="P1751" s="118">
        <f t="shared" si="1108"/>
        <v>0</v>
      </c>
      <c r="Q1751" s="118">
        <f t="shared" si="1108"/>
        <v>0</v>
      </c>
      <c r="R1751" s="118">
        <f t="shared" si="1108"/>
        <v>0</v>
      </c>
      <c r="S1751" s="118">
        <f t="shared" si="1108"/>
        <v>0</v>
      </c>
      <c r="T1751" s="118">
        <f t="shared" si="1108"/>
        <v>0</v>
      </c>
      <c r="U1751" s="118">
        <f t="shared" si="1108"/>
        <v>0</v>
      </c>
      <c r="V1751" s="118">
        <f t="shared" si="1108"/>
        <v>0</v>
      </c>
      <c r="W1751" s="118">
        <f t="shared" si="1108"/>
        <v>0</v>
      </c>
      <c r="X1751" s="118">
        <f t="shared" si="1108"/>
        <v>0</v>
      </c>
    </row>
    <row r="1752" spans="2:24" hidden="1">
      <c r="B1752" s="116" t="str">
        <f t="shared" si="1098"/>
        <v/>
      </c>
      <c r="C1752" s="116" t="str">
        <f t="shared" si="1098"/>
        <v/>
      </c>
      <c r="D1752" s="116" t="str">
        <f t="shared" si="1098"/>
        <v/>
      </c>
      <c r="E1752" s="116" t="str">
        <f t="shared" si="1098"/>
        <v/>
      </c>
      <c r="F1752" s="116"/>
      <c r="G1752" s="116"/>
      <c r="H1752" s="116"/>
      <c r="I1752" s="116"/>
      <c r="J1752" s="116"/>
      <c r="K1752" s="118">
        <f t="shared" ref="K1752:X1752" si="1109">IF(AND($D1752="tak",OR($E1752="nie dotyczy",$E1752="badania przemysłowe"),LataProjekcji&lt;=Koniec_Projekt),K421,0)</f>
        <v>0</v>
      </c>
      <c r="L1752" s="118">
        <f t="shared" si="1109"/>
        <v>0</v>
      </c>
      <c r="M1752" s="118">
        <f t="shared" si="1109"/>
        <v>0</v>
      </c>
      <c r="N1752" s="118">
        <f t="shared" si="1109"/>
        <v>0</v>
      </c>
      <c r="O1752" s="118">
        <f t="shared" si="1109"/>
        <v>0</v>
      </c>
      <c r="P1752" s="118">
        <f t="shared" si="1109"/>
        <v>0</v>
      </c>
      <c r="Q1752" s="118">
        <f t="shared" si="1109"/>
        <v>0</v>
      </c>
      <c r="R1752" s="118">
        <f t="shared" si="1109"/>
        <v>0</v>
      </c>
      <c r="S1752" s="118">
        <f t="shared" si="1109"/>
        <v>0</v>
      </c>
      <c r="T1752" s="118">
        <f t="shared" si="1109"/>
        <v>0</v>
      </c>
      <c r="U1752" s="118">
        <f t="shared" si="1109"/>
        <v>0</v>
      </c>
      <c r="V1752" s="118">
        <f t="shared" si="1109"/>
        <v>0</v>
      </c>
      <c r="W1752" s="118">
        <f t="shared" si="1109"/>
        <v>0</v>
      </c>
      <c r="X1752" s="118">
        <f t="shared" si="1109"/>
        <v>0</v>
      </c>
    </row>
    <row r="1753" spans="2:24" hidden="1">
      <c r="B1753" s="116" t="str">
        <f t="shared" si="1098"/>
        <v/>
      </c>
      <c r="C1753" s="116" t="str">
        <f t="shared" si="1098"/>
        <v/>
      </c>
      <c r="D1753" s="116" t="str">
        <f t="shared" si="1098"/>
        <v/>
      </c>
      <c r="E1753" s="116" t="str">
        <f t="shared" si="1098"/>
        <v/>
      </c>
      <c r="F1753" s="116"/>
      <c r="G1753" s="116"/>
      <c r="H1753" s="116"/>
      <c r="I1753" s="116"/>
      <c r="J1753" s="116"/>
      <c r="K1753" s="118">
        <f t="shared" ref="K1753:X1753" si="1110">IF(AND($D1753="tak",OR($E1753="nie dotyczy",$E1753="badania przemysłowe"),LataProjekcji&lt;=Koniec_Projekt),K422,0)</f>
        <v>0</v>
      </c>
      <c r="L1753" s="118">
        <f t="shared" si="1110"/>
        <v>0</v>
      </c>
      <c r="M1753" s="118">
        <f t="shared" si="1110"/>
        <v>0</v>
      </c>
      <c r="N1753" s="118">
        <f t="shared" si="1110"/>
        <v>0</v>
      </c>
      <c r="O1753" s="118">
        <f t="shared" si="1110"/>
        <v>0</v>
      </c>
      <c r="P1753" s="118">
        <f t="shared" si="1110"/>
        <v>0</v>
      </c>
      <c r="Q1753" s="118">
        <f t="shared" si="1110"/>
        <v>0</v>
      </c>
      <c r="R1753" s="118">
        <f t="shared" si="1110"/>
        <v>0</v>
      </c>
      <c r="S1753" s="118">
        <f t="shared" si="1110"/>
        <v>0</v>
      </c>
      <c r="T1753" s="118">
        <f t="shared" si="1110"/>
        <v>0</v>
      </c>
      <c r="U1753" s="118">
        <f t="shared" si="1110"/>
        <v>0</v>
      </c>
      <c r="V1753" s="118">
        <f t="shared" si="1110"/>
        <v>0</v>
      </c>
      <c r="W1753" s="118">
        <f t="shared" si="1110"/>
        <v>0</v>
      </c>
      <c r="X1753" s="118">
        <f t="shared" si="1110"/>
        <v>0</v>
      </c>
    </row>
    <row r="1754" spans="2:24" hidden="1">
      <c r="B1754" s="116" t="str">
        <f t="shared" si="1098"/>
        <v/>
      </c>
      <c r="C1754" s="116" t="str">
        <f t="shared" si="1098"/>
        <v/>
      </c>
      <c r="D1754" s="116" t="str">
        <f t="shared" si="1098"/>
        <v/>
      </c>
      <c r="E1754" s="116" t="str">
        <f t="shared" si="1098"/>
        <v/>
      </c>
      <c r="F1754" s="116"/>
      <c r="G1754" s="116"/>
      <c r="H1754" s="116"/>
      <c r="I1754" s="116"/>
      <c r="J1754" s="116"/>
      <c r="K1754" s="118">
        <f t="shared" ref="K1754:X1754" si="1111">IF(AND($D1754="tak",OR($E1754="nie dotyczy",$E1754="badania przemysłowe"),LataProjekcji&lt;=Koniec_Projekt),K423,0)</f>
        <v>0</v>
      </c>
      <c r="L1754" s="118">
        <f t="shared" si="1111"/>
        <v>0</v>
      </c>
      <c r="M1754" s="118">
        <f t="shared" si="1111"/>
        <v>0</v>
      </c>
      <c r="N1754" s="118">
        <f t="shared" si="1111"/>
        <v>0</v>
      </c>
      <c r="O1754" s="118">
        <f t="shared" si="1111"/>
        <v>0</v>
      </c>
      <c r="P1754" s="118">
        <f t="shared" si="1111"/>
        <v>0</v>
      </c>
      <c r="Q1754" s="118">
        <f t="shared" si="1111"/>
        <v>0</v>
      </c>
      <c r="R1754" s="118">
        <f t="shared" si="1111"/>
        <v>0</v>
      </c>
      <c r="S1754" s="118">
        <f t="shared" si="1111"/>
        <v>0</v>
      </c>
      <c r="T1754" s="118">
        <f t="shared" si="1111"/>
        <v>0</v>
      </c>
      <c r="U1754" s="118">
        <f t="shared" si="1111"/>
        <v>0</v>
      </c>
      <c r="V1754" s="118">
        <f t="shared" si="1111"/>
        <v>0</v>
      </c>
      <c r="W1754" s="118">
        <f t="shared" si="1111"/>
        <v>0</v>
      </c>
      <c r="X1754" s="118">
        <f t="shared" si="1111"/>
        <v>0</v>
      </c>
    </row>
    <row r="1755" spans="2:24" hidden="1">
      <c r="B1755" s="116" t="str">
        <f t="shared" si="1098"/>
        <v/>
      </c>
      <c r="C1755" s="116" t="str">
        <f t="shared" si="1098"/>
        <v/>
      </c>
      <c r="D1755" s="116" t="str">
        <f t="shared" si="1098"/>
        <v/>
      </c>
      <c r="E1755" s="116" t="str">
        <f t="shared" si="1098"/>
        <v/>
      </c>
      <c r="F1755" s="116"/>
      <c r="G1755" s="116"/>
      <c r="H1755" s="116"/>
      <c r="I1755" s="116"/>
      <c r="J1755" s="116"/>
      <c r="K1755" s="118">
        <f t="shared" ref="K1755:X1755" si="1112">IF(AND($D1755="tak",OR($E1755="nie dotyczy",$E1755="badania przemysłowe"),LataProjekcji&lt;=Koniec_Projekt),K424,0)</f>
        <v>0</v>
      </c>
      <c r="L1755" s="118">
        <f t="shared" si="1112"/>
        <v>0</v>
      </c>
      <c r="M1755" s="118">
        <f t="shared" si="1112"/>
        <v>0</v>
      </c>
      <c r="N1755" s="118">
        <f t="shared" si="1112"/>
        <v>0</v>
      </c>
      <c r="O1755" s="118">
        <f t="shared" si="1112"/>
        <v>0</v>
      </c>
      <c r="P1755" s="118">
        <f t="shared" si="1112"/>
        <v>0</v>
      </c>
      <c r="Q1755" s="118">
        <f t="shared" si="1112"/>
        <v>0</v>
      </c>
      <c r="R1755" s="118">
        <f t="shared" si="1112"/>
        <v>0</v>
      </c>
      <c r="S1755" s="118">
        <f t="shared" si="1112"/>
        <v>0</v>
      </c>
      <c r="T1755" s="118">
        <f t="shared" si="1112"/>
        <v>0</v>
      </c>
      <c r="U1755" s="118">
        <f t="shared" si="1112"/>
        <v>0</v>
      </c>
      <c r="V1755" s="118">
        <f t="shared" si="1112"/>
        <v>0</v>
      </c>
      <c r="W1755" s="118">
        <f t="shared" si="1112"/>
        <v>0</v>
      </c>
      <c r="X1755" s="118">
        <f t="shared" si="1112"/>
        <v>0</v>
      </c>
    </row>
    <row r="1756" spans="2:24" hidden="1">
      <c r="B1756" s="116" t="str">
        <f t="shared" si="1098"/>
        <v/>
      </c>
      <c r="C1756" s="116" t="str">
        <f t="shared" si="1098"/>
        <v/>
      </c>
      <c r="D1756" s="116" t="str">
        <f t="shared" si="1098"/>
        <v/>
      </c>
      <c r="E1756" s="116" t="str">
        <f t="shared" si="1098"/>
        <v/>
      </c>
      <c r="F1756" s="116"/>
      <c r="G1756" s="116"/>
      <c r="H1756" s="116"/>
      <c r="I1756" s="116"/>
      <c r="J1756" s="116"/>
      <c r="K1756" s="118">
        <f t="shared" ref="K1756:X1756" si="1113">IF(AND($D1756="tak",OR($E1756="nie dotyczy",$E1756="badania przemysłowe"),LataProjekcji&lt;=Koniec_Projekt),K425,0)</f>
        <v>0</v>
      </c>
      <c r="L1756" s="118">
        <f t="shared" si="1113"/>
        <v>0</v>
      </c>
      <c r="M1756" s="118">
        <f t="shared" si="1113"/>
        <v>0</v>
      </c>
      <c r="N1756" s="118">
        <f t="shared" si="1113"/>
        <v>0</v>
      </c>
      <c r="O1756" s="118">
        <f t="shared" si="1113"/>
        <v>0</v>
      </c>
      <c r="P1756" s="118">
        <f t="shared" si="1113"/>
        <v>0</v>
      </c>
      <c r="Q1756" s="118">
        <f t="shared" si="1113"/>
        <v>0</v>
      </c>
      <c r="R1756" s="118">
        <f t="shared" si="1113"/>
        <v>0</v>
      </c>
      <c r="S1756" s="118">
        <f t="shared" si="1113"/>
        <v>0</v>
      </c>
      <c r="T1756" s="118">
        <f t="shared" si="1113"/>
        <v>0</v>
      </c>
      <c r="U1756" s="118">
        <f t="shared" si="1113"/>
        <v>0</v>
      </c>
      <c r="V1756" s="118">
        <f t="shared" si="1113"/>
        <v>0</v>
      </c>
      <c r="W1756" s="118">
        <f t="shared" si="1113"/>
        <v>0</v>
      </c>
      <c r="X1756" s="118">
        <f t="shared" si="1113"/>
        <v>0</v>
      </c>
    </row>
    <row r="1757" spans="2:24" hidden="1">
      <c r="B1757" s="116" t="str">
        <f t="shared" si="1098"/>
        <v/>
      </c>
      <c r="C1757" s="116" t="str">
        <f t="shared" si="1098"/>
        <v/>
      </c>
      <c r="D1757" s="116" t="str">
        <f t="shared" si="1098"/>
        <v/>
      </c>
      <c r="E1757" s="116" t="str">
        <f t="shared" si="1098"/>
        <v/>
      </c>
      <c r="F1757" s="116"/>
      <c r="G1757" s="116"/>
      <c r="H1757" s="116"/>
      <c r="I1757" s="116"/>
      <c r="J1757" s="116"/>
      <c r="K1757" s="118">
        <f t="shared" ref="K1757:X1757" si="1114">IF(AND($D1757="tak",OR($E1757="nie dotyczy",$E1757="badania przemysłowe"),LataProjekcji&lt;=Koniec_Projekt),K426,0)</f>
        <v>0</v>
      </c>
      <c r="L1757" s="118">
        <f t="shared" si="1114"/>
        <v>0</v>
      </c>
      <c r="M1757" s="118">
        <f t="shared" si="1114"/>
        <v>0</v>
      </c>
      <c r="N1757" s="118">
        <f t="shared" si="1114"/>
        <v>0</v>
      </c>
      <c r="O1757" s="118">
        <f t="shared" si="1114"/>
        <v>0</v>
      </c>
      <c r="P1757" s="118">
        <f t="shared" si="1114"/>
        <v>0</v>
      </c>
      <c r="Q1757" s="118">
        <f t="shared" si="1114"/>
        <v>0</v>
      </c>
      <c r="R1757" s="118">
        <f t="shared" si="1114"/>
        <v>0</v>
      </c>
      <c r="S1757" s="118">
        <f t="shared" si="1114"/>
        <v>0</v>
      </c>
      <c r="T1757" s="118">
        <f t="shared" si="1114"/>
        <v>0</v>
      </c>
      <c r="U1757" s="118">
        <f t="shared" si="1114"/>
        <v>0</v>
      </c>
      <c r="V1757" s="118">
        <f t="shared" si="1114"/>
        <v>0</v>
      </c>
      <c r="W1757" s="118">
        <f t="shared" si="1114"/>
        <v>0</v>
      </c>
      <c r="X1757" s="118">
        <f t="shared" si="1114"/>
        <v>0</v>
      </c>
    </row>
    <row r="1758" spans="2:24" hidden="1">
      <c r="B1758" s="116" t="str">
        <f t="shared" si="1098"/>
        <v/>
      </c>
      <c r="C1758" s="116" t="str">
        <f t="shared" si="1098"/>
        <v/>
      </c>
      <c r="D1758" s="116" t="str">
        <f t="shared" si="1098"/>
        <v/>
      </c>
      <c r="E1758" s="116" t="str">
        <f t="shared" si="1098"/>
        <v/>
      </c>
      <c r="F1758" s="116"/>
      <c r="G1758" s="116"/>
      <c r="H1758" s="116"/>
      <c r="I1758" s="116"/>
      <c r="J1758" s="116"/>
      <c r="K1758" s="118">
        <f t="shared" ref="K1758:X1758" si="1115">IF(AND($D1758="tak",OR($E1758="nie dotyczy",$E1758="badania przemysłowe"),LataProjekcji&lt;=Koniec_Projekt),K427,0)</f>
        <v>0</v>
      </c>
      <c r="L1758" s="118">
        <f t="shared" si="1115"/>
        <v>0</v>
      </c>
      <c r="M1758" s="118">
        <f t="shared" si="1115"/>
        <v>0</v>
      </c>
      <c r="N1758" s="118">
        <f t="shared" si="1115"/>
        <v>0</v>
      </c>
      <c r="O1758" s="118">
        <f t="shared" si="1115"/>
        <v>0</v>
      </c>
      <c r="P1758" s="118">
        <f t="shared" si="1115"/>
        <v>0</v>
      </c>
      <c r="Q1758" s="118">
        <f t="shared" si="1115"/>
        <v>0</v>
      </c>
      <c r="R1758" s="118">
        <f t="shared" si="1115"/>
        <v>0</v>
      </c>
      <c r="S1758" s="118">
        <f t="shared" si="1115"/>
        <v>0</v>
      </c>
      <c r="T1758" s="118">
        <f t="shared" si="1115"/>
        <v>0</v>
      </c>
      <c r="U1758" s="118">
        <f t="shared" si="1115"/>
        <v>0</v>
      </c>
      <c r="V1758" s="118">
        <f t="shared" si="1115"/>
        <v>0</v>
      </c>
      <c r="W1758" s="118">
        <f t="shared" si="1115"/>
        <v>0</v>
      </c>
      <c r="X1758" s="118">
        <f t="shared" si="1115"/>
        <v>0</v>
      </c>
    </row>
    <row r="1759" spans="2:24" hidden="1">
      <c r="B1759" s="116" t="str">
        <f t="shared" si="1098"/>
        <v/>
      </c>
      <c r="C1759" s="116" t="str">
        <f t="shared" si="1098"/>
        <v/>
      </c>
      <c r="D1759" s="116" t="str">
        <f t="shared" si="1098"/>
        <v/>
      </c>
      <c r="E1759" s="116" t="str">
        <f t="shared" si="1098"/>
        <v/>
      </c>
      <c r="F1759" s="116"/>
      <c r="G1759" s="116"/>
      <c r="H1759" s="116"/>
      <c r="I1759" s="116"/>
      <c r="J1759" s="116"/>
      <c r="K1759" s="118">
        <f t="shared" ref="K1759:X1759" si="1116">IF(AND($D1759="tak",OR($E1759="nie dotyczy",$E1759="badania przemysłowe"),LataProjekcji&lt;=Koniec_Projekt),K428,0)</f>
        <v>0</v>
      </c>
      <c r="L1759" s="118">
        <f t="shared" si="1116"/>
        <v>0</v>
      </c>
      <c r="M1759" s="118">
        <f t="shared" si="1116"/>
        <v>0</v>
      </c>
      <c r="N1759" s="118">
        <f t="shared" si="1116"/>
        <v>0</v>
      </c>
      <c r="O1759" s="118">
        <f t="shared" si="1116"/>
        <v>0</v>
      </c>
      <c r="P1759" s="118">
        <f t="shared" si="1116"/>
        <v>0</v>
      </c>
      <c r="Q1759" s="118">
        <f t="shared" si="1116"/>
        <v>0</v>
      </c>
      <c r="R1759" s="118">
        <f t="shared" si="1116"/>
        <v>0</v>
      </c>
      <c r="S1759" s="118">
        <f t="shared" si="1116"/>
        <v>0</v>
      </c>
      <c r="T1759" s="118">
        <f t="shared" si="1116"/>
        <v>0</v>
      </c>
      <c r="U1759" s="118">
        <f t="shared" si="1116"/>
        <v>0</v>
      </c>
      <c r="V1759" s="118">
        <f t="shared" si="1116"/>
        <v>0</v>
      </c>
      <c r="W1759" s="118">
        <f t="shared" si="1116"/>
        <v>0</v>
      </c>
      <c r="X1759" s="118">
        <f t="shared" si="1116"/>
        <v>0</v>
      </c>
    </row>
    <row r="1760" spans="2:24" hidden="1">
      <c r="B1760" s="116" t="str">
        <f t="shared" si="1098"/>
        <v/>
      </c>
      <c r="C1760" s="116" t="str">
        <f t="shared" si="1098"/>
        <v/>
      </c>
      <c r="D1760" s="116" t="str">
        <f t="shared" si="1098"/>
        <v/>
      </c>
      <c r="E1760" s="116" t="str">
        <f t="shared" si="1098"/>
        <v/>
      </c>
      <c r="F1760" s="116"/>
      <c r="G1760" s="116"/>
      <c r="H1760" s="116"/>
      <c r="I1760" s="116"/>
      <c r="J1760" s="116"/>
      <c r="K1760" s="118">
        <f t="shared" ref="K1760:X1760" si="1117">IF(AND($D1760="tak",OR($E1760="nie dotyczy",$E1760="badania przemysłowe"),LataProjekcji&lt;=Koniec_Projekt),K429,0)</f>
        <v>0</v>
      </c>
      <c r="L1760" s="118">
        <f t="shared" si="1117"/>
        <v>0</v>
      </c>
      <c r="M1760" s="118">
        <f t="shared" si="1117"/>
        <v>0</v>
      </c>
      <c r="N1760" s="118">
        <f t="shared" si="1117"/>
        <v>0</v>
      </c>
      <c r="O1760" s="118">
        <f t="shared" si="1117"/>
        <v>0</v>
      </c>
      <c r="P1760" s="118">
        <f t="shared" si="1117"/>
        <v>0</v>
      </c>
      <c r="Q1760" s="118">
        <f t="shared" si="1117"/>
        <v>0</v>
      </c>
      <c r="R1760" s="118">
        <f t="shared" si="1117"/>
        <v>0</v>
      </c>
      <c r="S1760" s="118">
        <f t="shared" si="1117"/>
        <v>0</v>
      </c>
      <c r="T1760" s="118">
        <f t="shared" si="1117"/>
        <v>0</v>
      </c>
      <c r="U1760" s="118">
        <f t="shared" si="1117"/>
        <v>0</v>
      </c>
      <c r="V1760" s="118">
        <f t="shared" si="1117"/>
        <v>0</v>
      </c>
      <c r="W1760" s="118">
        <f t="shared" si="1117"/>
        <v>0</v>
      </c>
      <c r="X1760" s="118">
        <f t="shared" si="1117"/>
        <v>0</v>
      </c>
    </row>
    <row r="1761" spans="2:24" hidden="1">
      <c r="B1761" s="116" t="str">
        <f t="shared" si="1098"/>
        <v/>
      </c>
      <c r="C1761" s="116" t="str">
        <f t="shared" si="1098"/>
        <v/>
      </c>
      <c r="D1761" s="116" t="str">
        <f t="shared" si="1098"/>
        <v/>
      </c>
      <c r="E1761" s="116" t="str">
        <f t="shared" si="1098"/>
        <v/>
      </c>
      <c r="F1761" s="116"/>
      <c r="G1761" s="116"/>
      <c r="H1761" s="116"/>
      <c r="I1761" s="116"/>
      <c r="J1761" s="116"/>
      <c r="K1761" s="118">
        <f t="shared" ref="K1761:X1761" si="1118">IF(AND($D1761="tak",OR($E1761="nie dotyczy",$E1761="badania przemysłowe"),LataProjekcji&lt;=Koniec_Projekt),K430,0)</f>
        <v>0</v>
      </c>
      <c r="L1761" s="118">
        <f t="shared" si="1118"/>
        <v>0</v>
      </c>
      <c r="M1761" s="118">
        <f t="shared" si="1118"/>
        <v>0</v>
      </c>
      <c r="N1761" s="118">
        <f t="shared" si="1118"/>
        <v>0</v>
      </c>
      <c r="O1761" s="118">
        <f t="shared" si="1118"/>
        <v>0</v>
      </c>
      <c r="P1761" s="118">
        <f t="shared" si="1118"/>
        <v>0</v>
      </c>
      <c r="Q1761" s="118">
        <f t="shared" si="1118"/>
        <v>0</v>
      </c>
      <c r="R1761" s="118">
        <f t="shared" si="1118"/>
        <v>0</v>
      </c>
      <c r="S1761" s="118">
        <f t="shared" si="1118"/>
        <v>0</v>
      </c>
      <c r="T1761" s="118">
        <f t="shared" si="1118"/>
        <v>0</v>
      </c>
      <c r="U1761" s="118">
        <f t="shared" si="1118"/>
        <v>0</v>
      </c>
      <c r="V1761" s="118">
        <f t="shared" si="1118"/>
        <v>0</v>
      </c>
      <c r="W1761" s="118">
        <f t="shared" si="1118"/>
        <v>0</v>
      </c>
      <c r="X1761" s="118">
        <f t="shared" si="1118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9">ROUND(SUM(K1722:K1761),0)</f>
        <v>0</v>
      </c>
      <c r="L1762" s="119">
        <f t="shared" si="1119"/>
        <v>0</v>
      </c>
      <c r="M1762" s="119">
        <f t="shared" si="1119"/>
        <v>0</v>
      </c>
      <c r="N1762" s="119">
        <f t="shared" si="1119"/>
        <v>0</v>
      </c>
      <c r="O1762" s="119">
        <f t="shared" si="1119"/>
        <v>0</v>
      </c>
      <c r="P1762" s="119">
        <f t="shared" si="1119"/>
        <v>0</v>
      </c>
      <c r="Q1762" s="119">
        <f t="shared" si="1119"/>
        <v>0</v>
      </c>
      <c r="R1762" s="119">
        <f t="shared" si="1119"/>
        <v>0</v>
      </c>
      <c r="S1762" s="119">
        <f t="shared" si="1119"/>
        <v>0</v>
      </c>
      <c r="T1762" s="119">
        <f t="shared" si="1119"/>
        <v>0</v>
      </c>
      <c r="U1762" s="119">
        <f t="shared" si="1119"/>
        <v>0</v>
      </c>
      <c r="V1762" s="119">
        <f t="shared" si="1119"/>
        <v>0</v>
      </c>
      <c r="W1762" s="119">
        <f t="shared" si="1119"/>
        <v>0</v>
      </c>
      <c r="X1762" s="119">
        <f t="shared" si="1119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20">IF(ISBLANK(B1527),"",B1527)</f>
        <v/>
      </c>
      <c r="C1767" s="116" t="str">
        <f t="shared" si="1120"/>
        <v/>
      </c>
      <c r="D1767" s="116" t="str">
        <f t="shared" si="1120"/>
        <v/>
      </c>
      <c r="E1767" s="116" t="str">
        <f t="shared" si="1120"/>
        <v/>
      </c>
      <c r="F1767" s="116"/>
      <c r="G1767" s="116"/>
      <c r="H1767" s="116"/>
      <c r="I1767" s="116"/>
      <c r="J1767" s="116"/>
      <c r="K1767" s="118">
        <f t="shared" ref="K1767:X1767" si="1121">IF(AND($D1767="tak",OR($E1767="nie dotyczy",$E1767="badania przemysłowe"),LataProjekcji&lt;=Koniec_Projekt),K436,0)</f>
        <v>0</v>
      </c>
      <c r="L1767" s="118">
        <f t="shared" si="1121"/>
        <v>0</v>
      </c>
      <c r="M1767" s="118">
        <f t="shared" si="1121"/>
        <v>0</v>
      </c>
      <c r="N1767" s="118">
        <f t="shared" si="1121"/>
        <v>0</v>
      </c>
      <c r="O1767" s="118">
        <f t="shared" si="1121"/>
        <v>0</v>
      </c>
      <c r="P1767" s="118">
        <f t="shared" si="1121"/>
        <v>0</v>
      </c>
      <c r="Q1767" s="118">
        <f t="shared" si="1121"/>
        <v>0</v>
      </c>
      <c r="R1767" s="118">
        <f t="shared" si="1121"/>
        <v>0</v>
      </c>
      <c r="S1767" s="118">
        <f t="shared" si="1121"/>
        <v>0</v>
      </c>
      <c r="T1767" s="118">
        <f t="shared" si="1121"/>
        <v>0</v>
      </c>
      <c r="U1767" s="118">
        <f t="shared" si="1121"/>
        <v>0</v>
      </c>
      <c r="V1767" s="118">
        <f t="shared" si="1121"/>
        <v>0</v>
      </c>
      <c r="W1767" s="118">
        <f t="shared" si="1121"/>
        <v>0</v>
      </c>
      <c r="X1767" s="118">
        <f t="shared" si="1121"/>
        <v>0</v>
      </c>
    </row>
    <row r="1768" spans="2:24" hidden="1">
      <c r="B1768" s="116" t="str">
        <f t="shared" si="1120"/>
        <v/>
      </c>
      <c r="C1768" s="116" t="str">
        <f t="shared" si="1120"/>
        <v/>
      </c>
      <c r="D1768" s="116" t="str">
        <f t="shared" si="1120"/>
        <v/>
      </c>
      <c r="E1768" s="116" t="str">
        <f t="shared" si="1120"/>
        <v/>
      </c>
      <c r="F1768" s="116"/>
      <c r="G1768" s="116"/>
      <c r="H1768" s="116"/>
      <c r="I1768" s="116"/>
      <c r="J1768" s="116"/>
      <c r="K1768" s="118">
        <f t="shared" ref="K1768:X1768" si="1122">IF(AND($D1768="tak",OR($E1768="nie dotyczy",$E1768="badania przemysłowe"),LataProjekcji&lt;=Koniec_Projekt),K437,0)</f>
        <v>0</v>
      </c>
      <c r="L1768" s="118">
        <f t="shared" si="1122"/>
        <v>0</v>
      </c>
      <c r="M1768" s="118">
        <f t="shared" si="1122"/>
        <v>0</v>
      </c>
      <c r="N1768" s="118">
        <f t="shared" si="1122"/>
        <v>0</v>
      </c>
      <c r="O1768" s="118">
        <f t="shared" si="1122"/>
        <v>0</v>
      </c>
      <c r="P1768" s="118">
        <f t="shared" si="1122"/>
        <v>0</v>
      </c>
      <c r="Q1768" s="118">
        <f t="shared" si="1122"/>
        <v>0</v>
      </c>
      <c r="R1768" s="118">
        <f t="shared" si="1122"/>
        <v>0</v>
      </c>
      <c r="S1768" s="118">
        <f t="shared" si="1122"/>
        <v>0</v>
      </c>
      <c r="T1768" s="118">
        <f t="shared" si="1122"/>
        <v>0</v>
      </c>
      <c r="U1768" s="118">
        <f t="shared" si="1122"/>
        <v>0</v>
      </c>
      <c r="V1768" s="118">
        <f t="shared" si="1122"/>
        <v>0</v>
      </c>
      <c r="W1768" s="118">
        <f t="shared" si="1122"/>
        <v>0</v>
      </c>
      <c r="X1768" s="118">
        <f t="shared" si="1122"/>
        <v>0</v>
      </c>
    </row>
    <row r="1769" spans="2:24" hidden="1">
      <c r="B1769" s="116" t="str">
        <f t="shared" si="1120"/>
        <v/>
      </c>
      <c r="C1769" s="116" t="str">
        <f t="shared" si="1120"/>
        <v/>
      </c>
      <c r="D1769" s="116" t="str">
        <f t="shared" si="1120"/>
        <v/>
      </c>
      <c r="E1769" s="116" t="str">
        <f t="shared" si="1120"/>
        <v/>
      </c>
      <c r="F1769" s="116"/>
      <c r="G1769" s="116"/>
      <c r="H1769" s="116"/>
      <c r="I1769" s="116"/>
      <c r="J1769" s="116"/>
      <c r="K1769" s="118">
        <f t="shared" ref="K1769:X1769" si="1123">IF(AND($D1769="tak",OR($E1769="nie dotyczy",$E1769="badania przemysłowe"),LataProjekcji&lt;=Koniec_Projekt),K438,0)</f>
        <v>0</v>
      </c>
      <c r="L1769" s="118">
        <f t="shared" si="1123"/>
        <v>0</v>
      </c>
      <c r="M1769" s="118">
        <f t="shared" si="1123"/>
        <v>0</v>
      </c>
      <c r="N1769" s="118">
        <f t="shared" si="1123"/>
        <v>0</v>
      </c>
      <c r="O1769" s="118">
        <f t="shared" si="1123"/>
        <v>0</v>
      </c>
      <c r="P1769" s="118">
        <f t="shared" si="1123"/>
        <v>0</v>
      </c>
      <c r="Q1769" s="118">
        <f t="shared" si="1123"/>
        <v>0</v>
      </c>
      <c r="R1769" s="118">
        <f t="shared" si="1123"/>
        <v>0</v>
      </c>
      <c r="S1769" s="118">
        <f t="shared" si="1123"/>
        <v>0</v>
      </c>
      <c r="T1769" s="118">
        <f t="shared" si="1123"/>
        <v>0</v>
      </c>
      <c r="U1769" s="118">
        <f t="shared" si="1123"/>
        <v>0</v>
      </c>
      <c r="V1769" s="118">
        <f t="shared" si="1123"/>
        <v>0</v>
      </c>
      <c r="W1769" s="118">
        <f t="shared" si="1123"/>
        <v>0</v>
      </c>
      <c r="X1769" s="118">
        <f t="shared" si="1123"/>
        <v>0</v>
      </c>
    </row>
    <row r="1770" spans="2:24" hidden="1">
      <c r="B1770" s="116" t="str">
        <f t="shared" si="1120"/>
        <v/>
      </c>
      <c r="C1770" s="116" t="str">
        <f t="shared" si="1120"/>
        <v/>
      </c>
      <c r="D1770" s="116" t="str">
        <f t="shared" si="1120"/>
        <v/>
      </c>
      <c r="E1770" s="116" t="str">
        <f t="shared" si="1120"/>
        <v/>
      </c>
      <c r="F1770" s="116"/>
      <c r="G1770" s="116"/>
      <c r="H1770" s="116"/>
      <c r="I1770" s="116"/>
      <c r="J1770" s="116"/>
      <c r="K1770" s="118">
        <f t="shared" ref="K1770:X1770" si="1124">IF(AND($D1770="tak",OR($E1770="nie dotyczy",$E1770="badania przemysłowe"),LataProjekcji&lt;=Koniec_Projekt),K439,0)</f>
        <v>0</v>
      </c>
      <c r="L1770" s="118">
        <f t="shared" si="1124"/>
        <v>0</v>
      </c>
      <c r="M1770" s="118">
        <f t="shared" si="1124"/>
        <v>0</v>
      </c>
      <c r="N1770" s="118">
        <f t="shared" si="1124"/>
        <v>0</v>
      </c>
      <c r="O1770" s="118">
        <f t="shared" si="1124"/>
        <v>0</v>
      </c>
      <c r="P1770" s="118">
        <f t="shared" si="1124"/>
        <v>0</v>
      </c>
      <c r="Q1770" s="118">
        <f t="shared" si="1124"/>
        <v>0</v>
      </c>
      <c r="R1770" s="118">
        <f t="shared" si="1124"/>
        <v>0</v>
      </c>
      <c r="S1770" s="118">
        <f t="shared" si="1124"/>
        <v>0</v>
      </c>
      <c r="T1770" s="118">
        <f t="shared" si="1124"/>
        <v>0</v>
      </c>
      <c r="U1770" s="118">
        <f t="shared" si="1124"/>
        <v>0</v>
      </c>
      <c r="V1770" s="118">
        <f t="shared" si="1124"/>
        <v>0</v>
      </c>
      <c r="W1770" s="118">
        <f t="shared" si="1124"/>
        <v>0</v>
      </c>
      <c r="X1770" s="118">
        <f t="shared" si="1124"/>
        <v>0</v>
      </c>
    </row>
    <row r="1771" spans="2:24" hidden="1">
      <c r="B1771" s="116" t="str">
        <f t="shared" si="1120"/>
        <v/>
      </c>
      <c r="C1771" s="116" t="str">
        <f t="shared" si="1120"/>
        <v/>
      </c>
      <c r="D1771" s="116" t="str">
        <f t="shared" si="1120"/>
        <v/>
      </c>
      <c r="E1771" s="116" t="str">
        <f t="shared" si="1120"/>
        <v/>
      </c>
      <c r="F1771" s="116"/>
      <c r="G1771" s="116"/>
      <c r="H1771" s="116"/>
      <c r="I1771" s="116"/>
      <c r="J1771" s="116"/>
      <c r="K1771" s="118">
        <f t="shared" ref="K1771:X1771" si="1125">IF(AND($D1771="tak",OR($E1771="nie dotyczy",$E1771="badania przemysłowe"),LataProjekcji&lt;=Koniec_Projekt),K440,0)</f>
        <v>0</v>
      </c>
      <c r="L1771" s="118">
        <f t="shared" si="1125"/>
        <v>0</v>
      </c>
      <c r="M1771" s="118">
        <f t="shared" si="1125"/>
        <v>0</v>
      </c>
      <c r="N1771" s="118">
        <f t="shared" si="1125"/>
        <v>0</v>
      </c>
      <c r="O1771" s="118">
        <f t="shared" si="1125"/>
        <v>0</v>
      </c>
      <c r="P1771" s="118">
        <f t="shared" si="1125"/>
        <v>0</v>
      </c>
      <c r="Q1771" s="118">
        <f t="shared" si="1125"/>
        <v>0</v>
      </c>
      <c r="R1771" s="118">
        <f t="shared" si="1125"/>
        <v>0</v>
      </c>
      <c r="S1771" s="118">
        <f t="shared" si="1125"/>
        <v>0</v>
      </c>
      <c r="T1771" s="118">
        <f t="shared" si="1125"/>
        <v>0</v>
      </c>
      <c r="U1771" s="118">
        <f t="shared" si="1125"/>
        <v>0</v>
      </c>
      <c r="V1771" s="118">
        <f t="shared" si="1125"/>
        <v>0</v>
      </c>
      <c r="W1771" s="118">
        <f t="shared" si="1125"/>
        <v>0</v>
      </c>
      <c r="X1771" s="118">
        <f t="shared" si="1125"/>
        <v>0</v>
      </c>
    </row>
    <row r="1772" spans="2:24" hidden="1">
      <c r="B1772" s="116" t="str">
        <f t="shared" si="1120"/>
        <v/>
      </c>
      <c r="C1772" s="116" t="str">
        <f t="shared" si="1120"/>
        <v/>
      </c>
      <c r="D1772" s="116" t="str">
        <f t="shared" si="1120"/>
        <v/>
      </c>
      <c r="E1772" s="116" t="str">
        <f t="shared" si="1120"/>
        <v/>
      </c>
      <c r="F1772" s="116"/>
      <c r="G1772" s="116"/>
      <c r="H1772" s="116"/>
      <c r="I1772" s="116"/>
      <c r="J1772" s="116"/>
      <c r="K1772" s="118">
        <f t="shared" ref="K1772:X1772" si="1126">IF(AND($D1772="tak",OR($E1772="nie dotyczy",$E1772="badania przemysłowe"),LataProjekcji&lt;=Koniec_Projekt),K441,0)</f>
        <v>0</v>
      </c>
      <c r="L1772" s="118">
        <f t="shared" si="1126"/>
        <v>0</v>
      </c>
      <c r="M1772" s="118">
        <f t="shared" si="1126"/>
        <v>0</v>
      </c>
      <c r="N1772" s="118">
        <f t="shared" si="1126"/>
        <v>0</v>
      </c>
      <c r="O1772" s="118">
        <f t="shared" si="1126"/>
        <v>0</v>
      </c>
      <c r="P1772" s="118">
        <f t="shared" si="1126"/>
        <v>0</v>
      </c>
      <c r="Q1772" s="118">
        <f t="shared" si="1126"/>
        <v>0</v>
      </c>
      <c r="R1772" s="118">
        <f t="shared" si="1126"/>
        <v>0</v>
      </c>
      <c r="S1772" s="118">
        <f t="shared" si="1126"/>
        <v>0</v>
      </c>
      <c r="T1772" s="118">
        <f t="shared" si="1126"/>
        <v>0</v>
      </c>
      <c r="U1772" s="118">
        <f t="shared" si="1126"/>
        <v>0</v>
      </c>
      <c r="V1772" s="118">
        <f t="shared" si="1126"/>
        <v>0</v>
      </c>
      <c r="W1772" s="118">
        <f t="shared" si="1126"/>
        <v>0</v>
      </c>
      <c r="X1772" s="118">
        <f t="shared" si="1126"/>
        <v>0</v>
      </c>
    </row>
    <row r="1773" spans="2:24" hidden="1">
      <c r="B1773" s="116" t="str">
        <f t="shared" si="1120"/>
        <v/>
      </c>
      <c r="C1773" s="116" t="str">
        <f t="shared" si="1120"/>
        <v/>
      </c>
      <c r="D1773" s="116" t="str">
        <f t="shared" si="1120"/>
        <v/>
      </c>
      <c r="E1773" s="116" t="str">
        <f t="shared" si="1120"/>
        <v/>
      </c>
      <c r="F1773" s="116"/>
      <c r="G1773" s="116"/>
      <c r="H1773" s="116"/>
      <c r="I1773" s="116"/>
      <c r="J1773" s="116"/>
      <c r="K1773" s="118">
        <f t="shared" ref="K1773:X1773" si="1127">IF(AND($D1773="tak",OR($E1773="nie dotyczy",$E1773="badania przemysłowe"),LataProjekcji&lt;=Koniec_Projekt),K442,0)</f>
        <v>0</v>
      </c>
      <c r="L1773" s="118">
        <f t="shared" si="1127"/>
        <v>0</v>
      </c>
      <c r="M1773" s="118">
        <f t="shared" si="1127"/>
        <v>0</v>
      </c>
      <c r="N1773" s="118">
        <f t="shared" si="1127"/>
        <v>0</v>
      </c>
      <c r="O1773" s="118">
        <f t="shared" si="1127"/>
        <v>0</v>
      </c>
      <c r="P1773" s="118">
        <f t="shared" si="1127"/>
        <v>0</v>
      </c>
      <c r="Q1773" s="118">
        <f t="shared" si="1127"/>
        <v>0</v>
      </c>
      <c r="R1773" s="118">
        <f t="shared" si="1127"/>
        <v>0</v>
      </c>
      <c r="S1773" s="118">
        <f t="shared" si="1127"/>
        <v>0</v>
      </c>
      <c r="T1773" s="118">
        <f t="shared" si="1127"/>
        <v>0</v>
      </c>
      <c r="U1773" s="118">
        <f t="shared" si="1127"/>
        <v>0</v>
      </c>
      <c r="V1773" s="118">
        <f t="shared" si="1127"/>
        <v>0</v>
      </c>
      <c r="W1773" s="118">
        <f t="shared" si="1127"/>
        <v>0</v>
      </c>
      <c r="X1773" s="118">
        <f t="shared" si="1127"/>
        <v>0</v>
      </c>
    </row>
    <row r="1774" spans="2:24" hidden="1">
      <c r="B1774" s="116" t="str">
        <f t="shared" si="1120"/>
        <v/>
      </c>
      <c r="C1774" s="116" t="str">
        <f t="shared" si="1120"/>
        <v/>
      </c>
      <c r="D1774" s="116" t="str">
        <f t="shared" si="1120"/>
        <v/>
      </c>
      <c r="E1774" s="116" t="str">
        <f t="shared" si="1120"/>
        <v/>
      </c>
      <c r="F1774" s="116"/>
      <c r="G1774" s="116"/>
      <c r="H1774" s="116"/>
      <c r="I1774" s="116"/>
      <c r="J1774" s="116"/>
      <c r="K1774" s="118">
        <f t="shared" ref="K1774:X1774" si="1128">IF(AND($D1774="tak",OR($E1774="nie dotyczy",$E1774="badania przemysłowe"),LataProjekcji&lt;=Koniec_Projekt),K443,0)</f>
        <v>0</v>
      </c>
      <c r="L1774" s="118">
        <f t="shared" si="1128"/>
        <v>0</v>
      </c>
      <c r="M1774" s="118">
        <f t="shared" si="1128"/>
        <v>0</v>
      </c>
      <c r="N1774" s="118">
        <f t="shared" si="1128"/>
        <v>0</v>
      </c>
      <c r="O1774" s="118">
        <f t="shared" si="1128"/>
        <v>0</v>
      </c>
      <c r="P1774" s="118">
        <f t="shared" si="1128"/>
        <v>0</v>
      </c>
      <c r="Q1774" s="118">
        <f t="shared" si="1128"/>
        <v>0</v>
      </c>
      <c r="R1774" s="118">
        <f t="shared" si="1128"/>
        <v>0</v>
      </c>
      <c r="S1774" s="118">
        <f t="shared" si="1128"/>
        <v>0</v>
      </c>
      <c r="T1774" s="118">
        <f t="shared" si="1128"/>
        <v>0</v>
      </c>
      <c r="U1774" s="118">
        <f t="shared" si="1128"/>
        <v>0</v>
      </c>
      <c r="V1774" s="118">
        <f t="shared" si="1128"/>
        <v>0</v>
      </c>
      <c r="W1774" s="118">
        <f t="shared" si="1128"/>
        <v>0</v>
      </c>
      <c r="X1774" s="118">
        <f t="shared" si="1128"/>
        <v>0</v>
      </c>
    </row>
    <row r="1775" spans="2:24" hidden="1">
      <c r="B1775" s="116" t="str">
        <f t="shared" si="1120"/>
        <v/>
      </c>
      <c r="C1775" s="116" t="str">
        <f t="shared" si="1120"/>
        <v/>
      </c>
      <c r="D1775" s="116" t="str">
        <f t="shared" si="1120"/>
        <v/>
      </c>
      <c r="E1775" s="116" t="str">
        <f t="shared" si="1120"/>
        <v/>
      </c>
      <c r="F1775" s="116"/>
      <c r="G1775" s="116"/>
      <c r="H1775" s="116"/>
      <c r="I1775" s="116"/>
      <c r="J1775" s="116"/>
      <c r="K1775" s="118">
        <f t="shared" ref="K1775:X1775" si="1129">IF(AND($D1775="tak",OR($E1775="nie dotyczy",$E1775="badania przemysłowe"),LataProjekcji&lt;=Koniec_Projekt),K444,0)</f>
        <v>0</v>
      </c>
      <c r="L1775" s="118">
        <f t="shared" si="1129"/>
        <v>0</v>
      </c>
      <c r="M1775" s="118">
        <f t="shared" si="1129"/>
        <v>0</v>
      </c>
      <c r="N1775" s="118">
        <f t="shared" si="1129"/>
        <v>0</v>
      </c>
      <c r="O1775" s="118">
        <f t="shared" si="1129"/>
        <v>0</v>
      </c>
      <c r="P1775" s="118">
        <f t="shared" si="1129"/>
        <v>0</v>
      </c>
      <c r="Q1775" s="118">
        <f t="shared" si="1129"/>
        <v>0</v>
      </c>
      <c r="R1775" s="118">
        <f t="shared" si="1129"/>
        <v>0</v>
      </c>
      <c r="S1775" s="118">
        <f t="shared" si="1129"/>
        <v>0</v>
      </c>
      <c r="T1775" s="118">
        <f t="shared" si="1129"/>
        <v>0</v>
      </c>
      <c r="U1775" s="118">
        <f t="shared" si="1129"/>
        <v>0</v>
      </c>
      <c r="V1775" s="118">
        <f t="shared" si="1129"/>
        <v>0</v>
      </c>
      <c r="W1775" s="118">
        <f t="shared" si="1129"/>
        <v>0</v>
      </c>
      <c r="X1775" s="118">
        <f t="shared" si="1129"/>
        <v>0</v>
      </c>
    </row>
    <row r="1776" spans="2:24" hidden="1">
      <c r="B1776" s="116" t="str">
        <f t="shared" si="1120"/>
        <v/>
      </c>
      <c r="C1776" s="116" t="str">
        <f t="shared" si="1120"/>
        <v/>
      </c>
      <c r="D1776" s="116" t="str">
        <f t="shared" si="1120"/>
        <v/>
      </c>
      <c r="E1776" s="116" t="str">
        <f t="shared" si="1120"/>
        <v/>
      </c>
      <c r="F1776" s="116"/>
      <c r="G1776" s="116"/>
      <c r="H1776" s="116"/>
      <c r="I1776" s="116"/>
      <c r="J1776" s="116"/>
      <c r="K1776" s="118">
        <f t="shared" ref="K1776:X1776" si="1130">IF(AND($D1776="tak",OR($E1776="nie dotyczy",$E1776="badania przemysłowe"),LataProjekcji&lt;=Koniec_Projekt),K445,0)</f>
        <v>0</v>
      </c>
      <c r="L1776" s="118">
        <f t="shared" si="1130"/>
        <v>0</v>
      </c>
      <c r="M1776" s="118">
        <f t="shared" si="1130"/>
        <v>0</v>
      </c>
      <c r="N1776" s="118">
        <f t="shared" si="1130"/>
        <v>0</v>
      </c>
      <c r="O1776" s="118">
        <f t="shared" si="1130"/>
        <v>0</v>
      </c>
      <c r="P1776" s="118">
        <f t="shared" si="1130"/>
        <v>0</v>
      </c>
      <c r="Q1776" s="118">
        <f t="shared" si="1130"/>
        <v>0</v>
      </c>
      <c r="R1776" s="118">
        <f t="shared" si="1130"/>
        <v>0</v>
      </c>
      <c r="S1776" s="118">
        <f t="shared" si="1130"/>
        <v>0</v>
      </c>
      <c r="T1776" s="118">
        <f t="shared" si="1130"/>
        <v>0</v>
      </c>
      <c r="U1776" s="118">
        <f t="shared" si="1130"/>
        <v>0</v>
      </c>
      <c r="V1776" s="118">
        <f t="shared" si="1130"/>
        <v>0</v>
      </c>
      <c r="W1776" s="118">
        <f t="shared" si="1130"/>
        <v>0</v>
      </c>
      <c r="X1776" s="118">
        <f t="shared" si="1130"/>
        <v>0</v>
      </c>
    </row>
    <row r="1777" spans="2:24" hidden="1">
      <c r="B1777" s="116" t="str">
        <f t="shared" si="1120"/>
        <v/>
      </c>
      <c r="C1777" s="116" t="str">
        <f t="shared" si="1120"/>
        <v/>
      </c>
      <c r="D1777" s="116" t="str">
        <f t="shared" si="1120"/>
        <v/>
      </c>
      <c r="E1777" s="116" t="str">
        <f t="shared" si="1120"/>
        <v/>
      </c>
      <c r="F1777" s="116"/>
      <c r="G1777" s="116"/>
      <c r="H1777" s="116"/>
      <c r="I1777" s="116"/>
      <c r="J1777" s="116"/>
      <c r="K1777" s="118">
        <f t="shared" ref="K1777:X1777" si="1131">IF(AND($D1777="tak",OR($E1777="nie dotyczy",$E1777="badania przemysłowe"),LataProjekcji&lt;=Koniec_Projekt),K446,0)</f>
        <v>0</v>
      </c>
      <c r="L1777" s="118">
        <f t="shared" si="1131"/>
        <v>0</v>
      </c>
      <c r="M1777" s="118">
        <f t="shared" si="1131"/>
        <v>0</v>
      </c>
      <c r="N1777" s="118">
        <f t="shared" si="1131"/>
        <v>0</v>
      </c>
      <c r="O1777" s="118">
        <f t="shared" si="1131"/>
        <v>0</v>
      </c>
      <c r="P1777" s="118">
        <f t="shared" si="1131"/>
        <v>0</v>
      </c>
      <c r="Q1777" s="118">
        <f t="shared" si="1131"/>
        <v>0</v>
      </c>
      <c r="R1777" s="118">
        <f t="shared" si="1131"/>
        <v>0</v>
      </c>
      <c r="S1777" s="118">
        <f t="shared" si="1131"/>
        <v>0</v>
      </c>
      <c r="T1777" s="118">
        <f t="shared" si="1131"/>
        <v>0</v>
      </c>
      <c r="U1777" s="118">
        <f t="shared" si="1131"/>
        <v>0</v>
      </c>
      <c r="V1777" s="118">
        <f t="shared" si="1131"/>
        <v>0</v>
      </c>
      <c r="W1777" s="118">
        <f t="shared" si="1131"/>
        <v>0</v>
      </c>
      <c r="X1777" s="118">
        <f t="shared" si="1131"/>
        <v>0</v>
      </c>
    </row>
    <row r="1778" spans="2:24" hidden="1">
      <c r="B1778" s="116" t="str">
        <f t="shared" si="1120"/>
        <v/>
      </c>
      <c r="C1778" s="116" t="str">
        <f t="shared" si="1120"/>
        <v/>
      </c>
      <c r="D1778" s="116" t="str">
        <f t="shared" si="1120"/>
        <v/>
      </c>
      <c r="E1778" s="116" t="str">
        <f t="shared" si="1120"/>
        <v/>
      </c>
      <c r="F1778" s="116"/>
      <c r="G1778" s="116"/>
      <c r="H1778" s="116"/>
      <c r="I1778" s="116"/>
      <c r="J1778" s="116"/>
      <c r="K1778" s="118">
        <f t="shared" ref="K1778:X1778" si="1132">IF(AND($D1778="tak",OR($E1778="nie dotyczy",$E1778="badania przemysłowe"),LataProjekcji&lt;=Koniec_Projekt),K447,0)</f>
        <v>0</v>
      </c>
      <c r="L1778" s="118">
        <f t="shared" si="1132"/>
        <v>0</v>
      </c>
      <c r="M1778" s="118">
        <f t="shared" si="1132"/>
        <v>0</v>
      </c>
      <c r="N1778" s="118">
        <f t="shared" si="1132"/>
        <v>0</v>
      </c>
      <c r="O1778" s="118">
        <f t="shared" si="1132"/>
        <v>0</v>
      </c>
      <c r="P1778" s="118">
        <f t="shared" si="1132"/>
        <v>0</v>
      </c>
      <c r="Q1778" s="118">
        <f t="shared" si="1132"/>
        <v>0</v>
      </c>
      <c r="R1778" s="118">
        <f t="shared" si="1132"/>
        <v>0</v>
      </c>
      <c r="S1778" s="118">
        <f t="shared" si="1132"/>
        <v>0</v>
      </c>
      <c r="T1778" s="118">
        <f t="shared" si="1132"/>
        <v>0</v>
      </c>
      <c r="U1778" s="118">
        <f t="shared" si="1132"/>
        <v>0</v>
      </c>
      <c r="V1778" s="118">
        <f t="shared" si="1132"/>
        <v>0</v>
      </c>
      <c r="W1778" s="118">
        <f t="shared" si="1132"/>
        <v>0</v>
      </c>
      <c r="X1778" s="118">
        <f t="shared" si="1132"/>
        <v>0</v>
      </c>
    </row>
    <row r="1779" spans="2:24" hidden="1">
      <c r="B1779" s="116" t="str">
        <f t="shared" si="1120"/>
        <v/>
      </c>
      <c r="C1779" s="116" t="str">
        <f t="shared" si="1120"/>
        <v/>
      </c>
      <c r="D1779" s="116" t="str">
        <f t="shared" si="1120"/>
        <v/>
      </c>
      <c r="E1779" s="116" t="str">
        <f t="shared" si="1120"/>
        <v/>
      </c>
      <c r="F1779" s="116"/>
      <c r="G1779" s="116"/>
      <c r="H1779" s="116"/>
      <c r="I1779" s="116"/>
      <c r="J1779" s="116"/>
      <c r="K1779" s="118">
        <f t="shared" ref="K1779:X1779" si="1133">IF(AND($D1779="tak",OR($E1779="nie dotyczy",$E1779="badania przemysłowe"),LataProjekcji&lt;=Koniec_Projekt),K448,0)</f>
        <v>0</v>
      </c>
      <c r="L1779" s="118">
        <f t="shared" si="1133"/>
        <v>0</v>
      </c>
      <c r="M1779" s="118">
        <f t="shared" si="1133"/>
        <v>0</v>
      </c>
      <c r="N1779" s="118">
        <f t="shared" si="1133"/>
        <v>0</v>
      </c>
      <c r="O1779" s="118">
        <f t="shared" si="1133"/>
        <v>0</v>
      </c>
      <c r="P1779" s="118">
        <f t="shared" si="1133"/>
        <v>0</v>
      </c>
      <c r="Q1779" s="118">
        <f t="shared" si="1133"/>
        <v>0</v>
      </c>
      <c r="R1779" s="118">
        <f t="shared" si="1133"/>
        <v>0</v>
      </c>
      <c r="S1779" s="118">
        <f t="shared" si="1133"/>
        <v>0</v>
      </c>
      <c r="T1779" s="118">
        <f t="shared" si="1133"/>
        <v>0</v>
      </c>
      <c r="U1779" s="118">
        <f t="shared" si="1133"/>
        <v>0</v>
      </c>
      <c r="V1779" s="118">
        <f t="shared" si="1133"/>
        <v>0</v>
      </c>
      <c r="W1779" s="118">
        <f t="shared" si="1133"/>
        <v>0</v>
      </c>
      <c r="X1779" s="118">
        <f t="shared" si="1133"/>
        <v>0</v>
      </c>
    </row>
    <row r="1780" spans="2:24" hidden="1">
      <c r="B1780" s="116" t="str">
        <f t="shared" si="1120"/>
        <v/>
      </c>
      <c r="C1780" s="116" t="str">
        <f t="shared" si="1120"/>
        <v/>
      </c>
      <c r="D1780" s="116" t="str">
        <f t="shared" si="1120"/>
        <v/>
      </c>
      <c r="E1780" s="116" t="str">
        <f t="shared" si="1120"/>
        <v/>
      </c>
      <c r="F1780" s="116"/>
      <c r="G1780" s="116"/>
      <c r="H1780" s="116"/>
      <c r="I1780" s="116"/>
      <c r="J1780" s="116"/>
      <c r="K1780" s="118">
        <f t="shared" ref="K1780:X1780" si="1134">IF(AND($D1780="tak",OR($E1780="nie dotyczy",$E1780="badania przemysłowe"),LataProjekcji&lt;=Koniec_Projekt),K449,0)</f>
        <v>0</v>
      </c>
      <c r="L1780" s="118">
        <f t="shared" si="1134"/>
        <v>0</v>
      </c>
      <c r="M1780" s="118">
        <f t="shared" si="1134"/>
        <v>0</v>
      </c>
      <c r="N1780" s="118">
        <f t="shared" si="1134"/>
        <v>0</v>
      </c>
      <c r="O1780" s="118">
        <f t="shared" si="1134"/>
        <v>0</v>
      </c>
      <c r="P1780" s="118">
        <f t="shared" si="1134"/>
        <v>0</v>
      </c>
      <c r="Q1780" s="118">
        <f t="shared" si="1134"/>
        <v>0</v>
      </c>
      <c r="R1780" s="118">
        <f t="shared" si="1134"/>
        <v>0</v>
      </c>
      <c r="S1780" s="118">
        <f t="shared" si="1134"/>
        <v>0</v>
      </c>
      <c r="T1780" s="118">
        <f t="shared" si="1134"/>
        <v>0</v>
      </c>
      <c r="U1780" s="118">
        <f t="shared" si="1134"/>
        <v>0</v>
      </c>
      <c r="V1780" s="118">
        <f t="shared" si="1134"/>
        <v>0</v>
      </c>
      <c r="W1780" s="118">
        <f t="shared" si="1134"/>
        <v>0</v>
      </c>
      <c r="X1780" s="118">
        <f t="shared" si="1134"/>
        <v>0</v>
      </c>
    </row>
    <row r="1781" spans="2:24" hidden="1">
      <c r="B1781" s="116" t="str">
        <f t="shared" si="1120"/>
        <v/>
      </c>
      <c r="C1781" s="116" t="str">
        <f t="shared" si="1120"/>
        <v/>
      </c>
      <c r="D1781" s="116" t="str">
        <f t="shared" si="1120"/>
        <v/>
      </c>
      <c r="E1781" s="116" t="str">
        <f t="shared" si="1120"/>
        <v/>
      </c>
      <c r="F1781" s="116"/>
      <c r="G1781" s="116"/>
      <c r="H1781" s="116"/>
      <c r="I1781" s="116"/>
      <c r="J1781" s="116"/>
      <c r="K1781" s="118">
        <f t="shared" ref="K1781:X1781" si="1135">IF(AND($D1781="tak",OR($E1781="nie dotyczy",$E1781="badania przemysłowe"),LataProjekcji&lt;=Koniec_Projekt),K450,0)</f>
        <v>0</v>
      </c>
      <c r="L1781" s="118">
        <f t="shared" si="1135"/>
        <v>0</v>
      </c>
      <c r="M1781" s="118">
        <f t="shared" si="1135"/>
        <v>0</v>
      </c>
      <c r="N1781" s="118">
        <f t="shared" si="1135"/>
        <v>0</v>
      </c>
      <c r="O1781" s="118">
        <f t="shared" si="1135"/>
        <v>0</v>
      </c>
      <c r="P1781" s="118">
        <f t="shared" si="1135"/>
        <v>0</v>
      </c>
      <c r="Q1781" s="118">
        <f t="shared" si="1135"/>
        <v>0</v>
      </c>
      <c r="R1781" s="118">
        <f t="shared" si="1135"/>
        <v>0</v>
      </c>
      <c r="S1781" s="118">
        <f t="shared" si="1135"/>
        <v>0</v>
      </c>
      <c r="T1781" s="118">
        <f t="shared" si="1135"/>
        <v>0</v>
      </c>
      <c r="U1781" s="118">
        <f t="shared" si="1135"/>
        <v>0</v>
      </c>
      <c r="V1781" s="118">
        <f t="shared" si="1135"/>
        <v>0</v>
      </c>
      <c r="W1781" s="118">
        <f t="shared" si="1135"/>
        <v>0</v>
      </c>
      <c r="X1781" s="118">
        <f t="shared" si="1135"/>
        <v>0</v>
      </c>
    </row>
    <row r="1782" spans="2:24" hidden="1">
      <c r="B1782" s="116" t="str">
        <f t="shared" si="1120"/>
        <v/>
      </c>
      <c r="C1782" s="116" t="str">
        <f t="shared" si="1120"/>
        <v/>
      </c>
      <c r="D1782" s="116" t="str">
        <f t="shared" si="1120"/>
        <v/>
      </c>
      <c r="E1782" s="116" t="str">
        <f t="shared" si="1120"/>
        <v/>
      </c>
      <c r="F1782" s="116"/>
      <c r="G1782" s="116"/>
      <c r="H1782" s="116"/>
      <c r="I1782" s="116"/>
      <c r="J1782" s="116"/>
      <c r="K1782" s="118">
        <f t="shared" ref="K1782:X1782" si="1136">IF(AND($D1782="tak",OR($E1782="nie dotyczy",$E1782="badania przemysłowe"),LataProjekcji&lt;=Koniec_Projekt),K451,0)</f>
        <v>0</v>
      </c>
      <c r="L1782" s="118">
        <f t="shared" si="1136"/>
        <v>0</v>
      </c>
      <c r="M1782" s="118">
        <f t="shared" si="1136"/>
        <v>0</v>
      </c>
      <c r="N1782" s="118">
        <f t="shared" si="1136"/>
        <v>0</v>
      </c>
      <c r="O1782" s="118">
        <f t="shared" si="1136"/>
        <v>0</v>
      </c>
      <c r="P1782" s="118">
        <f t="shared" si="1136"/>
        <v>0</v>
      </c>
      <c r="Q1782" s="118">
        <f t="shared" si="1136"/>
        <v>0</v>
      </c>
      <c r="R1782" s="118">
        <f t="shared" si="1136"/>
        <v>0</v>
      </c>
      <c r="S1782" s="118">
        <f t="shared" si="1136"/>
        <v>0</v>
      </c>
      <c r="T1782" s="118">
        <f t="shared" si="1136"/>
        <v>0</v>
      </c>
      <c r="U1782" s="118">
        <f t="shared" si="1136"/>
        <v>0</v>
      </c>
      <c r="V1782" s="118">
        <f t="shared" si="1136"/>
        <v>0</v>
      </c>
      <c r="W1782" s="118">
        <f t="shared" si="1136"/>
        <v>0</v>
      </c>
      <c r="X1782" s="118">
        <f t="shared" si="1136"/>
        <v>0</v>
      </c>
    </row>
    <row r="1783" spans="2:24" hidden="1">
      <c r="B1783" s="116" t="str">
        <f t="shared" si="1120"/>
        <v/>
      </c>
      <c r="C1783" s="116" t="str">
        <f t="shared" si="1120"/>
        <v/>
      </c>
      <c r="D1783" s="116" t="str">
        <f t="shared" si="1120"/>
        <v/>
      </c>
      <c r="E1783" s="116" t="str">
        <f t="shared" si="1120"/>
        <v/>
      </c>
      <c r="F1783" s="116"/>
      <c r="G1783" s="116"/>
      <c r="H1783" s="116"/>
      <c r="I1783" s="116"/>
      <c r="J1783" s="116"/>
      <c r="K1783" s="118">
        <f t="shared" ref="K1783:X1783" si="1137">IF(AND($D1783="tak",OR($E1783="nie dotyczy",$E1783="badania przemysłowe"),LataProjekcji&lt;=Koniec_Projekt),K452,0)</f>
        <v>0</v>
      </c>
      <c r="L1783" s="118">
        <f t="shared" si="1137"/>
        <v>0</v>
      </c>
      <c r="M1783" s="118">
        <f t="shared" si="1137"/>
        <v>0</v>
      </c>
      <c r="N1783" s="118">
        <f t="shared" si="1137"/>
        <v>0</v>
      </c>
      <c r="O1783" s="118">
        <f t="shared" si="1137"/>
        <v>0</v>
      </c>
      <c r="P1783" s="118">
        <f t="shared" si="1137"/>
        <v>0</v>
      </c>
      <c r="Q1783" s="118">
        <f t="shared" si="1137"/>
        <v>0</v>
      </c>
      <c r="R1783" s="118">
        <f t="shared" si="1137"/>
        <v>0</v>
      </c>
      <c r="S1783" s="118">
        <f t="shared" si="1137"/>
        <v>0</v>
      </c>
      <c r="T1783" s="118">
        <f t="shared" si="1137"/>
        <v>0</v>
      </c>
      <c r="U1783" s="118">
        <f t="shared" si="1137"/>
        <v>0</v>
      </c>
      <c r="V1783" s="118">
        <f t="shared" si="1137"/>
        <v>0</v>
      </c>
      <c r="W1783" s="118">
        <f t="shared" si="1137"/>
        <v>0</v>
      </c>
      <c r="X1783" s="118">
        <f t="shared" si="1137"/>
        <v>0</v>
      </c>
    </row>
    <row r="1784" spans="2:24" hidden="1">
      <c r="B1784" s="116" t="str">
        <f t="shared" si="1120"/>
        <v/>
      </c>
      <c r="C1784" s="116" t="str">
        <f t="shared" si="1120"/>
        <v/>
      </c>
      <c r="D1784" s="116" t="str">
        <f t="shared" si="1120"/>
        <v/>
      </c>
      <c r="E1784" s="116" t="str">
        <f t="shared" si="1120"/>
        <v/>
      </c>
      <c r="F1784" s="116"/>
      <c r="G1784" s="116"/>
      <c r="H1784" s="116"/>
      <c r="I1784" s="116"/>
      <c r="J1784" s="116"/>
      <c r="K1784" s="118">
        <f t="shared" ref="K1784:X1784" si="1138">IF(AND($D1784="tak",OR($E1784="nie dotyczy",$E1784="badania przemysłowe"),LataProjekcji&lt;=Koniec_Projekt),K453,0)</f>
        <v>0</v>
      </c>
      <c r="L1784" s="118">
        <f t="shared" si="1138"/>
        <v>0</v>
      </c>
      <c r="M1784" s="118">
        <f t="shared" si="1138"/>
        <v>0</v>
      </c>
      <c r="N1784" s="118">
        <f t="shared" si="1138"/>
        <v>0</v>
      </c>
      <c r="O1784" s="118">
        <f t="shared" si="1138"/>
        <v>0</v>
      </c>
      <c r="P1784" s="118">
        <f t="shared" si="1138"/>
        <v>0</v>
      </c>
      <c r="Q1784" s="118">
        <f t="shared" si="1138"/>
        <v>0</v>
      </c>
      <c r="R1784" s="118">
        <f t="shared" si="1138"/>
        <v>0</v>
      </c>
      <c r="S1784" s="118">
        <f t="shared" si="1138"/>
        <v>0</v>
      </c>
      <c r="T1784" s="118">
        <f t="shared" si="1138"/>
        <v>0</v>
      </c>
      <c r="U1784" s="118">
        <f t="shared" si="1138"/>
        <v>0</v>
      </c>
      <c r="V1784" s="118">
        <f t="shared" si="1138"/>
        <v>0</v>
      </c>
      <c r="W1784" s="118">
        <f t="shared" si="1138"/>
        <v>0</v>
      </c>
      <c r="X1784" s="118">
        <f t="shared" si="1138"/>
        <v>0</v>
      </c>
    </row>
    <row r="1785" spans="2:24" hidden="1">
      <c r="B1785" s="116" t="str">
        <f t="shared" si="1120"/>
        <v/>
      </c>
      <c r="C1785" s="116" t="str">
        <f t="shared" si="1120"/>
        <v/>
      </c>
      <c r="D1785" s="116" t="str">
        <f t="shared" si="1120"/>
        <v/>
      </c>
      <c r="E1785" s="116" t="str">
        <f t="shared" si="1120"/>
        <v/>
      </c>
      <c r="F1785" s="116"/>
      <c r="G1785" s="116"/>
      <c r="H1785" s="116"/>
      <c r="I1785" s="116"/>
      <c r="J1785" s="116"/>
      <c r="K1785" s="118">
        <f t="shared" ref="K1785:X1785" si="1139">IF(AND($D1785="tak",OR($E1785="nie dotyczy",$E1785="badania przemysłowe"),LataProjekcji&lt;=Koniec_Projekt),K454,0)</f>
        <v>0</v>
      </c>
      <c r="L1785" s="118">
        <f t="shared" si="1139"/>
        <v>0</v>
      </c>
      <c r="M1785" s="118">
        <f t="shared" si="1139"/>
        <v>0</v>
      </c>
      <c r="N1785" s="118">
        <f t="shared" si="1139"/>
        <v>0</v>
      </c>
      <c r="O1785" s="118">
        <f t="shared" si="1139"/>
        <v>0</v>
      </c>
      <c r="P1785" s="118">
        <f t="shared" si="1139"/>
        <v>0</v>
      </c>
      <c r="Q1785" s="118">
        <f t="shared" si="1139"/>
        <v>0</v>
      </c>
      <c r="R1785" s="118">
        <f t="shared" si="1139"/>
        <v>0</v>
      </c>
      <c r="S1785" s="118">
        <f t="shared" si="1139"/>
        <v>0</v>
      </c>
      <c r="T1785" s="118">
        <f t="shared" si="1139"/>
        <v>0</v>
      </c>
      <c r="U1785" s="118">
        <f t="shared" si="1139"/>
        <v>0</v>
      </c>
      <c r="V1785" s="118">
        <f t="shared" si="1139"/>
        <v>0</v>
      </c>
      <c r="W1785" s="118">
        <f t="shared" si="1139"/>
        <v>0</v>
      </c>
      <c r="X1785" s="118">
        <f t="shared" si="1139"/>
        <v>0</v>
      </c>
    </row>
    <row r="1786" spans="2:24" hidden="1">
      <c r="B1786" s="116" t="str">
        <f t="shared" si="1120"/>
        <v/>
      </c>
      <c r="C1786" s="116" t="str">
        <f t="shared" si="1120"/>
        <v/>
      </c>
      <c r="D1786" s="116" t="str">
        <f t="shared" si="1120"/>
        <v/>
      </c>
      <c r="E1786" s="116" t="str">
        <f t="shared" si="1120"/>
        <v/>
      </c>
      <c r="F1786" s="116"/>
      <c r="G1786" s="116"/>
      <c r="H1786" s="116"/>
      <c r="I1786" s="116"/>
      <c r="J1786" s="116"/>
      <c r="K1786" s="118">
        <f t="shared" ref="K1786:X1786" si="1140">IF(AND($D1786="tak",OR($E1786="nie dotyczy",$E1786="badania przemysłowe"),LataProjekcji&lt;=Koniec_Projekt),K455,0)</f>
        <v>0</v>
      </c>
      <c r="L1786" s="118">
        <f t="shared" si="1140"/>
        <v>0</v>
      </c>
      <c r="M1786" s="118">
        <f t="shared" si="1140"/>
        <v>0</v>
      </c>
      <c r="N1786" s="118">
        <f t="shared" si="1140"/>
        <v>0</v>
      </c>
      <c r="O1786" s="118">
        <f t="shared" si="1140"/>
        <v>0</v>
      </c>
      <c r="P1786" s="118">
        <f t="shared" si="1140"/>
        <v>0</v>
      </c>
      <c r="Q1786" s="118">
        <f t="shared" si="1140"/>
        <v>0</v>
      </c>
      <c r="R1786" s="118">
        <f t="shared" si="1140"/>
        <v>0</v>
      </c>
      <c r="S1786" s="118">
        <f t="shared" si="1140"/>
        <v>0</v>
      </c>
      <c r="T1786" s="118">
        <f t="shared" si="1140"/>
        <v>0</v>
      </c>
      <c r="U1786" s="118">
        <f t="shared" si="1140"/>
        <v>0</v>
      </c>
      <c r="V1786" s="118">
        <f t="shared" si="1140"/>
        <v>0</v>
      </c>
      <c r="W1786" s="118">
        <f t="shared" si="1140"/>
        <v>0</v>
      </c>
      <c r="X1786" s="118">
        <f t="shared" si="1140"/>
        <v>0</v>
      </c>
    </row>
    <row r="1787" spans="2:24" hidden="1">
      <c r="B1787" s="116" t="str">
        <f t="shared" ref="B1787:E1806" si="1141">IF(ISBLANK(B1547),"",B1547)</f>
        <v/>
      </c>
      <c r="C1787" s="116" t="str">
        <f t="shared" si="1141"/>
        <v/>
      </c>
      <c r="D1787" s="116" t="str">
        <f t="shared" si="1141"/>
        <v/>
      </c>
      <c r="E1787" s="116" t="str">
        <f t="shared" si="1141"/>
        <v/>
      </c>
      <c r="F1787" s="116"/>
      <c r="G1787" s="116"/>
      <c r="H1787" s="116"/>
      <c r="I1787" s="116"/>
      <c r="J1787" s="116"/>
      <c r="K1787" s="118">
        <f t="shared" ref="K1787:X1787" si="1142">IF(AND($D1787="tak",OR($E1787="nie dotyczy",$E1787="badania przemysłowe"),LataProjekcji&lt;=Koniec_Projekt),K456,0)</f>
        <v>0</v>
      </c>
      <c r="L1787" s="118">
        <f t="shared" si="1142"/>
        <v>0</v>
      </c>
      <c r="M1787" s="118">
        <f t="shared" si="1142"/>
        <v>0</v>
      </c>
      <c r="N1787" s="118">
        <f t="shared" si="1142"/>
        <v>0</v>
      </c>
      <c r="O1787" s="118">
        <f t="shared" si="1142"/>
        <v>0</v>
      </c>
      <c r="P1787" s="118">
        <f t="shared" si="1142"/>
        <v>0</v>
      </c>
      <c r="Q1787" s="118">
        <f t="shared" si="1142"/>
        <v>0</v>
      </c>
      <c r="R1787" s="118">
        <f t="shared" si="1142"/>
        <v>0</v>
      </c>
      <c r="S1787" s="118">
        <f t="shared" si="1142"/>
        <v>0</v>
      </c>
      <c r="T1787" s="118">
        <f t="shared" si="1142"/>
        <v>0</v>
      </c>
      <c r="U1787" s="118">
        <f t="shared" si="1142"/>
        <v>0</v>
      </c>
      <c r="V1787" s="118">
        <f t="shared" si="1142"/>
        <v>0</v>
      </c>
      <c r="W1787" s="118">
        <f t="shared" si="1142"/>
        <v>0</v>
      </c>
      <c r="X1787" s="118">
        <f t="shared" si="1142"/>
        <v>0</v>
      </c>
    </row>
    <row r="1788" spans="2:24" hidden="1">
      <c r="B1788" s="116" t="str">
        <f t="shared" si="1141"/>
        <v/>
      </c>
      <c r="C1788" s="116" t="str">
        <f t="shared" si="1141"/>
        <v/>
      </c>
      <c r="D1788" s="116" t="str">
        <f t="shared" si="1141"/>
        <v/>
      </c>
      <c r="E1788" s="116" t="str">
        <f t="shared" si="1141"/>
        <v/>
      </c>
      <c r="F1788" s="116"/>
      <c r="G1788" s="116"/>
      <c r="H1788" s="116"/>
      <c r="I1788" s="116"/>
      <c r="J1788" s="116"/>
      <c r="K1788" s="118">
        <f t="shared" ref="K1788:X1788" si="1143">IF(AND($D1788="tak",OR($E1788="nie dotyczy",$E1788="badania przemysłowe"),LataProjekcji&lt;=Koniec_Projekt),K457,0)</f>
        <v>0</v>
      </c>
      <c r="L1788" s="118">
        <f t="shared" si="1143"/>
        <v>0</v>
      </c>
      <c r="M1788" s="118">
        <f t="shared" si="1143"/>
        <v>0</v>
      </c>
      <c r="N1788" s="118">
        <f t="shared" si="1143"/>
        <v>0</v>
      </c>
      <c r="O1788" s="118">
        <f t="shared" si="1143"/>
        <v>0</v>
      </c>
      <c r="P1788" s="118">
        <f t="shared" si="1143"/>
        <v>0</v>
      </c>
      <c r="Q1788" s="118">
        <f t="shared" si="1143"/>
        <v>0</v>
      </c>
      <c r="R1788" s="118">
        <f t="shared" si="1143"/>
        <v>0</v>
      </c>
      <c r="S1788" s="118">
        <f t="shared" si="1143"/>
        <v>0</v>
      </c>
      <c r="T1788" s="118">
        <f t="shared" si="1143"/>
        <v>0</v>
      </c>
      <c r="U1788" s="118">
        <f t="shared" si="1143"/>
        <v>0</v>
      </c>
      <c r="V1788" s="118">
        <f t="shared" si="1143"/>
        <v>0</v>
      </c>
      <c r="W1788" s="118">
        <f t="shared" si="1143"/>
        <v>0</v>
      </c>
      <c r="X1788" s="118">
        <f t="shared" si="1143"/>
        <v>0</v>
      </c>
    </row>
    <row r="1789" spans="2:24" hidden="1">
      <c r="B1789" s="116" t="str">
        <f t="shared" si="1141"/>
        <v/>
      </c>
      <c r="C1789" s="116" t="str">
        <f t="shared" si="1141"/>
        <v/>
      </c>
      <c r="D1789" s="116" t="str">
        <f t="shared" si="1141"/>
        <v/>
      </c>
      <c r="E1789" s="116" t="str">
        <f t="shared" si="1141"/>
        <v/>
      </c>
      <c r="F1789" s="116"/>
      <c r="G1789" s="116"/>
      <c r="H1789" s="116"/>
      <c r="I1789" s="116"/>
      <c r="J1789" s="116"/>
      <c r="K1789" s="118">
        <f t="shared" ref="K1789:X1789" si="1144">IF(AND($D1789="tak",OR($E1789="nie dotyczy",$E1789="badania przemysłowe"),LataProjekcji&lt;=Koniec_Projekt),K458,0)</f>
        <v>0</v>
      </c>
      <c r="L1789" s="118">
        <f t="shared" si="1144"/>
        <v>0</v>
      </c>
      <c r="M1789" s="118">
        <f t="shared" si="1144"/>
        <v>0</v>
      </c>
      <c r="N1789" s="118">
        <f t="shared" si="1144"/>
        <v>0</v>
      </c>
      <c r="O1789" s="118">
        <f t="shared" si="1144"/>
        <v>0</v>
      </c>
      <c r="P1789" s="118">
        <f t="shared" si="1144"/>
        <v>0</v>
      </c>
      <c r="Q1789" s="118">
        <f t="shared" si="1144"/>
        <v>0</v>
      </c>
      <c r="R1789" s="118">
        <f t="shared" si="1144"/>
        <v>0</v>
      </c>
      <c r="S1789" s="118">
        <f t="shared" si="1144"/>
        <v>0</v>
      </c>
      <c r="T1789" s="118">
        <f t="shared" si="1144"/>
        <v>0</v>
      </c>
      <c r="U1789" s="118">
        <f t="shared" si="1144"/>
        <v>0</v>
      </c>
      <c r="V1789" s="118">
        <f t="shared" si="1144"/>
        <v>0</v>
      </c>
      <c r="W1789" s="118">
        <f t="shared" si="1144"/>
        <v>0</v>
      </c>
      <c r="X1789" s="118">
        <f t="shared" si="1144"/>
        <v>0</v>
      </c>
    </row>
    <row r="1790" spans="2:24" hidden="1">
      <c r="B1790" s="116" t="str">
        <f t="shared" si="1141"/>
        <v/>
      </c>
      <c r="C1790" s="116" t="str">
        <f t="shared" si="1141"/>
        <v/>
      </c>
      <c r="D1790" s="116" t="str">
        <f t="shared" si="1141"/>
        <v/>
      </c>
      <c r="E1790" s="116" t="str">
        <f t="shared" si="1141"/>
        <v/>
      </c>
      <c r="F1790" s="116"/>
      <c r="G1790" s="116"/>
      <c r="H1790" s="116"/>
      <c r="I1790" s="116"/>
      <c r="J1790" s="116"/>
      <c r="K1790" s="118">
        <f t="shared" ref="K1790:X1790" si="1145">IF(AND($D1790="tak",OR($E1790="nie dotyczy",$E1790="badania przemysłowe"),LataProjekcji&lt;=Koniec_Projekt),K459,0)</f>
        <v>0</v>
      </c>
      <c r="L1790" s="118">
        <f t="shared" si="1145"/>
        <v>0</v>
      </c>
      <c r="M1790" s="118">
        <f t="shared" si="1145"/>
        <v>0</v>
      </c>
      <c r="N1790" s="118">
        <f t="shared" si="1145"/>
        <v>0</v>
      </c>
      <c r="O1790" s="118">
        <f t="shared" si="1145"/>
        <v>0</v>
      </c>
      <c r="P1790" s="118">
        <f t="shared" si="1145"/>
        <v>0</v>
      </c>
      <c r="Q1790" s="118">
        <f t="shared" si="1145"/>
        <v>0</v>
      </c>
      <c r="R1790" s="118">
        <f t="shared" si="1145"/>
        <v>0</v>
      </c>
      <c r="S1790" s="118">
        <f t="shared" si="1145"/>
        <v>0</v>
      </c>
      <c r="T1790" s="118">
        <f t="shared" si="1145"/>
        <v>0</v>
      </c>
      <c r="U1790" s="118">
        <f t="shared" si="1145"/>
        <v>0</v>
      </c>
      <c r="V1790" s="118">
        <f t="shared" si="1145"/>
        <v>0</v>
      </c>
      <c r="W1790" s="118">
        <f t="shared" si="1145"/>
        <v>0</v>
      </c>
      <c r="X1790" s="118">
        <f t="shared" si="1145"/>
        <v>0</v>
      </c>
    </row>
    <row r="1791" spans="2:24" hidden="1">
      <c r="B1791" s="116" t="str">
        <f t="shared" si="1141"/>
        <v/>
      </c>
      <c r="C1791" s="116" t="str">
        <f t="shared" si="1141"/>
        <v/>
      </c>
      <c r="D1791" s="116" t="str">
        <f t="shared" si="1141"/>
        <v/>
      </c>
      <c r="E1791" s="116" t="str">
        <f t="shared" si="1141"/>
        <v/>
      </c>
      <c r="F1791" s="116"/>
      <c r="G1791" s="116"/>
      <c r="H1791" s="116"/>
      <c r="I1791" s="116"/>
      <c r="J1791" s="116"/>
      <c r="K1791" s="118">
        <f t="shared" ref="K1791:X1791" si="1146">IF(AND($D1791="tak",OR($E1791="nie dotyczy",$E1791="badania przemysłowe"),LataProjekcji&lt;=Koniec_Projekt),K460,0)</f>
        <v>0</v>
      </c>
      <c r="L1791" s="118">
        <f t="shared" si="1146"/>
        <v>0</v>
      </c>
      <c r="M1791" s="118">
        <f t="shared" si="1146"/>
        <v>0</v>
      </c>
      <c r="N1791" s="118">
        <f t="shared" si="1146"/>
        <v>0</v>
      </c>
      <c r="O1791" s="118">
        <f t="shared" si="1146"/>
        <v>0</v>
      </c>
      <c r="P1791" s="118">
        <f t="shared" si="1146"/>
        <v>0</v>
      </c>
      <c r="Q1791" s="118">
        <f t="shared" si="1146"/>
        <v>0</v>
      </c>
      <c r="R1791" s="118">
        <f t="shared" si="1146"/>
        <v>0</v>
      </c>
      <c r="S1791" s="118">
        <f t="shared" si="1146"/>
        <v>0</v>
      </c>
      <c r="T1791" s="118">
        <f t="shared" si="1146"/>
        <v>0</v>
      </c>
      <c r="U1791" s="118">
        <f t="shared" si="1146"/>
        <v>0</v>
      </c>
      <c r="V1791" s="118">
        <f t="shared" si="1146"/>
        <v>0</v>
      </c>
      <c r="W1791" s="118">
        <f t="shared" si="1146"/>
        <v>0</v>
      </c>
      <c r="X1791" s="118">
        <f t="shared" si="1146"/>
        <v>0</v>
      </c>
    </row>
    <row r="1792" spans="2:24" hidden="1">
      <c r="B1792" s="116" t="str">
        <f t="shared" si="1141"/>
        <v/>
      </c>
      <c r="C1792" s="116" t="str">
        <f t="shared" si="1141"/>
        <v/>
      </c>
      <c r="D1792" s="116" t="str">
        <f t="shared" si="1141"/>
        <v/>
      </c>
      <c r="E1792" s="116" t="str">
        <f t="shared" si="1141"/>
        <v/>
      </c>
      <c r="F1792" s="116"/>
      <c r="G1792" s="116"/>
      <c r="H1792" s="116"/>
      <c r="I1792" s="116"/>
      <c r="J1792" s="116"/>
      <c r="K1792" s="118">
        <f t="shared" ref="K1792:X1792" si="1147">IF(AND($D1792="tak",OR($E1792="nie dotyczy",$E1792="badania przemysłowe"),LataProjekcji&lt;=Koniec_Projekt),K461,0)</f>
        <v>0</v>
      </c>
      <c r="L1792" s="118">
        <f t="shared" si="1147"/>
        <v>0</v>
      </c>
      <c r="M1792" s="118">
        <f t="shared" si="1147"/>
        <v>0</v>
      </c>
      <c r="N1792" s="118">
        <f t="shared" si="1147"/>
        <v>0</v>
      </c>
      <c r="O1792" s="118">
        <f t="shared" si="1147"/>
        <v>0</v>
      </c>
      <c r="P1792" s="118">
        <f t="shared" si="1147"/>
        <v>0</v>
      </c>
      <c r="Q1792" s="118">
        <f t="shared" si="1147"/>
        <v>0</v>
      </c>
      <c r="R1792" s="118">
        <f t="shared" si="1147"/>
        <v>0</v>
      </c>
      <c r="S1792" s="118">
        <f t="shared" si="1147"/>
        <v>0</v>
      </c>
      <c r="T1792" s="118">
        <f t="shared" si="1147"/>
        <v>0</v>
      </c>
      <c r="U1792" s="118">
        <f t="shared" si="1147"/>
        <v>0</v>
      </c>
      <c r="V1792" s="118">
        <f t="shared" si="1147"/>
        <v>0</v>
      </c>
      <c r="W1792" s="118">
        <f t="shared" si="1147"/>
        <v>0</v>
      </c>
      <c r="X1792" s="118">
        <f t="shared" si="1147"/>
        <v>0</v>
      </c>
    </row>
    <row r="1793" spans="2:24" hidden="1">
      <c r="B1793" s="116" t="str">
        <f t="shared" si="1141"/>
        <v/>
      </c>
      <c r="C1793" s="116" t="str">
        <f t="shared" si="1141"/>
        <v/>
      </c>
      <c r="D1793" s="116" t="str">
        <f t="shared" si="1141"/>
        <v/>
      </c>
      <c r="E1793" s="116" t="str">
        <f t="shared" si="1141"/>
        <v/>
      </c>
      <c r="F1793" s="116"/>
      <c r="G1793" s="116"/>
      <c r="H1793" s="116"/>
      <c r="I1793" s="116"/>
      <c r="J1793" s="116"/>
      <c r="K1793" s="118">
        <f t="shared" ref="K1793:X1793" si="1148">IF(AND($D1793="tak",OR($E1793="nie dotyczy",$E1793="badania przemysłowe"),LataProjekcji&lt;=Koniec_Projekt),K462,0)</f>
        <v>0</v>
      </c>
      <c r="L1793" s="118">
        <f t="shared" si="1148"/>
        <v>0</v>
      </c>
      <c r="M1793" s="118">
        <f t="shared" si="1148"/>
        <v>0</v>
      </c>
      <c r="N1793" s="118">
        <f t="shared" si="1148"/>
        <v>0</v>
      </c>
      <c r="O1793" s="118">
        <f t="shared" si="1148"/>
        <v>0</v>
      </c>
      <c r="P1793" s="118">
        <f t="shared" si="1148"/>
        <v>0</v>
      </c>
      <c r="Q1793" s="118">
        <f t="shared" si="1148"/>
        <v>0</v>
      </c>
      <c r="R1793" s="118">
        <f t="shared" si="1148"/>
        <v>0</v>
      </c>
      <c r="S1793" s="118">
        <f t="shared" si="1148"/>
        <v>0</v>
      </c>
      <c r="T1793" s="118">
        <f t="shared" si="1148"/>
        <v>0</v>
      </c>
      <c r="U1793" s="118">
        <f t="shared" si="1148"/>
        <v>0</v>
      </c>
      <c r="V1793" s="118">
        <f t="shared" si="1148"/>
        <v>0</v>
      </c>
      <c r="W1793" s="118">
        <f t="shared" si="1148"/>
        <v>0</v>
      </c>
      <c r="X1793" s="118">
        <f t="shared" si="1148"/>
        <v>0</v>
      </c>
    </row>
    <row r="1794" spans="2:24" hidden="1">
      <c r="B1794" s="116" t="str">
        <f t="shared" si="1141"/>
        <v/>
      </c>
      <c r="C1794" s="116" t="str">
        <f t="shared" si="1141"/>
        <v/>
      </c>
      <c r="D1794" s="116" t="str">
        <f t="shared" si="1141"/>
        <v/>
      </c>
      <c r="E1794" s="116" t="str">
        <f t="shared" si="1141"/>
        <v/>
      </c>
      <c r="F1794" s="116"/>
      <c r="G1794" s="116"/>
      <c r="H1794" s="116"/>
      <c r="I1794" s="116"/>
      <c r="J1794" s="116"/>
      <c r="K1794" s="118">
        <f t="shared" ref="K1794:X1794" si="1149">IF(AND($D1794="tak",OR($E1794="nie dotyczy",$E1794="badania przemysłowe"),LataProjekcji&lt;=Koniec_Projekt),K463,0)</f>
        <v>0</v>
      </c>
      <c r="L1794" s="118">
        <f t="shared" si="1149"/>
        <v>0</v>
      </c>
      <c r="M1794" s="118">
        <f t="shared" si="1149"/>
        <v>0</v>
      </c>
      <c r="N1794" s="118">
        <f t="shared" si="1149"/>
        <v>0</v>
      </c>
      <c r="O1794" s="118">
        <f t="shared" si="1149"/>
        <v>0</v>
      </c>
      <c r="P1794" s="118">
        <f t="shared" si="1149"/>
        <v>0</v>
      </c>
      <c r="Q1794" s="118">
        <f t="shared" si="1149"/>
        <v>0</v>
      </c>
      <c r="R1794" s="118">
        <f t="shared" si="1149"/>
        <v>0</v>
      </c>
      <c r="S1794" s="118">
        <f t="shared" si="1149"/>
        <v>0</v>
      </c>
      <c r="T1794" s="118">
        <f t="shared" si="1149"/>
        <v>0</v>
      </c>
      <c r="U1794" s="118">
        <f t="shared" si="1149"/>
        <v>0</v>
      </c>
      <c r="V1794" s="118">
        <f t="shared" si="1149"/>
        <v>0</v>
      </c>
      <c r="W1794" s="118">
        <f t="shared" si="1149"/>
        <v>0</v>
      </c>
      <c r="X1794" s="118">
        <f t="shared" si="1149"/>
        <v>0</v>
      </c>
    </row>
    <row r="1795" spans="2:24" hidden="1">
      <c r="B1795" s="116" t="str">
        <f t="shared" si="1141"/>
        <v/>
      </c>
      <c r="C1795" s="116" t="str">
        <f t="shared" si="1141"/>
        <v/>
      </c>
      <c r="D1795" s="116" t="str">
        <f t="shared" si="1141"/>
        <v/>
      </c>
      <c r="E1795" s="116" t="str">
        <f t="shared" si="1141"/>
        <v/>
      </c>
      <c r="F1795" s="116"/>
      <c r="G1795" s="116"/>
      <c r="H1795" s="116"/>
      <c r="I1795" s="116"/>
      <c r="J1795" s="116"/>
      <c r="K1795" s="118">
        <f t="shared" ref="K1795:X1795" si="1150">IF(AND($D1795="tak",OR($E1795="nie dotyczy",$E1795="badania przemysłowe"),LataProjekcji&lt;=Koniec_Projekt),K464,0)</f>
        <v>0</v>
      </c>
      <c r="L1795" s="118">
        <f t="shared" si="1150"/>
        <v>0</v>
      </c>
      <c r="M1795" s="118">
        <f t="shared" si="1150"/>
        <v>0</v>
      </c>
      <c r="N1795" s="118">
        <f t="shared" si="1150"/>
        <v>0</v>
      </c>
      <c r="O1795" s="118">
        <f t="shared" si="1150"/>
        <v>0</v>
      </c>
      <c r="P1795" s="118">
        <f t="shared" si="1150"/>
        <v>0</v>
      </c>
      <c r="Q1795" s="118">
        <f t="shared" si="1150"/>
        <v>0</v>
      </c>
      <c r="R1795" s="118">
        <f t="shared" si="1150"/>
        <v>0</v>
      </c>
      <c r="S1795" s="118">
        <f t="shared" si="1150"/>
        <v>0</v>
      </c>
      <c r="T1795" s="118">
        <f t="shared" si="1150"/>
        <v>0</v>
      </c>
      <c r="U1795" s="118">
        <f t="shared" si="1150"/>
        <v>0</v>
      </c>
      <c r="V1795" s="118">
        <f t="shared" si="1150"/>
        <v>0</v>
      </c>
      <c r="W1795" s="118">
        <f t="shared" si="1150"/>
        <v>0</v>
      </c>
      <c r="X1795" s="118">
        <f t="shared" si="1150"/>
        <v>0</v>
      </c>
    </row>
    <row r="1796" spans="2:24" hidden="1">
      <c r="B1796" s="116" t="str">
        <f t="shared" si="1141"/>
        <v/>
      </c>
      <c r="C1796" s="116" t="str">
        <f t="shared" si="1141"/>
        <v/>
      </c>
      <c r="D1796" s="116" t="str">
        <f t="shared" si="1141"/>
        <v/>
      </c>
      <c r="E1796" s="116" t="str">
        <f t="shared" si="1141"/>
        <v/>
      </c>
      <c r="F1796" s="116"/>
      <c r="G1796" s="116"/>
      <c r="H1796" s="116"/>
      <c r="I1796" s="116"/>
      <c r="J1796" s="116"/>
      <c r="K1796" s="118">
        <f t="shared" ref="K1796:X1796" si="1151">IF(AND($D1796="tak",OR($E1796="nie dotyczy",$E1796="badania przemysłowe"),LataProjekcji&lt;=Koniec_Projekt),K465,0)</f>
        <v>0</v>
      </c>
      <c r="L1796" s="118">
        <f t="shared" si="1151"/>
        <v>0</v>
      </c>
      <c r="M1796" s="118">
        <f t="shared" si="1151"/>
        <v>0</v>
      </c>
      <c r="N1796" s="118">
        <f t="shared" si="1151"/>
        <v>0</v>
      </c>
      <c r="O1796" s="118">
        <f t="shared" si="1151"/>
        <v>0</v>
      </c>
      <c r="P1796" s="118">
        <f t="shared" si="1151"/>
        <v>0</v>
      </c>
      <c r="Q1796" s="118">
        <f t="shared" si="1151"/>
        <v>0</v>
      </c>
      <c r="R1796" s="118">
        <f t="shared" si="1151"/>
        <v>0</v>
      </c>
      <c r="S1796" s="118">
        <f t="shared" si="1151"/>
        <v>0</v>
      </c>
      <c r="T1796" s="118">
        <f t="shared" si="1151"/>
        <v>0</v>
      </c>
      <c r="U1796" s="118">
        <f t="shared" si="1151"/>
        <v>0</v>
      </c>
      <c r="V1796" s="118">
        <f t="shared" si="1151"/>
        <v>0</v>
      </c>
      <c r="W1796" s="118">
        <f t="shared" si="1151"/>
        <v>0</v>
      </c>
      <c r="X1796" s="118">
        <f t="shared" si="1151"/>
        <v>0</v>
      </c>
    </row>
    <row r="1797" spans="2:24" hidden="1">
      <c r="B1797" s="116" t="str">
        <f t="shared" si="1141"/>
        <v/>
      </c>
      <c r="C1797" s="116" t="str">
        <f t="shared" si="1141"/>
        <v/>
      </c>
      <c r="D1797" s="116" t="str">
        <f t="shared" si="1141"/>
        <v/>
      </c>
      <c r="E1797" s="116" t="str">
        <f t="shared" si="1141"/>
        <v/>
      </c>
      <c r="F1797" s="116"/>
      <c r="G1797" s="116"/>
      <c r="H1797" s="116"/>
      <c r="I1797" s="116"/>
      <c r="J1797" s="116"/>
      <c r="K1797" s="118">
        <f t="shared" ref="K1797:X1797" si="1152">IF(AND($D1797="tak",OR($E1797="nie dotyczy",$E1797="badania przemysłowe"),LataProjekcji&lt;=Koniec_Projekt),K466,0)</f>
        <v>0</v>
      </c>
      <c r="L1797" s="118">
        <f t="shared" si="1152"/>
        <v>0</v>
      </c>
      <c r="M1797" s="118">
        <f t="shared" si="1152"/>
        <v>0</v>
      </c>
      <c r="N1797" s="118">
        <f t="shared" si="1152"/>
        <v>0</v>
      </c>
      <c r="O1797" s="118">
        <f t="shared" si="1152"/>
        <v>0</v>
      </c>
      <c r="P1797" s="118">
        <f t="shared" si="1152"/>
        <v>0</v>
      </c>
      <c r="Q1797" s="118">
        <f t="shared" si="1152"/>
        <v>0</v>
      </c>
      <c r="R1797" s="118">
        <f t="shared" si="1152"/>
        <v>0</v>
      </c>
      <c r="S1797" s="118">
        <f t="shared" si="1152"/>
        <v>0</v>
      </c>
      <c r="T1797" s="118">
        <f t="shared" si="1152"/>
        <v>0</v>
      </c>
      <c r="U1797" s="118">
        <f t="shared" si="1152"/>
        <v>0</v>
      </c>
      <c r="V1797" s="118">
        <f t="shared" si="1152"/>
        <v>0</v>
      </c>
      <c r="W1797" s="118">
        <f t="shared" si="1152"/>
        <v>0</v>
      </c>
      <c r="X1797" s="118">
        <f t="shared" si="1152"/>
        <v>0</v>
      </c>
    </row>
    <row r="1798" spans="2:24" hidden="1">
      <c r="B1798" s="116" t="str">
        <f t="shared" si="1141"/>
        <v/>
      </c>
      <c r="C1798" s="116" t="str">
        <f t="shared" si="1141"/>
        <v/>
      </c>
      <c r="D1798" s="116" t="str">
        <f t="shared" si="1141"/>
        <v/>
      </c>
      <c r="E1798" s="116" t="str">
        <f t="shared" si="1141"/>
        <v/>
      </c>
      <c r="F1798" s="116"/>
      <c r="G1798" s="116"/>
      <c r="H1798" s="116"/>
      <c r="I1798" s="116"/>
      <c r="J1798" s="116"/>
      <c r="K1798" s="118">
        <f t="shared" ref="K1798:X1798" si="1153">IF(AND($D1798="tak",OR($E1798="nie dotyczy",$E1798="badania przemysłowe"),LataProjekcji&lt;=Koniec_Projekt),K467,0)</f>
        <v>0</v>
      </c>
      <c r="L1798" s="118">
        <f t="shared" si="1153"/>
        <v>0</v>
      </c>
      <c r="M1798" s="118">
        <f t="shared" si="1153"/>
        <v>0</v>
      </c>
      <c r="N1798" s="118">
        <f t="shared" si="1153"/>
        <v>0</v>
      </c>
      <c r="O1798" s="118">
        <f t="shared" si="1153"/>
        <v>0</v>
      </c>
      <c r="P1798" s="118">
        <f t="shared" si="1153"/>
        <v>0</v>
      </c>
      <c r="Q1798" s="118">
        <f t="shared" si="1153"/>
        <v>0</v>
      </c>
      <c r="R1798" s="118">
        <f t="shared" si="1153"/>
        <v>0</v>
      </c>
      <c r="S1798" s="118">
        <f t="shared" si="1153"/>
        <v>0</v>
      </c>
      <c r="T1798" s="118">
        <f t="shared" si="1153"/>
        <v>0</v>
      </c>
      <c r="U1798" s="118">
        <f t="shared" si="1153"/>
        <v>0</v>
      </c>
      <c r="V1798" s="118">
        <f t="shared" si="1153"/>
        <v>0</v>
      </c>
      <c r="W1798" s="118">
        <f t="shared" si="1153"/>
        <v>0</v>
      </c>
      <c r="X1798" s="118">
        <f t="shared" si="1153"/>
        <v>0</v>
      </c>
    </row>
    <row r="1799" spans="2:24" hidden="1">
      <c r="B1799" s="116" t="str">
        <f t="shared" si="1141"/>
        <v/>
      </c>
      <c r="C1799" s="116" t="str">
        <f t="shared" si="1141"/>
        <v/>
      </c>
      <c r="D1799" s="116" t="str">
        <f t="shared" si="1141"/>
        <v/>
      </c>
      <c r="E1799" s="116" t="str">
        <f t="shared" si="1141"/>
        <v/>
      </c>
      <c r="F1799" s="116"/>
      <c r="G1799" s="116"/>
      <c r="H1799" s="116"/>
      <c r="I1799" s="116"/>
      <c r="J1799" s="116"/>
      <c r="K1799" s="118">
        <f t="shared" ref="K1799:X1799" si="1154">IF(AND($D1799="tak",OR($E1799="nie dotyczy",$E1799="badania przemysłowe"),LataProjekcji&lt;=Koniec_Projekt),K468,0)</f>
        <v>0</v>
      </c>
      <c r="L1799" s="118">
        <f t="shared" si="1154"/>
        <v>0</v>
      </c>
      <c r="M1799" s="118">
        <f t="shared" si="1154"/>
        <v>0</v>
      </c>
      <c r="N1799" s="118">
        <f t="shared" si="1154"/>
        <v>0</v>
      </c>
      <c r="O1799" s="118">
        <f t="shared" si="1154"/>
        <v>0</v>
      </c>
      <c r="P1799" s="118">
        <f t="shared" si="1154"/>
        <v>0</v>
      </c>
      <c r="Q1799" s="118">
        <f t="shared" si="1154"/>
        <v>0</v>
      </c>
      <c r="R1799" s="118">
        <f t="shared" si="1154"/>
        <v>0</v>
      </c>
      <c r="S1799" s="118">
        <f t="shared" si="1154"/>
        <v>0</v>
      </c>
      <c r="T1799" s="118">
        <f t="shared" si="1154"/>
        <v>0</v>
      </c>
      <c r="U1799" s="118">
        <f t="shared" si="1154"/>
        <v>0</v>
      </c>
      <c r="V1799" s="118">
        <f t="shared" si="1154"/>
        <v>0</v>
      </c>
      <c r="W1799" s="118">
        <f t="shared" si="1154"/>
        <v>0</v>
      </c>
      <c r="X1799" s="118">
        <f t="shared" si="1154"/>
        <v>0</v>
      </c>
    </row>
    <row r="1800" spans="2:24" hidden="1">
      <c r="B1800" s="116" t="str">
        <f t="shared" si="1141"/>
        <v/>
      </c>
      <c r="C1800" s="116" t="str">
        <f t="shared" si="1141"/>
        <v/>
      </c>
      <c r="D1800" s="116" t="str">
        <f t="shared" si="1141"/>
        <v/>
      </c>
      <c r="E1800" s="116" t="str">
        <f t="shared" si="1141"/>
        <v/>
      </c>
      <c r="F1800" s="116"/>
      <c r="G1800" s="116"/>
      <c r="H1800" s="116"/>
      <c r="I1800" s="116"/>
      <c r="J1800" s="116"/>
      <c r="K1800" s="118">
        <f t="shared" ref="K1800:X1800" si="1155">IF(AND($D1800="tak",OR($E1800="nie dotyczy",$E1800="badania przemysłowe"),LataProjekcji&lt;=Koniec_Projekt),K469,0)</f>
        <v>0</v>
      </c>
      <c r="L1800" s="118">
        <f t="shared" si="1155"/>
        <v>0</v>
      </c>
      <c r="M1800" s="118">
        <f t="shared" si="1155"/>
        <v>0</v>
      </c>
      <c r="N1800" s="118">
        <f t="shared" si="1155"/>
        <v>0</v>
      </c>
      <c r="O1800" s="118">
        <f t="shared" si="1155"/>
        <v>0</v>
      </c>
      <c r="P1800" s="118">
        <f t="shared" si="1155"/>
        <v>0</v>
      </c>
      <c r="Q1800" s="118">
        <f t="shared" si="1155"/>
        <v>0</v>
      </c>
      <c r="R1800" s="118">
        <f t="shared" si="1155"/>
        <v>0</v>
      </c>
      <c r="S1800" s="118">
        <f t="shared" si="1155"/>
        <v>0</v>
      </c>
      <c r="T1800" s="118">
        <f t="shared" si="1155"/>
        <v>0</v>
      </c>
      <c r="U1800" s="118">
        <f t="shared" si="1155"/>
        <v>0</v>
      </c>
      <c r="V1800" s="118">
        <f t="shared" si="1155"/>
        <v>0</v>
      </c>
      <c r="W1800" s="118">
        <f t="shared" si="1155"/>
        <v>0</v>
      </c>
      <c r="X1800" s="118">
        <f t="shared" si="1155"/>
        <v>0</v>
      </c>
    </row>
    <row r="1801" spans="2:24" hidden="1">
      <c r="B1801" s="116" t="str">
        <f t="shared" si="1141"/>
        <v/>
      </c>
      <c r="C1801" s="116" t="str">
        <f t="shared" si="1141"/>
        <v/>
      </c>
      <c r="D1801" s="116" t="str">
        <f t="shared" si="1141"/>
        <v/>
      </c>
      <c r="E1801" s="116" t="str">
        <f t="shared" si="1141"/>
        <v/>
      </c>
      <c r="F1801" s="116"/>
      <c r="G1801" s="116"/>
      <c r="H1801" s="116"/>
      <c r="I1801" s="116"/>
      <c r="J1801" s="116"/>
      <c r="K1801" s="118">
        <f t="shared" ref="K1801:X1801" si="1156">IF(AND($D1801="tak",OR($E1801="nie dotyczy",$E1801="badania przemysłowe"),LataProjekcji&lt;=Koniec_Projekt),K470,0)</f>
        <v>0</v>
      </c>
      <c r="L1801" s="118">
        <f t="shared" si="1156"/>
        <v>0</v>
      </c>
      <c r="M1801" s="118">
        <f t="shared" si="1156"/>
        <v>0</v>
      </c>
      <c r="N1801" s="118">
        <f t="shared" si="1156"/>
        <v>0</v>
      </c>
      <c r="O1801" s="118">
        <f t="shared" si="1156"/>
        <v>0</v>
      </c>
      <c r="P1801" s="118">
        <f t="shared" si="1156"/>
        <v>0</v>
      </c>
      <c r="Q1801" s="118">
        <f t="shared" si="1156"/>
        <v>0</v>
      </c>
      <c r="R1801" s="118">
        <f t="shared" si="1156"/>
        <v>0</v>
      </c>
      <c r="S1801" s="118">
        <f t="shared" si="1156"/>
        <v>0</v>
      </c>
      <c r="T1801" s="118">
        <f t="shared" si="1156"/>
        <v>0</v>
      </c>
      <c r="U1801" s="118">
        <f t="shared" si="1156"/>
        <v>0</v>
      </c>
      <c r="V1801" s="118">
        <f t="shared" si="1156"/>
        <v>0</v>
      </c>
      <c r="W1801" s="118">
        <f t="shared" si="1156"/>
        <v>0</v>
      </c>
      <c r="X1801" s="118">
        <f t="shared" si="1156"/>
        <v>0</v>
      </c>
    </row>
    <row r="1802" spans="2:24" hidden="1">
      <c r="B1802" s="116" t="str">
        <f t="shared" si="1141"/>
        <v/>
      </c>
      <c r="C1802" s="116" t="str">
        <f t="shared" si="1141"/>
        <v/>
      </c>
      <c r="D1802" s="116" t="str">
        <f t="shared" si="1141"/>
        <v/>
      </c>
      <c r="E1802" s="116" t="str">
        <f t="shared" si="1141"/>
        <v/>
      </c>
      <c r="F1802" s="116"/>
      <c r="G1802" s="116"/>
      <c r="H1802" s="116"/>
      <c r="I1802" s="116"/>
      <c r="J1802" s="116"/>
      <c r="K1802" s="118">
        <f t="shared" ref="K1802:X1802" si="1157">IF(AND($D1802="tak",OR($E1802="nie dotyczy",$E1802="badania przemysłowe"),LataProjekcji&lt;=Koniec_Projekt),K471,0)</f>
        <v>0</v>
      </c>
      <c r="L1802" s="118">
        <f t="shared" si="1157"/>
        <v>0</v>
      </c>
      <c r="M1802" s="118">
        <f t="shared" si="1157"/>
        <v>0</v>
      </c>
      <c r="N1802" s="118">
        <f t="shared" si="1157"/>
        <v>0</v>
      </c>
      <c r="O1802" s="118">
        <f t="shared" si="1157"/>
        <v>0</v>
      </c>
      <c r="P1802" s="118">
        <f t="shared" si="1157"/>
        <v>0</v>
      </c>
      <c r="Q1802" s="118">
        <f t="shared" si="1157"/>
        <v>0</v>
      </c>
      <c r="R1802" s="118">
        <f t="shared" si="1157"/>
        <v>0</v>
      </c>
      <c r="S1802" s="118">
        <f t="shared" si="1157"/>
        <v>0</v>
      </c>
      <c r="T1802" s="118">
        <f t="shared" si="1157"/>
        <v>0</v>
      </c>
      <c r="U1802" s="118">
        <f t="shared" si="1157"/>
        <v>0</v>
      </c>
      <c r="V1802" s="118">
        <f t="shared" si="1157"/>
        <v>0</v>
      </c>
      <c r="W1802" s="118">
        <f t="shared" si="1157"/>
        <v>0</v>
      </c>
      <c r="X1802" s="118">
        <f t="shared" si="1157"/>
        <v>0</v>
      </c>
    </row>
    <row r="1803" spans="2:24" hidden="1">
      <c r="B1803" s="116" t="str">
        <f t="shared" si="1141"/>
        <v/>
      </c>
      <c r="C1803" s="116" t="str">
        <f t="shared" si="1141"/>
        <v/>
      </c>
      <c r="D1803" s="116" t="str">
        <f t="shared" si="1141"/>
        <v/>
      </c>
      <c r="E1803" s="116" t="str">
        <f t="shared" si="1141"/>
        <v/>
      </c>
      <c r="F1803" s="116"/>
      <c r="G1803" s="116"/>
      <c r="H1803" s="116"/>
      <c r="I1803" s="116"/>
      <c r="J1803" s="116"/>
      <c r="K1803" s="118">
        <f t="shared" ref="K1803:X1803" si="1158">IF(AND($D1803="tak",OR($E1803="nie dotyczy",$E1803="badania przemysłowe"),LataProjekcji&lt;=Koniec_Projekt),K472,0)</f>
        <v>0</v>
      </c>
      <c r="L1803" s="118">
        <f t="shared" si="1158"/>
        <v>0</v>
      </c>
      <c r="M1803" s="118">
        <f t="shared" si="1158"/>
        <v>0</v>
      </c>
      <c r="N1803" s="118">
        <f t="shared" si="1158"/>
        <v>0</v>
      </c>
      <c r="O1803" s="118">
        <f t="shared" si="1158"/>
        <v>0</v>
      </c>
      <c r="P1803" s="118">
        <f t="shared" si="1158"/>
        <v>0</v>
      </c>
      <c r="Q1803" s="118">
        <f t="shared" si="1158"/>
        <v>0</v>
      </c>
      <c r="R1803" s="118">
        <f t="shared" si="1158"/>
        <v>0</v>
      </c>
      <c r="S1803" s="118">
        <f t="shared" si="1158"/>
        <v>0</v>
      </c>
      <c r="T1803" s="118">
        <f t="shared" si="1158"/>
        <v>0</v>
      </c>
      <c r="U1803" s="118">
        <f t="shared" si="1158"/>
        <v>0</v>
      </c>
      <c r="V1803" s="118">
        <f t="shared" si="1158"/>
        <v>0</v>
      </c>
      <c r="W1803" s="118">
        <f t="shared" si="1158"/>
        <v>0</v>
      </c>
      <c r="X1803" s="118">
        <f t="shared" si="1158"/>
        <v>0</v>
      </c>
    </row>
    <row r="1804" spans="2:24" hidden="1">
      <c r="B1804" s="116" t="str">
        <f t="shared" si="1141"/>
        <v/>
      </c>
      <c r="C1804" s="116" t="str">
        <f t="shared" si="1141"/>
        <v/>
      </c>
      <c r="D1804" s="116" t="str">
        <f t="shared" si="1141"/>
        <v/>
      </c>
      <c r="E1804" s="116" t="str">
        <f t="shared" si="1141"/>
        <v/>
      </c>
      <c r="F1804" s="116"/>
      <c r="G1804" s="116"/>
      <c r="H1804" s="116"/>
      <c r="I1804" s="116"/>
      <c r="J1804" s="116"/>
      <c r="K1804" s="118">
        <f t="shared" ref="K1804:X1804" si="1159">IF(AND($D1804="tak",OR($E1804="nie dotyczy",$E1804="badania przemysłowe"),LataProjekcji&lt;=Koniec_Projekt),K473,0)</f>
        <v>0</v>
      </c>
      <c r="L1804" s="118">
        <f t="shared" si="1159"/>
        <v>0</v>
      </c>
      <c r="M1804" s="118">
        <f t="shared" si="1159"/>
        <v>0</v>
      </c>
      <c r="N1804" s="118">
        <f t="shared" si="1159"/>
        <v>0</v>
      </c>
      <c r="O1804" s="118">
        <f t="shared" si="1159"/>
        <v>0</v>
      </c>
      <c r="P1804" s="118">
        <f t="shared" si="1159"/>
        <v>0</v>
      </c>
      <c r="Q1804" s="118">
        <f t="shared" si="1159"/>
        <v>0</v>
      </c>
      <c r="R1804" s="118">
        <f t="shared" si="1159"/>
        <v>0</v>
      </c>
      <c r="S1804" s="118">
        <f t="shared" si="1159"/>
        <v>0</v>
      </c>
      <c r="T1804" s="118">
        <f t="shared" si="1159"/>
        <v>0</v>
      </c>
      <c r="U1804" s="118">
        <f t="shared" si="1159"/>
        <v>0</v>
      </c>
      <c r="V1804" s="118">
        <f t="shared" si="1159"/>
        <v>0</v>
      </c>
      <c r="W1804" s="118">
        <f t="shared" si="1159"/>
        <v>0</v>
      </c>
      <c r="X1804" s="118">
        <f t="shared" si="1159"/>
        <v>0</v>
      </c>
    </row>
    <row r="1805" spans="2:24" hidden="1">
      <c r="B1805" s="116" t="str">
        <f t="shared" si="1141"/>
        <v/>
      </c>
      <c r="C1805" s="116" t="str">
        <f t="shared" si="1141"/>
        <v/>
      </c>
      <c r="D1805" s="116" t="str">
        <f t="shared" si="1141"/>
        <v/>
      </c>
      <c r="E1805" s="116" t="str">
        <f t="shared" si="1141"/>
        <v/>
      </c>
      <c r="F1805" s="116"/>
      <c r="G1805" s="116"/>
      <c r="H1805" s="116"/>
      <c r="I1805" s="116"/>
      <c r="J1805" s="116"/>
      <c r="K1805" s="118">
        <f t="shared" ref="K1805:X1805" si="1160">IF(AND($D1805="tak",OR($E1805="nie dotyczy",$E1805="badania przemysłowe"),LataProjekcji&lt;=Koniec_Projekt),K474,0)</f>
        <v>0</v>
      </c>
      <c r="L1805" s="118">
        <f t="shared" si="1160"/>
        <v>0</v>
      </c>
      <c r="M1805" s="118">
        <f t="shared" si="1160"/>
        <v>0</v>
      </c>
      <c r="N1805" s="118">
        <f t="shared" si="1160"/>
        <v>0</v>
      </c>
      <c r="O1805" s="118">
        <f t="shared" si="1160"/>
        <v>0</v>
      </c>
      <c r="P1805" s="118">
        <f t="shared" si="1160"/>
        <v>0</v>
      </c>
      <c r="Q1805" s="118">
        <f t="shared" si="1160"/>
        <v>0</v>
      </c>
      <c r="R1805" s="118">
        <f t="shared" si="1160"/>
        <v>0</v>
      </c>
      <c r="S1805" s="118">
        <f t="shared" si="1160"/>
        <v>0</v>
      </c>
      <c r="T1805" s="118">
        <f t="shared" si="1160"/>
        <v>0</v>
      </c>
      <c r="U1805" s="118">
        <f t="shared" si="1160"/>
        <v>0</v>
      </c>
      <c r="V1805" s="118">
        <f t="shared" si="1160"/>
        <v>0</v>
      </c>
      <c r="W1805" s="118">
        <f t="shared" si="1160"/>
        <v>0</v>
      </c>
      <c r="X1805" s="118">
        <f t="shared" si="1160"/>
        <v>0</v>
      </c>
    </row>
    <row r="1806" spans="2:24" hidden="1">
      <c r="B1806" s="116" t="str">
        <f t="shared" si="1141"/>
        <v/>
      </c>
      <c r="C1806" s="116" t="str">
        <f t="shared" si="1141"/>
        <v/>
      </c>
      <c r="D1806" s="116" t="str">
        <f t="shared" si="1141"/>
        <v/>
      </c>
      <c r="E1806" s="116" t="str">
        <f t="shared" si="1141"/>
        <v/>
      </c>
      <c r="F1806" s="116"/>
      <c r="G1806" s="116"/>
      <c r="H1806" s="116"/>
      <c r="I1806" s="116"/>
      <c r="J1806" s="116"/>
      <c r="K1806" s="118">
        <f t="shared" ref="K1806:X1806" si="1161">IF(AND($D1806="tak",OR($E1806="nie dotyczy",$E1806="badania przemysłowe"),LataProjekcji&lt;=Koniec_Projekt),K475,0)</f>
        <v>0</v>
      </c>
      <c r="L1806" s="118">
        <f t="shared" si="1161"/>
        <v>0</v>
      </c>
      <c r="M1806" s="118">
        <f t="shared" si="1161"/>
        <v>0</v>
      </c>
      <c r="N1806" s="118">
        <f t="shared" si="1161"/>
        <v>0</v>
      </c>
      <c r="O1806" s="118">
        <f t="shared" si="1161"/>
        <v>0</v>
      </c>
      <c r="P1806" s="118">
        <f t="shared" si="1161"/>
        <v>0</v>
      </c>
      <c r="Q1806" s="118">
        <f t="shared" si="1161"/>
        <v>0</v>
      </c>
      <c r="R1806" s="118">
        <f t="shared" si="1161"/>
        <v>0</v>
      </c>
      <c r="S1806" s="118">
        <f t="shared" si="1161"/>
        <v>0</v>
      </c>
      <c r="T1806" s="118">
        <f t="shared" si="1161"/>
        <v>0</v>
      </c>
      <c r="U1806" s="118">
        <f t="shared" si="1161"/>
        <v>0</v>
      </c>
      <c r="V1806" s="118">
        <f t="shared" si="1161"/>
        <v>0</v>
      </c>
      <c r="W1806" s="118">
        <f t="shared" si="1161"/>
        <v>0</v>
      </c>
      <c r="X1806" s="118">
        <f t="shared" si="1161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62">ROUND(SUM(K1767:K1806),0)</f>
        <v>0</v>
      </c>
      <c r="L1807" s="119">
        <f t="shared" si="1162"/>
        <v>0</v>
      </c>
      <c r="M1807" s="119">
        <f t="shared" si="1162"/>
        <v>0</v>
      </c>
      <c r="N1807" s="119">
        <f t="shared" si="1162"/>
        <v>0</v>
      </c>
      <c r="O1807" s="119">
        <f t="shared" si="1162"/>
        <v>0</v>
      </c>
      <c r="P1807" s="119">
        <f t="shared" si="1162"/>
        <v>0</v>
      </c>
      <c r="Q1807" s="119">
        <f t="shared" si="1162"/>
        <v>0</v>
      </c>
      <c r="R1807" s="119">
        <f t="shared" si="1162"/>
        <v>0</v>
      </c>
      <c r="S1807" s="119">
        <f t="shared" si="1162"/>
        <v>0</v>
      </c>
      <c r="T1807" s="119">
        <f t="shared" si="1162"/>
        <v>0</v>
      </c>
      <c r="U1807" s="119">
        <f t="shared" si="1162"/>
        <v>0</v>
      </c>
      <c r="V1807" s="119">
        <f t="shared" si="1162"/>
        <v>0</v>
      </c>
      <c r="W1807" s="119">
        <f t="shared" si="1162"/>
        <v>0</v>
      </c>
      <c r="X1807" s="119">
        <f t="shared" si="1162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63">IF(ISBLANK(B1571),"",B1571)</f>
        <v/>
      </c>
      <c r="C1811" s="116" t="str">
        <f t="shared" si="1163"/>
        <v/>
      </c>
      <c r="D1811" s="116" t="str">
        <f t="shared" si="1163"/>
        <v/>
      </c>
      <c r="E1811" s="116" t="str">
        <f t="shared" si="1163"/>
        <v/>
      </c>
      <c r="F1811" s="116"/>
      <c r="G1811" s="116"/>
      <c r="H1811" s="116"/>
      <c r="I1811" s="116"/>
      <c r="J1811" s="116"/>
      <c r="K1811" s="118">
        <f t="shared" ref="K1811:X1811" si="1164">IF(AND($D1811="tak",OR($E1811="nie dotyczy",$E1811="badania przemysłowe"),LataProjekcji&lt;=Koniec_Projekt),K521,0)</f>
        <v>0</v>
      </c>
      <c r="L1811" s="118">
        <f t="shared" si="1164"/>
        <v>0</v>
      </c>
      <c r="M1811" s="118">
        <f t="shared" si="1164"/>
        <v>0</v>
      </c>
      <c r="N1811" s="118">
        <f t="shared" si="1164"/>
        <v>0</v>
      </c>
      <c r="O1811" s="118">
        <f t="shared" si="1164"/>
        <v>0</v>
      </c>
      <c r="P1811" s="118">
        <f t="shared" si="1164"/>
        <v>0</v>
      </c>
      <c r="Q1811" s="118">
        <f t="shared" si="1164"/>
        <v>0</v>
      </c>
      <c r="R1811" s="118">
        <f t="shared" si="1164"/>
        <v>0</v>
      </c>
      <c r="S1811" s="118">
        <f t="shared" si="1164"/>
        <v>0</v>
      </c>
      <c r="T1811" s="118">
        <f t="shared" si="1164"/>
        <v>0</v>
      </c>
      <c r="U1811" s="118">
        <f t="shared" si="1164"/>
        <v>0</v>
      </c>
      <c r="V1811" s="118">
        <f t="shared" si="1164"/>
        <v>0</v>
      </c>
      <c r="W1811" s="118">
        <f t="shared" si="1164"/>
        <v>0</v>
      </c>
      <c r="X1811" s="118">
        <f t="shared" si="1164"/>
        <v>0</v>
      </c>
    </row>
    <row r="1812" spans="2:24" hidden="1">
      <c r="B1812" s="116" t="str">
        <f t="shared" si="1163"/>
        <v/>
      </c>
      <c r="C1812" s="116" t="str">
        <f t="shared" si="1163"/>
        <v/>
      </c>
      <c r="D1812" s="116" t="str">
        <f t="shared" si="1163"/>
        <v/>
      </c>
      <c r="E1812" s="116" t="str">
        <f t="shared" si="1163"/>
        <v/>
      </c>
      <c r="F1812" s="116"/>
      <c r="G1812" s="116"/>
      <c r="H1812" s="116"/>
      <c r="I1812" s="116"/>
      <c r="J1812" s="116"/>
      <c r="K1812" s="118">
        <f t="shared" ref="K1812:X1812" si="1165">IF(AND($D1812="tak",OR($E1812="nie dotyczy",$E1812="badania przemysłowe"),LataProjekcji&lt;=Koniec_Projekt),K522,0)</f>
        <v>0</v>
      </c>
      <c r="L1812" s="118">
        <f t="shared" si="1165"/>
        <v>0</v>
      </c>
      <c r="M1812" s="118">
        <f t="shared" si="1165"/>
        <v>0</v>
      </c>
      <c r="N1812" s="118">
        <f t="shared" si="1165"/>
        <v>0</v>
      </c>
      <c r="O1812" s="118">
        <f t="shared" si="1165"/>
        <v>0</v>
      </c>
      <c r="P1812" s="118">
        <f t="shared" si="1165"/>
        <v>0</v>
      </c>
      <c r="Q1812" s="118">
        <f t="shared" si="1165"/>
        <v>0</v>
      </c>
      <c r="R1812" s="118">
        <f t="shared" si="1165"/>
        <v>0</v>
      </c>
      <c r="S1812" s="118">
        <f t="shared" si="1165"/>
        <v>0</v>
      </c>
      <c r="T1812" s="118">
        <f t="shared" si="1165"/>
        <v>0</v>
      </c>
      <c r="U1812" s="118">
        <f t="shared" si="1165"/>
        <v>0</v>
      </c>
      <c r="V1812" s="118">
        <f t="shared" si="1165"/>
        <v>0</v>
      </c>
      <c r="W1812" s="118">
        <f t="shared" si="1165"/>
        <v>0</v>
      </c>
      <c r="X1812" s="118">
        <f t="shared" si="1165"/>
        <v>0</v>
      </c>
    </row>
    <row r="1813" spans="2:24" hidden="1">
      <c r="B1813" s="116" t="str">
        <f t="shared" si="1163"/>
        <v/>
      </c>
      <c r="C1813" s="116" t="str">
        <f t="shared" si="1163"/>
        <v/>
      </c>
      <c r="D1813" s="116" t="str">
        <f t="shared" si="1163"/>
        <v/>
      </c>
      <c r="E1813" s="116" t="str">
        <f t="shared" si="1163"/>
        <v/>
      </c>
      <c r="F1813" s="116"/>
      <c r="G1813" s="116"/>
      <c r="H1813" s="116"/>
      <c r="I1813" s="116"/>
      <c r="J1813" s="116"/>
      <c r="K1813" s="118">
        <f t="shared" ref="K1813:X1813" si="1166">IF(AND($D1813="tak",OR($E1813="nie dotyczy",$E1813="badania przemysłowe"),LataProjekcji&lt;=Koniec_Projekt),K523,0)</f>
        <v>0</v>
      </c>
      <c r="L1813" s="118">
        <f t="shared" si="1166"/>
        <v>0</v>
      </c>
      <c r="M1813" s="118">
        <f t="shared" si="1166"/>
        <v>0</v>
      </c>
      <c r="N1813" s="118">
        <f t="shared" si="1166"/>
        <v>0</v>
      </c>
      <c r="O1813" s="118">
        <f t="shared" si="1166"/>
        <v>0</v>
      </c>
      <c r="P1813" s="118">
        <f t="shared" si="1166"/>
        <v>0</v>
      </c>
      <c r="Q1813" s="118">
        <f t="shared" si="1166"/>
        <v>0</v>
      </c>
      <c r="R1813" s="118">
        <f t="shared" si="1166"/>
        <v>0</v>
      </c>
      <c r="S1813" s="118">
        <f t="shared" si="1166"/>
        <v>0</v>
      </c>
      <c r="T1813" s="118">
        <f t="shared" si="1166"/>
        <v>0</v>
      </c>
      <c r="U1813" s="118">
        <f t="shared" si="1166"/>
        <v>0</v>
      </c>
      <c r="V1813" s="118">
        <f t="shared" si="1166"/>
        <v>0</v>
      </c>
      <c r="W1813" s="118">
        <f t="shared" si="1166"/>
        <v>0</v>
      </c>
      <c r="X1813" s="118">
        <f t="shared" si="1166"/>
        <v>0</v>
      </c>
    </row>
    <row r="1814" spans="2:24" hidden="1">
      <c r="B1814" s="116" t="str">
        <f t="shared" si="1163"/>
        <v/>
      </c>
      <c r="C1814" s="116" t="str">
        <f t="shared" si="1163"/>
        <v/>
      </c>
      <c r="D1814" s="116" t="str">
        <f t="shared" si="1163"/>
        <v/>
      </c>
      <c r="E1814" s="116" t="str">
        <f t="shared" si="1163"/>
        <v/>
      </c>
      <c r="F1814" s="116"/>
      <c r="G1814" s="116"/>
      <c r="H1814" s="116"/>
      <c r="I1814" s="116"/>
      <c r="J1814" s="116"/>
      <c r="K1814" s="118">
        <f t="shared" ref="K1814:X1814" si="1167">IF(AND($D1814="tak",OR($E1814="nie dotyczy",$E1814="badania przemysłowe"),LataProjekcji&lt;=Koniec_Projekt),K524,0)</f>
        <v>0</v>
      </c>
      <c r="L1814" s="118">
        <f t="shared" si="1167"/>
        <v>0</v>
      </c>
      <c r="M1814" s="118">
        <f t="shared" si="1167"/>
        <v>0</v>
      </c>
      <c r="N1814" s="118">
        <f t="shared" si="1167"/>
        <v>0</v>
      </c>
      <c r="O1814" s="118">
        <f t="shared" si="1167"/>
        <v>0</v>
      </c>
      <c r="P1814" s="118">
        <f t="shared" si="1167"/>
        <v>0</v>
      </c>
      <c r="Q1814" s="118">
        <f t="shared" si="1167"/>
        <v>0</v>
      </c>
      <c r="R1814" s="118">
        <f t="shared" si="1167"/>
        <v>0</v>
      </c>
      <c r="S1814" s="118">
        <f t="shared" si="1167"/>
        <v>0</v>
      </c>
      <c r="T1814" s="118">
        <f t="shared" si="1167"/>
        <v>0</v>
      </c>
      <c r="U1814" s="118">
        <f t="shared" si="1167"/>
        <v>0</v>
      </c>
      <c r="V1814" s="118">
        <f t="shared" si="1167"/>
        <v>0</v>
      </c>
      <c r="W1814" s="118">
        <f t="shared" si="1167"/>
        <v>0</v>
      </c>
      <c r="X1814" s="118">
        <f t="shared" si="1167"/>
        <v>0</v>
      </c>
    </row>
    <row r="1815" spans="2:24" hidden="1">
      <c r="B1815" s="116" t="str">
        <f t="shared" si="1163"/>
        <v/>
      </c>
      <c r="C1815" s="116" t="str">
        <f t="shared" si="1163"/>
        <v/>
      </c>
      <c r="D1815" s="116" t="str">
        <f t="shared" si="1163"/>
        <v/>
      </c>
      <c r="E1815" s="116" t="str">
        <f t="shared" si="1163"/>
        <v/>
      </c>
      <c r="F1815" s="116"/>
      <c r="G1815" s="116"/>
      <c r="H1815" s="116"/>
      <c r="I1815" s="116"/>
      <c r="J1815" s="116"/>
      <c r="K1815" s="118">
        <f t="shared" ref="K1815:X1815" si="1168">IF(AND($D1815="tak",OR($E1815="nie dotyczy",$E1815="badania przemysłowe"),LataProjekcji&lt;=Koniec_Projekt),K525,0)</f>
        <v>0</v>
      </c>
      <c r="L1815" s="118">
        <f t="shared" si="1168"/>
        <v>0</v>
      </c>
      <c r="M1815" s="118">
        <f t="shared" si="1168"/>
        <v>0</v>
      </c>
      <c r="N1815" s="118">
        <f t="shared" si="1168"/>
        <v>0</v>
      </c>
      <c r="O1815" s="118">
        <f t="shared" si="1168"/>
        <v>0</v>
      </c>
      <c r="P1815" s="118">
        <f t="shared" si="1168"/>
        <v>0</v>
      </c>
      <c r="Q1815" s="118">
        <f t="shared" si="1168"/>
        <v>0</v>
      </c>
      <c r="R1815" s="118">
        <f t="shared" si="1168"/>
        <v>0</v>
      </c>
      <c r="S1815" s="118">
        <f t="shared" si="1168"/>
        <v>0</v>
      </c>
      <c r="T1815" s="118">
        <f t="shared" si="1168"/>
        <v>0</v>
      </c>
      <c r="U1815" s="118">
        <f t="shared" si="1168"/>
        <v>0</v>
      </c>
      <c r="V1815" s="118">
        <f t="shared" si="1168"/>
        <v>0</v>
      </c>
      <c r="W1815" s="118">
        <f t="shared" si="1168"/>
        <v>0</v>
      </c>
      <c r="X1815" s="118">
        <f t="shared" si="1168"/>
        <v>0</v>
      </c>
    </row>
    <row r="1816" spans="2:24" hidden="1">
      <c r="B1816" s="116" t="str">
        <f t="shared" si="1163"/>
        <v/>
      </c>
      <c r="C1816" s="116" t="str">
        <f t="shared" si="1163"/>
        <v/>
      </c>
      <c r="D1816" s="116" t="str">
        <f t="shared" si="1163"/>
        <v/>
      </c>
      <c r="E1816" s="116" t="str">
        <f t="shared" si="1163"/>
        <v/>
      </c>
      <c r="F1816" s="116"/>
      <c r="G1816" s="116"/>
      <c r="H1816" s="116"/>
      <c r="I1816" s="116"/>
      <c r="J1816" s="116"/>
      <c r="K1816" s="118">
        <f t="shared" ref="K1816:X1816" si="1169">IF(AND($D1816="tak",OR($E1816="nie dotyczy",$E1816="badania przemysłowe"),LataProjekcji&lt;=Koniec_Projekt),K526,0)</f>
        <v>0</v>
      </c>
      <c r="L1816" s="118">
        <f t="shared" si="1169"/>
        <v>0</v>
      </c>
      <c r="M1816" s="118">
        <f t="shared" si="1169"/>
        <v>0</v>
      </c>
      <c r="N1816" s="118">
        <f t="shared" si="1169"/>
        <v>0</v>
      </c>
      <c r="O1816" s="118">
        <f t="shared" si="1169"/>
        <v>0</v>
      </c>
      <c r="P1816" s="118">
        <f t="shared" si="1169"/>
        <v>0</v>
      </c>
      <c r="Q1816" s="118">
        <f t="shared" si="1169"/>
        <v>0</v>
      </c>
      <c r="R1816" s="118">
        <f t="shared" si="1169"/>
        <v>0</v>
      </c>
      <c r="S1816" s="118">
        <f t="shared" si="1169"/>
        <v>0</v>
      </c>
      <c r="T1816" s="118">
        <f t="shared" si="1169"/>
        <v>0</v>
      </c>
      <c r="U1816" s="118">
        <f t="shared" si="1169"/>
        <v>0</v>
      </c>
      <c r="V1816" s="118">
        <f t="shared" si="1169"/>
        <v>0</v>
      </c>
      <c r="W1816" s="118">
        <f t="shared" si="1169"/>
        <v>0</v>
      </c>
      <c r="X1816" s="118">
        <f t="shared" si="1169"/>
        <v>0</v>
      </c>
    </row>
    <row r="1817" spans="2:24" hidden="1">
      <c r="B1817" s="116" t="str">
        <f t="shared" si="1163"/>
        <v/>
      </c>
      <c r="C1817" s="116" t="str">
        <f t="shared" si="1163"/>
        <v/>
      </c>
      <c r="D1817" s="116" t="str">
        <f t="shared" si="1163"/>
        <v/>
      </c>
      <c r="E1817" s="116" t="str">
        <f t="shared" si="1163"/>
        <v/>
      </c>
      <c r="F1817" s="116"/>
      <c r="G1817" s="116"/>
      <c r="H1817" s="116"/>
      <c r="I1817" s="116"/>
      <c r="J1817" s="116"/>
      <c r="K1817" s="118">
        <f t="shared" ref="K1817:X1817" si="1170">IF(AND($D1817="tak",OR($E1817="nie dotyczy",$E1817="badania przemysłowe"),LataProjekcji&lt;=Koniec_Projekt),K527,0)</f>
        <v>0</v>
      </c>
      <c r="L1817" s="118">
        <f t="shared" si="1170"/>
        <v>0</v>
      </c>
      <c r="M1817" s="118">
        <f t="shared" si="1170"/>
        <v>0</v>
      </c>
      <c r="N1817" s="118">
        <f t="shared" si="1170"/>
        <v>0</v>
      </c>
      <c r="O1817" s="118">
        <f t="shared" si="1170"/>
        <v>0</v>
      </c>
      <c r="P1817" s="118">
        <f t="shared" si="1170"/>
        <v>0</v>
      </c>
      <c r="Q1817" s="118">
        <f t="shared" si="1170"/>
        <v>0</v>
      </c>
      <c r="R1817" s="118">
        <f t="shared" si="1170"/>
        <v>0</v>
      </c>
      <c r="S1817" s="118">
        <f t="shared" si="1170"/>
        <v>0</v>
      </c>
      <c r="T1817" s="118">
        <f t="shared" si="1170"/>
        <v>0</v>
      </c>
      <c r="U1817" s="118">
        <f t="shared" si="1170"/>
        <v>0</v>
      </c>
      <c r="V1817" s="118">
        <f t="shared" si="1170"/>
        <v>0</v>
      </c>
      <c r="W1817" s="118">
        <f t="shared" si="1170"/>
        <v>0</v>
      </c>
      <c r="X1817" s="118">
        <f t="shared" si="1170"/>
        <v>0</v>
      </c>
    </row>
    <row r="1818" spans="2:24" hidden="1">
      <c r="B1818" s="116" t="str">
        <f t="shared" si="1163"/>
        <v/>
      </c>
      <c r="C1818" s="116" t="str">
        <f t="shared" si="1163"/>
        <v/>
      </c>
      <c r="D1818" s="116" t="str">
        <f t="shared" si="1163"/>
        <v/>
      </c>
      <c r="E1818" s="116" t="str">
        <f t="shared" si="1163"/>
        <v/>
      </c>
      <c r="F1818" s="116"/>
      <c r="G1818" s="116"/>
      <c r="H1818" s="116"/>
      <c r="I1818" s="116"/>
      <c r="J1818" s="116"/>
      <c r="K1818" s="118">
        <f t="shared" ref="K1818:X1818" si="1171">IF(AND($D1818="tak",OR($E1818="nie dotyczy",$E1818="badania przemysłowe"),LataProjekcji&lt;=Koniec_Projekt),K528,0)</f>
        <v>0</v>
      </c>
      <c r="L1818" s="118">
        <f t="shared" si="1171"/>
        <v>0</v>
      </c>
      <c r="M1818" s="118">
        <f t="shared" si="1171"/>
        <v>0</v>
      </c>
      <c r="N1818" s="118">
        <f t="shared" si="1171"/>
        <v>0</v>
      </c>
      <c r="O1818" s="118">
        <f t="shared" si="1171"/>
        <v>0</v>
      </c>
      <c r="P1818" s="118">
        <f t="shared" si="1171"/>
        <v>0</v>
      </c>
      <c r="Q1818" s="118">
        <f t="shared" si="1171"/>
        <v>0</v>
      </c>
      <c r="R1818" s="118">
        <f t="shared" si="1171"/>
        <v>0</v>
      </c>
      <c r="S1818" s="118">
        <f t="shared" si="1171"/>
        <v>0</v>
      </c>
      <c r="T1818" s="118">
        <f t="shared" si="1171"/>
        <v>0</v>
      </c>
      <c r="U1818" s="118">
        <f t="shared" si="1171"/>
        <v>0</v>
      </c>
      <c r="V1818" s="118">
        <f t="shared" si="1171"/>
        <v>0</v>
      </c>
      <c r="W1818" s="118">
        <f t="shared" si="1171"/>
        <v>0</v>
      </c>
      <c r="X1818" s="118">
        <f t="shared" si="1171"/>
        <v>0</v>
      </c>
    </row>
    <row r="1819" spans="2:24" hidden="1">
      <c r="B1819" s="116" t="str">
        <f t="shared" si="1163"/>
        <v/>
      </c>
      <c r="C1819" s="116" t="str">
        <f t="shared" si="1163"/>
        <v/>
      </c>
      <c r="D1819" s="116" t="str">
        <f t="shared" si="1163"/>
        <v/>
      </c>
      <c r="E1819" s="116" t="str">
        <f t="shared" si="1163"/>
        <v/>
      </c>
      <c r="F1819" s="116"/>
      <c r="G1819" s="116"/>
      <c r="H1819" s="116"/>
      <c r="I1819" s="116"/>
      <c r="J1819" s="116"/>
      <c r="K1819" s="118">
        <f t="shared" ref="K1819:X1819" si="1172">IF(AND($D1819="tak",OR($E1819="nie dotyczy",$E1819="badania przemysłowe"),LataProjekcji&lt;=Koniec_Projekt),K529,0)</f>
        <v>0</v>
      </c>
      <c r="L1819" s="118">
        <f t="shared" si="1172"/>
        <v>0</v>
      </c>
      <c r="M1819" s="118">
        <f t="shared" si="1172"/>
        <v>0</v>
      </c>
      <c r="N1819" s="118">
        <f t="shared" si="1172"/>
        <v>0</v>
      </c>
      <c r="O1819" s="118">
        <f t="shared" si="1172"/>
        <v>0</v>
      </c>
      <c r="P1819" s="118">
        <f t="shared" si="1172"/>
        <v>0</v>
      </c>
      <c r="Q1819" s="118">
        <f t="shared" si="1172"/>
        <v>0</v>
      </c>
      <c r="R1819" s="118">
        <f t="shared" si="1172"/>
        <v>0</v>
      </c>
      <c r="S1819" s="118">
        <f t="shared" si="1172"/>
        <v>0</v>
      </c>
      <c r="T1819" s="118">
        <f t="shared" si="1172"/>
        <v>0</v>
      </c>
      <c r="U1819" s="118">
        <f t="shared" si="1172"/>
        <v>0</v>
      </c>
      <c r="V1819" s="118">
        <f t="shared" si="1172"/>
        <v>0</v>
      </c>
      <c r="W1819" s="118">
        <f t="shared" si="1172"/>
        <v>0</v>
      </c>
      <c r="X1819" s="118">
        <f t="shared" si="1172"/>
        <v>0</v>
      </c>
    </row>
    <row r="1820" spans="2:24" hidden="1">
      <c r="B1820" s="116" t="str">
        <f t="shared" si="1163"/>
        <v/>
      </c>
      <c r="C1820" s="116" t="str">
        <f t="shared" si="1163"/>
        <v/>
      </c>
      <c r="D1820" s="116" t="str">
        <f t="shared" si="1163"/>
        <v/>
      </c>
      <c r="E1820" s="116" t="str">
        <f t="shared" si="1163"/>
        <v/>
      </c>
      <c r="F1820" s="116"/>
      <c r="G1820" s="116"/>
      <c r="H1820" s="116"/>
      <c r="I1820" s="116"/>
      <c r="J1820" s="116"/>
      <c r="K1820" s="118">
        <f t="shared" ref="K1820:X1820" si="1173">IF(AND($D1820="tak",OR($E1820="nie dotyczy",$E1820="badania przemysłowe"),LataProjekcji&lt;=Koniec_Projekt),K530,0)</f>
        <v>0</v>
      </c>
      <c r="L1820" s="118">
        <f t="shared" si="1173"/>
        <v>0</v>
      </c>
      <c r="M1820" s="118">
        <f t="shared" si="1173"/>
        <v>0</v>
      </c>
      <c r="N1820" s="118">
        <f t="shared" si="1173"/>
        <v>0</v>
      </c>
      <c r="O1820" s="118">
        <f t="shared" si="1173"/>
        <v>0</v>
      </c>
      <c r="P1820" s="118">
        <f t="shared" si="1173"/>
        <v>0</v>
      </c>
      <c r="Q1820" s="118">
        <f t="shared" si="1173"/>
        <v>0</v>
      </c>
      <c r="R1820" s="118">
        <f t="shared" si="1173"/>
        <v>0</v>
      </c>
      <c r="S1820" s="118">
        <f t="shared" si="1173"/>
        <v>0</v>
      </c>
      <c r="T1820" s="118">
        <f t="shared" si="1173"/>
        <v>0</v>
      </c>
      <c r="U1820" s="118">
        <f t="shared" si="1173"/>
        <v>0</v>
      </c>
      <c r="V1820" s="118">
        <f t="shared" si="1173"/>
        <v>0</v>
      </c>
      <c r="W1820" s="118">
        <f t="shared" si="1173"/>
        <v>0</v>
      </c>
      <c r="X1820" s="118">
        <f t="shared" si="1173"/>
        <v>0</v>
      </c>
    </row>
    <row r="1821" spans="2:24" hidden="1">
      <c r="B1821" s="116" t="str">
        <f t="shared" si="1163"/>
        <v/>
      </c>
      <c r="C1821" s="116" t="str">
        <f t="shared" si="1163"/>
        <v/>
      </c>
      <c r="D1821" s="116" t="str">
        <f t="shared" si="1163"/>
        <v/>
      </c>
      <c r="E1821" s="116" t="str">
        <f t="shared" si="1163"/>
        <v/>
      </c>
      <c r="F1821" s="116"/>
      <c r="G1821" s="116"/>
      <c r="H1821" s="116"/>
      <c r="I1821" s="116"/>
      <c r="J1821" s="116"/>
      <c r="K1821" s="118">
        <f t="shared" ref="K1821:X1821" si="1174">IF(AND($D1821="tak",OR($E1821="nie dotyczy",$E1821="badania przemysłowe"),LataProjekcji&lt;=Koniec_Projekt),K531,0)</f>
        <v>0</v>
      </c>
      <c r="L1821" s="118">
        <f t="shared" si="1174"/>
        <v>0</v>
      </c>
      <c r="M1821" s="118">
        <f t="shared" si="1174"/>
        <v>0</v>
      </c>
      <c r="N1821" s="118">
        <f t="shared" si="1174"/>
        <v>0</v>
      </c>
      <c r="O1821" s="118">
        <f t="shared" si="1174"/>
        <v>0</v>
      </c>
      <c r="P1821" s="118">
        <f t="shared" si="1174"/>
        <v>0</v>
      </c>
      <c r="Q1821" s="118">
        <f t="shared" si="1174"/>
        <v>0</v>
      </c>
      <c r="R1821" s="118">
        <f t="shared" si="1174"/>
        <v>0</v>
      </c>
      <c r="S1821" s="118">
        <f t="shared" si="1174"/>
        <v>0</v>
      </c>
      <c r="T1821" s="118">
        <f t="shared" si="1174"/>
        <v>0</v>
      </c>
      <c r="U1821" s="118">
        <f t="shared" si="1174"/>
        <v>0</v>
      </c>
      <c r="V1821" s="118">
        <f t="shared" si="1174"/>
        <v>0</v>
      </c>
      <c r="W1821" s="118">
        <f t="shared" si="1174"/>
        <v>0</v>
      </c>
      <c r="X1821" s="118">
        <f t="shared" si="1174"/>
        <v>0</v>
      </c>
    </row>
    <row r="1822" spans="2:24" hidden="1">
      <c r="B1822" s="116" t="str">
        <f t="shared" si="1163"/>
        <v/>
      </c>
      <c r="C1822" s="116" t="str">
        <f t="shared" si="1163"/>
        <v/>
      </c>
      <c r="D1822" s="116" t="str">
        <f t="shared" si="1163"/>
        <v/>
      </c>
      <c r="E1822" s="116" t="str">
        <f t="shared" si="1163"/>
        <v/>
      </c>
      <c r="F1822" s="116"/>
      <c r="G1822" s="116"/>
      <c r="H1822" s="116"/>
      <c r="I1822" s="116"/>
      <c r="J1822" s="116"/>
      <c r="K1822" s="118">
        <f t="shared" ref="K1822:X1822" si="1175">IF(AND($D1822="tak",OR($E1822="nie dotyczy",$E1822="badania przemysłowe"),LataProjekcji&lt;=Koniec_Projekt),K532,0)</f>
        <v>0</v>
      </c>
      <c r="L1822" s="118">
        <f t="shared" si="1175"/>
        <v>0</v>
      </c>
      <c r="M1822" s="118">
        <f t="shared" si="1175"/>
        <v>0</v>
      </c>
      <c r="N1822" s="118">
        <f t="shared" si="1175"/>
        <v>0</v>
      </c>
      <c r="O1822" s="118">
        <f t="shared" si="1175"/>
        <v>0</v>
      </c>
      <c r="P1822" s="118">
        <f t="shared" si="1175"/>
        <v>0</v>
      </c>
      <c r="Q1822" s="118">
        <f t="shared" si="1175"/>
        <v>0</v>
      </c>
      <c r="R1822" s="118">
        <f t="shared" si="1175"/>
        <v>0</v>
      </c>
      <c r="S1822" s="118">
        <f t="shared" si="1175"/>
        <v>0</v>
      </c>
      <c r="T1822" s="118">
        <f t="shared" si="1175"/>
        <v>0</v>
      </c>
      <c r="U1822" s="118">
        <f t="shared" si="1175"/>
        <v>0</v>
      </c>
      <c r="V1822" s="118">
        <f t="shared" si="1175"/>
        <v>0</v>
      </c>
      <c r="W1822" s="118">
        <f t="shared" si="1175"/>
        <v>0</v>
      </c>
      <c r="X1822" s="118">
        <f t="shared" si="1175"/>
        <v>0</v>
      </c>
    </row>
    <row r="1823" spans="2:24" hidden="1">
      <c r="B1823" s="116" t="str">
        <f t="shared" si="1163"/>
        <v/>
      </c>
      <c r="C1823" s="116" t="str">
        <f t="shared" si="1163"/>
        <v/>
      </c>
      <c r="D1823" s="116" t="str">
        <f t="shared" si="1163"/>
        <v/>
      </c>
      <c r="E1823" s="116" t="str">
        <f t="shared" si="1163"/>
        <v/>
      </c>
      <c r="F1823" s="116"/>
      <c r="G1823" s="116"/>
      <c r="H1823" s="116"/>
      <c r="I1823" s="116"/>
      <c r="J1823" s="116"/>
      <c r="K1823" s="118">
        <f t="shared" ref="K1823:X1823" si="1176">IF(AND($D1823="tak",OR($E1823="nie dotyczy",$E1823="badania przemysłowe"),LataProjekcji&lt;=Koniec_Projekt),K533,0)</f>
        <v>0</v>
      </c>
      <c r="L1823" s="118">
        <f t="shared" si="1176"/>
        <v>0</v>
      </c>
      <c r="M1823" s="118">
        <f t="shared" si="1176"/>
        <v>0</v>
      </c>
      <c r="N1823" s="118">
        <f t="shared" si="1176"/>
        <v>0</v>
      </c>
      <c r="O1823" s="118">
        <f t="shared" si="1176"/>
        <v>0</v>
      </c>
      <c r="P1823" s="118">
        <f t="shared" si="1176"/>
        <v>0</v>
      </c>
      <c r="Q1823" s="118">
        <f t="shared" si="1176"/>
        <v>0</v>
      </c>
      <c r="R1823" s="118">
        <f t="shared" si="1176"/>
        <v>0</v>
      </c>
      <c r="S1823" s="118">
        <f t="shared" si="1176"/>
        <v>0</v>
      </c>
      <c r="T1823" s="118">
        <f t="shared" si="1176"/>
        <v>0</v>
      </c>
      <c r="U1823" s="118">
        <f t="shared" si="1176"/>
        <v>0</v>
      </c>
      <c r="V1823" s="118">
        <f t="shared" si="1176"/>
        <v>0</v>
      </c>
      <c r="W1823" s="118">
        <f t="shared" si="1176"/>
        <v>0</v>
      </c>
      <c r="X1823" s="118">
        <f t="shared" si="1176"/>
        <v>0</v>
      </c>
    </row>
    <row r="1824" spans="2:24" hidden="1">
      <c r="B1824" s="116" t="str">
        <f t="shared" si="1163"/>
        <v/>
      </c>
      <c r="C1824" s="116" t="str">
        <f t="shared" si="1163"/>
        <v/>
      </c>
      <c r="D1824" s="116" t="str">
        <f t="shared" si="1163"/>
        <v/>
      </c>
      <c r="E1824" s="116" t="str">
        <f t="shared" si="1163"/>
        <v/>
      </c>
      <c r="F1824" s="116"/>
      <c r="G1824" s="116"/>
      <c r="H1824" s="116"/>
      <c r="I1824" s="116"/>
      <c r="J1824" s="116"/>
      <c r="K1824" s="118">
        <f t="shared" ref="K1824:X1824" si="1177">IF(AND($D1824="tak",OR($E1824="nie dotyczy",$E1824="badania przemysłowe"),LataProjekcji&lt;=Koniec_Projekt),K534,0)</f>
        <v>0</v>
      </c>
      <c r="L1824" s="118">
        <f t="shared" si="1177"/>
        <v>0</v>
      </c>
      <c r="M1824" s="118">
        <f t="shared" si="1177"/>
        <v>0</v>
      </c>
      <c r="N1824" s="118">
        <f t="shared" si="1177"/>
        <v>0</v>
      </c>
      <c r="O1824" s="118">
        <f t="shared" si="1177"/>
        <v>0</v>
      </c>
      <c r="P1824" s="118">
        <f t="shared" si="1177"/>
        <v>0</v>
      </c>
      <c r="Q1824" s="118">
        <f t="shared" si="1177"/>
        <v>0</v>
      </c>
      <c r="R1824" s="118">
        <f t="shared" si="1177"/>
        <v>0</v>
      </c>
      <c r="S1824" s="118">
        <f t="shared" si="1177"/>
        <v>0</v>
      </c>
      <c r="T1824" s="118">
        <f t="shared" si="1177"/>
        <v>0</v>
      </c>
      <c r="U1824" s="118">
        <f t="shared" si="1177"/>
        <v>0</v>
      </c>
      <c r="V1824" s="118">
        <f t="shared" si="1177"/>
        <v>0</v>
      </c>
      <c r="W1824" s="118">
        <f t="shared" si="1177"/>
        <v>0</v>
      </c>
      <c r="X1824" s="118">
        <f t="shared" si="1177"/>
        <v>0</v>
      </c>
    </row>
    <row r="1825" spans="2:24" hidden="1">
      <c r="B1825" s="116" t="str">
        <f t="shared" si="1163"/>
        <v/>
      </c>
      <c r="C1825" s="116" t="str">
        <f t="shared" si="1163"/>
        <v/>
      </c>
      <c r="D1825" s="116" t="str">
        <f t="shared" si="1163"/>
        <v/>
      </c>
      <c r="E1825" s="116" t="str">
        <f t="shared" si="1163"/>
        <v/>
      </c>
      <c r="F1825" s="116"/>
      <c r="G1825" s="116"/>
      <c r="H1825" s="116"/>
      <c r="I1825" s="116"/>
      <c r="J1825" s="116"/>
      <c r="K1825" s="118">
        <f t="shared" ref="K1825:X1825" si="1178">IF(AND($D1825="tak",OR($E1825="nie dotyczy",$E1825="badania przemysłowe"),LataProjekcji&lt;=Koniec_Projekt),K535,0)</f>
        <v>0</v>
      </c>
      <c r="L1825" s="118">
        <f t="shared" si="1178"/>
        <v>0</v>
      </c>
      <c r="M1825" s="118">
        <f t="shared" si="1178"/>
        <v>0</v>
      </c>
      <c r="N1825" s="118">
        <f t="shared" si="1178"/>
        <v>0</v>
      </c>
      <c r="O1825" s="118">
        <f t="shared" si="1178"/>
        <v>0</v>
      </c>
      <c r="P1825" s="118">
        <f t="shared" si="1178"/>
        <v>0</v>
      </c>
      <c r="Q1825" s="118">
        <f t="shared" si="1178"/>
        <v>0</v>
      </c>
      <c r="R1825" s="118">
        <f t="shared" si="1178"/>
        <v>0</v>
      </c>
      <c r="S1825" s="118">
        <f t="shared" si="1178"/>
        <v>0</v>
      </c>
      <c r="T1825" s="118">
        <f t="shared" si="1178"/>
        <v>0</v>
      </c>
      <c r="U1825" s="118">
        <f t="shared" si="1178"/>
        <v>0</v>
      </c>
      <c r="V1825" s="118">
        <f t="shared" si="1178"/>
        <v>0</v>
      </c>
      <c r="W1825" s="118">
        <f t="shared" si="1178"/>
        <v>0</v>
      </c>
      <c r="X1825" s="118">
        <f t="shared" si="1178"/>
        <v>0</v>
      </c>
    </row>
    <row r="1826" spans="2:24" hidden="1">
      <c r="B1826" s="116" t="str">
        <f t="shared" si="1163"/>
        <v/>
      </c>
      <c r="C1826" s="116" t="str">
        <f t="shared" si="1163"/>
        <v/>
      </c>
      <c r="D1826" s="116" t="str">
        <f t="shared" si="1163"/>
        <v/>
      </c>
      <c r="E1826" s="116" t="str">
        <f t="shared" si="1163"/>
        <v/>
      </c>
      <c r="F1826" s="116"/>
      <c r="G1826" s="116"/>
      <c r="H1826" s="116"/>
      <c r="I1826" s="116"/>
      <c r="J1826" s="116"/>
      <c r="K1826" s="118">
        <f t="shared" ref="K1826:X1826" si="1179">IF(AND($D1826="tak",OR($E1826="nie dotyczy",$E1826="badania przemysłowe"),LataProjekcji&lt;=Koniec_Projekt),K536,0)</f>
        <v>0</v>
      </c>
      <c r="L1826" s="118">
        <f t="shared" si="1179"/>
        <v>0</v>
      </c>
      <c r="M1826" s="118">
        <f t="shared" si="1179"/>
        <v>0</v>
      </c>
      <c r="N1826" s="118">
        <f t="shared" si="1179"/>
        <v>0</v>
      </c>
      <c r="O1826" s="118">
        <f t="shared" si="1179"/>
        <v>0</v>
      </c>
      <c r="P1826" s="118">
        <f t="shared" si="1179"/>
        <v>0</v>
      </c>
      <c r="Q1826" s="118">
        <f t="shared" si="1179"/>
        <v>0</v>
      </c>
      <c r="R1826" s="118">
        <f t="shared" si="1179"/>
        <v>0</v>
      </c>
      <c r="S1826" s="118">
        <f t="shared" si="1179"/>
        <v>0</v>
      </c>
      <c r="T1826" s="118">
        <f t="shared" si="1179"/>
        <v>0</v>
      </c>
      <c r="U1826" s="118">
        <f t="shared" si="1179"/>
        <v>0</v>
      </c>
      <c r="V1826" s="118">
        <f t="shared" si="1179"/>
        <v>0</v>
      </c>
      <c r="W1826" s="118">
        <f t="shared" si="1179"/>
        <v>0</v>
      </c>
      <c r="X1826" s="118">
        <f t="shared" si="1179"/>
        <v>0</v>
      </c>
    </row>
    <row r="1827" spans="2:24" hidden="1">
      <c r="B1827" s="116" t="str">
        <f t="shared" si="1163"/>
        <v/>
      </c>
      <c r="C1827" s="116" t="str">
        <f t="shared" si="1163"/>
        <v/>
      </c>
      <c r="D1827" s="116" t="str">
        <f t="shared" si="1163"/>
        <v/>
      </c>
      <c r="E1827" s="116" t="str">
        <f t="shared" si="1163"/>
        <v/>
      </c>
      <c r="F1827" s="116"/>
      <c r="G1827" s="116"/>
      <c r="H1827" s="116"/>
      <c r="I1827" s="116"/>
      <c r="J1827" s="116"/>
      <c r="K1827" s="118">
        <f t="shared" ref="K1827:X1827" si="1180">IF(AND($D1827="tak",OR($E1827="nie dotyczy",$E1827="badania przemysłowe"),LataProjekcji&lt;=Koniec_Projekt),K537,0)</f>
        <v>0</v>
      </c>
      <c r="L1827" s="118">
        <f t="shared" si="1180"/>
        <v>0</v>
      </c>
      <c r="M1827" s="118">
        <f t="shared" si="1180"/>
        <v>0</v>
      </c>
      <c r="N1827" s="118">
        <f t="shared" si="1180"/>
        <v>0</v>
      </c>
      <c r="O1827" s="118">
        <f t="shared" si="1180"/>
        <v>0</v>
      </c>
      <c r="P1827" s="118">
        <f t="shared" si="1180"/>
        <v>0</v>
      </c>
      <c r="Q1827" s="118">
        <f t="shared" si="1180"/>
        <v>0</v>
      </c>
      <c r="R1827" s="118">
        <f t="shared" si="1180"/>
        <v>0</v>
      </c>
      <c r="S1827" s="118">
        <f t="shared" si="1180"/>
        <v>0</v>
      </c>
      <c r="T1827" s="118">
        <f t="shared" si="1180"/>
        <v>0</v>
      </c>
      <c r="U1827" s="118">
        <f t="shared" si="1180"/>
        <v>0</v>
      </c>
      <c r="V1827" s="118">
        <f t="shared" si="1180"/>
        <v>0</v>
      </c>
      <c r="W1827" s="118">
        <f t="shared" si="1180"/>
        <v>0</v>
      </c>
      <c r="X1827" s="118">
        <f t="shared" si="1180"/>
        <v>0</v>
      </c>
    </row>
    <row r="1828" spans="2:24" hidden="1">
      <c r="B1828" s="116" t="str">
        <f t="shared" si="1163"/>
        <v/>
      </c>
      <c r="C1828" s="116" t="str">
        <f t="shared" si="1163"/>
        <v/>
      </c>
      <c r="D1828" s="116" t="str">
        <f t="shared" si="1163"/>
        <v/>
      </c>
      <c r="E1828" s="116" t="str">
        <f t="shared" si="1163"/>
        <v/>
      </c>
      <c r="F1828" s="116"/>
      <c r="G1828" s="116"/>
      <c r="H1828" s="116"/>
      <c r="I1828" s="116"/>
      <c r="J1828" s="116"/>
      <c r="K1828" s="118">
        <f t="shared" ref="K1828:X1828" si="1181">IF(AND($D1828="tak",OR($E1828="nie dotyczy",$E1828="badania przemysłowe"),LataProjekcji&lt;=Koniec_Projekt),K538,0)</f>
        <v>0</v>
      </c>
      <c r="L1828" s="118">
        <f t="shared" si="1181"/>
        <v>0</v>
      </c>
      <c r="M1828" s="118">
        <f t="shared" si="1181"/>
        <v>0</v>
      </c>
      <c r="N1828" s="118">
        <f t="shared" si="1181"/>
        <v>0</v>
      </c>
      <c r="O1828" s="118">
        <f t="shared" si="1181"/>
        <v>0</v>
      </c>
      <c r="P1828" s="118">
        <f t="shared" si="1181"/>
        <v>0</v>
      </c>
      <c r="Q1828" s="118">
        <f t="shared" si="1181"/>
        <v>0</v>
      </c>
      <c r="R1828" s="118">
        <f t="shared" si="1181"/>
        <v>0</v>
      </c>
      <c r="S1828" s="118">
        <f t="shared" si="1181"/>
        <v>0</v>
      </c>
      <c r="T1828" s="118">
        <f t="shared" si="1181"/>
        <v>0</v>
      </c>
      <c r="U1828" s="118">
        <f t="shared" si="1181"/>
        <v>0</v>
      </c>
      <c r="V1828" s="118">
        <f t="shared" si="1181"/>
        <v>0</v>
      </c>
      <c r="W1828" s="118">
        <f t="shared" si="1181"/>
        <v>0</v>
      </c>
      <c r="X1828" s="118">
        <f t="shared" si="1181"/>
        <v>0</v>
      </c>
    </row>
    <row r="1829" spans="2:24" hidden="1">
      <c r="B1829" s="116" t="str">
        <f t="shared" si="1163"/>
        <v/>
      </c>
      <c r="C1829" s="116" t="str">
        <f t="shared" si="1163"/>
        <v/>
      </c>
      <c r="D1829" s="116" t="str">
        <f t="shared" si="1163"/>
        <v/>
      </c>
      <c r="E1829" s="116" t="str">
        <f t="shared" si="1163"/>
        <v/>
      </c>
      <c r="F1829" s="116"/>
      <c r="G1829" s="116"/>
      <c r="H1829" s="116"/>
      <c r="I1829" s="116"/>
      <c r="J1829" s="116"/>
      <c r="K1829" s="118">
        <f t="shared" ref="K1829:X1829" si="1182">IF(AND($D1829="tak",OR($E1829="nie dotyczy",$E1829="badania przemysłowe"),LataProjekcji&lt;=Koniec_Projekt),K539,0)</f>
        <v>0</v>
      </c>
      <c r="L1829" s="118">
        <f t="shared" si="1182"/>
        <v>0</v>
      </c>
      <c r="M1829" s="118">
        <f t="shared" si="1182"/>
        <v>0</v>
      </c>
      <c r="N1829" s="118">
        <f t="shared" si="1182"/>
        <v>0</v>
      </c>
      <c r="O1829" s="118">
        <f t="shared" si="1182"/>
        <v>0</v>
      </c>
      <c r="P1829" s="118">
        <f t="shared" si="1182"/>
        <v>0</v>
      </c>
      <c r="Q1829" s="118">
        <f t="shared" si="1182"/>
        <v>0</v>
      </c>
      <c r="R1829" s="118">
        <f t="shared" si="1182"/>
        <v>0</v>
      </c>
      <c r="S1829" s="118">
        <f t="shared" si="1182"/>
        <v>0</v>
      </c>
      <c r="T1829" s="118">
        <f t="shared" si="1182"/>
        <v>0</v>
      </c>
      <c r="U1829" s="118">
        <f t="shared" si="1182"/>
        <v>0</v>
      </c>
      <c r="V1829" s="118">
        <f t="shared" si="1182"/>
        <v>0</v>
      </c>
      <c r="W1829" s="118">
        <f t="shared" si="1182"/>
        <v>0</v>
      </c>
      <c r="X1829" s="118">
        <f t="shared" si="1182"/>
        <v>0</v>
      </c>
    </row>
    <row r="1830" spans="2:24" hidden="1">
      <c r="B1830" s="116" t="str">
        <f t="shared" si="1163"/>
        <v/>
      </c>
      <c r="C1830" s="116" t="str">
        <f t="shared" si="1163"/>
        <v/>
      </c>
      <c r="D1830" s="116" t="str">
        <f t="shared" si="1163"/>
        <v/>
      </c>
      <c r="E1830" s="116" t="str">
        <f t="shared" si="1163"/>
        <v/>
      </c>
      <c r="F1830" s="116"/>
      <c r="G1830" s="116"/>
      <c r="H1830" s="116"/>
      <c r="I1830" s="116"/>
      <c r="J1830" s="116"/>
      <c r="K1830" s="118">
        <f t="shared" ref="K1830:X1830" si="1183">IF(AND($D1830="tak",OR($E1830="nie dotyczy",$E1830="badania przemysłowe"),LataProjekcji&lt;=Koniec_Projekt),K540,0)</f>
        <v>0</v>
      </c>
      <c r="L1830" s="118">
        <f t="shared" si="1183"/>
        <v>0</v>
      </c>
      <c r="M1830" s="118">
        <f t="shared" si="1183"/>
        <v>0</v>
      </c>
      <c r="N1830" s="118">
        <f t="shared" si="1183"/>
        <v>0</v>
      </c>
      <c r="O1830" s="118">
        <f t="shared" si="1183"/>
        <v>0</v>
      </c>
      <c r="P1830" s="118">
        <f t="shared" si="1183"/>
        <v>0</v>
      </c>
      <c r="Q1830" s="118">
        <f t="shared" si="1183"/>
        <v>0</v>
      </c>
      <c r="R1830" s="118">
        <f t="shared" si="1183"/>
        <v>0</v>
      </c>
      <c r="S1830" s="118">
        <f t="shared" si="1183"/>
        <v>0</v>
      </c>
      <c r="T1830" s="118">
        <f t="shared" si="1183"/>
        <v>0</v>
      </c>
      <c r="U1830" s="118">
        <f t="shared" si="1183"/>
        <v>0</v>
      </c>
      <c r="V1830" s="118">
        <f t="shared" si="1183"/>
        <v>0</v>
      </c>
      <c r="W1830" s="118">
        <f t="shared" si="1183"/>
        <v>0</v>
      </c>
      <c r="X1830" s="118">
        <f t="shared" si="1183"/>
        <v>0</v>
      </c>
    </row>
    <row r="1831" spans="2:24" hidden="1">
      <c r="B1831" s="116" t="str">
        <f t="shared" si="1163"/>
        <v/>
      </c>
      <c r="C1831" s="116" t="str">
        <f t="shared" si="1163"/>
        <v/>
      </c>
      <c r="D1831" s="116" t="str">
        <f t="shared" si="1163"/>
        <v/>
      </c>
      <c r="E1831" s="116" t="str">
        <f t="shared" si="1163"/>
        <v/>
      </c>
      <c r="F1831" s="116"/>
      <c r="G1831" s="116"/>
      <c r="H1831" s="116"/>
      <c r="I1831" s="116"/>
      <c r="J1831" s="116"/>
      <c r="K1831" s="118">
        <f t="shared" ref="K1831:X1831" si="1184">IF(AND($D1831="tak",OR($E1831="nie dotyczy",$E1831="badania przemysłowe"),LataProjekcji&lt;=Koniec_Projekt),K541,0)</f>
        <v>0</v>
      </c>
      <c r="L1831" s="118">
        <f t="shared" si="1184"/>
        <v>0</v>
      </c>
      <c r="M1831" s="118">
        <f t="shared" si="1184"/>
        <v>0</v>
      </c>
      <c r="N1831" s="118">
        <f t="shared" si="1184"/>
        <v>0</v>
      </c>
      <c r="O1831" s="118">
        <f t="shared" si="1184"/>
        <v>0</v>
      </c>
      <c r="P1831" s="118">
        <f t="shared" si="1184"/>
        <v>0</v>
      </c>
      <c r="Q1831" s="118">
        <f t="shared" si="1184"/>
        <v>0</v>
      </c>
      <c r="R1831" s="118">
        <f t="shared" si="1184"/>
        <v>0</v>
      </c>
      <c r="S1831" s="118">
        <f t="shared" si="1184"/>
        <v>0</v>
      </c>
      <c r="T1831" s="118">
        <f t="shared" si="1184"/>
        <v>0</v>
      </c>
      <c r="U1831" s="118">
        <f t="shared" si="1184"/>
        <v>0</v>
      </c>
      <c r="V1831" s="118">
        <f t="shared" si="1184"/>
        <v>0</v>
      </c>
      <c r="W1831" s="118">
        <f t="shared" si="1184"/>
        <v>0</v>
      </c>
      <c r="X1831" s="118">
        <f t="shared" si="1184"/>
        <v>0</v>
      </c>
    </row>
    <row r="1832" spans="2:24" hidden="1">
      <c r="B1832" s="116" t="str">
        <f t="shared" si="1163"/>
        <v/>
      </c>
      <c r="C1832" s="116" t="str">
        <f t="shared" si="1163"/>
        <v/>
      </c>
      <c r="D1832" s="116" t="str">
        <f t="shared" si="1163"/>
        <v/>
      </c>
      <c r="E1832" s="116" t="str">
        <f t="shared" si="1163"/>
        <v/>
      </c>
      <c r="F1832" s="116"/>
      <c r="G1832" s="116"/>
      <c r="H1832" s="116"/>
      <c r="I1832" s="116"/>
      <c r="J1832" s="116"/>
      <c r="K1832" s="118">
        <f t="shared" ref="K1832:X1832" si="1185">IF(AND($D1832="tak",OR($E1832="nie dotyczy",$E1832="badania przemysłowe"),LataProjekcji&lt;=Koniec_Projekt),K542,0)</f>
        <v>0</v>
      </c>
      <c r="L1832" s="118">
        <f t="shared" si="1185"/>
        <v>0</v>
      </c>
      <c r="M1832" s="118">
        <f t="shared" si="1185"/>
        <v>0</v>
      </c>
      <c r="N1832" s="118">
        <f t="shared" si="1185"/>
        <v>0</v>
      </c>
      <c r="O1832" s="118">
        <f t="shared" si="1185"/>
        <v>0</v>
      </c>
      <c r="P1832" s="118">
        <f t="shared" si="1185"/>
        <v>0</v>
      </c>
      <c r="Q1832" s="118">
        <f t="shared" si="1185"/>
        <v>0</v>
      </c>
      <c r="R1832" s="118">
        <f t="shared" si="1185"/>
        <v>0</v>
      </c>
      <c r="S1832" s="118">
        <f t="shared" si="1185"/>
        <v>0</v>
      </c>
      <c r="T1832" s="118">
        <f t="shared" si="1185"/>
        <v>0</v>
      </c>
      <c r="U1832" s="118">
        <f t="shared" si="1185"/>
        <v>0</v>
      </c>
      <c r="V1832" s="118">
        <f t="shared" si="1185"/>
        <v>0</v>
      </c>
      <c r="W1832" s="118">
        <f t="shared" si="1185"/>
        <v>0</v>
      </c>
      <c r="X1832" s="118">
        <f t="shared" si="1185"/>
        <v>0</v>
      </c>
    </row>
    <row r="1833" spans="2:24" hidden="1">
      <c r="B1833" s="116" t="str">
        <f t="shared" si="1163"/>
        <v/>
      </c>
      <c r="C1833" s="116" t="str">
        <f t="shared" si="1163"/>
        <v/>
      </c>
      <c r="D1833" s="116" t="str">
        <f t="shared" si="1163"/>
        <v/>
      </c>
      <c r="E1833" s="116" t="str">
        <f t="shared" si="1163"/>
        <v/>
      </c>
      <c r="F1833" s="116"/>
      <c r="G1833" s="116"/>
      <c r="H1833" s="116"/>
      <c r="I1833" s="116"/>
      <c r="J1833" s="116"/>
      <c r="K1833" s="118">
        <f t="shared" ref="K1833:X1833" si="1186">IF(AND($D1833="tak",OR($E1833="nie dotyczy",$E1833="badania przemysłowe"),LataProjekcji&lt;=Koniec_Projekt),K543,0)</f>
        <v>0</v>
      </c>
      <c r="L1833" s="118">
        <f t="shared" si="1186"/>
        <v>0</v>
      </c>
      <c r="M1833" s="118">
        <f t="shared" si="1186"/>
        <v>0</v>
      </c>
      <c r="N1833" s="118">
        <f t="shared" si="1186"/>
        <v>0</v>
      </c>
      <c r="O1833" s="118">
        <f t="shared" si="1186"/>
        <v>0</v>
      </c>
      <c r="P1833" s="118">
        <f t="shared" si="1186"/>
        <v>0</v>
      </c>
      <c r="Q1833" s="118">
        <f t="shared" si="1186"/>
        <v>0</v>
      </c>
      <c r="R1833" s="118">
        <f t="shared" si="1186"/>
        <v>0</v>
      </c>
      <c r="S1833" s="118">
        <f t="shared" si="1186"/>
        <v>0</v>
      </c>
      <c r="T1833" s="118">
        <f t="shared" si="1186"/>
        <v>0</v>
      </c>
      <c r="U1833" s="118">
        <f t="shared" si="1186"/>
        <v>0</v>
      </c>
      <c r="V1833" s="118">
        <f t="shared" si="1186"/>
        <v>0</v>
      </c>
      <c r="W1833" s="118">
        <f t="shared" si="1186"/>
        <v>0</v>
      </c>
      <c r="X1833" s="118">
        <f t="shared" si="1186"/>
        <v>0</v>
      </c>
    </row>
    <row r="1834" spans="2:24" hidden="1">
      <c r="B1834" s="116" t="str">
        <f t="shared" si="1163"/>
        <v/>
      </c>
      <c r="C1834" s="116" t="str">
        <f t="shared" si="1163"/>
        <v/>
      </c>
      <c r="D1834" s="116" t="str">
        <f t="shared" si="1163"/>
        <v/>
      </c>
      <c r="E1834" s="116" t="str">
        <f t="shared" si="1163"/>
        <v/>
      </c>
      <c r="F1834" s="116"/>
      <c r="G1834" s="116"/>
      <c r="H1834" s="116"/>
      <c r="I1834" s="116"/>
      <c r="J1834" s="116"/>
      <c r="K1834" s="118">
        <f t="shared" ref="K1834:X1834" si="1187">IF(AND($D1834="tak",OR($E1834="nie dotyczy",$E1834="badania przemysłowe"),LataProjekcji&lt;=Koniec_Projekt),K544,0)</f>
        <v>0</v>
      </c>
      <c r="L1834" s="118">
        <f t="shared" si="1187"/>
        <v>0</v>
      </c>
      <c r="M1834" s="118">
        <f t="shared" si="1187"/>
        <v>0</v>
      </c>
      <c r="N1834" s="118">
        <f t="shared" si="1187"/>
        <v>0</v>
      </c>
      <c r="O1834" s="118">
        <f t="shared" si="1187"/>
        <v>0</v>
      </c>
      <c r="P1834" s="118">
        <f t="shared" si="1187"/>
        <v>0</v>
      </c>
      <c r="Q1834" s="118">
        <f t="shared" si="1187"/>
        <v>0</v>
      </c>
      <c r="R1834" s="118">
        <f t="shared" si="1187"/>
        <v>0</v>
      </c>
      <c r="S1834" s="118">
        <f t="shared" si="1187"/>
        <v>0</v>
      </c>
      <c r="T1834" s="118">
        <f t="shared" si="1187"/>
        <v>0</v>
      </c>
      <c r="U1834" s="118">
        <f t="shared" si="1187"/>
        <v>0</v>
      </c>
      <c r="V1834" s="118">
        <f t="shared" si="1187"/>
        <v>0</v>
      </c>
      <c r="W1834" s="118">
        <f t="shared" si="1187"/>
        <v>0</v>
      </c>
      <c r="X1834" s="118">
        <f t="shared" si="1187"/>
        <v>0</v>
      </c>
    </row>
    <row r="1835" spans="2:24" hidden="1">
      <c r="B1835" s="116" t="str">
        <f t="shared" si="1163"/>
        <v/>
      </c>
      <c r="C1835" s="116" t="str">
        <f t="shared" si="1163"/>
        <v/>
      </c>
      <c r="D1835" s="116" t="str">
        <f t="shared" si="1163"/>
        <v/>
      </c>
      <c r="E1835" s="116" t="str">
        <f t="shared" si="1163"/>
        <v/>
      </c>
      <c r="F1835" s="116"/>
      <c r="G1835" s="116"/>
      <c r="H1835" s="116"/>
      <c r="I1835" s="116"/>
      <c r="J1835" s="116"/>
      <c r="K1835" s="118">
        <f t="shared" ref="K1835:X1835" si="1188">IF(AND($D1835="tak",OR($E1835="nie dotyczy",$E1835="badania przemysłowe"),LataProjekcji&lt;=Koniec_Projekt),K545,0)</f>
        <v>0</v>
      </c>
      <c r="L1835" s="118">
        <f t="shared" si="1188"/>
        <v>0</v>
      </c>
      <c r="M1835" s="118">
        <f t="shared" si="1188"/>
        <v>0</v>
      </c>
      <c r="N1835" s="118">
        <f t="shared" si="1188"/>
        <v>0</v>
      </c>
      <c r="O1835" s="118">
        <f t="shared" si="1188"/>
        <v>0</v>
      </c>
      <c r="P1835" s="118">
        <f t="shared" si="1188"/>
        <v>0</v>
      </c>
      <c r="Q1835" s="118">
        <f t="shared" si="1188"/>
        <v>0</v>
      </c>
      <c r="R1835" s="118">
        <f t="shared" si="1188"/>
        <v>0</v>
      </c>
      <c r="S1835" s="118">
        <f t="shared" si="1188"/>
        <v>0</v>
      </c>
      <c r="T1835" s="118">
        <f t="shared" si="1188"/>
        <v>0</v>
      </c>
      <c r="U1835" s="118">
        <f t="shared" si="1188"/>
        <v>0</v>
      </c>
      <c r="V1835" s="118">
        <f t="shared" si="1188"/>
        <v>0</v>
      </c>
      <c r="W1835" s="118">
        <f t="shared" si="1188"/>
        <v>0</v>
      </c>
      <c r="X1835" s="118">
        <f t="shared" si="1188"/>
        <v>0</v>
      </c>
    </row>
    <row r="1836" spans="2:24" hidden="1">
      <c r="B1836" s="116" t="str">
        <f t="shared" si="1163"/>
        <v/>
      </c>
      <c r="C1836" s="116" t="str">
        <f t="shared" si="1163"/>
        <v/>
      </c>
      <c r="D1836" s="116" t="str">
        <f t="shared" si="1163"/>
        <v/>
      </c>
      <c r="E1836" s="116" t="str">
        <f t="shared" si="1163"/>
        <v/>
      </c>
      <c r="F1836" s="116"/>
      <c r="G1836" s="116"/>
      <c r="H1836" s="116"/>
      <c r="I1836" s="116"/>
      <c r="J1836" s="116"/>
      <c r="K1836" s="118">
        <f t="shared" ref="K1836:X1836" si="1189">IF(AND($D1836="tak",OR($E1836="nie dotyczy",$E1836="badania przemysłowe"),LataProjekcji&lt;=Koniec_Projekt),K546,0)</f>
        <v>0</v>
      </c>
      <c r="L1836" s="118">
        <f t="shared" si="1189"/>
        <v>0</v>
      </c>
      <c r="M1836" s="118">
        <f t="shared" si="1189"/>
        <v>0</v>
      </c>
      <c r="N1836" s="118">
        <f t="shared" si="1189"/>
        <v>0</v>
      </c>
      <c r="O1836" s="118">
        <f t="shared" si="1189"/>
        <v>0</v>
      </c>
      <c r="P1836" s="118">
        <f t="shared" si="1189"/>
        <v>0</v>
      </c>
      <c r="Q1836" s="118">
        <f t="shared" si="1189"/>
        <v>0</v>
      </c>
      <c r="R1836" s="118">
        <f t="shared" si="1189"/>
        <v>0</v>
      </c>
      <c r="S1836" s="118">
        <f t="shared" si="1189"/>
        <v>0</v>
      </c>
      <c r="T1836" s="118">
        <f t="shared" si="1189"/>
        <v>0</v>
      </c>
      <c r="U1836" s="118">
        <f t="shared" si="1189"/>
        <v>0</v>
      </c>
      <c r="V1836" s="118">
        <f t="shared" si="1189"/>
        <v>0</v>
      </c>
      <c r="W1836" s="118">
        <f t="shared" si="1189"/>
        <v>0</v>
      </c>
      <c r="X1836" s="118">
        <f t="shared" si="1189"/>
        <v>0</v>
      </c>
    </row>
    <row r="1837" spans="2:24" hidden="1">
      <c r="B1837" s="116" t="str">
        <f t="shared" si="1163"/>
        <v/>
      </c>
      <c r="C1837" s="116" t="str">
        <f t="shared" si="1163"/>
        <v/>
      </c>
      <c r="D1837" s="116" t="str">
        <f t="shared" si="1163"/>
        <v/>
      </c>
      <c r="E1837" s="116" t="str">
        <f t="shared" si="1163"/>
        <v/>
      </c>
      <c r="F1837" s="116"/>
      <c r="G1837" s="116"/>
      <c r="H1837" s="116"/>
      <c r="I1837" s="116"/>
      <c r="J1837" s="116"/>
      <c r="K1837" s="118">
        <f t="shared" ref="K1837:X1837" si="1190">IF(AND($D1837="tak",OR($E1837="nie dotyczy",$E1837="badania przemysłowe"),LataProjekcji&lt;=Koniec_Projekt),K547,0)</f>
        <v>0</v>
      </c>
      <c r="L1837" s="118">
        <f t="shared" si="1190"/>
        <v>0</v>
      </c>
      <c r="M1837" s="118">
        <f t="shared" si="1190"/>
        <v>0</v>
      </c>
      <c r="N1837" s="118">
        <f t="shared" si="1190"/>
        <v>0</v>
      </c>
      <c r="O1837" s="118">
        <f t="shared" si="1190"/>
        <v>0</v>
      </c>
      <c r="P1837" s="118">
        <f t="shared" si="1190"/>
        <v>0</v>
      </c>
      <c r="Q1837" s="118">
        <f t="shared" si="1190"/>
        <v>0</v>
      </c>
      <c r="R1837" s="118">
        <f t="shared" si="1190"/>
        <v>0</v>
      </c>
      <c r="S1837" s="118">
        <f t="shared" si="1190"/>
        <v>0</v>
      </c>
      <c r="T1837" s="118">
        <f t="shared" si="1190"/>
        <v>0</v>
      </c>
      <c r="U1837" s="118">
        <f t="shared" si="1190"/>
        <v>0</v>
      </c>
      <c r="V1837" s="118">
        <f t="shared" si="1190"/>
        <v>0</v>
      </c>
      <c r="W1837" s="118">
        <f t="shared" si="1190"/>
        <v>0</v>
      </c>
      <c r="X1837" s="118">
        <f t="shared" si="1190"/>
        <v>0</v>
      </c>
    </row>
    <row r="1838" spans="2:24" hidden="1">
      <c r="B1838" s="116" t="str">
        <f t="shared" si="1163"/>
        <v/>
      </c>
      <c r="C1838" s="116" t="str">
        <f t="shared" si="1163"/>
        <v/>
      </c>
      <c r="D1838" s="116" t="str">
        <f t="shared" si="1163"/>
        <v/>
      </c>
      <c r="E1838" s="116" t="str">
        <f t="shared" si="1163"/>
        <v/>
      </c>
      <c r="F1838" s="116"/>
      <c r="G1838" s="116"/>
      <c r="H1838" s="116"/>
      <c r="I1838" s="116"/>
      <c r="J1838" s="116"/>
      <c r="K1838" s="118">
        <f t="shared" ref="K1838:X1838" si="1191">IF(AND($D1838="tak",OR($E1838="nie dotyczy",$E1838="badania przemysłowe"),LataProjekcji&lt;=Koniec_Projekt),K548,0)</f>
        <v>0</v>
      </c>
      <c r="L1838" s="118">
        <f t="shared" si="1191"/>
        <v>0</v>
      </c>
      <c r="M1838" s="118">
        <f t="shared" si="1191"/>
        <v>0</v>
      </c>
      <c r="N1838" s="118">
        <f t="shared" si="1191"/>
        <v>0</v>
      </c>
      <c r="O1838" s="118">
        <f t="shared" si="1191"/>
        <v>0</v>
      </c>
      <c r="P1838" s="118">
        <f t="shared" si="1191"/>
        <v>0</v>
      </c>
      <c r="Q1838" s="118">
        <f t="shared" si="1191"/>
        <v>0</v>
      </c>
      <c r="R1838" s="118">
        <f t="shared" si="1191"/>
        <v>0</v>
      </c>
      <c r="S1838" s="118">
        <f t="shared" si="1191"/>
        <v>0</v>
      </c>
      <c r="T1838" s="118">
        <f t="shared" si="1191"/>
        <v>0</v>
      </c>
      <c r="U1838" s="118">
        <f t="shared" si="1191"/>
        <v>0</v>
      </c>
      <c r="V1838" s="118">
        <f t="shared" si="1191"/>
        <v>0</v>
      </c>
      <c r="W1838" s="118">
        <f t="shared" si="1191"/>
        <v>0</v>
      </c>
      <c r="X1838" s="118">
        <f t="shared" si="1191"/>
        <v>0</v>
      </c>
    </row>
    <row r="1839" spans="2:24" hidden="1">
      <c r="B1839" s="116" t="str">
        <f t="shared" si="1163"/>
        <v/>
      </c>
      <c r="C1839" s="116" t="str">
        <f t="shared" si="1163"/>
        <v/>
      </c>
      <c r="D1839" s="116" t="str">
        <f t="shared" si="1163"/>
        <v/>
      </c>
      <c r="E1839" s="116" t="str">
        <f t="shared" si="1163"/>
        <v/>
      </c>
      <c r="F1839" s="116"/>
      <c r="G1839" s="116"/>
      <c r="H1839" s="116"/>
      <c r="I1839" s="116"/>
      <c r="J1839" s="116"/>
      <c r="K1839" s="118">
        <f t="shared" ref="K1839:X1839" si="1192">IF(AND($D1839="tak",OR($E1839="nie dotyczy",$E1839="badania przemysłowe"),LataProjekcji&lt;=Koniec_Projekt),K549,0)</f>
        <v>0</v>
      </c>
      <c r="L1839" s="118">
        <f t="shared" si="1192"/>
        <v>0</v>
      </c>
      <c r="M1839" s="118">
        <f t="shared" si="1192"/>
        <v>0</v>
      </c>
      <c r="N1839" s="118">
        <f t="shared" si="1192"/>
        <v>0</v>
      </c>
      <c r="O1839" s="118">
        <f t="shared" si="1192"/>
        <v>0</v>
      </c>
      <c r="P1839" s="118">
        <f t="shared" si="1192"/>
        <v>0</v>
      </c>
      <c r="Q1839" s="118">
        <f t="shared" si="1192"/>
        <v>0</v>
      </c>
      <c r="R1839" s="118">
        <f t="shared" si="1192"/>
        <v>0</v>
      </c>
      <c r="S1839" s="118">
        <f t="shared" si="1192"/>
        <v>0</v>
      </c>
      <c r="T1839" s="118">
        <f t="shared" si="1192"/>
        <v>0</v>
      </c>
      <c r="U1839" s="118">
        <f t="shared" si="1192"/>
        <v>0</v>
      </c>
      <c r="V1839" s="118">
        <f t="shared" si="1192"/>
        <v>0</v>
      </c>
      <c r="W1839" s="118">
        <f t="shared" si="1192"/>
        <v>0</v>
      </c>
      <c r="X1839" s="118">
        <f t="shared" si="1192"/>
        <v>0</v>
      </c>
    </row>
    <row r="1840" spans="2:24" hidden="1">
      <c r="B1840" s="116" t="str">
        <f t="shared" si="1163"/>
        <v/>
      </c>
      <c r="C1840" s="116" t="str">
        <f t="shared" si="1163"/>
        <v/>
      </c>
      <c r="D1840" s="116" t="str">
        <f t="shared" si="1163"/>
        <v/>
      </c>
      <c r="E1840" s="116" t="str">
        <f t="shared" si="1163"/>
        <v/>
      </c>
      <c r="F1840" s="116"/>
      <c r="G1840" s="116"/>
      <c r="H1840" s="116"/>
      <c r="I1840" s="116"/>
      <c r="J1840" s="116"/>
      <c r="K1840" s="118">
        <f t="shared" ref="K1840:X1840" si="1193">IF(AND($D1840="tak",OR($E1840="nie dotyczy",$E1840="badania przemysłowe"),LataProjekcji&lt;=Koniec_Projekt),K550,0)</f>
        <v>0</v>
      </c>
      <c r="L1840" s="118">
        <f t="shared" si="1193"/>
        <v>0</v>
      </c>
      <c r="M1840" s="118">
        <f t="shared" si="1193"/>
        <v>0</v>
      </c>
      <c r="N1840" s="118">
        <f t="shared" si="1193"/>
        <v>0</v>
      </c>
      <c r="O1840" s="118">
        <f t="shared" si="1193"/>
        <v>0</v>
      </c>
      <c r="P1840" s="118">
        <f t="shared" si="1193"/>
        <v>0</v>
      </c>
      <c r="Q1840" s="118">
        <f t="shared" si="1193"/>
        <v>0</v>
      </c>
      <c r="R1840" s="118">
        <f t="shared" si="1193"/>
        <v>0</v>
      </c>
      <c r="S1840" s="118">
        <f t="shared" si="1193"/>
        <v>0</v>
      </c>
      <c r="T1840" s="118">
        <f t="shared" si="1193"/>
        <v>0</v>
      </c>
      <c r="U1840" s="118">
        <f t="shared" si="1193"/>
        <v>0</v>
      </c>
      <c r="V1840" s="118">
        <f t="shared" si="1193"/>
        <v>0</v>
      </c>
      <c r="W1840" s="118">
        <f t="shared" si="1193"/>
        <v>0</v>
      </c>
      <c r="X1840" s="118">
        <f t="shared" si="1193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4">ROUND(SUM(K1811:K1840),0)</f>
        <v>0</v>
      </c>
      <c r="L1841" s="119">
        <f t="shared" si="1194"/>
        <v>0</v>
      </c>
      <c r="M1841" s="119">
        <f t="shared" si="1194"/>
        <v>0</v>
      </c>
      <c r="N1841" s="119">
        <f t="shared" si="1194"/>
        <v>0</v>
      </c>
      <c r="O1841" s="119">
        <f t="shared" si="1194"/>
        <v>0</v>
      </c>
      <c r="P1841" s="119">
        <f t="shared" si="1194"/>
        <v>0</v>
      </c>
      <c r="Q1841" s="119">
        <f t="shared" si="1194"/>
        <v>0</v>
      </c>
      <c r="R1841" s="119">
        <f t="shared" si="1194"/>
        <v>0</v>
      </c>
      <c r="S1841" s="119">
        <f t="shared" si="1194"/>
        <v>0</v>
      </c>
      <c r="T1841" s="119">
        <f t="shared" si="1194"/>
        <v>0</v>
      </c>
      <c r="U1841" s="119">
        <f t="shared" si="1194"/>
        <v>0</v>
      </c>
      <c r="V1841" s="119">
        <f t="shared" si="1194"/>
        <v>0</v>
      </c>
      <c r="W1841" s="119">
        <f t="shared" si="1194"/>
        <v>0</v>
      </c>
      <c r="X1841" s="119">
        <f t="shared" si="1194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5">ROUND(SUM(L1845:L1849),0)</f>
        <v>0</v>
      </c>
      <c r="M1850" s="119">
        <f t="shared" si="1195"/>
        <v>0</v>
      </c>
      <c r="N1850" s="119">
        <f t="shared" si="1195"/>
        <v>0</v>
      </c>
      <c r="O1850" s="119">
        <f t="shared" si="1195"/>
        <v>0</v>
      </c>
      <c r="P1850" s="119">
        <f t="shared" si="1195"/>
        <v>0</v>
      </c>
      <c r="Q1850" s="119">
        <f t="shared" si="1195"/>
        <v>0</v>
      </c>
      <c r="R1850" s="119">
        <f t="shared" si="1195"/>
        <v>0</v>
      </c>
      <c r="S1850" s="119">
        <f t="shared" si="1195"/>
        <v>0</v>
      </c>
      <c r="T1850" s="119">
        <f t="shared" si="1195"/>
        <v>0</v>
      </c>
      <c r="U1850" s="119">
        <f t="shared" si="1195"/>
        <v>0</v>
      </c>
      <c r="V1850" s="119">
        <f t="shared" si="1195"/>
        <v>0</v>
      </c>
      <c r="W1850" s="119">
        <f t="shared" si="1195"/>
        <v>0</v>
      </c>
      <c r="X1850" s="119">
        <f t="shared" si="1195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6">IF(ISBLANK(B1614),"",B1614)</f>
        <v/>
      </c>
      <c r="C1854" s="116" t="str">
        <f t="shared" si="1196"/>
        <v/>
      </c>
      <c r="D1854" s="116" t="str">
        <f t="shared" si="1196"/>
        <v/>
      </c>
      <c r="E1854" s="116" t="str">
        <f t="shared" si="1196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6"/>
        <v/>
      </c>
      <c r="C1855" s="116" t="str">
        <f t="shared" si="1196"/>
        <v/>
      </c>
      <c r="D1855" s="116" t="str">
        <f t="shared" si="1196"/>
        <v/>
      </c>
      <c r="E1855" s="116" t="str">
        <f t="shared" si="1196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6"/>
        <v/>
      </c>
      <c r="C1856" s="116" t="str">
        <f t="shared" si="1196"/>
        <v/>
      </c>
      <c r="D1856" s="116" t="str">
        <f t="shared" si="1196"/>
        <v/>
      </c>
      <c r="E1856" s="116" t="str">
        <f t="shared" si="1196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6"/>
        <v/>
      </c>
      <c r="C1857" s="116" t="str">
        <f t="shared" si="1196"/>
        <v/>
      </c>
      <c r="D1857" s="116" t="str">
        <f t="shared" si="1196"/>
        <v/>
      </c>
      <c r="E1857" s="116" t="str">
        <f t="shared" si="1196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6"/>
        <v/>
      </c>
      <c r="C1858" s="116" t="str">
        <f t="shared" si="1196"/>
        <v/>
      </c>
      <c r="D1858" s="116" t="str">
        <f t="shared" si="1196"/>
        <v/>
      </c>
      <c r="E1858" s="116" t="str">
        <f t="shared" si="1196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7">ROUND(SUM(L1854:L1858),0)</f>
        <v>0</v>
      </c>
      <c r="M1859" s="119">
        <f t="shared" si="1197"/>
        <v>0</v>
      </c>
      <c r="N1859" s="119">
        <f t="shared" si="1197"/>
        <v>0</v>
      </c>
      <c r="O1859" s="119">
        <f t="shared" si="1197"/>
        <v>0</v>
      </c>
      <c r="P1859" s="119">
        <f t="shared" si="1197"/>
        <v>0</v>
      </c>
      <c r="Q1859" s="119">
        <f t="shared" si="1197"/>
        <v>0</v>
      </c>
      <c r="R1859" s="119">
        <f t="shared" si="1197"/>
        <v>0</v>
      </c>
      <c r="S1859" s="119">
        <f t="shared" si="1197"/>
        <v>0</v>
      </c>
      <c r="T1859" s="119">
        <f t="shared" si="1197"/>
        <v>0</v>
      </c>
      <c r="U1859" s="119">
        <f t="shared" si="1197"/>
        <v>0</v>
      </c>
      <c r="V1859" s="119">
        <f t="shared" si="1197"/>
        <v>0</v>
      </c>
      <c r="W1859" s="119">
        <f t="shared" si="1197"/>
        <v>0</v>
      </c>
      <c r="X1859" s="119">
        <f t="shared" si="1197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8">IF(ISBLANK(B1623),"",B1623)</f>
        <v>Koszty z tytułu oprocentowania kredytów i pożyczek</v>
      </c>
      <c r="C1863" s="116" t="str">
        <f t="shared" si="1198"/>
        <v/>
      </c>
      <c r="D1863" s="116" t="str">
        <f t="shared" si="1198"/>
        <v/>
      </c>
      <c r="E1863" s="116" t="str">
        <f t="shared" si="1198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8"/>
        <v/>
      </c>
      <c r="C1864" s="116" t="str">
        <f t="shared" si="1198"/>
        <v/>
      </c>
      <c r="D1864" s="116" t="str">
        <f t="shared" si="1198"/>
        <v/>
      </c>
      <c r="E1864" s="116" t="str">
        <f t="shared" si="1198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8"/>
        <v/>
      </c>
      <c r="C1865" s="116" t="str">
        <f t="shared" si="1198"/>
        <v/>
      </c>
      <c r="D1865" s="116" t="str">
        <f t="shared" si="1198"/>
        <v/>
      </c>
      <c r="E1865" s="116" t="str">
        <f t="shared" si="1198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8"/>
        <v/>
      </c>
      <c r="C1866" s="116" t="str">
        <f t="shared" si="1198"/>
        <v/>
      </c>
      <c r="D1866" s="116" t="str">
        <f t="shared" si="1198"/>
        <v/>
      </c>
      <c r="E1866" s="116" t="str">
        <f t="shared" si="1198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8"/>
        <v/>
      </c>
      <c r="C1867" s="116" t="str">
        <f t="shared" si="1198"/>
        <v/>
      </c>
      <c r="D1867" s="116" t="str">
        <f t="shared" si="1198"/>
        <v/>
      </c>
      <c r="E1867" s="116" t="str">
        <f t="shared" si="1198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9">ROUND(SUM(L1863:L1867),0)</f>
        <v>0</v>
      </c>
      <c r="M1868" s="119">
        <f t="shared" si="1199"/>
        <v>0</v>
      </c>
      <c r="N1868" s="119">
        <f t="shared" si="1199"/>
        <v>0</v>
      </c>
      <c r="O1868" s="119">
        <f t="shared" si="1199"/>
        <v>0</v>
      </c>
      <c r="P1868" s="119">
        <f t="shared" si="1199"/>
        <v>0</v>
      </c>
      <c r="Q1868" s="119">
        <f t="shared" si="1199"/>
        <v>0</v>
      </c>
      <c r="R1868" s="119">
        <f t="shared" si="1199"/>
        <v>0</v>
      </c>
      <c r="S1868" s="119">
        <f t="shared" si="1199"/>
        <v>0</v>
      </c>
      <c r="T1868" s="119">
        <f t="shared" si="1199"/>
        <v>0</v>
      </c>
      <c r="U1868" s="119">
        <f t="shared" si="1199"/>
        <v>0</v>
      </c>
      <c r="V1868" s="119">
        <f t="shared" si="1199"/>
        <v>0</v>
      </c>
      <c r="W1868" s="119">
        <f t="shared" si="1199"/>
        <v>0</v>
      </c>
      <c r="X1868" s="119">
        <f t="shared" si="1199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200">IF(LataProjekcji&lt;=Koniec_Projekt,ROUND(K1684,0),0)</f>
        <v>0</v>
      </c>
      <c r="L1872" s="120">
        <f t="shared" si="1200"/>
        <v>0</v>
      </c>
      <c r="M1872" s="120">
        <f t="shared" si="1200"/>
        <v>0</v>
      </c>
      <c r="N1872" s="120">
        <f t="shared" si="1200"/>
        <v>0</v>
      </c>
      <c r="O1872" s="120">
        <f t="shared" si="1200"/>
        <v>0</v>
      </c>
      <c r="P1872" s="120">
        <f t="shared" si="1200"/>
        <v>0</v>
      </c>
      <c r="Q1872" s="120">
        <f t="shared" si="1200"/>
        <v>0</v>
      </c>
      <c r="R1872" s="120">
        <f t="shared" si="1200"/>
        <v>0</v>
      </c>
      <c r="S1872" s="120">
        <f t="shared" si="1200"/>
        <v>0</v>
      </c>
      <c r="T1872" s="120">
        <f t="shared" si="1200"/>
        <v>0</v>
      </c>
      <c r="U1872" s="120">
        <f t="shared" si="1200"/>
        <v>0</v>
      </c>
      <c r="V1872" s="120">
        <f t="shared" si="1200"/>
        <v>0</v>
      </c>
      <c r="W1872" s="120">
        <f t="shared" si="1200"/>
        <v>0</v>
      </c>
      <c r="X1872" s="120">
        <f t="shared" si="1200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201">IF(LataProjekcji&lt;=Koniec_Projekt,ROUND(K1708,0),0)</f>
        <v>0</v>
      </c>
      <c r="L1873" s="120">
        <f t="shared" si="1201"/>
        <v>0</v>
      </c>
      <c r="M1873" s="120">
        <f t="shared" si="1201"/>
        <v>0</v>
      </c>
      <c r="N1873" s="120">
        <f t="shared" si="1201"/>
        <v>0</v>
      </c>
      <c r="O1873" s="120">
        <f t="shared" si="1201"/>
        <v>0</v>
      </c>
      <c r="P1873" s="120">
        <f t="shared" si="1201"/>
        <v>0</v>
      </c>
      <c r="Q1873" s="120">
        <f t="shared" si="1201"/>
        <v>0</v>
      </c>
      <c r="R1873" s="120">
        <f t="shared" si="1201"/>
        <v>0</v>
      </c>
      <c r="S1873" s="120">
        <f t="shared" si="1201"/>
        <v>0</v>
      </c>
      <c r="T1873" s="120">
        <f t="shared" si="1201"/>
        <v>0</v>
      </c>
      <c r="U1873" s="120">
        <f t="shared" si="1201"/>
        <v>0</v>
      </c>
      <c r="V1873" s="120">
        <f t="shared" si="1201"/>
        <v>0</v>
      </c>
      <c r="W1873" s="120">
        <f t="shared" si="1201"/>
        <v>0</v>
      </c>
      <c r="X1873" s="120">
        <f t="shared" si="1201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202">IF(LataProjekcji&lt;=Koniec_Projekt,ROUND(K1717,0),0)</f>
        <v>0</v>
      </c>
      <c r="L1874" s="120">
        <f t="shared" si="1202"/>
        <v>0</v>
      </c>
      <c r="M1874" s="120">
        <f t="shared" si="1202"/>
        <v>0</v>
      </c>
      <c r="N1874" s="120">
        <f t="shared" si="1202"/>
        <v>0</v>
      </c>
      <c r="O1874" s="120">
        <f t="shared" si="1202"/>
        <v>0</v>
      </c>
      <c r="P1874" s="120">
        <f t="shared" si="1202"/>
        <v>0</v>
      </c>
      <c r="Q1874" s="120">
        <f t="shared" si="1202"/>
        <v>0</v>
      </c>
      <c r="R1874" s="120">
        <f t="shared" si="1202"/>
        <v>0</v>
      </c>
      <c r="S1874" s="120">
        <f t="shared" si="1202"/>
        <v>0</v>
      </c>
      <c r="T1874" s="120">
        <f t="shared" si="1202"/>
        <v>0</v>
      </c>
      <c r="U1874" s="120">
        <f t="shared" si="1202"/>
        <v>0</v>
      </c>
      <c r="V1874" s="120">
        <f t="shared" si="1202"/>
        <v>0</v>
      </c>
      <c r="W1874" s="120">
        <f t="shared" si="1202"/>
        <v>0</v>
      </c>
      <c r="X1874" s="120">
        <f t="shared" si="1202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203">IF(LataProjekcji&lt;=Koniec_Projekt,ROUND(K1762,0),0)</f>
        <v>0</v>
      </c>
      <c r="L1875" s="120">
        <f t="shared" si="1203"/>
        <v>0</v>
      </c>
      <c r="M1875" s="120">
        <f t="shared" si="1203"/>
        <v>0</v>
      </c>
      <c r="N1875" s="120">
        <f t="shared" si="1203"/>
        <v>0</v>
      </c>
      <c r="O1875" s="120">
        <f t="shared" si="1203"/>
        <v>0</v>
      </c>
      <c r="P1875" s="120">
        <f t="shared" si="1203"/>
        <v>0</v>
      </c>
      <c r="Q1875" s="120">
        <f t="shared" si="1203"/>
        <v>0</v>
      </c>
      <c r="R1875" s="120">
        <f t="shared" si="1203"/>
        <v>0</v>
      </c>
      <c r="S1875" s="120">
        <f t="shared" si="1203"/>
        <v>0</v>
      </c>
      <c r="T1875" s="120">
        <f t="shared" si="1203"/>
        <v>0</v>
      </c>
      <c r="U1875" s="120">
        <f t="shared" si="1203"/>
        <v>0</v>
      </c>
      <c r="V1875" s="120">
        <f t="shared" si="1203"/>
        <v>0</v>
      </c>
      <c r="W1875" s="120">
        <f t="shared" si="1203"/>
        <v>0</v>
      </c>
      <c r="X1875" s="120">
        <f t="shared" si="1203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4">IF(LataProjekcji&lt;=Koniec_Projekt,ROUND(K1807,0),0)</f>
        <v>0</v>
      </c>
      <c r="L1876" s="120">
        <f t="shared" si="1204"/>
        <v>0</v>
      </c>
      <c r="M1876" s="120">
        <f t="shared" si="1204"/>
        <v>0</v>
      </c>
      <c r="N1876" s="120">
        <f t="shared" si="1204"/>
        <v>0</v>
      </c>
      <c r="O1876" s="120">
        <f t="shared" si="1204"/>
        <v>0</v>
      </c>
      <c r="P1876" s="120">
        <f t="shared" si="1204"/>
        <v>0</v>
      </c>
      <c r="Q1876" s="120">
        <f t="shared" si="1204"/>
        <v>0</v>
      </c>
      <c r="R1876" s="120">
        <f t="shared" si="1204"/>
        <v>0</v>
      </c>
      <c r="S1876" s="120">
        <f t="shared" si="1204"/>
        <v>0</v>
      </c>
      <c r="T1876" s="120">
        <f t="shared" si="1204"/>
        <v>0</v>
      </c>
      <c r="U1876" s="120">
        <f t="shared" si="1204"/>
        <v>0</v>
      </c>
      <c r="V1876" s="120">
        <f t="shared" si="1204"/>
        <v>0</v>
      </c>
      <c r="W1876" s="120">
        <f t="shared" si="1204"/>
        <v>0</v>
      </c>
      <c r="X1876" s="120">
        <f t="shared" si="1204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5">IF(LataProjekcji&lt;=Koniec_Projekt,ROUND(K1841,0),0)</f>
        <v>0</v>
      </c>
      <c r="L1877" s="120">
        <f t="shared" si="1205"/>
        <v>0</v>
      </c>
      <c r="M1877" s="120">
        <f t="shared" si="1205"/>
        <v>0</v>
      </c>
      <c r="N1877" s="120">
        <f t="shared" si="1205"/>
        <v>0</v>
      </c>
      <c r="O1877" s="120">
        <f t="shared" si="1205"/>
        <v>0</v>
      </c>
      <c r="P1877" s="120">
        <f t="shared" si="1205"/>
        <v>0</v>
      </c>
      <c r="Q1877" s="120">
        <f t="shared" si="1205"/>
        <v>0</v>
      </c>
      <c r="R1877" s="120">
        <f t="shared" si="1205"/>
        <v>0</v>
      </c>
      <c r="S1877" s="120">
        <f t="shared" si="1205"/>
        <v>0</v>
      </c>
      <c r="T1877" s="120">
        <f t="shared" si="1205"/>
        <v>0</v>
      </c>
      <c r="U1877" s="120">
        <f t="shared" si="1205"/>
        <v>0</v>
      </c>
      <c r="V1877" s="120">
        <f t="shared" si="1205"/>
        <v>0</v>
      </c>
      <c r="W1877" s="120">
        <f t="shared" si="1205"/>
        <v>0</v>
      </c>
      <c r="X1877" s="120">
        <f t="shared" si="1205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6">IF(LataProjekcji&lt;=Koniec_Projekt,K1850,0)</f>
        <v>0</v>
      </c>
      <c r="L1878" s="120">
        <f t="shared" si="1206"/>
        <v>0</v>
      </c>
      <c r="M1878" s="120">
        <f t="shared" si="1206"/>
        <v>0</v>
      </c>
      <c r="N1878" s="120">
        <f t="shared" si="1206"/>
        <v>0</v>
      </c>
      <c r="O1878" s="120">
        <f t="shared" si="1206"/>
        <v>0</v>
      </c>
      <c r="P1878" s="120">
        <f t="shared" si="1206"/>
        <v>0</v>
      </c>
      <c r="Q1878" s="120">
        <f t="shared" si="1206"/>
        <v>0</v>
      </c>
      <c r="R1878" s="120">
        <f t="shared" si="1206"/>
        <v>0</v>
      </c>
      <c r="S1878" s="120">
        <f t="shared" si="1206"/>
        <v>0</v>
      </c>
      <c r="T1878" s="120">
        <f t="shared" si="1206"/>
        <v>0</v>
      </c>
      <c r="U1878" s="120">
        <f t="shared" si="1206"/>
        <v>0</v>
      </c>
      <c r="V1878" s="120">
        <f t="shared" si="1206"/>
        <v>0</v>
      </c>
      <c r="W1878" s="120">
        <f t="shared" si="1206"/>
        <v>0</v>
      </c>
      <c r="X1878" s="120">
        <f t="shared" si="1206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7">IF(LataProjekcji&lt;=Koniec_Projekt,ROUND(K1859,0),0)</f>
        <v>0</v>
      </c>
      <c r="L1879" s="120">
        <f t="shared" si="1207"/>
        <v>0</v>
      </c>
      <c r="M1879" s="120">
        <f t="shared" si="1207"/>
        <v>0</v>
      </c>
      <c r="N1879" s="120">
        <f t="shared" si="1207"/>
        <v>0</v>
      </c>
      <c r="O1879" s="120">
        <f t="shared" si="1207"/>
        <v>0</v>
      </c>
      <c r="P1879" s="120">
        <f t="shared" si="1207"/>
        <v>0</v>
      </c>
      <c r="Q1879" s="120">
        <f t="shared" si="1207"/>
        <v>0</v>
      </c>
      <c r="R1879" s="120">
        <f t="shared" si="1207"/>
        <v>0</v>
      </c>
      <c r="S1879" s="120">
        <f t="shared" si="1207"/>
        <v>0</v>
      </c>
      <c r="T1879" s="120">
        <f t="shared" si="1207"/>
        <v>0</v>
      </c>
      <c r="U1879" s="120">
        <f t="shared" si="1207"/>
        <v>0</v>
      </c>
      <c r="V1879" s="120">
        <f t="shared" si="1207"/>
        <v>0</v>
      </c>
      <c r="W1879" s="120">
        <f t="shared" si="1207"/>
        <v>0</v>
      </c>
      <c r="X1879" s="120">
        <f t="shared" si="1207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8">IF(LataProjekcji&lt;=Koniec_Projekt,ROUND(K1868,0),0)</f>
        <v>0</v>
      </c>
      <c r="L1880" s="120">
        <f t="shared" si="1208"/>
        <v>0</v>
      </c>
      <c r="M1880" s="120">
        <f t="shared" si="1208"/>
        <v>0</v>
      </c>
      <c r="N1880" s="120">
        <f t="shared" si="1208"/>
        <v>0</v>
      </c>
      <c r="O1880" s="120">
        <f t="shared" si="1208"/>
        <v>0</v>
      </c>
      <c r="P1880" s="120">
        <f t="shared" si="1208"/>
        <v>0</v>
      </c>
      <c r="Q1880" s="120">
        <f t="shared" si="1208"/>
        <v>0</v>
      </c>
      <c r="R1880" s="120">
        <f t="shared" si="1208"/>
        <v>0</v>
      </c>
      <c r="S1880" s="120">
        <f t="shared" si="1208"/>
        <v>0</v>
      </c>
      <c r="T1880" s="120">
        <f t="shared" si="1208"/>
        <v>0</v>
      </c>
      <c r="U1880" s="120">
        <f t="shared" si="1208"/>
        <v>0</v>
      </c>
      <c r="V1880" s="120">
        <f t="shared" si="1208"/>
        <v>0</v>
      </c>
      <c r="W1880" s="120">
        <f t="shared" si="1208"/>
        <v>0</v>
      </c>
      <c r="X1880" s="120">
        <f t="shared" si="1208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9">ROUND(SUM(K1872:K1880),0)</f>
        <v>0</v>
      </c>
      <c r="L1881" s="123">
        <f t="shared" si="1209"/>
        <v>0</v>
      </c>
      <c r="M1881" s="123">
        <f t="shared" si="1209"/>
        <v>0</v>
      </c>
      <c r="N1881" s="123">
        <f t="shared" si="1209"/>
        <v>0</v>
      </c>
      <c r="O1881" s="123">
        <f t="shared" si="1209"/>
        <v>0</v>
      </c>
      <c r="P1881" s="123">
        <f t="shared" si="1209"/>
        <v>0</v>
      </c>
      <c r="Q1881" s="123">
        <f t="shared" si="1209"/>
        <v>0</v>
      </c>
      <c r="R1881" s="123">
        <f t="shared" si="1209"/>
        <v>0</v>
      </c>
      <c r="S1881" s="123">
        <f t="shared" si="1209"/>
        <v>0</v>
      </c>
      <c r="T1881" s="123">
        <f t="shared" si="1209"/>
        <v>0</v>
      </c>
      <c r="U1881" s="123">
        <f t="shared" si="1209"/>
        <v>0</v>
      </c>
      <c r="V1881" s="123">
        <f t="shared" si="1209"/>
        <v>0</v>
      </c>
      <c r="W1881" s="123">
        <f t="shared" si="1209"/>
        <v>0</v>
      </c>
      <c r="X1881" s="123">
        <f t="shared" si="1209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10">LataProjekcji</f>
        <v>Uzupełnij dane</v>
      </c>
      <c r="L1884" s="113" t="str">
        <f t="shared" si="1210"/>
        <v/>
      </c>
      <c r="M1884" s="113" t="str">
        <f t="shared" si="1210"/>
        <v/>
      </c>
      <c r="N1884" s="113" t="str">
        <f t="shared" si="1210"/>
        <v/>
      </c>
      <c r="O1884" s="113" t="str">
        <f t="shared" si="1210"/>
        <v/>
      </c>
      <c r="P1884" s="113" t="str">
        <f t="shared" si="1210"/>
        <v/>
      </c>
      <c r="Q1884" s="113" t="str">
        <f t="shared" si="1210"/>
        <v/>
      </c>
      <c r="R1884" s="113" t="str">
        <f t="shared" si="1210"/>
        <v/>
      </c>
      <c r="S1884" s="113" t="str">
        <f t="shared" si="1210"/>
        <v/>
      </c>
      <c r="T1884" s="113" t="str">
        <f t="shared" si="1210"/>
        <v/>
      </c>
      <c r="U1884" s="113" t="str">
        <f t="shared" si="1210"/>
        <v/>
      </c>
      <c r="V1884" s="113" t="str">
        <f t="shared" si="1210"/>
        <v/>
      </c>
      <c r="W1884" s="113" t="str">
        <f t="shared" si="1210"/>
        <v/>
      </c>
      <c r="X1884" s="113" t="str">
        <f t="shared" si="1210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11">ROUND(K1886+L1881,0)</f>
        <v>0</v>
      </c>
      <c r="M1886" s="123">
        <f t="shared" si="1211"/>
        <v>0</v>
      </c>
      <c r="N1886" s="123">
        <f t="shared" si="1211"/>
        <v>0</v>
      </c>
      <c r="O1886" s="123">
        <f t="shared" si="1211"/>
        <v>0</v>
      </c>
      <c r="P1886" s="123">
        <f t="shared" si="1211"/>
        <v>0</v>
      </c>
      <c r="Q1886" s="123">
        <f t="shared" si="1211"/>
        <v>0</v>
      </c>
      <c r="R1886" s="123">
        <f t="shared" si="1211"/>
        <v>0</v>
      </c>
      <c r="S1886" s="123">
        <f t="shared" si="1211"/>
        <v>0</v>
      </c>
      <c r="T1886" s="123">
        <f t="shared" si="1211"/>
        <v>0</v>
      </c>
      <c r="U1886" s="123">
        <f t="shared" si="1211"/>
        <v>0</v>
      </c>
      <c r="V1886" s="123">
        <f t="shared" si="1211"/>
        <v>0</v>
      </c>
      <c r="W1886" s="123">
        <f t="shared" si="1211"/>
        <v>0</v>
      </c>
      <c r="X1886" s="123">
        <f t="shared" si="1211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12">IF(LataProjekcji&lt;=Koniec_Projekt,K1881,0)</f>
        <v>0</v>
      </c>
      <c r="L1891" s="123">
        <f t="shared" si="1212"/>
        <v>0</v>
      </c>
      <c r="M1891" s="123">
        <f t="shared" si="1212"/>
        <v>0</v>
      </c>
      <c r="N1891" s="123">
        <f t="shared" si="1212"/>
        <v>0</v>
      </c>
      <c r="O1891" s="123">
        <f t="shared" si="1212"/>
        <v>0</v>
      </c>
      <c r="P1891" s="123">
        <f t="shared" si="1212"/>
        <v>0</v>
      </c>
      <c r="Q1891" s="123">
        <f t="shared" si="1212"/>
        <v>0</v>
      </c>
      <c r="R1891" s="123">
        <f t="shared" si="1212"/>
        <v>0</v>
      </c>
      <c r="S1891" s="123">
        <f t="shared" si="1212"/>
        <v>0</v>
      </c>
      <c r="T1891" s="123">
        <f t="shared" si="1212"/>
        <v>0</v>
      </c>
      <c r="U1891" s="123">
        <f t="shared" si="1212"/>
        <v>0</v>
      </c>
      <c r="V1891" s="123">
        <f t="shared" si="1212"/>
        <v>0</v>
      </c>
      <c r="W1891" s="123">
        <f t="shared" si="1212"/>
        <v>0</v>
      </c>
      <c r="X1891" s="123">
        <f t="shared" si="1212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13">K1910+K1924+K1938</f>
        <v>0</v>
      </c>
      <c r="L1896" s="160">
        <f t="shared" si="1213"/>
        <v>0</v>
      </c>
      <c r="M1896" s="160">
        <f t="shared" si="1213"/>
        <v>0</v>
      </c>
      <c r="N1896" s="160">
        <f t="shared" si="1213"/>
        <v>0</v>
      </c>
      <c r="O1896" s="160">
        <f t="shared" si="1213"/>
        <v>0</v>
      </c>
      <c r="P1896" s="160">
        <f t="shared" si="1213"/>
        <v>0</v>
      </c>
      <c r="Q1896" s="160">
        <f t="shared" si="1213"/>
        <v>0</v>
      </c>
      <c r="R1896" s="160">
        <f t="shared" si="1213"/>
        <v>0</v>
      </c>
      <c r="S1896" s="160">
        <f t="shared" si="1213"/>
        <v>0</v>
      </c>
      <c r="T1896" s="160">
        <f t="shared" si="1213"/>
        <v>0</v>
      </c>
      <c r="U1896" s="160">
        <f t="shared" si="1213"/>
        <v>0</v>
      </c>
      <c r="V1896" s="160">
        <f t="shared" si="1213"/>
        <v>0</v>
      </c>
      <c r="W1896" s="160">
        <f t="shared" si="1213"/>
        <v>0</v>
      </c>
      <c r="X1896" s="160">
        <f t="shared" si="1213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4">K1911+K1925+K1939</f>
        <v>0</v>
      </c>
      <c r="L1897" s="160">
        <f t="shared" ref="L1897:L1902" si="1215">L1911+L1925+L1939</f>
        <v>0</v>
      </c>
      <c r="M1897" s="160">
        <f t="shared" si="1214"/>
        <v>0</v>
      </c>
      <c r="N1897" s="160">
        <f t="shared" ref="N1897:X1897" si="1216">N1911+N1925+N1939</f>
        <v>0</v>
      </c>
      <c r="O1897" s="160">
        <f t="shared" si="1216"/>
        <v>0</v>
      </c>
      <c r="P1897" s="160">
        <f t="shared" si="1216"/>
        <v>0</v>
      </c>
      <c r="Q1897" s="160">
        <f t="shared" si="1216"/>
        <v>0</v>
      </c>
      <c r="R1897" s="160">
        <f t="shared" si="1216"/>
        <v>0</v>
      </c>
      <c r="S1897" s="160">
        <f t="shared" si="1216"/>
        <v>0</v>
      </c>
      <c r="T1897" s="160">
        <f t="shared" si="1216"/>
        <v>0</v>
      </c>
      <c r="U1897" s="160">
        <f t="shared" si="1216"/>
        <v>0</v>
      </c>
      <c r="V1897" s="160">
        <f t="shared" si="1216"/>
        <v>0</v>
      </c>
      <c r="W1897" s="160">
        <f t="shared" si="1216"/>
        <v>0</v>
      </c>
      <c r="X1897" s="160">
        <f t="shared" si="1216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4"/>
        <v>0</v>
      </c>
      <c r="L1898" s="160">
        <f t="shared" si="1215"/>
        <v>0</v>
      </c>
      <c r="M1898" s="160">
        <f t="shared" si="1214"/>
        <v>0</v>
      </c>
      <c r="N1898" s="160">
        <f t="shared" ref="N1898:X1898" si="1217">N1912+N1926+N1940</f>
        <v>0</v>
      </c>
      <c r="O1898" s="160">
        <f t="shared" si="1217"/>
        <v>0</v>
      </c>
      <c r="P1898" s="160">
        <f t="shared" si="1217"/>
        <v>0</v>
      </c>
      <c r="Q1898" s="160">
        <f t="shared" si="1217"/>
        <v>0</v>
      </c>
      <c r="R1898" s="160">
        <f t="shared" si="1217"/>
        <v>0</v>
      </c>
      <c r="S1898" s="160">
        <f t="shared" si="1217"/>
        <v>0</v>
      </c>
      <c r="T1898" s="160">
        <f t="shared" si="1217"/>
        <v>0</v>
      </c>
      <c r="U1898" s="160">
        <f t="shared" si="1217"/>
        <v>0</v>
      </c>
      <c r="V1898" s="160">
        <f t="shared" si="1217"/>
        <v>0</v>
      </c>
      <c r="W1898" s="160">
        <f t="shared" si="1217"/>
        <v>0</v>
      </c>
      <c r="X1898" s="160">
        <f t="shared" si="1217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4"/>
        <v>0</v>
      </c>
      <c r="L1899" s="160">
        <f t="shared" si="1215"/>
        <v>0</v>
      </c>
      <c r="M1899" s="160">
        <f t="shared" si="1214"/>
        <v>0</v>
      </c>
      <c r="N1899" s="160">
        <f t="shared" ref="N1899:X1899" si="1218">N1913+N1927+N1941</f>
        <v>0</v>
      </c>
      <c r="O1899" s="160">
        <f t="shared" si="1218"/>
        <v>0</v>
      </c>
      <c r="P1899" s="160">
        <f t="shared" si="1218"/>
        <v>0</v>
      </c>
      <c r="Q1899" s="160">
        <f t="shared" si="1218"/>
        <v>0</v>
      </c>
      <c r="R1899" s="160">
        <f t="shared" si="1218"/>
        <v>0</v>
      </c>
      <c r="S1899" s="160">
        <f t="shared" si="1218"/>
        <v>0</v>
      </c>
      <c r="T1899" s="160">
        <f t="shared" si="1218"/>
        <v>0</v>
      </c>
      <c r="U1899" s="160">
        <f t="shared" si="1218"/>
        <v>0</v>
      </c>
      <c r="V1899" s="160">
        <f t="shared" si="1218"/>
        <v>0</v>
      </c>
      <c r="W1899" s="160">
        <f t="shared" si="1218"/>
        <v>0</v>
      </c>
      <c r="X1899" s="160">
        <f t="shared" si="1218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4"/>
        <v>0</v>
      </c>
      <c r="L1900" s="160">
        <f t="shared" si="1215"/>
        <v>0</v>
      </c>
      <c r="M1900" s="160">
        <f t="shared" si="1214"/>
        <v>0</v>
      </c>
      <c r="N1900" s="160">
        <f t="shared" ref="N1900:X1900" si="1219">N1914+N1928+N1942</f>
        <v>0</v>
      </c>
      <c r="O1900" s="160">
        <f t="shared" si="1219"/>
        <v>0</v>
      </c>
      <c r="P1900" s="160">
        <f t="shared" si="1219"/>
        <v>0</v>
      </c>
      <c r="Q1900" s="160">
        <f t="shared" si="1219"/>
        <v>0</v>
      </c>
      <c r="R1900" s="160">
        <f t="shared" si="1219"/>
        <v>0</v>
      </c>
      <c r="S1900" s="160">
        <f t="shared" si="1219"/>
        <v>0</v>
      </c>
      <c r="T1900" s="160">
        <f t="shared" si="1219"/>
        <v>0</v>
      </c>
      <c r="U1900" s="160">
        <f t="shared" si="1219"/>
        <v>0</v>
      </c>
      <c r="V1900" s="160">
        <f t="shared" si="1219"/>
        <v>0</v>
      </c>
      <c r="W1900" s="160">
        <f t="shared" si="1219"/>
        <v>0</v>
      </c>
      <c r="X1900" s="160">
        <f t="shared" si="1219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4"/>
        <v>0</v>
      </c>
      <c r="L1901" s="160">
        <f t="shared" si="1215"/>
        <v>0</v>
      </c>
      <c r="M1901" s="160">
        <f t="shared" si="1214"/>
        <v>0</v>
      </c>
      <c r="N1901" s="160">
        <f t="shared" ref="N1901:X1901" si="1220">N1915+N1929+N1943</f>
        <v>0</v>
      </c>
      <c r="O1901" s="160">
        <f t="shared" si="1220"/>
        <v>0</v>
      </c>
      <c r="P1901" s="160">
        <f t="shared" si="1220"/>
        <v>0</v>
      </c>
      <c r="Q1901" s="160">
        <f t="shared" si="1220"/>
        <v>0</v>
      </c>
      <c r="R1901" s="160">
        <f t="shared" si="1220"/>
        <v>0</v>
      </c>
      <c r="S1901" s="160">
        <f t="shared" si="1220"/>
        <v>0</v>
      </c>
      <c r="T1901" s="160">
        <f t="shared" si="1220"/>
        <v>0</v>
      </c>
      <c r="U1901" s="160">
        <f t="shared" si="1220"/>
        <v>0</v>
      </c>
      <c r="V1901" s="160">
        <f t="shared" si="1220"/>
        <v>0</v>
      </c>
      <c r="W1901" s="160">
        <f t="shared" si="1220"/>
        <v>0</v>
      </c>
      <c r="X1901" s="160">
        <f t="shared" si="1220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4"/>
        <v>0</v>
      </c>
      <c r="L1902" s="160">
        <f t="shared" si="1215"/>
        <v>0</v>
      </c>
      <c r="M1902" s="160">
        <f t="shared" si="1214"/>
        <v>0</v>
      </c>
      <c r="N1902" s="160">
        <f t="shared" ref="N1902:X1902" si="1221">N1916+N1930+N1944</f>
        <v>0</v>
      </c>
      <c r="O1902" s="160">
        <f t="shared" si="1221"/>
        <v>0</v>
      </c>
      <c r="P1902" s="160">
        <f t="shared" si="1221"/>
        <v>0</v>
      </c>
      <c r="Q1902" s="160">
        <f t="shared" si="1221"/>
        <v>0</v>
      </c>
      <c r="R1902" s="160">
        <f t="shared" si="1221"/>
        <v>0</v>
      </c>
      <c r="S1902" s="160">
        <f t="shared" si="1221"/>
        <v>0</v>
      </c>
      <c r="T1902" s="160">
        <f t="shared" si="1221"/>
        <v>0</v>
      </c>
      <c r="U1902" s="160">
        <f t="shared" si="1221"/>
        <v>0</v>
      </c>
      <c r="V1902" s="160">
        <f t="shared" si="1221"/>
        <v>0</v>
      </c>
      <c r="W1902" s="160">
        <f t="shared" si="1221"/>
        <v>0</v>
      </c>
      <c r="X1902" s="160">
        <f t="shared" si="1221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22">SUM(K1896:K1902)</f>
        <v>0</v>
      </c>
      <c r="L1903" s="162">
        <f t="shared" si="1222"/>
        <v>0</v>
      </c>
      <c r="M1903" s="162">
        <f t="shared" si="1222"/>
        <v>0</v>
      </c>
      <c r="N1903" s="162">
        <f t="shared" si="1222"/>
        <v>0</v>
      </c>
      <c r="O1903" s="162">
        <f t="shared" si="1222"/>
        <v>0</v>
      </c>
      <c r="P1903" s="162">
        <f t="shared" si="1222"/>
        <v>0</v>
      </c>
      <c r="Q1903" s="162">
        <f t="shared" si="1222"/>
        <v>0</v>
      </c>
      <c r="R1903" s="162">
        <f t="shared" si="1222"/>
        <v>0</v>
      </c>
      <c r="S1903" s="162">
        <f t="shared" si="1222"/>
        <v>0</v>
      </c>
      <c r="T1903" s="162">
        <f t="shared" si="1222"/>
        <v>0</v>
      </c>
      <c r="U1903" s="162">
        <f t="shared" si="1222"/>
        <v>0</v>
      </c>
      <c r="V1903" s="162">
        <f t="shared" si="1222"/>
        <v>0</v>
      </c>
      <c r="W1903" s="162">
        <f t="shared" si="1222"/>
        <v>0</v>
      </c>
      <c r="X1903" s="162">
        <f t="shared" si="1222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4"/>
        <v>0</v>
      </c>
      <c r="L1904" s="156">
        <f>L1918+L1932+L1946</f>
        <v>0</v>
      </c>
      <c r="M1904" s="156">
        <f t="shared" si="1214"/>
        <v>0</v>
      </c>
      <c r="N1904" s="156">
        <f t="shared" ref="N1904:X1904" si="1223">N1918+N1932+N1946</f>
        <v>0</v>
      </c>
      <c r="O1904" s="156">
        <f t="shared" si="1223"/>
        <v>0</v>
      </c>
      <c r="P1904" s="156">
        <f t="shared" si="1223"/>
        <v>0</v>
      </c>
      <c r="Q1904" s="156">
        <f t="shared" si="1223"/>
        <v>0</v>
      </c>
      <c r="R1904" s="156">
        <f t="shared" si="1223"/>
        <v>0</v>
      </c>
      <c r="S1904" s="156">
        <f t="shared" si="1223"/>
        <v>0</v>
      </c>
      <c r="T1904" s="156">
        <f t="shared" si="1223"/>
        <v>0</v>
      </c>
      <c r="U1904" s="156">
        <f t="shared" si="1223"/>
        <v>0</v>
      </c>
      <c r="V1904" s="156">
        <f t="shared" si="1223"/>
        <v>0</v>
      </c>
      <c r="W1904" s="156">
        <f t="shared" si="1223"/>
        <v>0</v>
      </c>
      <c r="X1904" s="156">
        <f t="shared" si="1223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4"/>
        <v>0</v>
      </c>
      <c r="L1905" s="156">
        <f>L1919+L1933+L1947</f>
        <v>0</v>
      </c>
      <c r="M1905" s="156">
        <f t="shared" si="1214"/>
        <v>0</v>
      </c>
      <c r="N1905" s="156">
        <f t="shared" ref="N1905:X1905" si="1224">N1919+N1933+N1947</f>
        <v>0</v>
      </c>
      <c r="O1905" s="156">
        <f t="shared" si="1224"/>
        <v>0</v>
      </c>
      <c r="P1905" s="156">
        <f t="shared" si="1224"/>
        <v>0</v>
      </c>
      <c r="Q1905" s="156">
        <f t="shared" si="1224"/>
        <v>0</v>
      </c>
      <c r="R1905" s="156">
        <f t="shared" si="1224"/>
        <v>0</v>
      </c>
      <c r="S1905" s="156">
        <f t="shared" si="1224"/>
        <v>0</v>
      </c>
      <c r="T1905" s="156">
        <f t="shared" si="1224"/>
        <v>0</v>
      </c>
      <c r="U1905" s="156">
        <f t="shared" si="1224"/>
        <v>0</v>
      </c>
      <c r="V1905" s="156">
        <f t="shared" si="1224"/>
        <v>0</v>
      </c>
      <c r="W1905" s="156">
        <f t="shared" si="1224"/>
        <v>0</v>
      </c>
      <c r="X1905" s="156">
        <f t="shared" si="1224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5">K1903+SUM(K1904:K1905)</f>
        <v>0</v>
      </c>
      <c r="L1906" s="158">
        <f t="shared" si="1225"/>
        <v>0</v>
      </c>
      <c r="M1906" s="158">
        <f t="shared" si="1225"/>
        <v>0</v>
      </c>
      <c r="N1906" s="158">
        <f t="shared" si="1225"/>
        <v>0</v>
      </c>
      <c r="O1906" s="158">
        <f t="shared" si="1225"/>
        <v>0</v>
      </c>
      <c r="P1906" s="158">
        <f t="shared" si="1225"/>
        <v>0</v>
      </c>
      <c r="Q1906" s="158">
        <f t="shared" si="1225"/>
        <v>0</v>
      </c>
      <c r="R1906" s="158">
        <f t="shared" si="1225"/>
        <v>0</v>
      </c>
      <c r="S1906" s="158">
        <f t="shared" si="1225"/>
        <v>0</v>
      </c>
      <c r="T1906" s="158">
        <f t="shared" si="1225"/>
        <v>0</v>
      </c>
      <c r="U1906" s="158">
        <f t="shared" si="1225"/>
        <v>0</v>
      </c>
      <c r="V1906" s="158">
        <f t="shared" si="1225"/>
        <v>0</v>
      </c>
      <c r="W1906" s="158">
        <f t="shared" si="1225"/>
        <v>0</v>
      </c>
      <c r="X1906" s="158">
        <f t="shared" si="1225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6">K1872</f>
        <v>0</v>
      </c>
      <c r="L1910" s="160">
        <f t="shared" ref="L1910:X1910" si="1227">L1872</f>
        <v>0</v>
      </c>
      <c r="M1910" s="160">
        <f t="shared" si="1227"/>
        <v>0</v>
      </c>
      <c r="N1910" s="160">
        <f t="shared" si="1227"/>
        <v>0</v>
      </c>
      <c r="O1910" s="160">
        <f t="shared" si="1227"/>
        <v>0</v>
      </c>
      <c r="P1910" s="160">
        <f t="shared" si="1227"/>
        <v>0</v>
      </c>
      <c r="Q1910" s="160">
        <f t="shared" si="1227"/>
        <v>0</v>
      </c>
      <c r="R1910" s="160">
        <f t="shared" si="1227"/>
        <v>0</v>
      </c>
      <c r="S1910" s="160">
        <f t="shared" si="1227"/>
        <v>0</v>
      </c>
      <c r="T1910" s="160">
        <f t="shared" si="1227"/>
        <v>0</v>
      </c>
      <c r="U1910" s="160">
        <f t="shared" si="1227"/>
        <v>0</v>
      </c>
      <c r="V1910" s="160">
        <f t="shared" si="1227"/>
        <v>0</v>
      </c>
      <c r="W1910" s="160">
        <f t="shared" si="1227"/>
        <v>0</v>
      </c>
      <c r="X1910" s="160">
        <f t="shared" si="1227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6"/>
        <v>0</v>
      </c>
      <c r="L1911" s="160">
        <f t="shared" ref="L1911:X1911" si="1228">L1873</f>
        <v>0</v>
      </c>
      <c r="M1911" s="160">
        <f t="shared" si="1228"/>
        <v>0</v>
      </c>
      <c r="N1911" s="160">
        <f t="shared" si="1228"/>
        <v>0</v>
      </c>
      <c r="O1911" s="160">
        <f t="shared" si="1228"/>
        <v>0</v>
      </c>
      <c r="P1911" s="160">
        <f t="shared" si="1228"/>
        <v>0</v>
      </c>
      <c r="Q1911" s="160">
        <f t="shared" si="1228"/>
        <v>0</v>
      </c>
      <c r="R1911" s="160">
        <f t="shared" si="1228"/>
        <v>0</v>
      </c>
      <c r="S1911" s="160">
        <f t="shared" si="1228"/>
        <v>0</v>
      </c>
      <c r="T1911" s="160">
        <f t="shared" si="1228"/>
        <v>0</v>
      </c>
      <c r="U1911" s="160">
        <f t="shared" si="1228"/>
        <v>0</v>
      </c>
      <c r="V1911" s="160">
        <f t="shared" si="1228"/>
        <v>0</v>
      </c>
      <c r="W1911" s="160">
        <f t="shared" si="1228"/>
        <v>0</v>
      </c>
      <c r="X1911" s="160">
        <f t="shared" si="1228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6"/>
        <v>0</v>
      </c>
      <c r="L1912" s="160">
        <f t="shared" ref="L1912:X1912" si="1229">L1874</f>
        <v>0</v>
      </c>
      <c r="M1912" s="160">
        <f t="shared" si="1229"/>
        <v>0</v>
      </c>
      <c r="N1912" s="160">
        <f t="shared" si="1229"/>
        <v>0</v>
      </c>
      <c r="O1912" s="160">
        <f t="shared" si="1229"/>
        <v>0</v>
      </c>
      <c r="P1912" s="160">
        <f t="shared" si="1229"/>
        <v>0</v>
      </c>
      <c r="Q1912" s="160">
        <f t="shared" si="1229"/>
        <v>0</v>
      </c>
      <c r="R1912" s="160">
        <f t="shared" si="1229"/>
        <v>0</v>
      </c>
      <c r="S1912" s="160">
        <f t="shared" si="1229"/>
        <v>0</v>
      </c>
      <c r="T1912" s="160">
        <f t="shared" si="1229"/>
        <v>0</v>
      </c>
      <c r="U1912" s="160">
        <f t="shared" si="1229"/>
        <v>0</v>
      </c>
      <c r="V1912" s="160">
        <f t="shared" si="1229"/>
        <v>0</v>
      </c>
      <c r="W1912" s="160">
        <f t="shared" si="1229"/>
        <v>0</v>
      </c>
      <c r="X1912" s="160">
        <f t="shared" si="1229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6"/>
        <v>0</v>
      </c>
      <c r="L1913" s="160">
        <f t="shared" ref="L1913:X1913" si="1230">L1875</f>
        <v>0</v>
      </c>
      <c r="M1913" s="160">
        <f t="shared" si="1230"/>
        <v>0</v>
      </c>
      <c r="N1913" s="160">
        <f t="shared" si="1230"/>
        <v>0</v>
      </c>
      <c r="O1913" s="160">
        <f t="shared" si="1230"/>
        <v>0</v>
      </c>
      <c r="P1913" s="160">
        <f t="shared" si="1230"/>
        <v>0</v>
      </c>
      <c r="Q1913" s="160">
        <f t="shared" si="1230"/>
        <v>0</v>
      </c>
      <c r="R1913" s="160">
        <f t="shared" si="1230"/>
        <v>0</v>
      </c>
      <c r="S1913" s="160">
        <f t="shared" si="1230"/>
        <v>0</v>
      </c>
      <c r="T1913" s="160">
        <f t="shared" si="1230"/>
        <v>0</v>
      </c>
      <c r="U1913" s="160">
        <f t="shared" si="1230"/>
        <v>0</v>
      </c>
      <c r="V1913" s="160">
        <f t="shared" si="1230"/>
        <v>0</v>
      </c>
      <c r="W1913" s="160">
        <f t="shared" si="1230"/>
        <v>0</v>
      </c>
      <c r="X1913" s="160">
        <f t="shared" si="1230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6"/>
        <v>0</v>
      </c>
      <c r="L1914" s="160">
        <f t="shared" ref="L1914:X1914" si="1231">L1876</f>
        <v>0</v>
      </c>
      <c r="M1914" s="160">
        <f t="shared" si="1231"/>
        <v>0</v>
      </c>
      <c r="N1914" s="160">
        <f t="shared" si="1231"/>
        <v>0</v>
      </c>
      <c r="O1914" s="160">
        <f t="shared" si="1231"/>
        <v>0</v>
      </c>
      <c r="P1914" s="160">
        <f t="shared" si="1231"/>
        <v>0</v>
      </c>
      <c r="Q1914" s="160">
        <f t="shared" si="1231"/>
        <v>0</v>
      </c>
      <c r="R1914" s="160">
        <f t="shared" si="1231"/>
        <v>0</v>
      </c>
      <c r="S1914" s="160">
        <f t="shared" si="1231"/>
        <v>0</v>
      </c>
      <c r="T1914" s="160">
        <f t="shared" si="1231"/>
        <v>0</v>
      </c>
      <c r="U1914" s="160">
        <f t="shared" si="1231"/>
        <v>0</v>
      </c>
      <c r="V1914" s="160">
        <f t="shared" si="1231"/>
        <v>0</v>
      </c>
      <c r="W1914" s="160">
        <f t="shared" si="1231"/>
        <v>0</v>
      </c>
      <c r="X1914" s="160">
        <f t="shared" si="1231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6"/>
        <v>0</v>
      </c>
      <c r="L1915" s="160">
        <f t="shared" ref="L1915:X1915" si="1232">L1877</f>
        <v>0</v>
      </c>
      <c r="M1915" s="160">
        <f t="shared" si="1232"/>
        <v>0</v>
      </c>
      <c r="N1915" s="160">
        <f t="shared" si="1232"/>
        <v>0</v>
      </c>
      <c r="O1915" s="160">
        <f t="shared" si="1232"/>
        <v>0</v>
      </c>
      <c r="P1915" s="160">
        <f t="shared" si="1232"/>
        <v>0</v>
      </c>
      <c r="Q1915" s="160">
        <f t="shared" si="1232"/>
        <v>0</v>
      </c>
      <c r="R1915" s="160">
        <f t="shared" si="1232"/>
        <v>0</v>
      </c>
      <c r="S1915" s="160">
        <f t="shared" si="1232"/>
        <v>0</v>
      </c>
      <c r="T1915" s="160">
        <f t="shared" si="1232"/>
        <v>0</v>
      </c>
      <c r="U1915" s="160">
        <f t="shared" si="1232"/>
        <v>0</v>
      </c>
      <c r="V1915" s="160">
        <f t="shared" si="1232"/>
        <v>0</v>
      </c>
      <c r="W1915" s="160">
        <f t="shared" si="1232"/>
        <v>0</v>
      </c>
      <c r="X1915" s="160">
        <f t="shared" si="1232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6"/>
        <v>0</v>
      </c>
      <c r="L1916" s="160">
        <f t="shared" ref="L1916:X1916" si="1233">L1878</f>
        <v>0</v>
      </c>
      <c r="M1916" s="160">
        <f t="shared" si="1233"/>
        <v>0</v>
      </c>
      <c r="N1916" s="160">
        <f t="shared" si="1233"/>
        <v>0</v>
      </c>
      <c r="O1916" s="160">
        <f t="shared" si="1233"/>
        <v>0</v>
      </c>
      <c r="P1916" s="160">
        <f t="shared" si="1233"/>
        <v>0</v>
      </c>
      <c r="Q1916" s="160">
        <f t="shared" si="1233"/>
        <v>0</v>
      </c>
      <c r="R1916" s="160">
        <f t="shared" si="1233"/>
        <v>0</v>
      </c>
      <c r="S1916" s="160">
        <f t="shared" si="1233"/>
        <v>0</v>
      </c>
      <c r="T1916" s="160">
        <f t="shared" si="1233"/>
        <v>0</v>
      </c>
      <c r="U1916" s="160">
        <f t="shared" si="1233"/>
        <v>0</v>
      </c>
      <c r="V1916" s="160">
        <f t="shared" si="1233"/>
        <v>0</v>
      </c>
      <c r="W1916" s="160">
        <f t="shared" si="1233"/>
        <v>0</v>
      </c>
      <c r="X1916" s="160">
        <f t="shared" si="1233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4">SUM(K1910:K1916)</f>
        <v>0</v>
      </c>
      <c r="L1917" s="162">
        <f t="shared" si="1234"/>
        <v>0</v>
      </c>
      <c r="M1917" s="162">
        <f t="shared" si="1234"/>
        <v>0</v>
      </c>
      <c r="N1917" s="162">
        <f t="shared" si="1234"/>
        <v>0</v>
      </c>
      <c r="O1917" s="162">
        <f t="shared" si="1234"/>
        <v>0</v>
      </c>
      <c r="P1917" s="162">
        <f t="shared" si="1234"/>
        <v>0</v>
      </c>
      <c r="Q1917" s="162">
        <f t="shared" si="1234"/>
        <v>0</v>
      </c>
      <c r="R1917" s="162">
        <f t="shared" si="1234"/>
        <v>0</v>
      </c>
      <c r="S1917" s="162">
        <f t="shared" si="1234"/>
        <v>0</v>
      </c>
      <c r="T1917" s="162">
        <f t="shared" si="1234"/>
        <v>0</v>
      </c>
      <c r="U1917" s="162">
        <f t="shared" si="1234"/>
        <v>0</v>
      </c>
      <c r="V1917" s="162">
        <f t="shared" si="1234"/>
        <v>0</v>
      </c>
      <c r="W1917" s="162">
        <f t="shared" si="1234"/>
        <v>0</v>
      </c>
      <c r="X1917" s="162">
        <f t="shared" si="1234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5">K1879</f>
        <v>0</v>
      </c>
      <c r="L1918" s="156">
        <f t="shared" si="1235"/>
        <v>0</v>
      </c>
      <c r="M1918" s="156">
        <f t="shared" si="1235"/>
        <v>0</v>
      </c>
      <c r="N1918" s="156">
        <f t="shared" si="1235"/>
        <v>0</v>
      </c>
      <c r="O1918" s="156">
        <f t="shared" si="1235"/>
        <v>0</v>
      </c>
      <c r="P1918" s="156">
        <f t="shared" si="1235"/>
        <v>0</v>
      </c>
      <c r="Q1918" s="156">
        <f t="shared" si="1235"/>
        <v>0</v>
      </c>
      <c r="R1918" s="156">
        <f t="shared" si="1235"/>
        <v>0</v>
      </c>
      <c r="S1918" s="156">
        <f t="shared" si="1235"/>
        <v>0</v>
      </c>
      <c r="T1918" s="156">
        <f t="shared" si="1235"/>
        <v>0</v>
      </c>
      <c r="U1918" s="156">
        <f t="shared" si="1235"/>
        <v>0</v>
      </c>
      <c r="V1918" s="156">
        <f t="shared" si="1235"/>
        <v>0</v>
      </c>
      <c r="W1918" s="156">
        <f t="shared" si="1235"/>
        <v>0</v>
      </c>
      <c r="X1918" s="156">
        <f t="shared" si="1235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6">K1880</f>
        <v>0</v>
      </c>
      <c r="L1919" s="156">
        <f t="shared" si="1236"/>
        <v>0</v>
      </c>
      <c r="M1919" s="156">
        <f t="shared" si="1236"/>
        <v>0</v>
      </c>
      <c r="N1919" s="156">
        <f t="shared" si="1236"/>
        <v>0</v>
      </c>
      <c r="O1919" s="156">
        <f t="shared" si="1236"/>
        <v>0</v>
      </c>
      <c r="P1919" s="156">
        <f t="shared" si="1236"/>
        <v>0</v>
      </c>
      <c r="Q1919" s="156">
        <f t="shared" si="1236"/>
        <v>0</v>
      </c>
      <c r="R1919" s="156">
        <f t="shared" si="1236"/>
        <v>0</v>
      </c>
      <c r="S1919" s="156">
        <f t="shared" si="1236"/>
        <v>0</v>
      </c>
      <c r="T1919" s="156">
        <f t="shared" si="1236"/>
        <v>0</v>
      </c>
      <c r="U1919" s="156">
        <f t="shared" si="1236"/>
        <v>0</v>
      </c>
      <c r="V1919" s="156">
        <f t="shared" si="1236"/>
        <v>0</v>
      </c>
      <c r="W1919" s="156">
        <f t="shared" si="1236"/>
        <v>0</v>
      </c>
      <c r="X1919" s="156">
        <f t="shared" si="1236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7">K1917+SUM(K1918:K1919)</f>
        <v>0</v>
      </c>
      <c r="L1920" s="158">
        <f t="shared" si="1237"/>
        <v>0</v>
      </c>
      <c r="M1920" s="158">
        <f t="shared" si="1237"/>
        <v>0</v>
      </c>
      <c r="N1920" s="158">
        <f t="shared" si="1237"/>
        <v>0</v>
      </c>
      <c r="O1920" s="158">
        <f t="shared" si="1237"/>
        <v>0</v>
      </c>
      <c r="P1920" s="158">
        <f t="shared" si="1237"/>
        <v>0</v>
      </c>
      <c r="Q1920" s="158">
        <f t="shared" si="1237"/>
        <v>0</v>
      </c>
      <c r="R1920" s="158">
        <f t="shared" si="1237"/>
        <v>0</v>
      </c>
      <c r="S1920" s="158">
        <f t="shared" si="1237"/>
        <v>0</v>
      </c>
      <c r="T1920" s="158">
        <f t="shared" si="1237"/>
        <v>0</v>
      </c>
      <c r="U1920" s="158">
        <f t="shared" si="1237"/>
        <v>0</v>
      </c>
      <c r="V1920" s="158">
        <f t="shared" si="1237"/>
        <v>0</v>
      </c>
      <c r="W1920" s="158">
        <f t="shared" si="1237"/>
        <v>0</v>
      </c>
      <c r="X1920" s="158">
        <f t="shared" si="1237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8">K909</f>
        <v>0</v>
      </c>
      <c r="L1924" s="160">
        <f t="shared" si="1238"/>
        <v>0</v>
      </c>
      <c r="M1924" s="160">
        <f t="shared" si="1238"/>
        <v>0</v>
      </c>
      <c r="N1924" s="160">
        <f t="shared" si="1238"/>
        <v>0</v>
      </c>
      <c r="O1924" s="160">
        <f t="shared" si="1238"/>
        <v>0</v>
      </c>
      <c r="P1924" s="160">
        <f t="shared" si="1238"/>
        <v>0</v>
      </c>
      <c r="Q1924" s="160">
        <f t="shared" si="1238"/>
        <v>0</v>
      </c>
      <c r="R1924" s="160">
        <f t="shared" si="1238"/>
        <v>0</v>
      </c>
      <c r="S1924" s="160">
        <f t="shared" si="1238"/>
        <v>0</v>
      </c>
      <c r="T1924" s="160">
        <f t="shared" si="1238"/>
        <v>0</v>
      </c>
      <c r="U1924" s="160">
        <f t="shared" si="1238"/>
        <v>0</v>
      </c>
      <c r="V1924" s="160">
        <f t="shared" si="1238"/>
        <v>0</v>
      </c>
      <c r="W1924" s="160">
        <f t="shared" si="1238"/>
        <v>0</v>
      </c>
      <c r="X1924" s="160">
        <f t="shared" si="1238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9">K910</f>
        <v>0</v>
      </c>
      <c r="L1925" s="160">
        <f t="shared" si="1239"/>
        <v>0</v>
      </c>
      <c r="M1925" s="160">
        <f t="shared" si="1239"/>
        <v>0</v>
      </c>
      <c r="N1925" s="160">
        <f t="shared" si="1239"/>
        <v>0</v>
      </c>
      <c r="O1925" s="160">
        <f t="shared" si="1239"/>
        <v>0</v>
      </c>
      <c r="P1925" s="160">
        <f t="shared" si="1239"/>
        <v>0</v>
      </c>
      <c r="Q1925" s="160">
        <f t="shared" si="1239"/>
        <v>0</v>
      </c>
      <c r="R1925" s="160">
        <f t="shared" si="1239"/>
        <v>0</v>
      </c>
      <c r="S1925" s="160">
        <f t="shared" si="1239"/>
        <v>0</v>
      </c>
      <c r="T1925" s="160">
        <f t="shared" si="1239"/>
        <v>0</v>
      </c>
      <c r="U1925" s="160">
        <f t="shared" si="1239"/>
        <v>0</v>
      </c>
      <c r="V1925" s="160">
        <f t="shared" si="1239"/>
        <v>0</v>
      </c>
      <c r="W1925" s="160">
        <f t="shared" si="1239"/>
        <v>0</v>
      </c>
      <c r="X1925" s="160">
        <f t="shared" si="1239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40">K911</f>
        <v>0</v>
      </c>
      <c r="L1926" s="160">
        <f t="shared" si="1240"/>
        <v>0</v>
      </c>
      <c r="M1926" s="160">
        <f t="shared" si="1240"/>
        <v>0</v>
      </c>
      <c r="N1926" s="160">
        <f t="shared" si="1240"/>
        <v>0</v>
      </c>
      <c r="O1926" s="160">
        <f t="shared" si="1240"/>
        <v>0</v>
      </c>
      <c r="P1926" s="160">
        <f t="shared" si="1240"/>
        <v>0</v>
      </c>
      <c r="Q1926" s="160">
        <f t="shared" si="1240"/>
        <v>0</v>
      </c>
      <c r="R1926" s="160">
        <f t="shared" si="1240"/>
        <v>0</v>
      </c>
      <c r="S1926" s="160">
        <f t="shared" si="1240"/>
        <v>0</v>
      </c>
      <c r="T1926" s="160">
        <f t="shared" si="1240"/>
        <v>0</v>
      </c>
      <c r="U1926" s="160">
        <f t="shared" si="1240"/>
        <v>0</v>
      </c>
      <c r="V1926" s="160">
        <f t="shared" si="1240"/>
        <v>0</v>
      </c>
      <c r="W1926" s="160">
        <f t="shared" si="1240"/>
        <v>0</v>
      </c>
      <c r="X1926" s="160">
        <f t="shared" si="1240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41">K912</f>
        <v>0</v>
      </c>
      <c r="L1927" s="160">
        <f t="shared" si="1241"/>
        <v>0</v>
      </c>
      <c r="M1927" s="160">
        <f t="shared" si="1241"/>
        <v>0</v>
      </c>
      <c r="N1927" s="160">
        <f t="shared" si="1241"/>
        <v>0</v>
      </c>
      <c r="O1927" s="160">
        <f t="shared" si="1241"/>
        <v>0</v>
      </c>
      <c r="P1927" s="160">
        <f t="shared" si="1241"/>
        <v>0</v>
      </c>
      <c r="Q1927" s="160">
        <f t="shared" si="1241"/>
        <v>0</v>
      </c>
      <c r="R1927" s="160">
        <f t="shared" si="1241"/>
        <v>0</v>
      </c>
      <c r="S1927" s="160">
        <f t="shared" si="1241"/>
        <v>0</v>
      </c>
      <c r="T1927" s="160">
        <f t="shared" si="1241"/>
        <v>0</v>
      </c>
      <c r="U1927" s="160">
        <f t="shared" si="1241"/>
        <v>0</v>
      </c>
      <c r="V1927" s="160">
        <f t="shared" si="1241"/>
        <v>0</v>
      </c>
      <c r="W1927" s="160">
        <f t="shared" si="1241"/>
        <v>0</v>
      </c>
      <c r="X1927" s="160">
        <f t="shared" si="1241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42">K913</f>
        <v>0</v>
      </c>
      <c r="L1928" s="160">
        <f t="shared" si="1242"/>
        <v>0</v>
      </c>
      <c r="M1928" s="160">
        <f t="shared" si="1242"/>
        <v>0</v>
      </c>
      <c r="N1928" s="160">
        <f t="shared" si="1242"/>
        <v>0</v>
      </c>
      <c r="O1928" s="160">
        <f t="shared" si="1242"/>
        <v>0</v>
      </c>
      <c r="P1928" s="160">
        <f t="shared" si="1242"/>
        <v>0</v>
      </c>
      <c r="Q1928" s="160">
        <f t="shared" si="1242"/>
        <v>0</v>
      </c>
      <c r="R1928" s="160">
        <f t="shared" si="1242"/>
        <v>0</v>
      </c>
      <c r="S1928" s="160">
        <f t="shared" si="1242"/>
        <v>0</v>
      </c>
      <c r="T1928" s="160">
        <f t="shared" si="1242"/>
        <v>0</v>
      </c>
      <c r="U1928" s="160">
        <f t="shared" si="1242"/>
        <v>0</v>
      </c>
      <c r="V1928" s="160">
        <f t="shared" si="1242"/>
        <v>0</v>
      </c>
      <c r="W1928" s="160">
        <f t="shared" si="1242"/>
        <v>0</v>
      </c>
      <c r="X1928" s="160">
        <f t="shared" si="1242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43">K914</f>
        <v>0</v>
      </c>
      <c r="L1929" s="160">
        <f t="shared" si="1243"/>
        <v>0</v>
      </c>
      <c r="M1929" s="160">
        <f t="shared" si="1243"/>
        <v>0</v>
      </c>
      <c r="N1929" s="160">
        <f t="shared" si="1243"/>
        <v>0</v>
      </c>
      <c r="O1929" s="160">
        <f t="shared" si="1243"/>
        <v>0</v>
      </c>
      <c r="P1929" s="160">
        <f t="shared" si="1243"/>
        <v>0</v>
      </c>
      <c r="Q1929" s="160">
        <f t="shared" si="1243"/>
        <v>0</v>
      </c>
      <c r="R1929" s="160">
        <f t="shared" si="1243"/>
        <v>0</v>
      </c>
      <c r="S1929" s="160">
        <f t="shared" si="1243"/>
        <v>0</v>
      </c>
      <c r="T1929" s="160">
        <f t="shared" si="1243"/>
        <v>0</v>
      </c>
      <c r="U1929" s="160">
        <f t="shared" si="1243"/>
        <v>0</v>
      </c>
      <c r="V1929" s="160">
        <f t="shared" si="1243"/>
        <v>0</v>
      </c>
      <c r="W1929" s="160">
        <f t="shared" si="1243"/>
        <v>0</v>
      </c>
      <c r="X1929" s="160">
        <f t="shared" si="1243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4">K915</f>
        <v>0</v>
      </c>
      <c r="L1930" s="160">
        <f t="shared" si="1244"/>
        <v>0</v>
      </c>
      <c r="M1930" s="160">
        <f t="shared" si="1244"/>
        <v>0</v>
      </c>
      <c r="N1930" s="160">
        <f t="shared" si="1244"/>
        <v>0</v>
      </c>
      <c r="O1930" s="160">
        <f t="shared" si="1244"/>
        <v>0</v>
      </c>
      <c r="P1930" s="160">
        <f t="shared" si="1244"/>
        <v>0</v>
      </c>
      <c r="Q1930" s="160">
        <f t="shared" si="1244"/>
        <v>0</v>
      </c>
      <c r="R1930" s="160">
        <f t="shared" si="1244"/>
        <v>0</v>
      </c>
      <c r="S1930" s="160">
        <f t="shared" si="1244"/>
        <v>0</v>
      </c>
      <c r="T1930" s="160">
        <f t="shared" si="1244"/>
        <v>0</v>
      </c>
      <c r="U1930" s="160">
        <f t="shared" si="1244"/>
        <v>0</v>
      </c>
      <c r="V1930" s="160">
        <f t="shared" si="1244"/>
        <v>0</v>
      </c>
      <c r="W1930" s="160">
        <f t="shared" si="1244"/>
        <v>0</v>
      </c>
      <c r="X1930" s="160">
        <f t="shared" si="1244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5">SUM(K1924:K1930)</f>
        <v>0</v>
      </c>
      <c r="L1931" s="162">
        <f t="shared" si="1245"/>
        <v>0</v>
      </c>
      <c r="M1931" s="162">
        <f t="shared" si="1245"/>
        <v>0</v>
      </c>
      <c r="N1931" s="162">
        <f t="shared" si="1245"/>
        <v>0</v>
      </c>
      <c r="O1931" s="162">
        <f t="shared" si="1245"/>
        <v>0</v>
      </c>
      <c r="P1931" s="162">
        <f t="shared" si="1245"/>
        <v>0</v>
      </c>
      <c r="Q1931" s="162">
        <f t="shared" si="1245"/>
        <v>0</v>
      </c>
      <c r="R1931" s="162">
        <f t="shared" si="1245"/>
        <v>0</v>
      </c>
      <c r="S1931" s="162">
        <f t="shared" si="1245"/>
        <v>0</v>
      </c>
      <c r="T1931" s="162">
        <f t="shared" si="1245"/>
        <v>0</v>
      </c>
      <c r="U1931" s="162">
        <f t="shared" si="1245"/>
        <v>0</v>
      </c>
      <c r="V1931" s="162">
        <f t="shared" si="1245"/>
        <v>0</v>
      </c>
      <c r="W1931" s="162">
        <f t="shared" si="1245"/>
        <v>0</v>
      </c>
      <c r="X1931" s="162">
        <f t="shared" si="1245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6">K916</f>
        <v>0</v>
      </c>
      <c r="L1932" s="156">
        <f t="shared" si="1246"/>
        <v>0</v>
      </c>
      <c r="M1932" s="156">
        <f t="shared" si="1246"/>
        <v>0</v>
      </c>
      <c r="N1932" s="156">
        <f t="shared" si="1246"/>
        <v>0</v>
      </c>
      <c r="O1932" s="156">
        <f t="shared" si="1246"/>
        <v>0</v>
      </c>
      <c r="P1932" s="156">
        <f t="shared" si="1246"/>
        <v>0</v>
      </c>
      <c r="Q1932" s="156">
        <f t="shared" si="1246"/>
        <v>0</v>
      </c>
      <c r="R1932" s="156">
        <f t="shared" si="1246"/>
        <v>0</v>
      </c>
      <c r="S1932" s="156">
        <f t="shared" si="1246"/>
        <v>0</v>
      </c>
      <c r="T1932" s="156">
        <f t="shared" si="1246"/>
        <v>0</v>
      </c>
      <c r="U1932" s="156">
        <f t="shared" si="1246"/>
        <v>0</v>
      </c>
      <c r="V1932" s="156">
        <f t="shared" si="1246"/>
        <v>0</v>
      </c>
      <c r="W1932" s="156">
        <f t="shared" si="1246"/>
        <v>0</v>
      </c>
      <c r="X1932" s="156">
        <f t="shared" si="1246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7">K917</f>
        <v>0</v>
      </c>
      <c r="L1933" s="156">
        <f t="shared" si="1247"/>
        <v>0</v>
      </c>
      <c r="M1933" s="156">
        <f t="shared" si="1247"/>
        <v>0</v>
      </c>
      <c r="N1933" s="156">
        <f t="shared" si="1247"/>
        <v>0</v>
      </c>
      <c r="O1933" s="156">
        <f t="shared" si="1247"/>
        <v>0</v>
      </c>
      <c r="P1933" s="156">
        <f t="shared" si="1247"/>
        <v>0</v>
      </c>
      <c r="Q1933" s="156">
        <f t="shared" si="1247"/>
        <v>0</v>
      </c>
      <c r="R1933" s="156">
        <f t="shared" si="1247"/>
        <v>0</v>
      </c>
      <c r="S1933" s="156">
        <f t="shared" si="1247"/>
        <v>0</v>
      </c>
      <c r="T1933" s="156">
        <f t="shared" si="1247"/>
        <v>0</v>
      </c>
      <c r="U1933" s="156">
        <f t="shared" si="1247"/>
        <v>0</v>
      </c>
      <c r="V1933" s="156">
        <f t="shared" si="1247"/>
        <v>0</v>
      </c>
      <c r="W1933" s="156">
        <f t="shared" si="1247"/>
        <v>0</v>
      </c>
      <c r="X1933" s="156">
        <f t="shared" si="1247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8">K1931+SUM(K1932:K1933)</f>
        <v>0</v>
      </c>
      <c r="L1934" s="158">
        <f t="shared" si="1248"/>
        <v>0</v>
      </c>
      <c r="M1934" s="158">
        <f t="shared" si="1248"/>
        <v>0</v>
      </c>
      <c r="N1934" s="158">
        <f t="shared" si="1248"/>
        <v>0</v>
      </c>
      <c r="O1934" s="158">
        <f t="shared" si="1248"/>
        <v>0</v>
      </c>
      <c r="P1934" s="158">
        <f t="shared" si="1248"/>
        <v>0</v>
      </c>
      <c r="Q1934" s="158">
        <f t="shared" si="1248"/>
        <v>0</v>
      </c>
      <c r="R1934" s="158">
        <f t="shared" si="1248"/>
        <v>0</v>
      </c>
      <c r="S1934" s="158">
        <f t="shared" si="1248"/>
        <v>0</v>
      </c>
      <c r="T1934" s="158">
        <f t="shared" si="1248"/>
        <v>0</v>
      </c>
      <c r="U1934" s="158">
        <f t="shared" si="1248"/>
        <v>0</v>
      </c>
      <c r="V1934" s="158">
        <f t="shared" si="1248"/>
        <v>0</v>
      </c>
      <c r="W1934" s="158">
        <f t="shared" si="1248"/>
        <v>0</v>
      </c>
      <c r="X1934" s="158">
        <f t="shared" si="1248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9">K605-K1910-K1924</f>
        <v>0</v>
      </c>
      <c r="L1938" s="160">
        <f t="shared" si="1249"/>
        <v>0</v>
      </c>
      <c r="M1938" s="160">
        <f t="shared" si="1249"/>
        <v>0</v>
      </c>
      <c r="N1938" s="160">
        <f t="shared" si="1249"/>
        <v>0</v>
      </c>
      <c r="O1938" s="160">
        <f t="shared" si="1249"/>
        <v>0</v>
      </c>
      <c r="P1938" s="160">
        <f t="shared" si="1249"/>
        <v>0</v>
      </c>
      <c r="Q1938" s="160">
        <f t="shared" si="1249"/>
        <v>0</v>
      </c>
      <c r="R1938" s="160">
        <f t="shared" si="1249"/>
        <v>0</v>
      </c>
      <c r="S1938" s="160">
        <f t="shared" si="1249"/>
        <v>0</v>
      </c>
      <c r="T1938" s="160">
        <f t="shared" si="1249"/>
        <v>0</v>
      </c>
      <c r="U1938" s="160">
        <f t="shared" si="1249"/>
        <v>0</v>
      </c>
      <c r="V1938" s="160">
        <f t="shared" si="1249"/>
        <v>0</v>
      </c>
      <c r="W1938" s="160">
        <f t="shared" si="1249"/>
        <v>0</v>
      </c>
      <c r="X1938" s="160">
        <f t="shared" si="1249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50">K606-K1911-K1925</f>
        <v>0</v>
      </c>
      <c r="L1939" s="160">
        <f t="shared" si="1250"/>
        <v>0</v>
      </c>
      <c r="M1939" s="160">
        <f t="shared" si="1250"/>
        <v>0</v>
      </c>
      <c r="N1939" s="160">
        <f t="shared" si="1250"/>
        <v>0</v>
      </c>
      <c r="O1939" s="160">
        <f t="shared" si="1250"/>
        <v>0</v>
      </c>
      <c r="P1939" s="160">
        <f t="shared" si="1250"/>
        <v>0</v>
      </c>
      <c r="Q1939" s="160">
        <f t="shared" si="1250"/>
        <v>0</v>
      </c>
      <c r="R1939" s="160">
        <f t="shared" si="1250"/>
        <v>0</v>
      </c>
      <c r="S1939" s="160">
        <f t="shared" si="1250"/>
        <v>0</v>
      </c>
      <c r="T1939" s="160">
        <f t="shared" si="1250"/>
        <v>0</v>
      </c>
      <c r="U1939" s="160">
        <f t="shared" si="1250"/>
        <v>0</v>
      </c>
      <c r="V1939" s="160">
        <f t="shared" si="1250"/>
        <v>0</v>
      </c>
      <c r="W1939" s="160">
        <f t="shared" si="1250"/>
        <v>0</v>
      </c>
      <c r="X1939" s="160">
        <f t="shared" si="1250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51">K607-K1912-K1926</f>
        <v>0</v>
      </c>
      <c r="L1940" s="160">
        <f t="shared" si="1251"/>
        <v>0</v>
      </c>
      <c r="M1940" s="160">
        <f t="shared" si="1251"/>
        <v>0</v>
      </c>
      <c r="N1940" s="160">
        <f t="shared" si="1251"/>
        <v>0</v>
      </c>
      <c r="O1940" s="160">
        <f t="shared" si="1251"/>
        <v>0</v>
      </c>
      <c r="P1940" s="160">
        <f t="shared" si="1251"/>
        <v>0</v>
      </c>
      <c r="Q1940" s="160">
        <f t="shared" si="1251"/>
        <v>0</v>
      </c>
      <c r="R1940" s="160">
        <f t="shared" si="1251"/>
        <v>0</v>
      </c>
      <c r="S1940" s="160">
        <f t="shared" si="1251"/>
        <v>0</v>
      </c>
      <c r="T1940" s="160">
        <f t="shared" si="1251"/>
        <v>0</v>
      </c>
      <c r="U1940" s="160">
        <f t="shared" si="1251"/>
        <v>0</v>
      </c>
      <c r="V1940" s="160">
        <f t="shared" si="1251"/>
        <v>0</v>
      </c>
      <c r="W1940" s="160">
        <f t="shared" si="1251"/>
        <v>0</v>
      </c>
      <c r="X1940" s="160">
        <f t="shared" si="1251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52">K608-K1913-K1927</f>
        <v>0</v>
      </c>
      <c r="L1941" s="160">
        <f t="shared" si="1252"/>
        <v>0</v>
      </c>
      <c r="M1941" s="160">
        <f t="shared" si="1252"/>
        <v>0</v>
      </c>
      <c r="N1941" s="160">
        <f t="shared" si="1252"/>
        <v>0</v>
      </c>
      <c r="O1941" s="160">
        <f t="shared" si="1252"/>
        <v>0</v>
      </c>
      <c r="P1941" s="160">
        <f t="shared" si="1252"/>
        <v>0</v>
      </c>
      <c r="Q1941" s="160">
        <f t="shared" si="1252"/>
        <v>0</v>
      </c>
      <c r="R1941" s="160">
        <f t="shared" si="1252"/>
        <v>0</v>
      </c>
      <c r="S1941" s="160">
        <f t="shared" si="1252"/>
        <v>0</v>
      </c>
      <c r="T1941" s="160">
        <f t="shared" si="1252"/>
        <v>0</v>
      </c>
      <c r="U1941" s="160">
        <f t="shared" si="1252"/>
        <v>0</v>
      </c>
      <c r="V1941" s="160">
        <f t="shared" si="1252"/>
        <v>0</v>
      </c>
      <c r="W1941" s="160">
        <f t="shared" si="1252"/>
        <v>0</v>
      </c>
      <c r="X1941" s="160">
        <f t="shared" si="1252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53">K609-K1914-K1928</f>
        <v>0</v>
      </c>
      <c r="L1942" s="160">
        <f t="shared" si="1253"/>
        <v>0</v>
      </c>
      <c r="M1942" s="160">
        <f t="shared" si="1253"/>
        <v>0</v>
      </c>
      <c r="N1942" s="160">
        <f t="shared" si="1253"/>
        <v>0</v>
      </c>
      <c r="O1942" s="160">
        <f t="shared" si="1253"/>
        <v>0</v>
      </c>
      <c r="P1942" s="160">
        <f t="shared" si="1253"/>
        <v>0</v>
      </c>
      <c r="Q1942" s="160">
        <f t="shared" si="1253"/>
        <v>0</v>
      </c>
      <c r="R1942" s="160">
        <f t="shared" si="1253"/>
        <v>0</v>
      </c>
      <c r="S1942" s="160">
        <f t="shared" si="1253"/>
        <v>0</v>
      </c>
      <c r="T1942" s="160">
        <f t="shared" si="1253"/>
        <v>0</v>
      </c>
      <c r="U1942" s="160">
        <f t="shared" si="1253"/>
        <v>0</v>
      </c>
      <c r="V1942" s="160">
        <f t="shared" si="1253"/>
        <v>0</v>
      </c>
      <c r="W1942" s="160">
        <f t="shared" si="1253"/>
        <v>0</v>
      </c>
      <c r="X1942" s="160">
        <f t="shared" si="1253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4">K610-K1915-K1929</f>
        <v>0</v>
      </c>
      <c r="L1943" s="160">
        <f t="shared" si="1254"/>
        <v>0</v>
      </c>
      <c r="M1943" s="160">
        <f t="shared" si="1254"/>
        <v>0</v>
      </c>
      <c r="N1943" s="160">
        <f t="shared" si="1254"/>
        <v>0</v>
      </c>
      <c r="O1943" s="160">
        <f t="shared" si="1254"/>
        <v>0</v>
      </c>
      <c r="P1943" s="160">
        <f t="shared" si="1254"/>
        <v>0</v>
      </c>
      <c r="Q1943" s="160">
        <f t="shared" si="1254"/>
        <v>0</v>
      </c>
      <c r="R1943" s="160">
        <f t="shared" si="1254"/>
        <v>0</v>
      </c>
      <c r="S1943" s="160">
        <f t="shared" si="1254"/>
        <v>0</v>
      </c>
      <c r="T1943" s="160">
        <f t="shared" si="1254"/>
        <v>0</v>
      </c>
      <c r="U1943" s="160">
        <f t="shared" si="1254"/>
        <v>0</v>
      </c>
      <c r="V1943" s="160">
        <f t="shared" si="1254"/>
        <v>0</v>
      </c>
      <c r="W1943" s="160">
        <f t="shared" si="1254"/>
        <v>0</v>
      </c>
      <c r="X1943" s="160">
        <f t="shared" si="1254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5">K611-K1916-K1930</f>
        <v>0</v>
      </c>
      <c r="L1944" s="160">
        <f t="shared" si="1255"/>
        <v>0</v>
      </c>
      <c r="M1944" s="160">
        <f t="shared" si="1255"/>
        <v>0</v>
      </c>
      <c r="N1944" s="160">
        <f t="shared" si="1255"/>
        <v>0</v>
      </c>
      <c r="O1944" s="160">
        <f t="shared" si="1255"/>
        <v>0</v>
      </c>
      <c r="P1944" s="160">
        <f t="shared" si="1255"/>
        <v>0</v>
      </c>
      <c r="Q1944" s="160">
        <f t="shared" si="1255"/>
        <v>0</v>
      </c>
      <c r="R1944" s="160">
        <f t="shared" si="1255"/>
        <v>0</v>
      </c>
      <c r="S1944" s="160">
        <f t="shared" si="1255"/>
        <v>0</v>
      </c>
      <c r="T1944" s="160">
        <f t="shared" si="1255"/>
        <v>0</v>
      </c>
      <c r="U1944" s="160">
        <f t="shared" si="1255"/>
        <v>0</v>
      </c>
      <c r="V1944" s="160">
        <f t="shared" si="1255"/>
        <v>0</v>
      </c>
      <c r="W1944" s="160">
        <f t="shared" si="1255"/>
        <v>0</v>
      </c>
      <c r="X1944" s="160">
        <f t="shared" si="1255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6">SUM(N1938:N1944)</f>
        <v>0</v>
      </c>
      <c r="O1945" s="162">
        <f t="shared" si="1256"/>
        <v>0</v>
      </c>
      <c r="P1945" s="162">
        <f t="shared" si="1256"/>
        <v>0</v>
      </c>
      <c r="Q1945" s="162">
        <f t="shared" si="1256"/>
        <v>0</v>
      </c>
      <c r="R1945" s="162">
        <f t="shared" si="1256"/>
        <v>0</v>
      </c>
      <c r="S1945" s="162">
        <f t="shared" si="1256"/>
        <v>0</v>
      </c>
      <c r="T1945" s="162">
        <f t="shared" si="1256"/>
        <v>0</v>
      </c>
      <c r="U1945" s="162">
        <f t="shared" si="1256"/>
        <v>0</v>
      </c>
      <c r="V1945" s="162">
        <f t="shared" si="1256"/>
        <v>0</v>
      </c>
      <c r="W1945" s="162">
        <f t="shared" si="1256"/>
        <v>0</v>
      </c>
      <c r="X1945" s="162">
        <f t="shared" si="1256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7">K613-K1918-K1932</f>
        <v>0</v>
      </c>
      <c r="L1946" s="156">
        <f t="shared" si="1257"/>
        <v>0</v>
      </c>
      <c r="M1946" s="156">
        <f t="shared" si="1257"/>
        <v>0</v>
      </c>
      <c r="N1946" s="156">
        <f t="shared" si="1257"/>
        <v>0</v>
      </c>
      <c r="O1946" s="156">
        <f t="shared" si="1257"/>
        <v>0</v>
      </c>
      <c r="P1946" s="156">
        <f t="shared" si="1257"/>
        <v>0</v>
      </c>
      <c r="Q1946" s="156">
        <f t="shared" si="1257"/>
        <v>0</v>
      </c>
      <c r="R1946" s="156">
        <f t="shared" si="1257"/>
        <v>0</v>
      </c>
      <c r="S1946" s="156">
        <f t="shared" si="1257"/>
        <v>0</v>
      </c>
      <c r="T1946" s="156">
        <f t="shared" si="1257"/>
        <v>0</v>
      </c>
      <c r="U1946" s="156">
        <f t="shared" si="1257"/>
        <v>0</v>
      </c>
      <c r="V1946" s="156">
        <f t="shared" si="1257"/>
        <v>0</v>
      </c>
      <c r="W1946" s="156">
        <f t="shared" si="1257"/>
        <v>0</v>
      </c>
      <c r="X1946" s="156">
        <f t="shared" si="1257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8">K614-K1919-K1933</f>
        <v>0</v>
      </c>
      <c r="L1947" s="156">
        <f t="shared" si="1258"/>
        <v>0</v>
      </c>
      <c r="M1947" s="156">
        <f t="shared" si="1258"/>
        <v>0</v>
      </c>
      <c r="N1947" s="156">
        <f t="shared" si="1258"/>
        <v>0</v>
      </c>
      <c r="O1947" s="156">
        <f t="shared" si="1258"/>
        <v>0</v>
      </c>
      <c r="P1947" s="156">
        <f t="shared" si="1258"/>
        <v>0</v>
      </c>
      <c r="Q1947" s="156">
        <f t="shared" si="1258"/>
        <v>0</v>
      </c>
      <c r="R1947" s="156">
        <f t="shared" si="1258"/>
        <v>0</v>
      </c>
      <c r="S1947" s="156">
        <f t="shared" si="1258"/>
        <v>0</v>
      </c>
      <c r="T1947" s="156">
        <f t="shared" si="1258"/>
        <v>0</v>
      </c>
      <c r="U1947" s="156">
        <f t="shared" si="1258"/>
        <v>0</v>
      </c>
      <c r="V1947" s="156">
        <f t="shared" si="1258"/>
        <v>0</v>
      </c>
      <c r="W1947" s="156">
        <f t="shared" si="1258"/>
        <v>0</v>
      </c>
      <c r="X1947" s="156">
        <f t="shared" si="1258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9">L1945+SUM(L1946:L1947)</f>
        <v>0</v>
      </c>
      <c r="M1948" s="158">
        <f t="shared" si="1259"/>
        <v>0</v>
      </c>
      <c r="N1948" s="158">
        <f t="shared" si="1259"/>
        <v>0</v>
      </c>
      <c r="O1948" s="158">
        <f t="shared" si="1259"/>
        <v>0</v>
      </c>
      <c r="P1948" s="158">
        <f t="shared" si="1259"/>
        <v>0</v>
      </c>
      <c r="Q1948" s="158">
        <f t="shared" si="1259"/>
        <v>0</v>
      </c>
      <c r="R1948" s="158">
        <f t="shared" si="1259"/>
        <v>0</v>
      </c>
      <c r="S1948" s="158">
        <f t="shared" si="1259"/>
        <v>0</v>
      </c>
      <c r="T1948" s="158">
        <f t="shared" si="1259"/>
        <v>0</v>
      </c>
      <c r="U1948" s="158">
        <f t="shared" si="1259"/>
        <v>0</v>
      </c>
      <c r="V1948" s="158">
        <f t="shared" si="1259"/>
        <v>0</v>
      </c>
      <c r="W1948" s="158">
        <f t="shared" si="1259"/>
        <v>0</v>
      </c>
      <c r="X1948" s="158">
        <f t="shared" si="1259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8RfGqjRotyDjlLvuqL/9FmJsclp78OrJQed8hoqdVMmYUPkSf6pXcaIOZz0wpoMBHqsYg4a8VpOuvc5kuS+tnA==" saltValue="6Q62NRlRBsmhAdEJ/hXfAQ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A14:A599">
    <cfRule type="expression" dxfId="338" priority="1">
      <formula>A14="✅"</formula>
    </cfRule>
    <cfRule type="expression" dxfId="337" priority="2">
      <formula>A14="⛔"</formula>
    </cfRule>
  </conditionalFormatting>
  <conditionalFormatting sqref="B139:E158">
    <cfRule type="expression" dxfId="336" priority="66">
      <formula>$D117="nie"</formula>
    </cfRule>
  </conditionalFormatting>
  <conditionalFormatting sqref="B184:E203">
    <cfRule type="expression" dxfId="335" priority="65">
      <formula>$D162="nie"</formula>
    </cfRule>
  </conditionalFormatting>
  <conditionalFormatting sqref="B214:E218">
    <cfRule type="expression" dxfId="334" priority="64">
      <formula>$D207="nie"</formula>
    </cfRule>
  </conditionalFormatting>
  <conditionalFormatting sqref="B349:E388">
    <cfRule type="expression" dxfId="333" priority="63">
      <formula>$D223="nie"</formula>
    </cfRule>
  </conditionalFormatting>
  <conditionalFormatting sqref="B478:E517">
    <cfRule type="expression" dxfId="332" priority="62">
      <formula>$D223="nie"</formula>
    </cfRule>
  </conditionalFormatting>
  <conditionalFormatting sqref="B553:E582">
    <cfRule type="expression" dxfId="331" priority="61">
      <formula>$D521="nie"</formula>
    </cfRule>
  </conditionalFormatting>
  <conditionalFormatting sqref="C117:C136 C162:C181 C207:C211 C223:C262 C521:C550 C586:C590 C595:C599">
    <cfRule type="expression" dxfId="330" priority="37">
      <formula>Kontrola_modulow_koszty_operacyjne</formula>
    </cfRule>
  </conditionalFormatting>
  <conditionalFormatting sqref="E117:E136 E162:E181 E207:E211 E223:E262 E521:E550 E586:E590 E596:E599">
    <cfRule type="expression" dxfId="329" priority="39">
      <formula>test_kosztyBR</formula>
    </cfRule>
  </conditionalFormatting>
  <conditionalFormatting sqref="K15:X19 K24:X28 K33:X37 K43:X47 K49:X53 K74:X78 K83:X87 K93:X96">
    <cfRule type="expression" dxfId="328" priority="42">
      <formula>AND(K$12&gt;Koniec_Projekt,K$12&lt;=Koniec)</formula>
    </cfRule>
    <cfRule type="expression" dxfId="327" priority="43">
      <formula>(K$12&lt;=Koniec_Projekt)</formula>
    </cfRule>
  </conditionalFormatting>
  <conditionalFormatting sqref="K55:X59 K65:X69 K391:X430 K436:X475 K478:X517">
    <cfRule type="cellIs" dxfId="326" priority="36" operator="equal">
      <formula>0</formula>
    </cfRule>
  </conditionalFormatting>
  <conditionalFormatting sqref="K117:X136 K162:X181 K207:X211 K223:X262 K265:X304 K307:X346 K521:X550 K586:X590 K596:X599">
    <cfRule type="expression" dxfId="325" priority="40">
      <formula>AND(K$12&gt;Koniec_Projekt,K$12&lt;=Koniec)</formula>
    </cfRule>
    <cfRule type="expression" dxfId="324" priority="41">
      <formula>AND(K$12&gt;=Poczatek,K$12&lt;=Koniec_Projekt)</formula>
    </cfRule>
  </conditionalFormatting>
  <conditionalFormatting sqref="K139:X158">
    <cfRule type="expression" dxfId="323" priority="35">
      <formula>$D139="nie"</formula>
    </cfRule>
    <cfRule type="expression" dxfId="322" priority="77">
      <formula>AND($D139="tak",K$114&gt;=Poczatek,K$114&lt;=Koniec_Projekt)</formula>
    </cfRule>
    <cfRule type="expression" dxfId="321" priority="78">
      <formula>AND($D139="",ISBLANK(K139)=FALSE)</formula>
    </cfRule>
  </conditionalFormatting>
  <conditionalFormatting sqref="K184:X203">
    <cfRule type="expression" dxfId="320" priority="34">
      <formula>$D184="nie"</formula>
    </cfRule>
    <cfRule type="expression" dxfId="319" priority="75">
      <formula>AND($D184="tak",K$114&gt;=Poczatek,K$114&lt;=Koniec_Projekt)</formula>
    </cfRule>
    <cfRule type="expression" dxfId="318" priority="76">
      <formula>AND($D184="",ISBLANK(K184)=FALSE)</formula>
    </cfRule>
  </conditionalFormatting>
  <conditionalFormatting sqref="K214:X218">
    <cfRule type="expression" dxfId="317" priority="33">
      <formula>$D214="nie"</formula>
    </cfRule>
    <cfRule type="expression" dxfId="316" priority="73">
      <formula>AND($D214="tak",K$114&gt;=Poczatek,K$114&lt;=Koniec_Projekt)</formula>
    </cfRule>
    <cfRule type="expression" dxfId="315" priority="74">
      <formula>AND($D214="",ISBLANK(K214)=FALSE)</formula>
    </cfRule>
  </conditionalFormatting>
  <conditionalFormatting sqref="K349:X388">
    <cfRule type="expression" dxfId="314" priority="32">
      <formula>OR($D349="nie")</formula>
    </cfRule>
    <cfRule type="expression" dxfId="313" priority="71">
      <formula>AND($D349="tak",K$114&gt;=Poczatek,K$114&lt;=Koniec_Projekt)</formula>
    </cfRule>
    <cfRule type="expression" dxfId="312" priority="72">
      <formula>AND($D349="",ISBLANK(K349)=FALSE)</formula>
    </cfRule>
  </conditionalFormatting>
  <conditionalFormatting sqref="K553:X582">
    <cfRule type="expression" dxfId="311" priority="31">
      <formula>$D553="nie"</formula>
    </cfRule>
    <cfRule type="expression" dxfId="310" priority="69">
      <formula>AND($D553="tak",K$114&gt;=Poczatek,K$114&lt;=Koniec_Projekt)</formula>
    </cfRule>
    <cfRule type="expression" dxfId="309" priority="7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12</xdr:col>
                    <xdr:colOff>638175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6"/>
  <sheetViews>
    <sheetView showGridLines="0" zoomScaleNormal="100" workbookViewId="0">
      <selection activeCell="E29" sqref="E29"/>
    </sheetView>
  </sheetViews>
  <sheetFormatPr defaultColWidth="0" defaultRowHeight="12" zeroHeight="1"/>
  <cols>
    <col min="1" max="1" width="2.83203125" style="325" customWidth="1"/>
    <col min="2" max="2" width="49.1640625" style="1" customWidth="1"/>
    <col min="3" max="3" width="18.83203125" style="1" bestFit="1" customWidth="1"/>
    <col min="4" max="5" width="12.83203125" style="1" customWidth="1"/>
    <col min="6" max="7" width="13.6640625" style="1" customWidth="1"/>
    <col min="8" max="8" width="13.83203125" style="1" customWidth="1"/>
    <col min="9" max="9" width="14.83203125" style="1" customWidth="1"/>
    <col min="10" max="10" width="14.33203125" style="1" customWidth="1"/>
    <col min="11" max="24" width="12.83203125" style="1" customWidth="1"/>
    <col min="25" max="25" width="2.83203125" style="1" customWidth="1"/>
    <col min="26" max="27" width="9.33203125" style="1" hidden="1" customWidth="1"/>
    <col min="28" max="38" width="0" style="1" hidden="1" customWidth="1"/>
    <col min="39" max="16384" width="9.33203125" style="1" hidden="1"/>
  </cols>
  <sheetData>
    <row r="1" spans="2:24"/>
    <row r="2" spans="2:24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</row>
    <row r="3" spans="2:24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ROUND(E2297,0)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ROUND(E2298,0)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ROUND(E2299,0)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ROUND(E2300,0)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ROUND(E2301,0)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8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8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8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8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8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8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8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8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8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8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8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8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8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8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8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8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8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8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8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8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8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8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8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8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8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8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8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8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8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8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8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8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8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8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8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8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8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8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8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8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3.95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ca="1">ROUND(SUMIF($J$876:$J$1110,$C161,K$876:K$1110),0)</f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1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2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0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1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0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1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5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2.5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43"/>
      <c r="L222" s="644"/>
      <c r="M222" s="644"/>
      <c r="N222" s="644"/>
      <c r="O222" s="644"/>
      <c r="P222" s="644"/>
      <c r="Q222" s="644"/>
      <c r="R222" s="644"/>
      <c r="S222" s="644"/>
      <c r="T222" s="644"/>
      <c r="U222" s="644"/>
      <c r="V222" s="644"/>
      <c r="W222" s="644"/>
      <c r="X222" s="644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43"/>
      <c r="L244" s="644"/>
      <c r="M244" s="644"/>
      <c r="N244" s="644"/>
      <c r="O244" s="644"/>
      <c r="P244" s="644"/>
      <c r="Q244" s="644"/>
      <c r="R244" s="644"/>
      <c r="S244" s="644"/>
      <c r="T244" s="644"/>
      <c r="U244" s="644"/>
      <c r="V244" s="644"/>
      <c r="W244" s="644"/>
      <c r="X244" s="644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2.5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43"/>
      <c r="L289" s="644"/>
      <c r="M289" s="644"/>
      <c r="N289" s="644"/>
      <c r="O289" s="644"/>
      <c r="P289" s="644"/>
      <c r="Q289" s="644"/>
      <c r="R289" s="644"/>
      <c r="S289" s="644"/>
      <c r="T289" s="644"/>
      <c r="U289" s="644"/>
      <c r="V289" s="644"/>
      <c r="W289" s="644"/>
      <c r="X289" s="644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43"/>
      <c r="L306" s="644"/>
      <c r="M306" s="644"/>
      <c r="N306" s="644"/>
      <c r="O306" s="644"/>
      <c r="P306" s="644"/>
      <c r="Q306" s="644"/>
      <c r="R306" s="644"/>
      <c r="S306" s="644"/>
      <c r="T306" s="644"/>
      <c r="U306" s="644"/>
      <c r="V306" s="644"/>
      <c r="W306" s="644"/>
      <c r="X306" s="644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2.5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43"/>
      <c r="L336" s="644"/>
      <c r="M336" s="644"/>
      <c r="N336" s="644"/>
      <c r="O336" s="644"/>
      <c r="P336" s="644"/>
      <c r="Q336" s="644"/>
      <c r="R336" s="644"/>
      <c r="S336" s="644"/>
      <c r="T336" s="644"/>
      <c r="U336" s="644"/>
      <c r="V336" s="644"/>
      <c r="W336" s="644"/>
      <c r="X336" s="644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43"/>
      <c r="L343" s="644"/>
      <c r="M343" s="644"/>
      <c r="N343" s="644"/>
      <c r="O343" s="644"/>
      <c r="P343" s="644"/>
      <c r="Q343" s="644"/>
      <c r="R343" s="644"/>
      <c r="S343" s="644"/>
      <c r="T343" s="644"/>
      <c r="U343" s="644"/>
      <c r="V343" s="644"/>
      <c r="W343" s="644"/>
      <c r="X343" s="644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2.5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43"/>
      <c r="L373" s="644"/>
      <c r="M373" s="644"/>
      <c r="N373" s="644"/>
      <c r="O373" s="644"/>
      <c r="P373" s="644"/>
      <c r="Q373" s="644"/>
      <c r="R373" s="644"/>
      <c r="S373" s="644"/>
      <c r="T373" s="644"/>
      <c r="U373" s="644"/>
      <c r="V373" s="644"/>
      <c r="W373" s="644"/>
      <c r="X373" s="644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43"/>
      <c r="L390" s="644"/>
      <c r="M390" s="644"/>
      <c r="N390" s="644"/>
      <c r="O390" s="644"/>
      <c r="P390" s="644"/>
      <c r="Q390" s="644"/>
      <c r="R390" s="644"/>
      <c r="S390" s="644"/>
      <c r="T390" s="644"/>
      <c r="U390" s="644"/>
      <c r="V390" s="644"/>
      <c r="W390" s="644"/>
      <c r="X390" s="644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5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2.5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43"/>
      <c r="L468" s="644"/>
      <c r="M468" s="644"/>
      <c r="N468" s="644"/>
      <c r="O468" s="644"/>
      <c r="P468" s="644"/>
      <c r="Q468" s="644"/>
      <c r="R468" s="644"/>
      <c r="S468" s="644"/>
      <c r="T468" s="644"/>
      <c r="U468" s="644"/>
      <c r="V468" s="644"/>
      <c r="W468" s="644"/>
      <c r="X468" s="644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43"/>
      <c r="L515" s="644"/>
      <c r="M515" s="644"/>
      <c r="N515" s="644"/>
      <c r="O515" s="644"/>
      <c r="P515" s="644"/>
      <c r="Q515" s="644"/>
      <c r="R515" s="644"/>
      <c r="S515" s="644"/>
      <c r="T515" s="644"/>
      <c r="U515" s="644"/>
      <c r="V515" s="644"/>
      <c r="W515" s="644"/>
      <c r="X515" s="644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3.75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2.5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43"/>
      <c r="L589" s="644"/>
      <c r="M589" s="644"/>
      <c r="N589" s="644"/>
      <c r="O589" s="644"/>
      <c r="P589" s="644"/>
      <c r="Q589" s="644"/>
      <c r="R589" s="644"/>
      <c r="S589" s="644"/>
      <c r="T589" s="644"/>
      <c r="U589" s="644"/>
      <c r="V589" s="644"/>
      <c r="W589" s="644"/>
      <c r="X589" s="644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43"/>
      <c r="L601" s="644"/>
      <c r="M601" s="644"/>
      <c r="N601" s="644"/>
      <c r="O601" s="644"/>
      <c r="P601" s="644"/>
      <c r="Q601" s="644"/>
      <c r="R601" s="644"/>
      <c r="S601" s="644"/>
      <c r="T601" s="644"/>
      <c r="U601" s="644"/>
      <c r="V601" s="644"/>
      <c r="W601" s="644"/>
      <c r="X601" s="644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2.5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43"/>
      <c r="L631" s="644"/>
      <c r="M631" s="644"/>
      <c r="N631" s="644"/>
      <c r="O631" s="644"/>
      <c r="P631" s="644"/>
      <c r="Q631" s="644"/>
      <c r="R631" s="644"/>
      <c r="S631" s="644"/>
      <c r="T631" s="644"/>
      <c r="U631" s="644"/>
      <c r="V631" s="644"/>
      <c r="W631" s="644"/>
      <c r="X631" s="644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43"/>
      <c r="L643" s="644"/>
      <c r="M643" s="644"/>
      <c r="N643" s="644"/>
      <c r="O643" s="644"/>
      <c r="P643" s="644"/>
      <c r="Q643" s="644"/>
      <c r="R643" s="644"/>
      <c r="S643" s="644"/>
      <c r="T643" s="644"/>
      <c r="U643" s="644"/>
      <c r="V643" s="644"/>
      <c r="W643" s="644"/>
      <c r="X643" s="644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3.75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43"/>
      <c r="L701" s="644"/>
      <c r="M701" s="644"/>
      <c r="N701" s="644"/>
      <c r="O701" s="644"/>
      <c r="P701" s="644"/>
      <c r="Q701" s="644"/>
      <c r="R701" s="644"/>
      <c r="S701" s="644"/>
      <c r="T701" s="644"/>
      <c r="U701" s="644"/>
      <c r="V701" s="644"/>
      <c r="W701" s="644"/>
      <c r="X701" s="644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43"/>
      <c r="L743" s="644"/>
      <c r="M743" s="644"/>
      <c r="N743" s="644"/>
      <c r="O743" s="644"/>
      <c r="P743" s="644"/>
      <c r="Q743" s="644"/>
      <c r="R743" s="644"/>
      <c r="S743" s="644"/>
      <c r="T743" s="644"/>
      <c r="U743" s="644"/>
      <c r="V743" s="644"/>
      <c r="W743" s="644"/>
      <c r="X743" s="644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5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75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7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0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0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0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0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0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0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0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0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0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0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0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0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0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0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0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0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0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0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0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0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0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0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0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0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0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0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0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0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0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0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0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0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0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0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0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0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0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0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0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0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75" hidden="1" thickBot="1">
      <c r="A1116" s="326"/>
      <c r="B1116" s="459" t="s">
        <v>747</v>
      </c>
    </row>
    <row r="1117" spans="1:24" ht="12.7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0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0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0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0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0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0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0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0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0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0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0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0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0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0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0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0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0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0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0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0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0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0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75" hidden="1" thickBot="1">
      <c r="A1276" s="326"/>
      <c r="B1276" s="459" t="s">
        <v>746</v>
      </c>
    </row>
    <row r="1277" spans="1:24" ht="12.7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0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1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7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7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2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1">
        <f t="shared" ref="K1283:X1283" ca="1" si="1244">IF(AND(OFFSET($F$269,$D1277,0)="tak",OFFSET($G$269,$D1277,0)="tak",OFFSET($J$269,$D1277,0)="ok",LataProjekcji&lt;=Koniec_Projekt),ROUND(OFFSET($K$2470,$H1282,(COLUMN()-11))*OFFSET($K$290,$H1283,(COLUMN()-11)),0),0)</f>
        <v>0</v>
      </c>
      <c r="L1283" s="551">
        <f t="shared" ca="1" si="1244"/>
        <v>0</v>
      </c>
      <c r="M1283" s="551">
        <f t="shared" ca="1" si="1244"/>
        <v>0</v>
      </c>
      <c r="N1283" s="551">
        <f t="shared" ca="1" si="1244"/>
        <v>0</v>
      </c>
      <c r="O1283" s="551">
        <f t="shared" ca="1" si="1244"/>
        <v>0</v>
      </c>
      <c r="P1283" s="551">
        <f t="shared" ca="1" si="1244"/>
        <v>0</v>
      </c>
      <c r="Q1283" s="551">
        <f t="shared" ca="1" si="1244"/>
        <v>0</v>
      </c>
      <c r="R1283" s="551">
        <f t="shared" ca="1" si="1244"/>
        <v>0</v>
      </c>
      <c r="S1283" s="551">
        <f t="shared" ca="1" si="1244"/>
        <v>0</v>
      </c>
      <c r="T1283" s="551">
        <f t="shared" ca="1" si="1244"/>
        <v>0</v>
      </c>
      <c r="U1283" s="551">
        <f t="shared" ca="1" si="1244"/>
        <v>0</v>
      </c>
      <c r="V1283" s="551">
        <f t="shared" ca="1" si="1244"/>
        <v>0</v>
      </c>
      <c r="W1283" s="551">
        <f t="shared" ca="1" si="1244"/>
        <v>0</v>
      </c>
      <c r="X1283" s="551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0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7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7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2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1">
        <f t="shared" ref="K1290:X1290" ca="1" si="1247">IF(AND(OFFSET($F$269,$D1284,0)="tak",OFFSET($G$269,$D1284,0)="tak",OFFSET($J$269,$D1284,0)="ok",LataProjekcji&lt;=Koniec_Projekt),ROUND(OFFSET($K$2470,$H1289,(COLUMN()-11))*OFFSET($K$290,$H1290,(COLUMN()-11)),0),0)</f>
        <v>0</v>
      </c>
      <c r="L1290" s="551">
        <f t="shared" ca="1" si="1247"/>
        <v>0</v>
      </c>
      <c r="M1290" s="551">
        <f t="shared" ca="1" si="1247"/>
        <v>0</v>
      </c>
      <c r="N1290" s="551">
        <f t="shared" ca="1" si="1247"/>
        <v>0</v>
      </c>
      <c r="O1290" s="551">
        <f t="shared" ca="1" si="1247"/>
        <v>0</v>
      </c>
      <c r="P1290" s="551">
        <f t="shared" ca="1" si="1247"/>
        <v>0</v>
      </c>
      <c r="Q1290" s="551">
        <f t="shared" ca="1" si="1247"/>
        <v>0</v>
      </c>
      <c r="R1290" s="551">
        <f t="shared" ca="1" si="1247"/>
        <v>0</v>
      </c>
      <c r="S1290" s="551">
        <f t="shared" ca="1" si="1247"/>
        <v>0</v>
      </c>
      <c r="T1290" s="551">
        <f t="shared" ca="1" si="1247"/>
        <v>0</v>
      </c>
      <c r="U1290" s="551">
        <f t="shared" ca="1" si="1247"/>
        <v>0</v>
      </c>
      <c r="V1290" s="551">
        <f t="shared" ca="1" si="1247"/>
        <v>0</v>
      </c>
      <c r="W1290" s="551">
        <f t="shared" ca="1" si="1247"/>
        <v>0</v>
      </c>
      <c r="X1290" s="551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0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7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7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2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1">
        <f t="shared" ref="K1297:X1297" ca="1" si="1250">IF(AND(OFFSET($F$269,$D1291,0)="tak",OFFSET($G$269,$D1291,0)="tak",OFFSET($J$269,$D1291,0)="ok",LataProjekcji&lt;=Koniec_Projekt),ROUND(OFFSET($K$2470,$H1296,(COLUMN()-11))*OFFSET($K$290,$H1297,(COLUMN()-11)),0),0)</f>
        <v>0</v>
      </c>
      <c r="L1297" s="551">
        <f t="shared" ca="1" si="1250"/>
        <v>0</v>
      </c>
      <c r="M1297" s="551">
        <f t="shared" ca="1" si="1250"/>
        <v>0</v>
      </c>
      <c r="N1297" s="551">
        <f t="shared" ca="1" si="1250"/>
        <v>0</v>
      </c>
      <c r="O1297" s="551">
        <f t="shared" ca="1" si="1250"/>
        <v>0</v>
      </c>
      <c r="P1297" s="551">
        <f t="shared" ca="1" si="1250"/>
        <v>0</v>
      </c>
      <c r="Q1297" s="551">
        <f t="shared" ca="1" si="1250"/>
        <v>0</v>
      </c>
      <c r="R1297" s="551">
        <f t="shared" ca="1" si="1250"/>
        <v>0</v>
      </c>
      <c r="S1297" s="551">
        <f t="shared" ca="1" si="1250"/>
        <v>0</v>
      </c>
      <c r="T1297" s="551">
        <f t="shared" ca="1" si="1250"/>
        <v>0</v>
      </c>
      <c r="U1297" s="551">
        <f t="shared" ca="1" si="1250"/>
        <v>0</v>
      </c>
      <c r="V1297" s="551">
        <f t="shared" ca="1" si="1250"/>
        <v>0</v>
      </c>
      <c r="W1297" s="551">
        <f t="shared" ca="1" si="1250"/>
        <v>0</v>
      </c>
      <c r="X1297" s="551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0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7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7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2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1">
        <f t="shared" ref="K1304:X1304" ca="1" si="1253">IF(AND(OFFSET($F$269,$D1298,0)="tak",OFFSET($G$269,$D1298,0)="tak",OFFSET($J$269,$D1298,0)="ok",LataProjekcji&lt;=Koniec_Projekt),ROUND(OFFSET($K$2470,$H1303,(COLUMN()-11))*OFFSET($K$290,$H1304,(COLUMN()-11)),0),0)</f>
        <v>0</v>
      </c>
      <c r="L1304" s="551">
        <f t="shared" ca="1" si="1253"/>
        <v>0</v>
      </c>
      <c r="M1304" s="551">
        <f t="shared" ca="1" si="1253"/>
        <v>0</v>
      </c>
      <c r="N1304" s="551">
        <f t="shared" ca="1" si="1253"/>
        <v>0</v>
      </c>
      <c r="O1304" s="551">
        <f t="shared" ca="1" si="1253"/>
        <v>0</v>
      </c>
      <c r="P1304" s="551">
        <f t="shared" ca="1" si="1253"/>
        <v>0</v>
      </c>
      <c r="Q1304" s="551">
        <f t="shared" ca="1" si="1253"/>
        <v>0</v>
      </c>
      <c r="R1304" s="551">
        <f t="shared" ca="1" si="1253"/>
        <v>0</v>
      </c>
      <c r="S1304" s="551">
        <f t="shared" ca="1" si="1253"/>
        <v>0</v>
      </c>
      <c r="T1304" s="551">
        <f t="shared" ca="1" si="1253"/>
        <v>0</v>
      </c>
      <c r="U1304" s="551">
        <f t="shared" ca="1" si="1253"/>
        <v>0</v>
      </c>
      <c r="V1304" s="551">
        <f t="shared" ca="1" si="1253"/>
        <v>0</v>
      </c>
      <c r="W1304" s="551">
        <f t="shared" ca="1" si="1253"/>
        <v>0</v>
      </c>
      <c r="X1304" s="551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0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7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7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2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1">
        <f t="shared" ref="K1311:X1311" ca="1" si="1256">IF(AND(OFFSET($F$269,$D1305,0)="tak",OFFSET($G$269,$D1305,0)="tak",OFFSET($J$269,$D1305,0)="ok",LataProjekcji&lt;=Koniec_Projekt),ROUND(OFFSET($K$2470,$H1310,(COLUMN()-11))*OFFSET($K$290,$H1311,(COLUMN()-11)),0),0)</f>
        <v>0</v>
      </c>
      <c r="L1311" s="551">
        <f t="shared" ca="1" si="1256"/>
        <v>0</v>
      </c>
      <c r="M1311" s="551">
        <f t="shared" ca="1" si="1256"/>
        <v>0</v>
      </c>
      <c r="N1311" s="551">
        <f t="shared" ca="1" si="1256"/>
        <v>0</v>
      </c>
      <c r="O1311" s="551">
        <f t="shared" ca="1" si="1256"/>
        <v>0</v>
      </c>
      <c r="P1311" s="551">
        <f t="shared" ca="1" si="1256"/>
        <v>0</v>
      </c>
      <c r="Q1311" s="551">
        <f t="shared" ca="1" si="1256"/>
        <v>0</v>
      </c>
      <c r="R1311" s="551">
        <f t="shared" ca="1" si="1256"/>
        <v>0</v>
      </c>
      <c r="S1311" s="551">
        <f t="shared" ca="1" si="1256"/>
        <v>0</v>
      </c>
      <c r="T1311" s="551">
        <f t="shared" ca="1" si="1256"/>
        <v>0</v>
      </c>
      <c r="U1311" s="551">
        <f t="shared" ca="1" si="1256"/>
        <v>0</v>
      </c>
      <c r="V1311" s="551">
        <f t="shared" ca="1" si="1256"/>
        <v>0</v>
      </c>
      <c r="W1311" s="551">
        <f t="shared" ca="1" si="1256"/>
        <v>0</v>
      </c>
      <c r="X1311" s="551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0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7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7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2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1">
        <f t="shared" ref="K1318:X1318" ca="1" si="1259">IF(AND(OFFSET($F$269,$D1312,0)="tak",OFFSET($G$269,$D1312,0)="tak",OFFSET($J$269,$D1312,0)="ok",LataProjekcji&lt;=Koniec_Projekt),ROUND(OFFSET($K$2470,$H1317,(COLUMN()-11))*OFFSET($K$290,$H1318,(COLUMN()-11)),0),0)</f>
        <v>0</v>
      </c>
      <c r="L1318" s="551">
        <f t="shared" ca="1" si="1259"/>
        <v>0</v>
      </c>
      <c r="M1318" s="551">
        <f t="shared" ca="1" si="1259"/>
        <v>0</v>
      </c>
      <c r="N1318" s="551">
        <f t="shared" ca="1" si="1259"/>
        <v>0</v>
      </c>
      <c r="O1318" s="551">
        <f t="shared" ca="1" si="1259"/>
        <v>0</v>
      </c>
      <c r="P1318" s="551">
        <f t="shared" ca="1" si="1259"/>
        <v>0</v>
      </c>
      <c r="Q1318" s="551">
        <f t="shared" ca="1" si="1259"/>
        <v>0</v>
      </c>
      <c r="R1318" s="551">
        <f t="shared" ca="1" si="1259"/>
        <v>0</v>
      </c>
      <c r="S1318" s="551">
        <f t="shared" ca="1" si="1259"/>
        <v>0</v>
      </c>
      <c r="T1318" s="551">
        <f t="shared" ca="1" si="1259"/>
        <v>0</v>
      </c>
      <c r="U1318" s="551">
        <f t="shared" ca="1" si="1259"/>
        <v>0</v>
      </c>
      <c r="V1318" s="551">
        <f t="shared" ca="1" si="1259"/>
        <v>0</v>
      </c>
      <c r="W1318" s="551">
        <f t="shared" ca="1" si="1259"/>
        <v>0</v>
      </c>
      <c r="X1318" s="551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0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7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7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2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1">
        <f t="shared" ref="K1325:X1325" ca="1" si="1262">IF(AND(OFFSET($F$269,$D1319,0)="tak",OFFSET($G$269,$D1319,0)="tak",OFFSET($J$269,$D1319,0)="ok",LataProjekcji&lt;=Koniec_Projekt),ROUND(OFFSET($K$2470,$H1324,(COLUMN()-11))*OFFSET($K$290,$H1325,(COLUMN()-11)),0),0)</f>
        <v>0</v>
      </c>
      <c r="L1325" s="551">
        <f t="shared" ca="1" si="1262"/>
        <v>0</v>
      </c>
      <c r="M1325" s="551">
        <f t="shared" ca="1" si="1262"/>
        <v>0</v>
      </c>
      <c r="N1325" s="551">
        <f t="shared" ca="1" si="1262"/>
        <v>0</v>
      </c>
      <c r="O1325" s="551">
        <f t="shared" ca="1" si="1262"/>
        <v>0</v>
      </c>
      <c r="P1325" s="551">
        <f t="shared" ca="1" si="1262"/>
        <v>0</v>
      </c>
      <c r="Q1325" s="551">
        <f t="shared" ca="1" si="1262"/>
        <v>0</v>
      </c>
      <c r="R1325" s="551">
        <f t="shared" ca="1" si="1262"/>
        <v>0</v>
      </c>
      <c r="S1325" s="551">
        <f t="shared" ca="1" si="1262"/>
        <v>0</v>
      </c>
      <c r="T1325" s="551">
        <f t="shared" ca="1" si="1262"/>
        <v>0</v>
      </c>
      <c r="U1325" s="551">
        <f t="shared" ca="1" si="1262"/>
        <v>0</v>
      </c>
      <c r="V1325" s="551">
        <f t="shared" ca="1" si="1262"/>
        <v>0</v>
      </c>
      <c r="W1325" s="551">
        <f t="shared" ca="1" si="1262"/>
        <v>0</v>
      </c>
      <c r="X1325" s="551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0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7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7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2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1">
        <f t="shared" ref="K1332:X1332" ca="1" si="1265">IF(AND(OFFSET($F$269,$D1326,0)="tak",OFFSET($G$269,$D1326,0)="tak",OFFSET($J$269,$D1326,0)="ok",LataProjekcji&lt;=Koniec_Projekt),ROUND(OFFSET($K$2470,$H1331,(COLUMN()-11))*OFFSET($K$290,$H1332,(COLUMN()-11)),0),0)</f>
        <v>0</v>
      </c>
      <c r="L1332" s="551">
        <f t="shared" ca="1" si="1265"/>
        <v>0</v>
      </c>
      <c r="M1332" s="551">
        <f t="shared" ca="1" si="1265"/>
        <v>0</v>
      </c>
      <c r="N1332" s="551">
        <f t="shared" ca="1" si="1265"/>
        <v>0</v>
      </c>
      <c r="O1332" s="551">
        <f t="shared" ca="1" si="1265"/>
        <v>0</v>
      </c>
      <c r="P1332" s="551">
        <f t="shared" ca="1" si="1265"/>
        <v>0</v>
      </c>
      <c r="Q1332" s="551">
        <f t="shared" ca="1" si="1265"/>
        <v>0</v>
      </c>
      <c r="R1332" s="551">
        <f t="shared" ca="1" si="1265"/>
        <v>0</v>
      </c>
      <c r="S1332" s="551">
        <f t="shared" ca="1" si="1265"/>
        <v>0</v>
      </c>
      <c r="T1332" s="551">
        <f t="shared" ca="1" si="1265"/>
        <v>0</v>
      </c>
      <c r="U1332" s="551">
        <f t="shared" ca="1" si="1265"/>
        <v>0</v>
      </c>
      <c r="V1332" s="551">
        <f t="shared" ca="1" si="1265"/>
        <v>0</v>
      </c>
      <c r="W1332" s="551">
        <f t="shared" ca="1" si="1265"/>
        <v>0</v>
      </c>
      <c r="X1332" s="551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0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7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7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2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1">
        <f t="shared" ref="K1339:X1339" ca="1" si="1268">IF(AND(OFFSET($F$269,$D1333,0)="tak",OFFSET($G$269,$D1333,0)="tak",OFFSET($J$269,$D1333,0)="ok",LataProjekcji&lt;=Koniec_Projekt),ROUND(OFFSET($K$2470,$H1338,(COLUMN()-11))*OFFSET($K$290,$H1339,(COLUMN()-11)),0),0)</f>
        <v>0</v>
      </c>
      <c r="L1339" s="551">
        <f t="shared" ca="1" si="1268"/>
        <v>0</v>
      </c>
      <c r="M1339" s="551">
        <f t="shared" ca="1" si="1268"/>
        <v>0</v>
      </c>
      <c r="N1339" s="551">
        <f t="shared" ca="1" si="1268"/>
        <v>0</v>
      </c>
      <c r="O1339" s="551">
        <f t="shared" ca="1" si="1268"/>
        <v>0</v>
      </c>
      <c r="P1339" s="551">
        <f t="shared" ca="1" si="1268"/>
        <v>0</v>
      </c>
      <c r="Q1339" s="551">
        <f t="shared" ca="1" si="1268"/>
        <v>0</v>
      </c>
      <c r="R1339" s="551">
        <f t="shared" ca="1" si="1268"/>
        <v>0</v>
      </c>
      <c r="S1339" s="551">
        <f t="shared" ca="1" si="1268"/>
        <v>0</v>
      </c>
      <c r="T1339" s="551">
        <f t="shared" ca="1" si="1268"/>
        <v>0</v>
      </c>
      <c r="U1339" s="551">
        <f t="shared" ca="1" si="1268"/>
        <v>0</v>
      </c>
      <c r="V1339" s="551">
        <f t="shared" ca="1" si="1268"/>
        <v>0</v>
      </c>
      <c r="W1339" s="551">
        <f t="shared" ca="1" si="1268"/>
        <v>0</v>
      </c>
      <c r="X1339" s="551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0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7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7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2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1">
        <f t="shared" ref="K1346:X1346" ca="1" si="1271">IF(AND(OFFSET($F$269,$D1340,0)="tak",OFFSET($G$269,$D1340,0)="tak",OFFSET($J$269,$D1340,0)="ok",LataProjekcji&lt;=Koniec_Projekt),ROUND(OFFSET($K$2470,$H1345,(COLUMN()-11))*OFFSET($K$290,$H1346,(COLUMN()-11)),0),0)</f>
        <v>0</v>
      </c>
      <c r="L1346" s="551">
        <f t="shared" ca="1" si="1271"/>
        <v>0</v>
      </c>
      <c r="M1346" s="551">
        <f t="shared" ca="1" si="1271"/>
        <v>0</v>
      </c>
      <c r="N1346" s="551">
        <f t="shared" ca="1" si="1271"/>
        <v>0</v>
      </c>
      <c r="O1346" s="551">
        <f t="shared" ca="1" si="1271"/>
        <v>0</v>
      </c>
      <c r="P1346" s="551">
        <f t="shared" ca="1" si="1271"/>
        <v>0</v>
      </c>
      <c r="Q1346" s="551">
        <f t="shared" ca="1" si="1271"/>
        <v>0</v>
      </c>
      <c r="R1346" s="551">
        <f t="shared" ca="1" si="1271"/>
        <v>0</v>
      </c>
      <c r="S1346" s="551">
        <f t="shared" ca="1" si="1271"/>
        <v>0</v>
      </c>
      <c r="T1346" s="551">
        <f t="shared" ca="1" si="1271"/>
        <v>0</v>
      </c>
      <c r="U1346" s="551">
        <f t="shared" ca="1" si="1271"/>
        <v>0</v>
      </c>
      <c r="V1346" s="551">
        <f t="shared" ca="1" si="1271"/>
        <v>0</v>
      </c>
      <c r="W1346" s="551">
        <f t="shared" ca="1" si="1271"/>
        <v>0</v>
      </c>
      <c r="X1346" s="551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0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7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7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2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1">
        <f t="shared" ref="K1353:X1353" ca="1" si="1274">IF(AND(OFFSET($F$269,$D1347,0)="tak",OFFSET($G$269,$D1347,0)="tak",OFFSET($J$269,$D1347,0)="ok",LataProjekcji&lt;=Koniec_Projekt),ROUND(OFFSET($K$2470,$H1352,(COLUMN()-11))*OFFSET($K$290,$H1353,(COLUMN()-11)),0),0)</f>
        <v>0</v>
      </c>
      <c r="L1353" s="551">
        <f t="shared" ca="1" si="1274"/>
        <v>0</v>
      </c>
      <c r="M1353" s="551">
        <f t="shared" ca="1" si="1274"/>
        <v>0</v>
      </c>
      <c r="N1353" s="551">
        <f t="shared" ca="1" si="1274"/>
        <v>0</v>
      </c>
      <c r="O1353" s="551">
        <f t="shared" ca="1" si="1274"/>
        <v>0</v>
      </c>
      <c r="P1353" s="551">
        <f t="shared" ca="1" si="1274"/>
        <v>0</v>
      </c>
      <c r="Q1353" s="551">
        <f t="shared" ca="1" si="1274"/>
        <v>0</v>
      </c>
      <c r="R1353" s="551">
        <f t="shared" ca="1" si="1274"/>
        <v>0</v>
      </c>
      <c r="S1353" s="551">
        <f t="shared" ca="1" si="1274"/>
        <v>0</v>
      </c>
      <c r="T1353" s="551">
        <f t="shared" ca="1" si="1274"/>
        <v>0</v>
      </c>
      <c r="U1353" s="551">
        <f t="shared" ca="1" si="1274"/>
        <v>0</v>
      </c>
      <c r="V1353" s="551">
        <f t="shared" ca="1" si="1274"/>
        <v>0</v>
      </c>
      <c r="W1353" s="551">
        <f t="shared" ca="1" si="1274"/>
        <v>0</v>
      </c>
      <c r="X1353" s="551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0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7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7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2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1">
        <f t="shared" ref="K1360:X1360" ca="1" si="1277">IF(AND(OFFSET($F$269,$D1354,0)="tak",OFFSET($G$269,$D1354,0)="tak",OFFSET($J$269,$D1354,0)="ok",LataProjekcji&lt;=Koniec_Projekt),ROUND(OFFSET($K$2470,$H1359,(COLUMN()-11))*OFFSET($K$290,$H1360,(COLUMN()-11)),0),0)</f>
        <v>0</v>
      </c>
      <c r="L1360" s="551">
        <f t="shared" ca="1" si="1277"/>
        <v>0</v>
      </c>
      <c r="M1360" s="551">
        <f t="shared" ca="1" si="1277"/>
        <v>0</v>
      </c>
      <c r="N1360" s="551">
        <f t="shared" ca="1" si="1277"/>
        <v>0</v>
      </c>
      <c r="O1360" s="551">
        <f t="shared" ca="1" si="1277"/>
        <v>0</v>
      </c>
      <c r="P1360" s="551">
        <f t="shared" ca="1" si="1277"/>
        <v>0</v>
      </c>
      <c r="Q1360" s="551">
        <f t="shared" ca="1" si="1277"/>
        <v>0</v>
      </c>
      <c r="R1360" s="551">
        <f t="shared" ca="1" si="1277"/>
        <v>0</v>
      </c>
      <c r="S1360" s="551">
        <f t="shared" ca="1" si="1277"/>
        <v>0</v>
      </c>
      <c r="T1360" s="551">
        <f t="shared" ca="1" si="1277"/>
        <v>0</v>
      </c>
      <c r="U1360" s="551">
        <f t="shared" ca="1" si="1277"/>
        <v>0</v>
      </c>
      <c r="V1360" s="551">
        <f t="shared" ca="1" si="1277"/>
        <v>0</v>
      </c>
      <c r="W1360" s="551">
        <f t="shared" ca="1" si="1277"/>
        <v>0</v>
      </c>
      <c r="X1360" s="551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0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7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7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2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1">
        <f t="shared" ref="K1367:X1367" ca="1" si="1280">IF(AND(OFFSET($F$269,$D1361,0)="tak",OFFSET($G$269,$D1361,0)="tak",OFFSET($J$269,$D1361,0)="ok",LataProjekcji&lt;=Koniec_Projekt),ROUND(OFFSET($K$2470,$H1366,(COLUMN()-11))*OFFSET($K$290,$H1367,(COLUMN()-11)),0),0)</f>
        <v>0</v>
      </c>
      <c r="L1367" s="551">
        <f t="shared" ca="1" si="1280"/>
        <v>0</v>
      </c>
      <c r="M1367" s="551">
        <f t="shared" ca="1" si="1280"/>
        <v>0</v>
      </c>
      <c r="N1367" s="551">
        <f t="shared" ca="1" si="1280"/>
        <v>0</v>
      </c>
      <c r="O1367" s="551">
        <f t="shared" ca="1" si="1280"/>
        <v>0</v>
      </c>
      <c r="P1367" s="551">
        <f t="shared" ca="1" si="1280"/>
        <v>0</v>
      </c>
      <c r="Q1367" s="551">
        <f t="shared" ca="1" si="1280"/>
        <v>0</v>
      </c>
      <c r="R1367" s="551">
        <f t="shared" ca="1" si="1280"/>
        <v>0</v>
      </c>
      <c r="S1367" s="551">
        <f t="shared" ca="1" si="1280"/>
        <v>0</v>
      </c>
      <c r="T1367" s="551">
        <f t="shared" ca="1" si="1280"/>
        <v>0</v>
      </c>
      <c r="U1367" s="551">
        <f t="shared" ca="1" si="1280"/>
        <v>0</v>
      </c>
      <c r="V1367" s="551">
        <f t="shared" ca="1" si="1280"/>
        <v>0</v>
      </c>
      <c r="W1367" s="551">
        <f t="shared" ca="1" si="1280"/>
        <v>0</v>
      </c>
      <c r="X1367" s="551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0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7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7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2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1">
        <f t="shared" ref="K1374:X1374" ca="1" si="1283">IF(AND(OFFSET($F$269,$D1368,0)="tak",OFFSET($G$269,$D1368,0)="tak",OFFSET($J$269,$D1368,0)="ok",LataProjekcji&lt;=Koniec_Projekt),ROUND(OFFSET($K$2470,$H1373,(COLUMN()-11))*OFFSET($K$290,$H1374,(COLUMN()-11)),0),0)</f>
        <v>0</v>
      </c>
      <c r="L1374" s="551">
        <f t="shared" ca="1" si="1283"/>
        <v>0</v>
      </c>
      <c r="M1374" s="551">
        <f t="shared" ca="1" si="1283"/>
        <v>0</v>
      </c>
      <c r="N1374" s="551">
        <f t="shared" ca="1" si="1283"/>
        <v>0</v>
      </c>
      <c r="O1374" s="551">
        <f t="shared" ca="1" si="1283"/>
        <v>0</v>
      </c>
      <c r="P1374" s="551">
        <f t="shared" ca="1" si="1283"/>
        <v>0</v>
      </c>
      <c r="Q1374" s="551">
        <f t="shared" ca="1" si="1283"/>
        <v>0</v>
      </c>
      <c r="R1374" s="551">
        <f t="shared" ca="1" si="1283"/>
        <v>0</v>
      </c>
      <c r="S1374" s="551">
        <f t="shared" ca="1" si="1283"/>
        <v>0</v>
      </c>
      <c r="T1374" s="551">
        <f t="shared" ca="1" si="1283"/>
        <v>0</v>
      </c>
      <c r="U1374" s="551">
        <f t="shared" ca="1" si="1283"/>
        <v>0</v>
      </c>
      <c r="V1374" s="551">
        <f t="shared" ca="1" si="1283"/>
        <v>0</v>
      </c>
      <c r="W1374" s="551">
        <f t="shared" ca="1" si="1283"/>
        <v>0</v>
      </c>
      <c r="X1374" s="551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0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7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7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2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1">
        <f t="shared" ref="K1381:X1381" ca="1" si="1286">IF(AND(OFFSET($F$269,$D1375,0)="tak",OFFSET($G$269,$D1375,0)="tak",OFFSET($J$269,$D1375,0)="ok",LataProjekcji&lt;=Koniec_Projekt),ROUND(OFFSET($K$2470,$H1380,(COLUMN()-11))*OFFSET($K$290,$H1381,(COLUMN()-11)),0),0)</f>
        <v>0</v>
      </c>
      <c r="L1381" s="551">
        <f t="shared" ca="1" si="1286"/>
        <v>0</v>
      </c>
      <c r="M1381" s="551">
        <f t="shared" ca="1" si="1286"/>
        <v>0</v>
      </c>
      <c r="N1381" s="551">
        <f t="shared" ca="1" si="1286"/>
        <v>0</v>
      </c>
      <c r="O1381" s="551">
        <f t="shared" ca="1" si="1286"/>
        <v>0</v>
      </c>
      <c r="P1381" s="551">
        <f t="shared" ca="1" si="1286"/>
        <v>0</v>
      </c>
      <c r="Q1381" s="551">
        <f t="shared" ca="1" si="1286"/>
        <v>0</v>
      </c>
      <c r="R1381" s="551">
        <f t="shared" ca="1" si="1286"/>
        <v>0</v>
      </c>
      <c r="S1381" s="551">
        <f t="shared" ca="1" si="1286"/>
        <v>0</v>
      </c>
      <c r="T1381" s="551">
        <f t="shared" ca="1" si="1286"/>
        <v>0</v>
      </c>
      <c r="U1381" s="551">
        <f t="shared" ca="1" si="1286"/>
        <v>0</v>
      </c>
      <c r="V1381" s="551">
        <f t="shared" ca="1" si="1286"/>
        <v>0</v>
      </c>
      <c r="W1381" s="551">
        <f t="shared" ca="1" si="1286"/>
        <v>0</v>
      </c>
      <c r="X1381" s="551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75" hidden="1" thickBot="1">
      <c r="A1387" s="326"/>
      <c r="B1387" s="459" t="s">
        <v>745</v>
      </c>
      <c r="K1387" s="1">
        <f>COLUMN()</f>
        <v>11</v>
      </c>
    </row>
    <row r="1388" spans="1:24" ht="12.7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0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7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7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3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1">
        <f t="shared" ref="K1394:X1394" ca="1" si="1289">IF(AND(OFFSET($F$269,$D1388,0)="tak",OFFSET($G$269,$D1388,0)="tak",OFFSET($J$269,$D1388,0)="ok",LataProjekcji&lt;=Koniec_Projekt),ROUND(OFFSET($K$2470,$H1393,(COLUMN()-11))*OFFSET($K$337,$H1394,(COLUMN()-11)),0),0)</f>
        <v>0</v>
      </c>
      <c r="L1394" s="551">
        <f t="shared" ca="1" si="1289"/>
        <v>0</v>
      </c>
      <c r="M1394" s="551">
        <f t="shared" ca="1" si="1289"/>
        <v>0</v>
      </c>
      <c r="N1394" s="551">
        <f t="shared" ca="1" si="1289"/>
        <v>0</v>
      </c>
      <c r="O1394" s="551">
        <f t="shared" ca="1" si="1289"/>
        <v>0</v>
      </c>
      <c r="P1394" s="551">
        <f t="shared" ca="1" si="1289"/>
        <v>0</v>
      </c>
      <c r="Q1394" s="551">
        <f t="shared" ca="1" si="1289"/>
        <v>0</v>
      </c>
      <c r="R1394" s="551">
        <f t="shared" ca="1" si="1289"/>
        <v>0</v>
      </c>
      <c r="S1394" s="551">
        <f t="shared" ca="1" si="1289"/>
        <v>0</v>
      </c>
      <c r="T1394" s="551">
        <f t="shared" ca="1" si="1289"/>
        <v>0</v>
      </c>
      <c r="U1394" s="551">
        <f t="shared" ca="1" si="1289"/>
        <v>0</v>
      </c>
      <c r="V1394" s="551">
        <f t="shared" ca="1" si="1289"/>
        <v>0</v>
      </c>
      <c r="W1394" s="551">
        <f t="shared" ca="1" si="1289"/>
        <v>0</v>
      </c>
      <c r="X1394" s="551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0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7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7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2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1">
        <f t="shared" ref="K1401:X1401" ca="1" si="1292">IF(AND(OFFSET($F$269,$D1395,0)="tak",OFFSET($G$269,$D1395,0)="tak",OFFSET($J$269,$D1395,0)="ok",LataProjekcji&lt;=Koniec_Projekt),ROUND(OFFSET($K$2470,$H1400,(COLUMN()-11))*OFFSET($K$337,$H1401,(COLUMN()-11)),0),0)</f>
        <v>0</v>
      </c>
      <c r="L1401" s="551">
        <f t="shared" ca="1" si="1292"/>
        <v>0</v>
      </c>
      <c r="M1401" s="551">
        <f t="shared" ca="1" si="1292"/>
        <v>0</v>
      </c>
      <c r="N1401" s="551">
        <f t="shared" ca="1" si="1292"/>
        <v>0</v>
      </c>
      <c r="O1401" s="551">
        <f t="shared" ca="1" si="1292"/>
        <v>0</v>
      </c>
      <c r="P1401" s="551">
        <f t="shared" ca="1" si="1292"/>
        <v>0</v>
      </c>
      <c r="Q1401" s="551">
        <f t="shared" ca="1" si="1292"/>
        <v>0</v>
      </c>
      <c r="R1401" s="551">
        <f t="shared" ca="1" si="1292"/>
        <v>0</v>
      </c>
      <c r="S1401" s="551">
        <f t="shared" ca="1" si="1292"/>
        <v>0</v>
      </c>
      <c r="T1401" s="551">
        <f t="shared" ca="1" si="1292"/>
        <v>0</v>
      </c>
      <c r="U1401" s="551">
        <f t="shared" ca="1" si="1292"/>
        <v>0</v>
      </c>
      <c r="V1401" s="551">
        <f t="shared" ca="1" si="1292"/>
        <v>0</v>
      </c>
      <c r="W1401" s="551">
        <f t="shared" ca="1" si="1292"/>
        <v>0</v>
      </c>
      <c r="X1401" s="551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0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7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7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2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1">
        <f t="shared" ref="K1408:X1408" ca="1" si="1295">IF(AND(OFFSET($F$269,$D1402,0)="tak",OFFSET($G$269,$D1402,0)="tak",OFFSET($J$269,$D1402,0)="ok",LataProjekcji&lt;=Koniec_Projekt),ROUND(OFFSET($K$2470,$H1407,(COLUMN()-11))*OFFSET($K$337,$H1408,(COLUMN()-11)),0),0)</f>
        <v>0</v>
      </c>
      <c r="L1408" s="551">
        <f t="shared" ca="1" si="1295"/>
        <v>0</v>
      </c>
      <c r="M1408" s="551">
        <f t="shared" ca="1" si="1295"/>
        <v>0</v>
      </c>
      <c r="N1408" s="551">
        <f t="shared" ca="1" si="1295"/>
        <v>0</v>
      </c>
      <c r="O1408" s="551">
        <f t="shared" ca="1" si="1295"/>
        <v>0</v>
      </c>
      <c r="P1408" s="551">
        <f t="shared" ca="1" si="1295"/>
        <v>0</v>
      </c>
      <c r="Q1408" s="551">
        <f t="shared" ca="1" si="1295"/>
        <v>0</v>
      </c>
      <c r="R1408" s="551">
        <f t="shared" ca="1" si="1295"/>
        <v>0</v>
      </c>
      <c r="S1408" s="551">
        <f t="shared" ca="1" si="1295"/>
        <v>0</v>
      </c>
      <c r="T1408" s="551">
        <f t="shared" ca="1" si="1295"/>
        <v>0</v>
      </c>
      <c r="U1408" s="551">
        <f t="shared" ca="1" si="1295"/>
        <v>0</v>
      </c>
      <c r="V1408" s="551">
        <f t="shared" ca="1" si="1295"/>
        <v>0</v>
      </c>
      <c r="W1408" s="551">
        <f t="shared" ca="1" si="1295"/>
        <v>0</v>
      </c>
      <c r="X1408" s="551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0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7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7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2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1">
        <f t="shared" ref="K1415:X1415" ca="1" si="1298">IF(AND(OFFSET($F$269,$D1409,0)="tak",OFFSET($G$269,$D1409,0)="tak",OFFSET($J$269,$D1409,0)="ok",LataProjekcji&lt;=Koniec_Projekt),ROUND(OFFSET($K$2470,$H1414,(COLUMN()-11))*OFFSET($K$337,$H1415,(COLUMN()-11)),0),0)</f>
        <v>0</v>
      </c>
      <c r="L1415" s="551">
        <f t="shared" ca="1" si="1298"/>
        <v>0</v>
      </c>
      <c r="M1415" s="551">
        <f t="shared" ca="1" si="1298"/>
        <v>0</v>
      </c>
      <c r="N1415" s="551">
        <f t="shared" ca="1" si="1298"/>
        <v>0</v>
      </c>
      <c r="O1415" s="551">
        <f t="shared" ca="1" si="1298"/>
        <v>0</v>
      </c>
      <c r="P1415" s="551">
        <f t="shared" ca="1" si="1298"/>
        <v>0</v>
      </c>
      <c r="Q1415" s="551">
        <f t="shared" ca="1" si="1298"/>
        <v>0</v>
      </c>
      <c r="R1415" s="551">
        <f t="shared" ca="1" si="1298"/>
        <v>0</v>
      </c>
      <c r="S1415" s="551">
        <f t="shared" ca="1" si="1298"/>
        <v>0</v>
      </c>
      <c r="T1415" s="551">
        <f t="shared" ca="1" si="1298"/>
        <v>0</v>
      </c>
      <c r="U1415" s="551">
        <f t="shared" ca="1" si="1298"/>
        <v>0</v>
      </c>
      <c r="V1415" s="551">
        <f t="shared" ca="1" si="1298"/>
        <v>0</v>
      </c>
      <c r="W1415" s="551">
        <f t="shared" ca="1" si="1298"/>
        <v>0</v>
      </c>
      <c r="X1415" s="551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0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7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7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2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1">
        <f t="shared" ref="K1422:X1422" ca="1" si="1301">IF(AND(OFFSET($F$269,$D1416,0)="tak",OFFSET($G$269,$D1416,0)="tak",OFFSET($J$269,$D1416,0)="ok",LataProjekcji&lt;=Koniec_Projekt),ROUND(OFFSET($K$2470,$H1421,(COLUMN()-11))*OFFSET($K$337,$H1422,(COLUMN()-11)),0),0)</f>
        <v>0</v>
      </c>
      <c r="L1422" s="551">
        <f t="shared" ca="1" si="1301"/>
        <v>0</v>
      </c>
      <c r="M1422" s="551">
        <f t="shared" ca="1" si="1301"/>
        <v>0</v>
      </c>
      <c r="N1422" s="551">
        <f t="shared" ca="1" si="1301"/>
        <v>0</v>
      </c>
      <c r="O1422" s="551">
        <f t="shared" ca="1" si="1301"/>
        <v>0</v>
      </c>
      <c r="P1422" s="551">
        <f t="shared" ca="1" si="1301"/>
        <v>0</v>
      </c>
      <c r="Q1422" s="551">
        <f t="shared" ca="1" si="1301"/>
        <v>0</v>
      </c>
      <c r="R1422" s="551">
        <f t="shared" ca="1" si="1301"/>
        <v>0</v>
      </c>
      <c r="S1422" s="551">
        <f t="shared" ca="1" si="1301"/>
        <v>0</v>
      </c>
      <c r="T1422" s="551">
        <f t="shared" ca="1" si="1301"/>
        <v>0</v>
      </c>
      <c r="U1422" s="551">
        <f t="shared" ca="1" si="1301"/>
        <v>0</v>
      </c>
      <c r="V1422" s="551">
        <f t="shared" ca="1" si="1301"/>
        <v>0</v>
      </c>
      <c r="W1422" s="551">
        <f t="shared" ca="1" si="1301"/>
        <v>0</v>
      </c>
      <c r="X1422" s="551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75" hidden="1" thickBot="1">
      <c r="A1427" s="326"/>
      <c r="B1427" s="459" t="s">
        <v>744</v>
      </c>
    </row>
    <row r="1428" spans="1:24" ht="12.7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0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7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7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3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1">
        <f t="shared" ref="K1434:X1434" ca="1" si="1304">IF(AND(OFFSET($F$269,$D1428,0)="tak",OFFSET($G$269,$D1428,0)="tak",OFFSET($J$269,$D1428,0)="ok",LataProjekcji&lt;=Koniec_Projekt),ROUND(OFFSET($K$2470,$H1433,(COLUMN()-11))*OFFSET($K$374,$H1434,(COLUMN()-11)),0),0)</f>
        <v>0</v>
      </c>
      <c r="L1434" s="551">
        <f t="shared" ca="1" si="1304"/>
        <v>0</v>
      </c>
      <c r="M1434" s="551">
        <f t="shared" ca="1" si="1304"/>
        <v>0</v>
      </c>
      <c r="N1434" s="551">
        <f t="shared" ca="1" si="1304"/>
        <v>0</v>
      </c>
      <c r="O1434" s="551">
        <f t="shared" ca="1" si="1304"/>
        <v>0</v>
      </c>
      <c r="P1434" s="551">
        <f t="shared" ca="1" si="1304"/>
        <v>0</v>
      </c>
      <c r="Q1434" s="551">
        <f t="shared" ca="1" si="1304"/>
        <v>0</v>
      </c>
      <c r="R1434" s="551">
        <f t="shared" ca="1" si="1304"/>
        <v>0</v>
      </c>
      <c r="S1434" s="551">
        <f t="shared" ca="1" si="1304"/>
        <v>0</v>
      </c>
      <c r="T1434" s="551">
        <f t="shared" ca="1" si="1304"/>
        <v>0</v>
      </c>
      <c r="U1434" s="551">
        <f t="shared" ca="1" si="1304"/>
        <v>0</v>
      </c>
      <c r="V1434" s="551">
        <f t="shared" ca="1" si="1304"/>
        <v>0</v>
      </c>
      <c r="W1434" s="551">
        <f t="shared" ca="1" si="1304"/>
        <v>0</v>
      </c>
      <c r="X1434" s="551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0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7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7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2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1">
        <f t="shared" ref="K1441:X1441" ca="1" si="1307">IF(AND(OFFSET($F$269,$D1435,0)="tak",OFFSET($G$269,$D1435,0)="tak",OFFSET($J$269,$D1435,0)="ok",LataProjekcji&lt;=Koniec_Projekt),ROUND(OFFSET($K$2470,$H1440,(COLUMN()-11))*OFFSET($K$374,$H1441,(COLUMN()-11)),0),0)</f>
        <v>0</v>
      </c>
      <c r="L1441" s="551">
        <f t="shared" ca="1" si="1307"/>
        <v>0</v>
      </c>
      <c r="M1441" s="551">
        <f t="shared" ca="1" si="1307"/>
        <v>0</v>
      </c>
      <c r="N1441" s="551">
        <f t="shared" ca="1" si="1307"/>
        <v>0</v>
      </c>
      <c r="O1441" s="551">
        <f t="shared" ca="1" si="1307"/>
        <v>0</v>
      </c>
      <c r="P1441" s="551">
        <f t="shared" ca="1" si="1307"/>
        <v>0</v>
      </c>
      <c r="Q1441" s="551">
        <f t="shared" ca="1" si="1307"/>
        <v>0</v>
      </c>
      <c r="R1441" s="551">
        <f t="shared" ca="1" si="1307"/>
        <v>0</v>
      </c>
      <c r="S1441" s="551">
        <f t="shared" ca="1" si="1307"/>
        <v>0</v>
      </c>
      <c r="T1441" s="551">
        <f t="shared" ca="1" si="1307"/>
        <v>0</v>
      </c>
      <c r="U1441" s="551">
        <f t="shared" ca="1" si="1307"/>
        <v>0</v>
      </c>
      <c r="V1441" s="551">
        <f t="shared" ca="1" si="1307"/>
        <v>0</v>
      </c>
      <c r="W1441" s="551">
        <f t="shared" ca="1" si="1307"/>
        <v>0</v>
      </c>
      <c r="X1441" s="551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0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7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7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2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1">
        <f t="shared" ref="K1448:X1448" ca="1" si="1310">IF(AND(OFFSET($F$269,$D1442,0)="tak",OFFSET($G$269,$D1442,0)="tak",OFFSET($J$269,$D1442,0)="ok",LataProjekcji&lt;=Koniec_Projekt),ROUND(OFFSET($K$2470,$H1447,(COLUMN()-11))*OFFSET($K$374,$H1448,(COLUMN()-11)),0),0)</f>
        <v>0</v>
      </c>
      <c r="L1448" s="551">
        <f t="shared" ca="1" si="1310"/>
        <v>0</v>
      </c>
      <c r="M1448" s="551">
        <f t="shared" ca="1" si="1310"/>
        <v>0</v>
      </c>
      <c r="N1448" s="551">
        <f t="shared" ca="1" si="1310"/>
        <v>0</v>
      </c>
      <c r="O1448" s="551">
        <f t="shared" ca="1" si="1310"/>
        <v>0</v>
      </c>
      <c r="P1448" s="551">
        <f t="shared" ca="1" si="1310"/>
        <v>0</v>
      </c>
      <c r="Q1448" s="551">
        <f t="shared" ca="1" si="1310"/>
        <v>0</v>
      </c>
      <c r="R1448" s="551">
        <f t="shared" ca="1" si="1310"/>
        <v>0</v>
      </c>
      <c r="S1448" s="551">
        <f t="shared" ca="1" si="1310"/>
        <v>0</v>
      </c>
      <c r="T1448" s="551">
        <f t="shared" ca="1" si="1310"/>
        <v>0</v>
      </c>
      <c r="U1448" s="551">
        <f t="shared" ca="1" si="1310"/>
        <v>0</v>
      </c>
      <c r="V1448" s="551">
        <f t="shared" ca="1" si="1310"/>
        <v>0</v>
      </c>
      <c r="W1448" s="551">
        <f t="shared" ca="1" si="1310"/>
        <v>0</v>
      </c>
      <c r="X1448" s="551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0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7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7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2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1">
        <f t="shared" ref="K1455:X1455" ca="1" si="1313">IF(AND(OFFSET($F$269,$D1449,0)="tak",OFFSET($G$269,$D1449,0)="tak",OFFSET($J$269,$D1449,0)="ok",LataProjekcji&lt;=Koniec_Projekt),ROUND(OFFSET($K$2470,$H1454,(COLUMN()-11))*OFFSET($K$374,$H1455,(COLUMN()-11)),0),0)</f>
        <v>0</v>
      </c>
      <c r="L1455" s="551">
        <f t="shared" ca="1" si="1313"/>
        <v>0</v>
      </c>
      <c r="M1455" s="551">
        <f t="shared" ca="1" si="1313"/>
        <v>0</v>
      </c>
      <c r="N1455" s="551">
        <f t="shared" ca="1" si="1313"/>
        <v>0</v>
      </c>
      <c r="O1455" s="551">
        <f t="shared" ca="1" si="1313"/>
        <v>0</v>
      </c>
      <c r="P1455" s="551">
        <f t="shared" ca="1" si="1313"/>
        <v>0</v>
      </c>
      <c r="Q1455" s="551">
        <f t="shared" ca="1" si="1313"/>
        <v>0</v>
      </c>
      <c r="R1455" s="551">
        <f t="shared" ca="1" si="1313"/>
        <v>0</v>
      </c>
      <c r="S1455" s="551">
        <f t="shared" ca="1" si="1313"/>
        <v>0</v>
      </c>
      <c r="T1455" s="551">
        <f t="shared" ca="1" si="1313"/>
        <v>0</v>
      </c>
      <c r="U1455" s="551">
        <f t="shared" ca="1" si="1313"/>
        <v>0</v>
      </c>
      <c r="V1455" s="551">
        <f t="shared" ca="1" si="1313"/>
        <v>0</v>
      </c>
      <c r="W1455" s="551">
        <f t="shared" ca="1" si="1313"/>
        <v>0</v>
      </c>
      <c r="X1455" s="551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0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7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7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2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1">
        <f t="shared" ref="K1462:X1462" ca="1" si="1316">IF(AND(OFFSET($F$269,$D1456,0)="tak",OFFSET($G$269,$D1456,0)="tak",OFFSET($J$269,$D1456,0)="ok",LataProjekcji&lt;=Koniec_Projekt),ROUND(OFFSET($K$2470,$H1461,(COLUMN()-11))*OFFSET($K$374,$H1462,(COLUMN()-11)),0),0)</f>
        <v>0</v>
      </c>
      <c r="L1462" s="551">
        <f t="shared" ca="1" si="1316"/>
        <v>0</v>
      </c>
      <c r="M1462" s="551">
        <f t="shared" ca="1" si="1316"/>
        <v>0</v>
      </c>
      <c r="N1462" s="551">
        <f t="shared" ca="1" si="1316"/>
        <v>0</v>
      </c>
      <c r="O1462" s="551">
        <f t="shared" ca="1" si="1316"/>
        <v>0</v>
      </c>
      <c r="P1462" s="551">
        <f t="shared" ca="1" si="1316"/>
        <v>0</v>
      </c>
      <c r="Q1462" s="551">
        <f t="shared" ca="1" si="1316"/>
        <v>0</v>
      </c>
      <c r="R1462" s="551">
        <f t="shared" ca="1" si="1316"/>
        <v>0</v>
      </c>
      <c r="S1462" s="551">
        <f t="shared" ca="1" si="1316"/>
        <v>0</v>
      </c>
      <c r="T1462" s="551">
        <f t="shared" ca="1" si="1316"/>
        <v>0</v>
      </c>
      <c r="U1462" s="551">
        <f t="shared" ca="1" si="1316"/>
        <v>0</v>
      </c>
      <c r="V1462" s="551">
        <f t="shared" ca="1" si="1316"/>
        <v>0</v>
      </c>
      <c r="W1462" s="551">
        <f t="shared" ca="1" si="1316"/>
        <v>0</v>
      </c>
      <c r="X1462" s="551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0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7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7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2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1">
        <f t="shared" ref="K1469:X1469" ca="1" si="1319">IF(AND(OFFSET($F$269,$D1463,0)="tak",OFFSET($G$269,$D1463,0)="tak",OFFSET($J$269,$D1463,0)="ok",LataProjekcji&lt;=Koniec_Projekt),ROUND(OFFSET($K$2470,$H1468,(COLUMN()-11))*OFFSET($K$374,$H1469,(COLUMN()-11)),0),0)</f>
        <v>0</v>
      </c>
      <c r="L1469" s="551">
        <f t="shared" ca="1" si="1319"/>
        <v>0</v>
      </c>
      <c r="M1469" s="551">
        <f t="shared" ca="1" si="1319"/>
        <v>0</v>
      </c>
      <c r="N1469" s="551">
        <f t="shared" ca="1" si="1319"/>
        <v>0</v>
      </c>
      <c r="O1469" s="551">
        <f t="shared" ca="1" si="1319"/>
        <v>0</v>
      </c>
      <c r="P1469" s="551">
        <f t="shared" ca="1" si="1319"/>
        <v>0</v>
      </c>
      <c r="Q1469" s="551">
        <f t="shared" ca="1" si="1319"/>
        <v>0</v>
      </c>
      <c r="R1469" s="551">
        <f t="shared" ca="1" si="1319"/>
        <v>0</v>
      </c>
      <c r="S1469" s="551">
        <f t="shared" ca="1" si="1319"/>
        <v>0</v>
      </c>
      <c r="T1469" s="551">
        <f t="shared" ca="1" si="1319"/>
        <v>0</v>
      </c>
      <c r="U1469" s="551">
        <f t="shared" ca="1" si="1319"/>
        <v>0</v>
      </c>
      <c r="V1469" s="551">
        <f t="shared" ca="1" si="1319"/>
        <v>0</v>
      </c>
      <c r="W1469" s="551">
        <f t="shared" ca="1" si="1319"/>
        <v>0</v>
      </c>
      <c r="X1469" s="551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0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7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7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2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1">
        <f t="shared" ref="K1476:X1476" ca="1" si="1322">IF(AND(OFFSET($F$269,$D1470,0)="tak",OFFSET($G$269,$D1470,0)="tak",OFFSET($J$269,$D1470,0)="ok",LataProjekcji&lt;=Koniec_Projekt),ROUND(OFFSET($K$2470,$H1475,(COLUMN()-11))*OFFSET($K$374,$H1476,(COLUMN()-11)),0),0)</f>
        <v>0</v>
      </c>
      <c r="L1476" s="551">
        <f t="shared" ca="1" si="1322"/>
        <v>0</v>
      </c>
      <c r="M1476" s="551">
        <f t="shared" ca="1" si="1322"/>
        <v>0</v>
      </c>
      <c r="N1476" s="551">
        <f t="shared" ca="1" si="1322"/>
        <v>0</v>
      </c>
      <c r="O1476" s="551">
        <f t="shared" ca="1" si="1322"/>
        <v>0</v>
      </c>
      <c r="P1476" s="551">
        <f t="shared" ca="1" si="1322"/>
        <v>0</v>
      </c>
      <c r="Q1476" s="551">
        <f t="shared" ca="1" si="1322"/>
        <v>0</v>
      </c>
      <c r="R1476" s="551">
        <f t="shared" ca="1" si="1322"/>
        <v>0</v>
      </c>
      <c r="S1476" s="551">
        <f t="shared" ca="1" si="1322"/>
        <v>0</v>
      </c>
      <c r="T1476" s="551">
        <f t="shared" ca="1" si="1322"/>
        <v>0</v>
      </c>
      <c r="U1476" s="551">
        <f t="shared" ca="1" si="1322"/>
        <v>0</v>
      </c>
      <c r="V1476" s="551">
        <f t="shared" ca="1" si="1322"/>
        <v>0</v>
      </c>
      <c r="W1476" s="551">
        <f t="shared" ca="1" si="1322"/>
        <v>0</v>
      </c>
      <c r="X1476" s="551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0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7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7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2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1">
        <f t="shared" ref="K1483:X1483" ca="1" si="1325">IF(AND(OFFSET($F$269,$D1477,0)="tak",OFFSET($G$269,$D1477,0)="tak",OFFSET($J$269,$D1477,0)="ok",LataProjekcji&lt;=Koniec_Projekt),ROUND(OFFSET($K$2470,$H1482,(COLUMN()-11))*OFFSET($K$374,$H1483,(COLUMN()-11)),0),0)</f>
        <v>0</v>
      </c>
      <c r="L1483" s="551">
        <f t="shared" ca="1" si="1325"/>
        <v>0</v>
      </c>
      <c r="M1483" s="551">
        <f t="shared" ca="1" si="1325"/>
        <v>0</v>
      </c>
      <c r="N1483" s="551">
        <f t="shared" ca="1" si="1325"/>
        <v>0</v>
      </c>
      <c r="O1483" s="551">
        <f t="shared" ca="1" si="1325"/>
        <v>0</v>
      </c>
      <c r="P1483" s="551">
        <f t="shared" ca="1" si="1325"/>
        <v>0</v>
      </c>
      <c r="Q1483" s="551">
        <f t="shared" ca="1" si="1325"/>
        <v>0</v>
      </c>
      <c r="R1483" s="551">
        <f t="shared" ca="1" si="1325"/>
        <v>0</v>
      </c>
      <c r="S1483" s="551">
        <f t="shared" ca="1" si="1325"/>
        <v>0</v>
      </c>
      <c r="T1483" s="551">
        <f t="shared" ca="1" si="1325"/>
        <v>0</v>
      </c>
      <c r="U1483" s="551">
        <f t="shared" ca="1" si="1325"/>
        <v>0</v>
      </c>
      <c r="V1483" s="551">
        <f t="shared" ca="1" si="1325"/>
        <v>0</v>
      </c>
      <c r="W1483" s="551">
        <f t="shared" ca="1" si="1325"/>
        <v>0</v>
      </c>
      <c r="X1483" s="551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0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7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7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2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1">
        <f t="shared" ref="K1490:X1490" ca="1" si="1328">IF(AND(OFFSET($F$269,$D1484,0)="tak",OFFSET($G$269,$D1484,0)="tak",OFFSET($J$269,$D1484,0)="ok",LataProjekcji&lt;=Koniec_Projekt),ROUND(OFFSET($K$2470,$H1489,(COLUMN()-11))*OFFSET($K$374,$H1490,(COLUMN()-11)),0),0)</f>
        <v>0</v>
      </c>
      <c r="L1490" s="551">
        <f t="shared" ca="1" si="1328"/>
        <v>0</v>
      </c>
      <c r="M1490" s="551">
        <f t="shared" ca="1" si="1328"/>
        <v>0</v>
      </c>
      <c r="N1490" s="551">
        <f t="shared" ca="1" si="1328"/>
        <v>0</v>
      </c>
      <c r="O1490" s="551">
        <f t="shared" ca="1" si="1328"/>
        <v>0</v>
      </c>
      <c r="P1490" s="551">
        <f t="shared" ca="1" si="1328"/>
        <v>0</v>
      </c>
      <c r="Q1490" s="551">
        <f t="shared" ca="1" si="1328"/>
        <v>0</v>
      </c>
      <c r="R1490" s="551">
        <f t="shared" ca="1" si="1328"/>
        <v>0</v>
      </c>
      <c r="S1490" s="551">
        <f t="shared" ca="1" si="1328"/>
        <v>0</v>
      </c>
      <c r="T1490" s="551">
        <f t="shared" ca="1" si="1328"/>
        <v>0</v>
      </c>
      <c r="U1490" s="551">
        <f t="shared" ca="1" si="1328"/>
        <v>0</v>
      </c>
      <c r="V1490" s="551">
        <f t="shared" ca="1" si="1328"/>
        <v>0</v>
      </c>
      <c r="W1490" s="551">
        <f t="shared" ca="1" si="1328"/>
        <v>0</v>
      </c>
      <c r="X1490" s="551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0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7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7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2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1">
        <f t="shared" ref="K1497:X1497" ca="1" si="1331">IF(AND(OFFSET($F$269,$D1491,0)="tak",OFFSET($G$269,$D1491,0)="tak",OFFSET($J$269,$D1491,0)="ok",LataProjekcji&lt;=Koniec_Projekt),ROUND(OFFSET($K$2470,$H1496,(COLUMN()-11))*OFFSET($K$374,$H1497,(COLUMN()-11)),0),0)</f>
        <v>0</v>
      </c>
      <c r="L1497" s="551">
        <f t="shared" ca="1" si="1331"/>
        <v>0</v>
      </c>
      <c r="M1497" s="551">
        <f t="shared" ca="1" si="1331"/>
        <v>0</v>
      </c>
      <c r="N1497" s="551">
        <f t="shared" ca="1" si="1331"/>
        <v>0</v>
      </c>
      <c r="O1497" s="551">
        <f t="shared" ca="1" si="1331"/>
        <v>0</v>
      </c>
      <c r="P1497" s="551">
        <f t="shared" ca="1" si="1331"/>
        <v>0</v>
      </c>
      <c r="Q1497" s="551">
        <f t="shared" ca="1" si="1331"/>
        <v>0</v>
      </c>
      <c r="R1497" s="551">
        <f t="shared" ca="1" si="1331"/>
        <v>0</v>
      </c>
      <c r="S1497" s="551">
        <f t="shared" ca="1" si="1331"/>
        <v>0</v>
      </c>
      <c r="T1497" s="551">
        <f t="shared" ca="1" si="1331"/>
        <v>0</v>
      </c>
      <c r="U1497" s="551">
        <f t="shared" ca="1" si="1331"/>
        <v>0</v>
      </c>
      <c r="V1497" s="551">
        <f t="shared" ca="1" si="1331"/>
        <v>0</v>
      </c>
      <c r="W1497" s="551">
        <f t="shared" ca="1" si="1331"/>
        <v>0</v>
      </c>
      <c r="X1497" s="551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2.5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75" hidden="1" thickBot="1">
      <c r="A1509" s="326"/>
    </row>
    <row r="1510" spans="1:24" ht="12.7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0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7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7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3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1">
        <f t="shared" ref="K1516:X1516" ca="1" si="1340">IF(AND(OFFSET($F$269,$D1510,0)="tak",OFFSET($G$269,$D1510,0)="tak",OFFSET($J$269,$D1510,0)="ok",LataProjekcji&lt;=Koniec_Projekt),ROUND(OFFSET($K$2470,$H1515,(COLUMN()-11))*OFFSET($K$374,$H1516,(COLUMN()-11)),0),0)</f>
        <v>0</v>
      </c>
      <c r="L1516" s="551">
        <f t="shared" ca="1" si="1340"/>
        <v>0</v>
      </c>
      <c r="M1516" s="551">
        <f t="shared" ca="1" si="1340"/>
        <v>0</v>
      </c>
      <c r="N1516" s="551">
        <f t="shared" ca="1" si="1340"/>
        <v>0</v>
      </c>
      <c r="O1516" s="551">
        <f t="shared" ca="1" si="1340"/>
        <v>0</v>
      </c>
      <c r="P1516" s="551">
        <f t="shared" ca="1" si="1340"/>
        <v>0</v>
      </c>
      <c r="Q1516" s="551">
        <f t="shared" ca="1" si="1340"/>
        <v>0</v>
      </c>
      <c r="R1516" s="551">
        <f t="shared" ca="1" si="1340"/>
        <v>0</v>
      </c>
      <c r="S1516" s="551">
        <f t="shared" ca="1" si="1340"/>
        <v>0</v>
      </c>
      <c r="T1516" s="551">
        <f t="shared" ca="1" si="1340"/>
        <v>0</v>
      </c>
      <c r="U1516" s="551">
        <f t="shared" ca="1" si="1340"/>
        <v>0</v>
      </c>
      <c r="V1516" s="551">
        <f t="shared" ca="1" si="1340"/>
        <v>0</v>
      </c>
      <c r="W1516" s="551">
        <f t="shared" ca="1" si="1340"/>
        <v>0</v>
      </c>
      <c r="X1516" s="551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0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7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7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2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1">
        <f t="shared" ref="K1523:X1523" ca="1" si="1343">IF(AND(OFFSET($F$269,$D1517,0)="tak",OFFSET($G$269,$D1517,0)="tak",OFFSET($J$269,$D1517,0)="ok",LataProjekcji&lt;=Koniec_Projekt),ROUND(OFFSET($K$2470,$H1522,(COLUMN()-11))*OFFSET($K$374,$H1523,(COLUMN()-11)),0),0)</f>
        <v>0</v>
      </c>
      <c r="L1523" s="551">
        <f t="shared" ca="1" si="1343"/>
        <v>0</v>
      </c>
      <c r="M1523" s="551">
        <f t="shared" ca="1" si="1343"/>
        <v>0</v>
      </c>
      <c r="N1523" s="551">
        <f t="shared" ca="1" si="1343"/>
        <v>0</v>
      </c>
      <c r="O1523" s="551">
        <f t="shared" ca="1" si="1343"/>
        <v>0</v>
      </c>
      <c r="P1523" s="551">
        <f t="shared" ca="1" si="1343"/>
        <v>0</v>
      </c>
      <c r="Q1523" s="551">
        <f t="shared" ca="1" si="1343"/>
        <v>0</v>
      </c>
      <c r="R1523" s="551">
        <f t="shared" ca="1" si="1343"/>
        <v>0</v>
      </c>
      <c r="S1523" s="551">
        <f t="shared" ca="1" si="1343"/>
        <v>0</v>
      </c>
      <c r="T1523" s="551">
        <f t="shared" ca="1" si="1343"/>
        <v>0</v>
      </c>
      <c r="U1523" s="551">
        <f t="shared" ca="1" si="1343"/>
        <v>0</v>
      </c>
      <c r="V1523" s="551">
        <f t="shared" ca="1" si="1343"/>
        <v>0</v>
      </c>
      <c r="W1523" s="551">
        <f t="shared" ca="1" si="1343"/>
        <v>0</v>
      </c>
      <c r="X1523" s="551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0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7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7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2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1">
        <f t="shared" ref="K1530:X1530" ca="1" si="1346">IF(AND(OFFSET($F$269,$D1524,0)="tak",OFFSET($G$269,$D1524,0)="tak",OFFSET($J$269,$D1524,0)="ok",LataProjekcji&lt;=Koniec_Projekt),ROUND(OFFSET($K$2470,$H1529,(COLUMN()-11))*OFFSET($K$374,$H1530,(COLUMN()-11)),0),0)</f>
        <v>0</v>
      </c>
      <c r="L1530" s="551">
        <f t="shared" ca="1" si="1346"/>
        <v>0</v>
      </c>
      <c r="M1530" s="551">
        <f t="shared" ca="1" si="1346"/>
        <v>0</v>
      </c>
      <c r="N1530" s="551">
        <f t="shared" ca="1" si="1346"/>
        <v>0</v>
      </c>
      <c r="O1530" s="551">
        <f t="shared" ca="1" si="1346"/>
        <v>0</v>
      </c>
      <c r="P1530" s="551">
        <f t="shared" ca="1" si="1346"/>
        <v>0</v>
      </c>
      <c r="Q1530" s="551">
        <f t="shared" ca="1" si="1346"/>
        <v>0</v>
      </c>
      <c r="R1530" s="551">
        <f t="shared" ca="1" si="1346"/>
        <v>0</v>
      </c>
      <c r="S1530" s="551">
        <f t="shared" ca="1" si="1346"/>
        <v>0</v>
      </c>
      <c r="T1530" s="551">
        <f t="shared" ca="1" si="1346"/>
        <v>0</v>
      </c>
      <c r="U1530" s="551">
        <f t="shared" ca="1" si="1346"/>
        <v>0</v>
      </c>
      <c r="V1530" s="551">
        <f t="shared" ca="1" si="1346"/>
        <v>0</v>
      </c>
      <c r="W1530" s="551">
        <f t="shared" ca="1" si="1346"/>
        <v>0</v>
      </c>
      <c r="X1530" s="551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0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7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7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2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1">
        <f t="shared" ref="K1537:X1537" ca="1" si="1349">IF(AND(OFFSET($F$269,$D1531,0)="tak",OFFSET($G$269,$D1531,0)="tak",OFFSET($J$269,$D1531,0)="ok",LataProjekcji&lt;=Koniec_Projekt),ROUND(OFFSET($K$2470,$H1536,(COLUMN()-11))*OFFSET($K$374,$H1537,(COLUMN()-11)),0),0)</f>
        <v>0</v>
      </c>
      <c r="L1537" s="551">
        <f t="shared" ca="1" si="1349"/>
        <v>0</v>
      </c>
      <c r="M1537" s="551">
        <f t="shared" ca="1" si="1349"/>
        <v>0</v>
      </c>
      <c r="N1537" s="551">
        <f t="shared" ca="1" si="1349"/>
        <v>0</v>
      </c>
      <c r="O1537" s="551">
        <f t="shared" ca="1" si="1349"/>
        <v>0</v>
      </c>
      <c r="P1537" s="551">
        <f t="shared" ca="1" si="1349"/>
        <v>0</v>
      </c>
      <c r="Q1537" s="551">
        <f t="shared" ca="1" si="1349"/>
        <v>0</v>
      </c>
      <c r="R1537" s="551">
        <f t="shared" ca="1" si="1349"/>
        <v>0</v>
      </c>
      <c r="S1537" s="551">
        <f t="shared" ca="1" si="1349"/>
        <v>0</v>
      </c>
      <c r="T1537" s="551">
        <f t="shared" ca="1" si="1349"/>
        <v>0</v>
      </c>
      <c r="U1537" s="551">
        <f t="shared" ca="1" si="1349"/>
        <v>0</v>
      </c>
      <c r="V1537" s="551">
        <f t="shared" ca="1" si="1349"/>
        <v>0</v>
      </c>
      <c r="W1537" s="551">
        <f t="shared" ca="1" si="1349"/>
        <v>0</v>
      </c>
      <c r="X1537" s="551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0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7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7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2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1">
        <f t="shared" ref="K1544:X1544" ca="1" si="1352">IF(AND(OFFSET($F$269,$D1538,0)="tak",OFFSET($G$269,$D1538,0)="tak",OFFSET($J$269,$D1538,0)="ok",LataProjekcji&lt;=Koniec_Projekt),ROUND(OFFSET($K$2470,$H1543,(COLUMN()-11))*OFFSET($K$374,$H1544,(COLUMN()-11)),0),0)</f>
        <v>0</v>
      </c>
      <c r="L1544" s="551">
        <f t="shared" ca="1" si="1352"/>
        <v>0</v>
      </c>
      <c r="M1544" s="551">
        <f t="shared" ca="1" si="1352"/>
        <v>0</v>
      </c>
      <c r="N1544" s="551">
        <f t="shared" ca="1" si="1352"/>
        <v>0</v>
      </c>
      <c r="O1544" s="551">
        <f t="shared" ca="1" si="1352"/>
        <v>0</v>
      </c>
      <c r="P1544" s="551">
        <f t="shared" ca="1" si="1352"/>
        <v>0</v>
      </c>
      <c r="Q1544" s="551">
        <f t="shared" ca="1" si="1352"/>
        <v>0</v>
      </c>
      <c r="R1544" s="551">
        <f t="shared" ca="1" si="1352"/>
        <v>0</v>
      </c>
      <c r="S1544" s="551">
        <f t="shared" ca="1" si="1352"/>
        <v>0</v>
      </c>
      <c r="T1544" s="551">
        <f t="shared" ca="1" si="1352"/>
        <v>0</v>
      </c>
      <c r="U1544" s="551">
        <f t="shared" ca="1" si="1352"/>
        <v>0</v>
      </c>
      <c r="V1544" s="551">
        <f t="shared" ca="1" si="1352"/>
        <v>0</v>
      </c>
      <c r="W1544" s="551">
        <f t="shared" ca="1" si="1352"/>
        <v>0</v>
      </c>
      <c r="X1544" s="551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75" hidden="1" thickBot="1">
      <c r="A1550" s="326"/>
      <c r="B1550" s="459" t="s">
        <v>743</v>
      </c>
    </row>
    <row r="1551" spans="1:24" ht="12.7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0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7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7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3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1">
        <f t="shared" ref="K1557:X1557" ca="1" si="1355">IF(AND(OFFSET($F$269,$D1551,0)="tak",OFFSET($G$269,$D1551,0)="tak",OFFSET($J$269,$D1551,0)="ok",LataProjekcji&lt;=Koniec_Projekt),ROUND(OFFSET($K$2470,$H1556,(COLUMN()-11))*OFFSET($K$469,$H1557,(COLUMN()-11)),0),0)</f>
        <v>0</v>
      </c>
      <c r="L1557" s="551">
        <f t="shared" ca="1" si="1355"/>
        <v>0</v>
      </c>
      <c r="M1557" s="551">
        <f t="shared" ca="1" si="1355"/>
        <v>0</v>
      </c>
      <c r="N1557" s="551">
        <f t="shared" ca="1" si="1355"/>
        <v>0</v>
      </c>
      <c r="O1557" s="551">
        <f t="shared" ca="1" si="1355"/>
        <v>0</v>
      </c>
      <c r="P1557" s="551">
        <f t="shared" ca="1" si="1355"/>
        <v>0</v>
      </c>
      <c r="Q1557" s="551">
        <f t="shared" ca="1" si="1355"/>
        <v>0</v>
      </c>
      <c r="R1557" s="551">
        <f t="shared" ca="1" si="1355"/>
        <v>0</v>
      </c>
      <c r="S1557" s="551">
        <f t="shared" ca="1" si="1355"/>
        <v>0</v>
      </c>
      <c r="T1557" s="551">
        <f t="shared" ca="1" si="1355"/>
        <v>0</v>
      </c>
      <c r="U1557" s="551">
        <f t="shared" ca="1" si="1355"/>
        <v>0</v>
      </c>
      <c r="V1557" s="551">
        <f t="shared" ca="1" si="1355"/>
        <v>0</v>
      </c>
      <c r="W1557" s="551">
        <f t="shared" ca="1" si="1355"/>
        <v>0</v>
      </c>
      <c r="X1557" s="551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0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7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7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2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1">
        <f t="shared" ref="K1564:X1564" ca="1" si="1358">IF(AND(OFFSET($F$269,$D1558,0)="tak",OFFSET($G$269,$D1558,0)="tak",OFFSET($J$269,$D1558,0)="ok",LataProjekcji&lt;=Koniec_Projekt),ROUND(OFFSET($K$2470,$H1563,(COLUMN()-11))*OFFSET($K$469,$H1564,(COLUMN()-11)),0),0)</f>
        <v>0</v>
      </c>
      <c r="L1564" s="551">
        <f t="shared" ca="1" si="1358"/>
        <v>0</v>
      </c>
      <c r="M1564" s="551">
        <f t="shared" ca="1" si="1358"/>
        <v>0</v>
      </c>
      <c r="N1564" s="551">
        <f t="shared" ca="1" si="1358"/>
        <v>0</v>
      </c>
      <c r="O1564" s="551">
        <f t="shared" ca="1" si="1358"/>
        <v>0</v>
      </c>
      <c r="P1564" s="551">
        <f t="shared" ca="1" si="1358"/>
        <v>0</v>
      </c>
      <c r="Q1564" s="551">
        <f t="shared" ca="1" si="1358"/>
        <v>0</v>
      </c>
      <c r="R1564" s="551">
        <f t="shared" ca="1" si="1358"/>
        <v>0</v>
      </c>
      <c r="S1564" s="551">
        <f t="shared" ca="1" si="1358"/>
        <v>0</v>
      </c>
      <c r="T1564" s="551">
        <f t="shared" ca="1" si="1358"/>
        <v>0</v>
      </c>
      <c r="U1564" s="551">
        <f t="shared" ca="1" si="1358"/>
        <v>0</v>
      </c>
      <c r="V1564" s="551">
        <f t="shared" ca="1" si="1358"/>
        <v>0</v>
      </c>
      <c r="W1564" s="551">
        <f t="shared" ca="1" si="1358"/>
        <v>0</v>
      </c>
      <c r="X1564" s="551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0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7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7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2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1">
        <f t="shared" ref="K1571:X1571" ca="1" si="1361">IF(AND(OFFSET($F$269,$D1565,0)="tak",OFFSET($G$269,$D1565,0)="tak",OFFSET($J$269,$D1565,0)="ok",LataProjekcji&lt;=Koniec_Projekt),ROUND(OFFSET($K$2470,$H1570,(COLUMN()-11))*OFFSET($K$469,$H1571,(COLUMN()-11)),0),0)</f>
        <v>0</v>
      </c>
      <c r="L1571" s="551">
        <f t="shared" ca="1" si="1361"/>
        <v>0</v>
      </c>
      <c r="M1571" s="551">
        <f t="shared" ca="1" si="1361"/>
        <v>0</v>
      </c>
      <c r="N1571" s="551">
        <f t="shared" ca="1" si="1361"/>
        <v>0</v>
      </c>
      <c r="O1571" s="551">
        <f t="shared" ca="1" si="1361"/>
        <v>0</v>
      </c>
      <c r="P1571" s="551">
        <f t="shared" ca="1" si="1361"/>
        <v>0</v>
      </c>
      <c r="Q1571" s="551">
        <f t="shared" ca="1" si="1361"/>
        <v>0</v>
      </c>
      <c r="R1571" s="551">
        <f t="shared" ca="1" si="1361"/>
        <v>0</v>
      </c>
      <c r="S1571" s="551">
        <f t="shared" ca="1" si="1361"/>
        <v>0</v>
      </c>
      <c r="T1571" s="551">
        <f t="shared" ca="1" si="1361"/>
        <v>0</v>
      </c>
      <c r="U1571" s="551">
        <f t="shared" ca="1" si="1361"/>
        <v>0</v>
      </c>
      <c r="V1571" s="551">
        <f t="shared" ca="1" si="1361"/>
        <v>0</v>
      </c>
      <c r="W1571" s="551">
        <f t="shared" ca="1" si="1361"/>
        <v>0</v>
      </c>
      <c r="X1571" s="551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0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7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7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2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1">
        <f t="shared" ref="K1578:X1578" ca="1" si="1364">IF(AND(OFFSET($F$269,$D1572,0)="tak",OFFSET($G$269,$D1572,0)="tak",OFFSET($J$269,$D1572,0)="ok",LataProjekcji&lt;=Koniec_Projekt),ROUND(OFFSET($K$2470,$H1577,(COLUMN()-11))*OFFSET($K$469,$H1578,(COLUMN()-11)),0),0)</f>
        <v>0</v>
      </c>
      <c r="L1578" s="551">
        <f t="shared" ca="1" si="1364"/>
        <v>0</v>
      </c>
      <c r="M1578" s="551">
        <f t="shared" ca="1" si="1364"/>
        <v>0</v>
      </c>
      <c r="N1578" s="551">
        <f t="shared" ca="1" si="1364"/>
        <v>0</v>
      </c>
      <c r="O1578" s="551">
        <f t="shared" ca="1" si="1364"/>
        <v>0</v>
      </c>
      <c r="P1578" s="551">
        <f t="shared" ca="1" si="1364"/>
        <v>0</v>
      </c>
      <c r="Q1578" s="551">
        <f t="shared" ca="1" si="1364"/>
        <v>0</v>
      </c>
      <c r="R1578" s="551">
        <f t="shared" ca="1" si="1364"/>
        <v>0</v>
      </c>
      <c r="S1578" s="551">
        <f t="shared" ca="1" si="1364"/>
        <v>0</v>
      </c>
      <c r="T1578" s="551">
        <f t="shared" ca="1" si="1364"/>
        <v>0</v>
      </c>
      <c r="U1578" s="551">
        <f t="shared" ca="1" si="1364"/>
        <v>0</v>
      </c>
      <c r="V1578" s="551">
        <f t="shared" ca="1" si="1364"/>
        <v>0</v>
      </c>
      <c r="W1578" s="551">
        <f t="shared" ca="1" si="1364"/>
        <v>0</v>
      </c>
      <c r="X1578" s="551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0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7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7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2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1">
        <f t="shared" ref="K1585:X1585" ca="1" si="1367">IF(AND(OFFSET($F$269,$D1579,0)="tak",OFFSET($G$269,$D1579,0)="tak",OFFSET($J$269,$D1579,0)="ok",LataProjekcji&lt;=Koniec_Projekt),ROUND(OFFSET($K$2470,$H1584,(COLUMN()-11))*OFFSET($K$469,$H1585,(COLUMN()-11)),0),0)</f>
        <v>0</v>
      </c>
      <c r="L1585" s="551">
        <f t="shared" ca="1" si="1367"/>
        <v>0</v>
      </c>
      <c r="M1585" s="551">
        <f t="shared" ca="1" si="1367"/>
        <v>0</v>
      </c>
      <c r="N1585" s="551">
        <f t="shared" ca="1" si="1367"/>
        <v>0</v>
      </c>
      <c r="O1585" s="551">
        <f t="shared" ca="1" si="1367"/>
        <v>0</v>
      </c>
      <c r="P1585" s="551">
        <f t="shared" ca="1" si="1367"/>
        <v>0</v>
      </c>
      <c r="Q1585" s="551">
        <f t="shared" ca="1" si="1367"/>
        <v>0</v>
      </c>
      <c r="R1585" s="551">
        <f t="shared" ca="1" si="1367"/>
        <v>0</v>
      </c>
      <c r="S1585" s="551">
        <f t="shared" ca="1" si="1367"/>
        <v>0</v>
      </c>
      <c r="T1585" s="551">
        <f t="shared" ca="1" si="1367"/>
        <v>0</v>
      </c>
      <c r="U1585" s="551">
        <f t="shared" ca="1" si="1367"/>
        <v>0</v>
      </c>
      <c r="V1585" s="551">
        <f t="shared" ca="1" si="1367"/>
        <v>0</v>
      </c>
      <c r="W1585" s="551">
        <f t="shared" ca="1" si="1367"/>
        <v>0</v>
      </c>
      <c r="X1585" s="551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0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7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7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2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1">
        <f t="shared" ref="K1592:X1592" ca="1" si="1370">IF(AND(OFFSET($F$269,$D1586,0)="tak",OFFSET($G$269,$D1586,0)="tak",OFFSET($J$269,$D1586,0)="ok",LataProjekcji&lt;=Koniec_Projekt),ROUND(OFFSET($K$2470,$H1591,(COLUMN()-11))*OFFSET($K$469,$H1592,(COLUMN()-11)),0),0)</f>
        <v>0</v>
      </c>
      <c r="L1592" s="551">
        <f t="shared" ca="1" si="1370"/>
        <v>0</v>
      </c>
      <c r="M1592" s="551">
        <f t="shared" ca="1" si="1370"/>
        <v>0</v>
      </c>
      <c r="N1592" s="551">
        <f t="shared" ca="1" si="1370"/>
        <v>0</v>
      </c>
      <c r="O1592" s="551">
        <f t="shared" ca="1" si="1370"/>
        <v>0</v>
      </c>
      <c r="P1592" s="551">
        <f t="shared" ca="1" si="1370"/>
        <v>0</v>
      </c>
      <c r="Q1592" s="551">
        <f t="shared" ca="1" si="1370"/>
        <v>0</v>
      </c>
      <c r="R1592" s="551">
        <f t="shared" ca="1" si="1370"/>
        <v>0</v>
      </c>
      <c r="S1592" s="551">
        <f t="shared" ca="1" si="1370"/>
        <v>0</v>
      </c>
      <c r="T1592" s="551">
        <f t="shared" ca="1" si="1370"/>
        <v>0</v>
      </c>
      <c r="U1592" s="551">
        <f t="shared" ca="1" si="1370"/>
        <v>0</v>
      </c>
      <c r="V1592" s="551">
        <f t="shared" ca="1" si="1370"/>
        <v>0</v>
      </c>
      <c r="W1592" s="551">
        <f t="shared" ca="1" si="1370"/>
        <v>0</v>
      </c>
      <c r="X1592" s="551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0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7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7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2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1">
        <f t="shared" ref="K1599:X1599" ca="1" si="1373">IF(AND(OFFSET($F$269,$D1593,0)="tak",OFFSET($G$269,$D1593,0)="tak",OFFSET($J$269,$D1593,0)="ok",LataProjekcji&lt;=Koniec_Projekt),ROUND(OFFSET($K$2470,$H1598,(COLUMN()-11))*OFFSET($K$469,$H1599,(COLUMN()-11)),0),0)</f>
        <v>0</v>
      </c>
      <c r="L1599" s="551">
        <f t="shared" ca="1" si="1373"/>
        <v>0</v>
      </c>
      <c r="M1599" s="551">
        <f t="shared" ca="1" si="1373"/>
        <v>0</v>
      </c>
      <c r="N1599" s="551">
        <f t="shared" ca="1" si="1373"/>
        <v>0</v>
      </c>
      <c r="O1599" s="551">
        <f t="shared" ca="1" si="1373"/>
        <v>0</v>
      </c>
      <c r="P1599" s="551">
        <f t="shared" ca="1" si="1373"/>
        <v>0</v>
      </c>
      <c r="Q1599" s="551">
        <f t="shared" ca="1" si="1373"/>
        <v>0</v>
      </c>
      <c r="R1599" s="551">
        <f t="shared" ca="1" si="1373"/>
        <v>0</v>
      </c>
      <c r="S1599" s="551">
        <f t="shared" ca="1" si="1373"/>
        <v>0</v>
      </c>
      <c r="T1599" s="551">
        <f t="shared" ca="1" si="1373"/>
        <v>0</v>
      </c>
      <c r="U1599" s="551">
        <f t="shared" ca="1" si="1373"/>
        <v>0</v>
      </c>
      <c r="V1599" s="551">
        <f t="shared" ca="1" si="1373"/>
        <v>0</v>
      </c>
      <c r="W1599" s="551">
        <f t="shared" ca="1" si="1373"/>
        <v>0</v>
      </c>
      <c r="X1599" s="551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0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7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7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2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1">
        <f t="shared" ref="K1606:X1606" ca="1" si="1376">IF(AND(OFFSET($F$269,$D1600,0)="tak",OFFSET($G$269,$D1600,0)="tak",OFFSET($J$269,$D1600,0)="ok",LataProjekcji&lt;=Koniec_Projekt),ROUND(OFFSET($K$2470,$H1605,(COLUMN()-11))*OFFSET($K$469,$H1606,(COLUMN()-11)),0),0)</f>
        <v>0</v>
      </c>
      <c r="L1606" s="551">
        <f t="shared" ca="1" si="1376"/>
        <v>0</v>
      </c>
      <c r="M1606" s="551">
        <f t="shared" ca="1" si="1376"/>
        <v>0</v>
      </c>
      <c r="N1606" s="551">
        <f t="shared" ca="1" si="1376"/>
        <v>0</v>
      </c>
      <c r="O1606" s="551">
        <f t="shared" ca="1" si="1376"/>
        <v>0</v>
      </c>
      <c r="P1606" s="551">
        <f t="shared" ca="1" si="1376"/>
        <v>0</v>
      </c>
      <c r="Q1606" s="551">
        <f t="shared" ca="1" si="1376"/>
        <v>0</v>
      </c>
      <c r="R1606" s="551">
        <f t="shared" ca="1" si="1376"/>
        <v>0</v>
      </c>
      <c r="S1606" s="551">
        <f t="shared" ca="1" si="1376"/>
        <v>0</v>
      </c>
      <c r="T1606" s="551">
        <f t="shared" ca="1" si="1376"/>
        <v>0</v>
      </c>
      <c r="U1606" s="551">
        <f t="shared" ca="1" si="1376"/>
        <v>0</v>
      </c>
      <c r="V1606" s="551">
        <f t="shared" ca="1" si="1376"/>
        <v>0</v>
      </c>
      <c r="W1606" s="551">
        <f t="shared" ca="1" si="1376"/>
        <v>0</v>
      </c>
      <c r="X1606" s="551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0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7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7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2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1">
        <f t="shared" ref="K1613:X1613" ca="1" si="1379">IF(AND(OFFSET($F$269,$D1607,0)="tak",OFFSET($G$269,$D1607,0)="tak",OFFSET($J$269,$D1607,0)="ok",LataProjekcji&lt;=Koniec_Projekt),ROUND(OFFSET($K$2470,$H1612,(COLUMN()-11))*OFFSET($K$469,$H1613,(COLUMN()-11)),0),0)</f>
        <v>0</v>
      </c>
      <c r="L1613" s="551">
        <f t="shared" ca="1" si="1379"/>
        <v>0</v>
      </c>
      <c r="M1613" s="551">
        <f t="shared" ca="1" si="1379"/>
        <v>0</v>
      </c>
      <c r="N1613" s="551">
        <f t="shared" ca="1" si="1379"/>
        <v>0</v>
      </c>
      <c r="O1613" s="551">
        <f t="shared" ca="1" si="1379"/>
        <v>0</v>
      </c>
      <c r="P1613" s="551">
        <f t="shared" ca="1" si="1379"/>
        <v>0</v>
      </c>
      <c r="Q1613" s="551">
        <f t="shared" ca="1" si="1379"/>
        <v>0</v>
      </c>
      <c r="R1613" s="551">
        <f t="shared" ca="1" si="1379"/>
        <v>0</v>
      </c>
      <c r="S1613" s="551">
        <f t="shared" ca="1" si="1379"/>
        <v>0</v>
      </c>
      <c r="T1613" s="551">
        <f t="shared" ca="1" si="1379"/>
        <v>0</v>
      </c>
      <c r="U1613" s="551">
        <f t="shared" ca="1" si="1379"/>
        <v>0</v>
      </c>
      <c r="V1613" s="551">
        <f t="shared" ca="1" si="1379"/>
        <v>0</v>
      </c>
      <c r="W1613" s="551">
        <f t="shared" ca="1" si="1379"/>
        <v>0</v>
      </c>
      <c r="X1613" s="551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0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7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7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2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1">
        <f t="shared" ref="K1620:X1620" ca="1" si="1382">IF(AND(OFFSET($F$269,$D1614,0)="tak",OFFSET($G$269,$D1614,0)="tak",OFFSET($J$269,$D1614,0)="ok",LataProjekcji&lt;=Koniec_Projekt),ROUND(OFFSET($K$2470,$H1619,(COLUMN()-11))*OFFSET($K$469,$H1620,(COLUMN()-11)),0),0)</f>
        <v>0</v>
      </c>
      <c r="L1620" s="551">
        <f t="shared" ca="1" si="1382"/>
        <v>0</v>
      </c>
      <c r="M1620" s="551">
        <f t="shared" ca="1" si="1382"/>
        <v>0</v>
      </c>
      <c r="N1620" s="551">
        <f t="shared" ca="1" si="1382"/>
        <v>0</v>
      </c>
      <c r="O1620" s="551">
        <f t="shared" ca="1" si="1382"/>
        <v>0</v>
      </c>
      <c r="P1620" s="551">
        <f t="shared" ca="1" si="1382"/>
        <v>0</v>
      </c>
      <c r="Q1620" s="551">
        <f t="shared" ca="1" si="1382"/>
        <v>0</v>
      </c>
      <c r="R1620" s="551">
        <f t="shared" ca="1" si="1382"/>
        <v>0</v>
      </c>
      <c r="S1620" s="551">
        <f t="shared" ca="1" si="1382"/>
        <v>0</v>
      </c>
      <c r="T1620" s="551">
        <f t="shared" ca="1" si="1382"/>
        <v>0</v>
      </c>
      <c r="U1620" s="551">
        <f t="shared" ca="1" si="1382"/>
        <v>0</v>
      </c>
      <c r="V1620" s="551">
        <f t="shared" ca="1" si="1382"/>
        <v>0</v>
      </c>
      <c r="W1620" s="551">
        <f t="shared" ca="1" si="1382"/>
        <v>0</v>
      </c>
      <c r="X1620" s="551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0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7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7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2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1">
        <f t="shared" ref="K1627:X1627" ca="1" si="1385">IF(AND(OFFSET($F$269,$D1621,0)="tak",OFFSET($G$269,$D1621,0)="tak",OFFSET($J$269,$D1621,0)="ok",LataProjekcji&lt;=Koniec_Projekt),ROUND(OFFSET($K$2470,$H1626,(COLUMN()-11))*OFFSET($K$469,$H1627,(COLUMN()-11)),0),0)</f>
        <v>0</v>
      </c>
      <c r="L1627" s="551">
        <f t="shared" ca="1" si="1385"/>
        <v>0</v>
      </c>
      <c r="M1627" s="551">
        <f t="shared" ca="1" si="1385"/>
        <v>0</v>
      </c>
      <c r="N1627" s="551">
        <f t="shared" ca="1" si="1385"/>
        <v>0</v>
      </c>
      <c r="O1627" s="551">
        <f t="shared" ca="1" si="1385"/>
        <v>0</v>
      </c>
      <c r="P1627" s="551">
        <f t="shared" ca="1" si="1385"/>
        <v>0</v>
      </c>
      <c r="Q1627" s="551">
        <f t="shared" ca="1" si="1385"/>
        <v>0</v>
      </c>
      <c r="R1627" s="551">
        <f t="shared" ca="1" si="1385"/>
        <v>0</v>
      </c>
      <c r="S1627" s="551">
        <f t="shared" ca="1" si="1385"/>
        <v>0</v>
      </c>
      <c r="T1627" s="551">
        <f t="shared" ca="1" si="1385"/>
        <v>0</v>
      </c>
      <c r="U1627" s="551">
        <f t="shared" ca="1" si="1385"/>
        <v>0</v>
      </c>
      <c r="V1627" s="551">
        <f t="shared" ca="1" si="1385"/>
        <v>0</v>
      </c>
      <c r="W1627" s="551">
        <f t="shared" ca="1" si="1385"/>
        <v>0</v>
      </c>
      <c r="X1627" s="551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0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7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7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2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1">
        <f t="shared" ref="K1634:X1634" ca="1" si="1388">IF(AND(OFFSET($F$269,$D1628,0)="tak",OFFSET($G$269,$D1628,0)="tak",OFFSET($J$269,$D1628,0)="ok",LataProjekcji&lt;=Koniec_Projekt),ROUND(OFFSET($K$2470,$H1633,(COLUMN()-11))*OFFSET($K$469,$H1634,(COLUMN()-11)),0),0)</f>
        <v>0</v>
      </c>
      <c r="L1634" s="551">
        <f t="shared" ca="1" si="1388"/>
        <v>0</v>
      </c>
      <c r="M1634" s="551">
        <f t="shared" ca="1" si="1388"/>
        <v>0</v>
      </c>
      <c r="N1634" s="551">
        <f t="shared" ca="1" si="1388"/>
        <v>0</v>
      </c>
      <c r="O1634" s="551">
        <f t="shared" ca="1" si="1388"/>
        <v>0</v>
      </c>
      <c r="P1634" s="551">
        <f t="shared" ca="1" si="1388"/>
        <v>0</v>
      </c>
      <c r="Q1634" s="551">
        <f t="shared" ca="1" si="1388"/>
        <v>0</v>
      </c>
      <c r="R1634" s="551">
        <f t="shared" ca="1" si="1388"/>
        <v>0</v>
      </c>
      <c r="S1634" s="551">
        <f t="shared" ca="1" si="1388"/>
        <v>0</v>
      </c>
      <c r="T1634" s="551">
        <f t="shared" ca="1" si="1388"/>
        <v>0</v>
      </c>
      <c r="U1634" s="551">
        <f t="shared" ca="1" si="1388"/>
        <v>0</v>
      </c>
      <c r="V1634" s="551">
        <f t="shared" ca="1" si="1388"/>
        <v>0</v>
      </c>
      <c r="W1634" s="551">
        <f t="shared" ca="1" si="1388"/>
        <v>0</v>
      </c>
      <c r="X1634" s="551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0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7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7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2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1">
        <f t="shared" ref="K1641:X1641" ca="1" si="1391">IF(AND(OFFSET($F$269,$D1635,0)="tak",OFFSET($G$269,$D1635,0)="tak",OFFSET($J$269,$D1635,0)="ok",LataProjekcji&lt;=Koniec_Projekt),ROUND(OFFSET($K$2470,$H1640,(COLUMN()-11))*OFFSET($K$469,$H1641,(COLUMN()-11)),0),0)</f>
        <v>0</v>
      </c>
      <c r="L1641" s="551">
        <f t="shared" ca="1" si="1391"/>
        <v>0</v>
      </c>
      <c r="M1641" s="551">
        <f t="shared" ca="1" si="1391"/>
        <v>0</v>
      </c>
      <c r="N1641" s="551">
        <f t="shared" ca="1" si="1391"/>
        <v>0</v>
      </c>
      <c r="O1641" s="551">
        <f t="shared" ca="1" si="1391"/>
        <v>0</v>
      </c>
      <c r="P1641" s="551">
        <f t="shared" ca="1" si="1391"/>
        <v>0</v>
      </c>
      <c r="Q1641" s="551">
        <f t="shared" ca="1" si="1391"/>
        <v>0</v>
      </c>
      <c r="R1641" s="551">
        <f t="shared" ca="1" si="1391"/>
        <v>0</v>
      </c>
      <c r="S1641" s="551">
        <f t="shared" ca="1" si="1391"/>
        <v>0</v>
      </c>
      <c r="T1641" s="551">
        <f t="shared" ca="1" si="1391"/>
        <v>0</v>
      </c>
      <c r="U1641" s="551">
        <f t="shared" ca="1" si="1391"/>
        <v>0</v>
      </c>
      <c r="V1641" s="551">
        <f t="shared" ca="1" si="1391"/>
        <v>0</v>
      </c>
      <c r="W1641" s="551">
        <f t="shared" ca="1" si="1391"/>
        <v>0</v>
      </c>
      <c r="X1641" s="551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0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7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7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2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1">
        <f t="shared" ref="K1648:X1648" ca="1" si="1394">IF(AND(OFFSET($F$269,$D1642,0)="tak",OFFSET($G$269,$D1642,0)="tak",OFFSET($J$269,$D1642,0)="ok",LataProjekcji&lt;=Koniec_Projekt),ROUND(OFFSET($K$2470,$H1647,(COLUMN()-11))*OFFSET($K$469,$H1648,(COLUMN()-11)),0),0)</f>
        <v>0</v>
      </c>
      <c r="L1648" s="551">
        <f t="shared" ca="1" si="1394"/>
        <v>0</v>
      </c>
      <c r="M1648" s="551">
        <f t="shared" ca="1" si="1394"/>
        <v>0</v>
      </c>
      <c r="N1648" s="551">
        <f t="shared" ca="1" si="1394"/>
        <v>0</v>
      </c>
      <c r="O1648" s="551">
        <f t="shared" ca="1" si="1394"/>
        <v>0</v>
      </c>
      <c r="P1648" s="551">
        <f t="shared" ca="1" si="1394"/>
        <v>0</v>
      </c>
      <c r="Q1648" s="551">
        <f t="shared" ca="1" si="1394"/>
        <v>0</v>
      </c>
      <c r="R1648" s="551">
        <f t="shared" ca="1" si="1394"/>
        <v>0</v>
      </c>
      <c r="S1648" s="551">
        <f t="shared" ca="1" si="1394"/>
        <v>0</v>
      </c>
      <c r="T1648" s="551">
        <f t="shared" ca="1" si="1394"/>
        <v>0</v>
      </c>
      <c r="U1648" s="551">
        <f t="shared" ca="1" si="1394"/>
        <v>0</v>
      </c>
      <c r="V1648" s="551">
        <f t="shared" ca="1" si="1394"/>
        <v>0</v>
      </c>
      <c r="W1648" s="551">
        <f t="shared" ca="1" si="1394"/>
        <v>0</v>
      </c>
      <c r="X1648" s="551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0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7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7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2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1">
        <f t="shared" ref="K1655:X1655" ca="1" si="1397">IF(AND(OFFSET($F$269,$D1649,0)="tak",OFFSET($G$269,$D1649,0)="tak",OFFSET($J$269,$D1649,0)="ok",LataProjekcji&lt;=Koniec_Projekt),ROUND(OFFSET($K$2470,$H1654,(COLUMN()-11))*OFFSET($K$469,$H1655,(COLUMN()-11)),0),0)</f>
        <v>0</v>
      </c>
      <c r="L1655" s="551">
        <f t="shared" ca="1" si="1397"/>
        <v>0</v>
      </c>
      <c r="M1655" s="551">
        <f t="shared" ca="1" si="1397"/>
        <v>0</v>
      </c>
      <c r="N1655" s="551">
        <f t="shared" ca="1" si="1397"/>
        <v>0</v>
      </c>
      <c r="O1655" s="551">
        <f t="shared" ca="1" si="1397"/>
        <v>0</v>
      </c>
      <c r="P1655" s="551">
        <f t="shared" ca="1" si="1397"/>
        <v>0</v>
      </c>
      <c r="Q1655" s="551">
        <f t="shared" ca="1" si="1397"/>
        <v>0</v>
      </c>
      <c r="R1655" s="551">
        <f t="shared" ca="1" si="1397"/>
        <v>0</v>
      </c>
      <c r="S1655" s="551">
        <f t="shared" ca="1" si="1397"/>
        <v>0</v>
      </c>
      <c r="T1655" s="551">
        <f t="shared" ca="1" si="1397"/>
        <v>0</v>
      </c>
      <c r="U1655" s="551">
        <f t="shared" ca="1" si="1397"/>
        <v>0</v>
      </c>
      <c r="V1655" s="551">
        <f t="shared" ca="1" si="1397"/>
        <v>0</v>
      </c>
      <c r="W1655" s="551">
        <f t="shared" ca="1" si="1397"/>
        <v>0</v>
      </c>
      <c r="X1655" s="551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0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7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7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2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1">
        <f t="shared" ref="K1662:X1662" ca="1" si="1400">IF(AND(OFFSET($F$269,$D1656,0)="tak",OFFSET($G$269,$D1656,0)="tak",OFFSET($J$269,$D1656,0)="ok",LataProjekcji&lt;=Koniec_Projekt),ROUND(OFFSET($K$2470,$H1661,(COLUMN()-11))*OFFSET($K$469,$H1662,(COLUMN()-11)),0),0)</f>
        <v>0</v>
      </c>
      <c r="L1662" s="551">
        <f t="shared" ca="1" si="1400"/>
        <v>0</v>
      </c>
      <c r="M1662" s="551">
        <f t="shared" ca="1" si="1400"/>
        <v>0</v>
      </c>
      <c r="N1662" s="551">
        <f t="shared" ca="1" si="1400"/>
        <v>0</v>
      </c>
      <c r="O1662" s="551">
        <f t="shared" ca="1" si="1400"/>
        <v>0</v>
      </c>
      <c r="P1662" s="551">
        <f t="shared" ca="1" si="1400"/>
        <v>0</v>
      </c>
      <c r="Q1662" s="551">
        <f t="shared" ca="1" si="1400"/>
        <v>0</v>
      </c>
      <c r="R1662" s="551">
        <f t="shared" ca="1" si="1400"/>
        <v>0</v>
      </c>
      <c r="S1662" s="551">
        <f t="shared" ca="1" si="1400"/>
        <v>0</v>
      </c>
      <c r="T1662" s="551">
        <f t="shared" ca="1" si="1400"/>
        <v>0</v>
      </c>
      <c r="U1662" s="551">
        <f t="shared" ca="1" si="1400"/>
        <v>0</v>
      </c>
      <c r="V1662" s="551">
        <f t="shared" ca="1" si="1400"/>
        <v>0</v>
      </c>
      <c r="W1662" s="551">
        <f t="shared" ca="1" si="1400"/>
        <v>0</v>
      </c>
      <c r="X1662" s="551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0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7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7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2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1">
        <f t="shared" ref="K1669:X1669" ca="1" si="1403">IF(AND(OFFSET($F$269,$D1663,0)="tak",OFFSET($G$269,$D1663,0)="tak",OFFSET($J$269,$D1663,0)="ok",LataProjekcji&lt;=Koniec_Projekt),ROUND(OFFSET($K$2470,$H1668,(COLUMN()-11))*OFFSET($K$469,$H1669,(COLUMN()-11)),0),0)</f>
        <v>0</v>
      </c>
      <c r="L1669" s="551">
        <f t="shared" ca="1" si="1403"/>
        <v>0</v>
      </c>
      <c r="M1669" s="551">
        <f t="shared" ca="1" si="1403"/>
        <v>0</v>
      </c>
      <c r="N1669" s="551">
        <f t="shared" ca="1" si="1403"/>
        <v>0</v>
      </c>
      <c r="O1669" s="551">
        <f t="shared" ca="1" si="1403"/>
        <v>0</v>
      </c>
      <c r="P1669" s="551">
        <f t="shared" ca="1" si="1403"/>
        <v>0</v>
      </c>
      <c r="Q1669" s="551">
        <f t="shared" ca="1" si="1403"/>
        <v>0</v>
      </c>
      <c r="R1669" s="551">
        <f t="shared" ca="1" si="1403"/>
        <v>0</v>
      </c>
      <c r="S1669" s="551">
        <f t="shared" ca="1" si="1403"/>
        <v>0</v>
      </c>
      <c r="T1669" s="551">
        <f t="shared" ca="1" si="1403"/>
        <v>0</v>
      </c>
      <c r="U1669" s="551">
        <f t="shared" ca="1" si="1403"/>
        <v>0</v>
      </c>
      <c r="V1669" s="551">
        <f t="shared" ca="1" si="1403"/>
        <v>0</v>
      </c>
      <c r="W1669" s="551">
        <f t="shared" ca="1" si="1403"/>
        <v>0</v>
      </c>
      <c r="X1669" s="551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0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7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7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2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1">
        <f t="shared" ref="K1676:X1676" ca="1" si="1406">IF(AND(OFFSET($F$269,$D1670,0)="tak",OFFSET($G$269,$D1670,0)="tak",OFFSET($J$269,$D1670,0)="ok",LataProjekcji&lt;=Koniec_Projekt),ROUND(OFFSET($K$2470,$H1675,(COLUMN()-11))*OFFSET($K$469,$H1676,(COLUMN()-11)),0),0)</f>
        <v>0</v>
      </c>
      <c r="L1676" s="551">
        <f t="shared" ca="1" si="1406"/>
        <v>0</v>
      </c>
      <c r="M1676" s="551">
        <f t="shared" ca="1" si="1406"/>
        <v>0</v>
      </c>
      <c r="N1676" s="551">
        <f t="shared" ca="1" si="1406"/>
        <v>0</v>
      </c>
      <c r="O1676" s="551">
        <f t="shared" ca="1" si="1406"/>
        <v>0</v>
      </c>
      <c r="P1676" s="551">
        <f t="shared" ca="1" si="1406"/>
        <v>0</v>
      </c>
      <c r="Q1676" s="551">
        <f t="shared" ca="1" si="1406"/>
        <v>0</v>
      </c>
      <c r="R1676" s="551">
        <f t="shared" ca="1" si="1406"/>
        <v>0</v>
      </c>
      <c r="S1676" s="551">
        <f t="shared" ca="1" si="1406"/>
        <v>0</v>
      </c>
      <c r="T1676" s="551">
        <f t="shared" ca="1" si="1406"/>
        <v>0</v>
      </c>
      <c r="U1676" s="551">
        <f t="shared" ca="1" si="1406"/>
        <v>0</v>
      </c>
      <c r="V1676" s="551">
        <f t="shared" ca="1" si="1406"/>
        <v>0</v>
      </c>
      <c r="W1676" s="551">
        <f t="shared" ca="1" si="1406"/>
        <v>0</v>
      </c>
      <c r="X1676" s="551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0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7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7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2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1">
        <f t="shared" ref="K1683:X1683" ca="1" si="1409">IF(AND(OFFSET($F$269,$D1677,0)="tak",OFFSET($G$269,$D1677,0)="tak",OFFSET($J$269,$D1677,0)="ok",LataProjekcji&lt;=Koniec_Projekt),ROUND(OFFSET($K$2470,$H1682,(COLUMN()-11))*OFFSET($K$469,$H1683,(COLUMN()-11)),0),0)</f>
        <v>0</v>
      </c>
      <c r="L1683" s="551">
        <f t="shared" ca="1" si="1409"/>
        <v>0</v>
      </c>
      <c r="M1683" s="551">
        <f t="shared" ca="1" si="1409"/>
        <v>0</v>
      </c>
      <c r="N1683" s="551">
        <f t="shared" ca="1" si="1409"/>
        <v>0</v>
      </c>
      <c r="O1683" s="551">
        <f t="shared" ca="1" si="1409"/>
        <v>0</v>
      </c>
      <c r="P1683" s="551">
        <f t="shared" ca="1" si="1409"/>
        <v>0</v>
      </c>
      <c r="Q1683" s="551">
        <f t="shared" ca="1" si="1409"/>
        <v>0</v>
      </c>
      <c r="R1683" s="551">
        <f t="shared" ca="1" si="1409"/>
        <v>0</v>
      </c>
      <c r="S1683" s="551">
        <f t="shared" ca="1" si="1409"/>
        <v>0</v>
      </c>
      <c r="T1683" s="551">
        <f t="shared" ca="1" si="1409"/>
        <v>0</v>
      </c>
      <c r="U1683" s="551">
        <f t="shared" ca="1" si="1409"/>
        <v>0</v>
      </c>
      <c r="V1683" s="551">
        <f t="shared" ca="1" si="1409"/>
        <v>0</v>
      </c>
      <c r="W1683" s="551">
        <f t="shared" ca="1" si="1409"/>
        <v>0</v>
      </c>
      <c r="X1683" s="551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0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7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7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2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1">
        <f t="shared" ref="K1690:X1690" ca="1" si="1412">IF(AND(OFFSET($F$269,$D1684,0)="tak",OFFSET($G$269,$D1684,0)="tak",OFFSET($J$269,$D1684,0)="ok",LataProjekcji&lt;=Koniec_Projekt),ROUND(OFFSET($K$2470,$H1689,(COLUMN()-11))*OFFSET($K$469,$H1690,(COLUMN()-11)),0),0)</f>
        <v>0</v>
      </c>
      <c r="L1690" s="551">
        <f t="shared" ca="1" si="1412"/>
        <v>0</v>
      </c>
      <c r="M1690" s="551">
        <f t="shared" ca="1" si="1412"/>
        <v>0</v>
      </c>
      <c r="N1690" s="551">
        <f t="shared" ca="1" si="1412"/>
        <v>0</v>
      </c>
      <c r="O1690" s="551">
        <f t="shared" ca="1" si="1412"/>
        <v>0</v>
      </c>
      <c r="P1690" s="551">
        <f t="shared" ca="1" si="1412"/>
        <v>0</v>
      </c>
      <c r="Q1690" s="551">
        <f t="shared" ca="1" si="1412"/>
        <v>0</v>
      </c>
      <c r="R1690" s="551">
        <f t="shared" ca="1" si="1412"/>
        <v>0</v>
      </c>
      <c r="S1690" s="551">
        <f t="shared" ca="1" si="1412"/>
        <v>0</v>
      </c>
      <c r="T1690" s="551">
        <f t="shared" ca="1" si="1412"/>
        <v>0</v>
      </c>
      <c r="U1690" s="551">
        <f t="shared" ca="1" si="1412"/>
        <v>0</v>
      </c>
      <c r="V1690" s="551">
        <f t="shared" ca="1" si="1412"/>
        <v>0</v>
      </c>
      <c r="W1690" s="551">
        <f t="shared" ca="1" si="1412"/>
        <v>0</v>
      </c>
      <c r="X1690" s="551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0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7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7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2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1">
        <f t="shared" ref="K1697:X1697" ca="1" si="1415">IF(AND(OFFSET($F$269,$D1691,0)="tak",OFFSET($G$269,$D1691,0)="tak",OFFSET($J$269,$D1691,0)="ok",LataProjekcji&lt;=Koniec_Projekt),ROUND(OFFSET($K$2470,$H1696,(COLUMN()-11))*OFFSET($K$469,$H1697,(COLUMN()-11)),0),0)</f>
        <v>0</v>
      </c>
      <c r="L1697" s="551">
        <f t="shared" ca="1" si="1415"/>
        <v>0</v>
      </c>
      <c r="M1697" s="551">
        <f t="shared" ca="1" si="1415"/>
        <v>0</v>
      </c>
      <c r="N1697" s="551">
        <f t="shared" ca="1" si="1415"/>
        <v>0</v>
      </c>
      <c r="O1697" s="551">
        <f t="shared" ca="1" si="1415"/>
        <v>0</v>
      </c>
      <c r="P1697" s="551">
        <f t="shared" ca="1" si="1415"/>
        <v>0</v>
      </c>
      <c r="Q1697" s="551">
        <f t="shared" ca="1" si="1415"/>
        <v>0</v>
      </c>
      <c r="R1697" s="551">
        <f t="shared" ca="1" si="1415"/>
        <v>0</v>
      </c>
      <c r="S1697" s="551">
        <f t="shared" ca="1" si="1415"/>
        <v>0</v>
      </c>
      <c r="T1697" s="551">
        <f t="shared" ca="1" si="1415"/>
        <v>0</v>
      </c>
      <c r="U1697" s="551">
        <f t="shared" ca="1" si="1415"/>
        <v>0</v>
      </c>
      <c r="V1697" s="551">
        <f t="shared" ca="1" si="1415"/>
        <v>0</v>
      </c>
      <c r="W1697" s="551">
        <f t="shared" ca="1" si="1415"/>
        <v>0</v>
      </c>
      <c r="X1697" s="551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0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7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7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2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1">
        <f t="shared" ref="K1704:X1704" ca="1" si="1418">IF(AND(OFFSET($F$269,$D1698,0)="tak",OFFSET($G$269,$D1698,0)="tak",OFFSET($J$269,$D1698,0)="ok",LataProjekcji&lt;=Koniec_Projekt),ROUND(OFFSET($K$2470,$H1703,(COLUMN()-11))*OFFSET($K$469,$H1704,(COLUMN()-11)),0),0)</f>
        <v>0</v>
      </c>
      <c r="L1704" s="551">
        <f t="shared" ca="1" si="1418"/>
        <v>0</v>
      </c>
      <c r="M1704" s="551">
        <f t="shared" ca="1" si="1418"/>
        <v>0</v>
      </c>
      <c r="N1704" s="551">
        <f t="shared" ca="1" si="1418"/>
        <v>0</v>
      </c>
      <c r="O1704" s="551">
        <f t="shared" ca="1" si="1418"/>
        <v>0</v>
      </c>
      <c r="P1704" s="551">
        <f t="shared" ca="1" si="1418"/>
        <v>0</v>
      </c>
      <c r="Q1704" s="551">
        <f t="shared" ca="1" si="1418"/>
        <v>0</v>
      </c>
      <c r="R1704" s="551">
        <f t="shared" ca="1" si="1418"/>
        <v>0</v>
      </c>
      <c r="S1704" s="551">
        <f t="shared" ca="1" si="1418"/>
        <v>0</v>
      </c>
      <c r="T1704" s="551">
        <f t="shared" ca="1" si="1418"/>
        <v>0</v>
      </c>
      <c r="U1704" s="551">
        <f t="shared" ca="1" si="1418"/>
        <v>0</v>
      </c>
      <c r="V1704" s="551">
        <f t="shared" ca="1" si="1418"/>
        <v>0</v>
      </c>
      <c r="W1704" s="551">
        <f t="shared" ca="1" si="1418"/>
        <v>0</v>
      </c>
      <c r="X1704" s="551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0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7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7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2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1">
        <f t="shared" ref="K1711:X1711" ca="1" si="1421">IF(AND(OFFSET($F$269,$D1705,0)="tak",OFFSET($G$269,$D1705,0)="tak",OFFSET($J$269,$D1705,0)="ok",LataProjekcji&lt;=Koniec_Projekt),ROUND(OFFSET($K$2470,$H1710,(COLUMN()-11))*OFFSET($K$469,$H1711,(COLUMN()-11)),0),0)</f>
        <v>0</v>
      </c>
      <c r="L1711" s="551">
        <f t="shared" ca="1" si="1421"/>
        <v>0</v>
      </c>
      <c r="M1711" s="551">
        <f t="shared" ca="1" si="1421"/>
        <v>0</v>
      </c>
      <c r="N1711" s="551">
        <f t="shared" ca="1" si="1421"/>
        <v>0</v>
      </c>
      <c r="O1711" s="551">
        <f t="shared" ca="1" si="1421"/>
        <v>0</v>
      </c>
      <c r="P1711" s="551">
        <f t="shared" ca="1" si="1421"/>
        <v>0</v>
      </c>
      <c r="Q1711" s="551">
        <f t="shared" ca="1" si="1421"/>
        <v>0</v>
      </c>
      <c r="R1711" s="551">
        <f t="shared" ca="1" si="1421"/>
        <v>0</v>
      </c>
      <c r="S1711" s="551">
        <f t="shared" ca="1" si="1421"/>
        <v>0</v>
      </c>
      <c r="T1711" s="551">
        <f t="shared" ca="1" si="1421"/>
        <v>0</v>
      </c>
      <c r="U1711" s="551">
        <f t="shared" ca="1" si="1421"/>
        <v>0</v>
      </c>
      <c r="V1711" s="551">
        <f t="shared" ca="1" si="1421"/>
        <v>0</v>
      </c>
      <c r="W1711" s="551">
        <f t="shared" ca="1" si="1421"/>
        <v>0</v>
      </c>
      <c r="X1711" s="551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0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7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7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2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1">
        <f t="shared" ref="K1718:X1718" ca="1" si="1424">IF(AND(OFFSET($F$269,$D1712,0)="tak",OFFSET($G$269,$D1712,0)="tak",OFFSET($J$269,$D1712,0)="ok",LataProjekcji&lt;=Koniec_Projekt),ROUND(OFFSET($K$2470,$H1717,(COLUMN()-11))*OFFSET($K$469,$H1718,(COLUMN()-11)),0),0)</f>
        <v>0</v>
      </c>
      <c r="L1718" s="551">
        <f t="shared" ca="1" si="1424"/>
        <v>0</v>
      </c>
      <c r="M1718" s="551">
        <f t="shared" ca="1" si="1424"/>
        <v>0</v>
      </c>
      <c r="N1718" s="551">
        <f t="shared" ca="1" si="1424"/>
        <v>0</v>
      </c>
      <c r="O1718" s="551">
        <f t="shared" ca="1" si="1424"/>
        <v>0</v>
      </c>
      <c r="P1718" s="551">
        <f t="shared" ca="1" si="1424"/>
        <v>0</v>
      </c>
      <c r="Q1718" s="551">
        <f t="shared" ca="1" si="1424"/>
        <v>0</v>
      </c>
      <c r="R1718" s="551">
        <f t="shared" ca="1" si="1424"/>
        <v>0</v>
      </c>
      <c r="S1718" s="551">
        <f t="shared" ca="1" si="1424"/>
        <v>0</v>
      </c>
      <c r="T1718" s="551">
        <f t="shared" ca="1" si="1424"/>
        <v>0</v>
      </c>
      <c r="U1718" s="551">
        <f t="shared" ca="1" si="1424"/>
        <v>0</v>
      </c>
      <c r="V1718" s="551">
        <f t="shared" ca="1" si="1424"/>
        <v>0</v>
      </c>
      <c r="W1718" s="551">
        <f t="shared" ca="1" si="1424"/>
        <v>0</v>
      </c>
      <c r="X1718" s="551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0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7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7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2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1">
        <f t="shared" ref="K1725:X1725" ca="1" si="1427">IF(AND(OFFSET($F$269,$D1719,0)="tak",OFFSET($G$269,$D1719,0)="tak",OFFSET($J$269,$D1719,0)="ok",LataProjekcji&lt;=Koniec_Projekt),ROUND(OFFSET($K$2470,$H1724,(COLUMN()-11))*OFFSET($K$469,$H1725,(COLUMN()-11)),0),0)</f>
        <v>0</v>
      </c>
      <c r="L1725" s="551">
        <f t="shared" ca="1" si="1427"/>
        <v>0</v>
      </c>
      <c r="M1725" s="551">
        <f t="shared" ca="1" si="1427"/>
        <v>0</v>
      </c>
      <c r="N1725" s="551">
        <f t="shared" ca="1" si="1427"/>
        <v>0</v>
      </c>
      <c r="O1725" s="551">
        <f t="shared" ca="1" si="1427"/>
        <v>0</v>
      </c>
      <c r="P1725" s="551">
        <f t="shared" ca="1" si="1427"/>
        <v>0</v>
      </c>
      <c r="Q1725" s="551">
        <f t="shared" ca="1" si="1427"/>
        <v>0</v>
      </c>
      <c r="R1725" s="551">
        <f t="shared" ca="1" si="1427"/>
        <v>0</v>
      </c>
      <c r="S1725" s="551">
        <f t="shared" ca="1" si="1427"/>
        <v>0</v>
      </c>
      <c r="T1725" s="551">
        <f t="shared" ca="1" si="1427"/>
        <v>0</v>
      </c>
      <c r="U1725" s="551">
        <f t="shared" ca="1" si="1427"/>
        <v>0</v>
      </c>
      <c r="V1725" s="551">
        <f t="shared" ca="1" si="1427"/>
        <v>0</v>
      </c>
      <c r="W1725" s="551">
        <f t="shared" ca="1" si="1427"/>
        <v>0</v>
      </c>
      <c r="X1725" s="551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0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7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7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2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1">
        <f t="shared" ref="K1732:X1732" ca="1" si="1430">IF(AND(OFFSET($F$269,$D1726,0)="tak",OFFSET($G$269,$D1726,0)="tak",OFFSET($J$269,$D1726,0)="ok",LataProjekcji&lt;=Koniec_Projekt),ROUND(OFFSET($K$2470,$H1731,(COLUMN()-11))*OFFSET($K$469,$H1732,(COLUMN()-11)),0),0)</f>
        <v>0</v>
      </c>
      <c r="L1732" s="551">
        <f t="shared" ca="1" si="1430"/>
        <v>0</v>
      </c>
      <c r="M1732" s="551">
        <f t="shared" ca="1" si="1430"/>
        <v>0</v>
      </c>
      <c r="N1732" s="551">
        <f t="shared" ca="1" si="1430"/>
        <v>0</v>
      </c>
      <c r="O1732" s="551">
        <f t="shared" ca="1" si="1430"/>
        <v>0</v>
      </c>
      <c r="P1732" s="551">
        <f t="shared" ca="1" si="1430"/>
        <v>0</v>
      </c>
      <c r="Q1732" s="551">
        <f t="shared" ca="1" si="1430"/>
        <v>0</v>
      </c>
      <c r="R1732" s="551">
        <f t="shared" ca="1" si="1430"/>
        <v>0</v>
      </c>
      <c r="S1732" s="551">
        <f t="shared" ca="1" si="1430"/>
        <v>0</v>
      </c>
      <c r="T1732" s="551">
        <f t="shared" ca="1" si="1430"/>
        <v>0</v>
      </c>
      <c r="U1732" s="551">
        <f t="shared" ca="1" si="1430"/>
        <v>0</v>
      </c>
      <c r="V1732" s="551">
        <f t="shared" ca="1" si="1430"/>
        <v>0</v>
      </c>
      <c r="W1732" s="551">
        <f t="shared" ca="1" si="1430"/>
        <v>0</v>
      </c>
      <c r="X1732" s="551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0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7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7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2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1">
        <f t="shared" ref="K1739:X1739" ca="1" si="1433">IF(AND(OFFSET($F$269,$D1733,0)="tak",OFFSET($G$269,$D1733,0)="tak",OFFSET($J$269,$D1733,0)="ok",LataProjekcji&lt;=Koniec_Projekt),ROUND(OFFSET($K$2470,$H1738,(COLUMN()-11))*OFFSET($K$469,$H1739,(COLUMN()-11)),0),0)</f>
        <v>0</v>
      </c>
      <c r="L1739" s="551">
        <f t="shared" ca="1" si="1433"/>
        <v>0</v>
      </c>
      <c r="M1739" s="551">
        <f t="shared" ca="1" si="1433"/>
        <v>0</v>
      </c>
      <c r="N1739" s="551">
        <f t="shared" ca="1" si="1433"/>
        <v>0</v>
      </c>
      <c r="O1739" s="551">
        <f t="shared" ca="1" si="1433"/>
        <v>0</v>
      </c>
      <c r="P1739" s="551">
        <f t="shared" ca="1" si="1433"/>
        <v>0</v>
      </c>
      <c r="Q1739" s="551">
        <f t="shared" ca="1" si="1433"/>
        <v>0</v>
      </c>
      <c r="R1739" s="551">
        <f t="shared" ca="1" si="1433"/>
        <v>0</v>
      </c>
      <c r="S1739" s="551">
        <f t="shared" ca="1" si="1433"/>
        <v>0</v>
      </c>
      <c r="T1739" s="551">
        <f t="shared" ca="1" si="1433"/>
        <v>0</v>
      </c>
      <c r="U1739" s="551">
        <f t="shared" ca="1" si="1433"/>
        <v>0</v>
      </c>
      <c r="V1739" s="551">
        <f t="shared" ca="1" si="1433"/>
        <v>0</v>
      </c>
      <c r="W1739" s="551">
        <f t="shared" ca="1" si="1433"/>
        <v>0</v>
      </c>
      <c r="X1739" s="551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0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7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7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2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1">
        <f t="shared" ref="K1746:X1746" ca="1" si="1436">IF(AND(OFFSET($F$269,$D1740,0)="tak",OFFSET($G$269,$D1740,0)="tak",OFFSET($J$269,$D1740,0)="ok",LataProjekcji&lt;=Koniec_Projekt),ROUND(OFFSET($K$2470,$H1745,(COLUMN()-11))*OFFSET($K$469,$H1746,(COLUMN()-11)),0),0)</f>
        <v>0</v>
      </c>
      <c r="L1746" s="551">
        <f t="shared" ca="1" si="1436"/>
        <v>0</v>
      </c>
      <c r="M1746" s="551">
        <f t="shared" ca="1" si="1436"/>
        <v>0</v>
      </c>
      <c r="N1746" s="551">
        <f t="shared" ca="1" si="1436"/>
        <v>0</v>
      </c>
      <c r="O1746" s="551">
        <f t="shared" ca="1" si="1436"/>
        <v>0</v>
      </c>
      <c r="P1746" s="551">
        <f t="shared" ca="1" si="1436"/>
        <v>0</v>
      </c>
      <c r="Q1746" s="551">
        <f t="shared" ca="1" si="1436"/>
        <v>0</v>
      </c>
      <c r="R1746" s="551">
        <f t="shared" ca="1" si="1436"/>
        <v>0</v>
      </c>
      <c r="S1746" s="551">
        <f t="shared" ca="1" si="1436"/>
        <v>0</v>
      </c>
      <c r="T1746" s="551">
        <f t="shared" ca="1" si="1436"/>
        <v>0</v>
      </c>
      <c r="U1746" s="551">
        <f t="shared" ca="1" si="1436"/>
        <v>0</v>
      </c>
      <c r="V1746" s="551">
        <f t="shared" ca="1" si="1436"/>
        <v>0</v>
      </c>
      <c r="W1746" s="551">
        <f t="shared" ca="1" si="1436"/>
        <v>0</v>
      </c>
      <c r="X1746" s="551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0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7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7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2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1">
        <f t="shared" ref="K1753:X1753" ca="1" si="1439">IF(AND(OFFSET($F$269,$D1747,0)="tak",OFFSET($G$269,$D1747,0)="tak",OFFSET($J$269,$D1747,0)="ok",LataProjekcji&lt;=Koniec_Projekt),ROUND(OFFSET($K$2470,$H1752,(COLUMN()-11))*OFFSET($K$469,$H1753,(COLUMN()-11)),0),0)</f>
        <v>0</v>
      </c>
      <c r="L1753" s="551">
        <f t="shared" ca="1" si="1439"/>
        <v>0</v>
      </c>
      <c r="M1753" s="551">
        <f t="shared" ca="1" si="1439"/>
        <v>0</v>
      </c>
      <c r="N1753" s="551">
        <f t="shared" ca="1" si="1439"/>
        <v>0</v>
      </c>
      <c r="O1753" s="551">
        <f t="shared" ca="1" si="1439"/>
        <v>0</v>
      </c>
      <c r="P1753" s="551">
        <f t="shared" ca="1" si="1439"/>
        <v>0</v>
      </c>
      <c r="Q1753" s="551">
        <f t="shared" ca="1" si="1439"/>
        <v>0</v>
      </c>
      <c r="R1753" s="551">
        <f t="shared" ca="1" si="1439"/>
        <v>0</v>
      </c>
      <c r="S1753" s="551">
        <f t="shared" ca="1" si="1439"/>
        <v>0</v>
      </c>
      <c r="T1753" s="551">
        <f t="shared" ca="1" si="1439"/>
        <v>0</v>
      </c>
      <c r="U1753" s="551">
        <f t="shared" ca="1" si="1439"/>
        <v>0</v>
      </c>
      <c r="V1753" s="551">
        <f t="shared" ca="1" si="1439"/>
        <v>0</v>
      </c>
      <c r="W1753" s="551">
        <f t="shared" ca="1" si="1439"/>
        <v>0</v>
      </c>
      <c r="X1753" s="551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0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7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7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2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1">
        <f t="shared" ref="K1760:X1760" ca="1" si="1442">IF(AND(OFFSET($F$269,$D1754,0)="tak",OFFSET($G$269,$D1754,0)="tak",OFFSET($J$269,$D1754,0)="ok",LataProjekcji&lt;=Koniec_Projekt),ROUND(OFFSET($K$2470,$H1759,(COLUMN()-11))*OFFSET($K$469,$H1760,(COLUMN()-11)),0),0)</f>
        <v>0</v>
      </c>
      <c r="L1760" s="551">
        <f t="shared" ca="1" si="1442"/>
        <v>0</v>
      </c>
      <c r="M1760" s="551">
        <f t="shared" ca="1" si="1442"/>
        <v>0</v>
      </c>
      <c r="N1760" s="551">
        <f t="shared" ca="1" si="1442"/>
        <v>0</v>
      </c>
      <c r="O1760" s="551">
        <f t="shared" ca="1" si="1442"/>
        <v>0</v>
      </c>
      <c r="P1760" s="551">
        <f t="shared" ca="1" si="1442"/>
        <v>0</v>
      </c>
      <c r="Q1760" s="551">
        <f t="shared" ca="1" si="1442"/>
        <v>0</v>
      </c>
      <c r="R1760" s="551">
        <f t="shared" ca="1" si="1442"/>
        <v>0</v>
      </c>
      <c r="S1760" s="551">
        <f t="shared" ca="1" si="1442"/>
        <v>0</v>
      </c>
      <c r="T1760" s="551">
        <f t="shared" ca="1" si="1442"/>
        <v>0</v>
      </c>
      <c r="U1760" s="551">
        <f t="shared" ca="1" si="1442"/>
        <v>0</v>
      </c>
      <c r="V1760" s="551">
        <f t="shared" ca="1" si="1442"/>
        <v>0</v>
      </c>
      <c r="W1760" s="551">
        <f t="shared" ca="1" si="1442"/>
        <v>0</v>
      </c>
      <c r="X1760" s="551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0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7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7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2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1">
        <f t="shared" ref="K1767:X1767" ca="1" si="1445">IF(AND(OFFSET($F$269,$D1761,0)="tak",OFFSET($G$269,$D1761,0)="tak",OFFSET($J$269,$D1761,0)="ok",LataProjekcji&lt;=Koniec_Projekt),ROUND(OFFSET($K$2470,$H1766,(COLUMN()-11))*OFFSET($K$469,$H1767,(COLUMN()-11)),0),0)</f>
        <v>0</v>
      </c>
      <c r="L1767" s="551">
        <f t="shared" ca="1" si="1445"/>
        <v>0</v>
      </c>
      <c r="M1767" s="551">
        <f t="shared" ca="1" si="1445"/>
        <v>0</v>
      </c>
      <c r="N1767" s="551">
        <f t="shared" ca="1" si="1445"/>
        <v>0</v>
      </c>
      <c r="O1767" s="551">
        <f t="shared" ca="1" si="1445"/>
        <v>0</v>
      </c>
      <c r="P1767" s="551">
        <f t="shared" ca="1" si="1445"/>
        <v>0</v>
      </c>
      <c r="Q1767" s="551">
        <f t="shared" ca="1" si="1445"/>
        <v>0</v>
      </c>
      <c r="R1767" s="551">
        <f t="shared" ca="1" si="1445"/>
        <v>0</v>
      </c>
      <c r="S1767" s="551">
        <f t="shared" ca="1" si="1445"/>
        <v>0</v>
      </c>
      <c r="T1767" s="551">
        <f t="shared" ca="1" si="1445"/>
        <v>0</v>
      </c>
      <c r="U1767" s="551">
        <f t="shared" ca="1" si="1445"/>
        <v>0</v>
      </c>
      <c r="V1767" s="551">
        <f t="shared" ca="1" si="1445"/>
        <v>0</v>
      </c>
      <c r="W1767" s="551">
        <f t="shared" ca="1" si="1445"/>
        <v>0</v>
      </c>
      <c r="X1767" s="551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0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7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7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2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1">
        <f t="shared" ref="K1774:X1774" ca="1" si="1448">IF(AND(OFFSET($F$269,$D1768,0)="tak",OFFSET($G$269,$D1768,0)="tak",OFFSET($J$269,$D1768,0)="ok",LataProjekcji&lt;=Koniec_Projekt),ROUND(OFFSET($K$2470,$H1773,(COLUMN()-11))*OFFSET($K$469,$H1774,(COLUMN()-11)),0),0)</f>
        <v>0</v>
      </c>
      <c r="L1774" s="551">
        <f t="shared" ca="1" si="1448"/>
        <v>0</v>
      </c>
      <c r="M1774" s="551">
        <f t="shared" ca="1" si="1448"/>
        <v>0</v>
      </c>
      <c r="N1774" s="551">
        <f t="shared" ca="1" si="1448"/>
        <v>0</v>
      </c>
      <c r="O1774" s="551">
        <f t="shared" ca="1" si="1448"/>
        <v>0</v>
      </c>
      <c r="P1774" s="551">
        <f t="shared" ca="1" si="1448"/>
        <v>0</v>
      </c>
      <c r="Q1774" s="551">
        <f t="shared" ca="1" si="1448"/>
        <v>0</v>
      </c>
      <c r="R1774" s="551">
        <f t="shared" ca="1" si="1448"/>
        <v>0</v>
      </c>
      <c r="S1774" s="551">
        <f t="shared" ca="1" si="1448"/>
        <v>0</v>
      </c>
      <c r="T1774" s="551">
        <f t="shared" ca="1" si="1448"/>
        <v>0</v>
      </c>
      <c r="U1774" s="551">
        <f t="shared" ca="1" si="1448"/>
        <v>0</v>
      </c>
      <c r="V1774" s="551">
        <f t="shared" ca="1" si="1448"/>
        <v>0</v>
      </c>
      <c r="W1774" s="551">
        <f t="shared" ca="1" si="1448"/>
        <v>0</v>
      </c>
      <c r="X1774" s="551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0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7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7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2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1">
        <f t="shared" ref="K1781:X1781" ca="1" si="1451">IF(AND(OFFSET($F$269,$D1775,0)="tak",OFFSET($G$269,$D1775,0)="tak",OFFSET($J$269,$D1775,0)="ok",LataProjekcji&lt;=Koniec_Projekt),ROUND(OFFSET($K$2470,$H1780,(COLUMN()-11))*OFFSET($K$469,$H1781,(COLUMN()-11)),0),0)</f>
        <v>0</v>
      </c>
      <c r="L1781" s="551">
        <f t="shared" ca="1" si="1451"/>
        <v>0</v>
      </c>
      <c r="M1781" s="551">
        <f t="shared" ca="1" si="1451"/>
        <v>0</v>
      </c>
      <c r="N1781" s="551">
        <f t="shared" ca="1" si="1451"/>
        <v>0</v>
      </c>
      <c r="O1781" s="551">
        <f t="shared" ca="1" si="1451"/>
        <v>0</v>
      </c>
      <c r="P1781" s="551">
        <f t="shared" ca="1" si="1451"/>
        <v>0</v>
      </c>
      <c r="Q1781" s="551">
        <f t="shared" ca="1" si="1451"/>
        <v>0</v>
      </c>
      <c r="R1781" s="551">
        <f t="shared" ca="1" si="1451"/>
        <v>0</v>
      </c>
      <c r="S1781" s="551">
        <f t="shared" ca="1" si="1451"/>
        <v>0</v>
      </c>
      <c r="T1781" s="551">
        <f t="shared" ca="1" si="1451"/>
        <v>0</v>
      </c>
      <c r="U1781" s="551">
        <f t="shared" ca="1" si="1451"/>
        <v>0</v>
      </c>
      <c r="V1781" s="551">
        <f t="shared" ca="1" si="1451"/>
        <v>0</v>
      </c>
      <c r="W1781" s="551">
        <f t="shared" ca="1" si="1451"/>
        <v>0</v>
      </c>
      <c r="X1781" s="551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0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7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7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2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1">
        <f t="shared" ref="K1788:X1788" ca="1" si="1454">IF(AND(OFFSET($F$269,$D1782,0)="tak",OFFSET($G$269,$D1782,0)="tak",OFFSET($J$269,$D1782,0)="ok",LataProjekcji&lt;=Koniec_Projekt),ROUND(OFFSET($K$2470,$H1787,(COLUMN()-11))*OFFSET($K$469,$H1788,(COLUMN()-11)),0),0)</f>
        <v>0</v>
      </c>
      <c r="L1788" s="551">
        <f t="shared" ca="1" si="1454"/>
        <v>0</v>
      </c>
      <c r="M1788" s="551">
        <f t="shared" ca="1" si="1454"/>
        <v>0</v>
      </c>
      <c r="N1788" s="551">
        <f t="shared" ca="1" si="1454"/>
        <v>0</v>
      </c>
      <c r="O1788" s="551">
        <f t="shared" ca="1" si="1454"/>
        <v>0</v>
      </c>
      <c r="P1788" s="551">
        <f t="shared" ca="1" si="1454"/>
        <v>0</v>
      </c>
      <c r="Q1788" s="551">
        <f t="shared" ca="1" si="1454"/>
        <v>0</v>
      </c>
      <c r="R1788" s="551">
        <f t="shared" ca="1" si="1454"/>
        <v>0</v>
      </c>
      <c r="S1788" s="551">
        <f t="shared" ca="1" si="1454"/>
        <v>0</v>
      </c>
      <c r="T1788" s="551">
        <f t="shared" ca="1" si="1454"/>
        <v>0</v>
      </c>
      <c r="U1788" s="551">
        <f t="shared" ca="1" si="1454"/>
        <v>0</v>
      </c>
      <c r="V1788" s="551">
        <f t="shared" ca="1" si="1454"/>
        <v>0</v>
      </c>
      <c r="W1788" s="551">
        <f t="shared" ca="1" si="1454"/>
        <v>0</v>
      </c>
      <c r="X1788" s="551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0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7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7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2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1">
        <f t="shared" ref="K1795:X1795" ca="1" si="1457">IF(AND(OFFSET($F$269,$D1789,0)="tak",OFFSET($G$269,$D1789,0)="tak",OFFSET($J$269,$D1789,0)="ok",LataProjekcji&lt;=Koniec_Projekt),ROUND(OFFSET($K$2470,$H1794,(COLUMN()-11))*OFFSET($K$469,$H1795,(COLUMN()-11)),0),0)</f>
        <v>0</v>
      </c>
      <c r="L1795" s="551">
        <f t="shared" ca="1" si="1457"/>
        <v>0</v>
      </c>
      <c r="M1795" s="551">
        <f t="shared" ca="1" si="1457"/>
        <v>0</v>
      </c>
      <c r="N1795" s="551">
        <f t="shared" ca="1" si="1457"/>
        <v>0</v>
      </c>
      <c r="O1795" s="551">
        <f t="shared" ca="1" si="1457"/>
        <v>0</v>
      </c>
      <c r="P1795" s="551">
        <f t="shared" ca="1" si="1457"/>
        <v>0</v>
      </c>
      <c r="Q1795" s="551">
        <f t="shared" ca="1" si="1457"/>
        <v>0</v>
      </c>
      <c r="R1795" s="551">
        <f t="shared" ca="1" si="1457"/>
        <v>0</v>
      </c>
      <c r="S1795" s="551">
        <f t="shared" ca="1" si="1457"/>
        <v>0</v>
      </c>
      <c r="T1795" s="551">
        <f t="shared" ca="1" si="1457"/>
        <v>0</v>
      </c>
      <c r="U1795" s="551">
        <f t="shared" ca="1" si="1457"/>
        <v>0</v>
      </c>
      <c r="V1795" s="551">
        <f t="shared" ca="1" si="1457"/>
        <v>0</v>
      </c>
      <c r="W1795" s="551">
        <f t="shared" ca="1" si="1457"/>
        <v>0</v>
      </c>
      <c r="X1795" s="551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0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7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7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2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1">
        <f t="shared" ref="K1802:X1802" ca="1" si="1460">IF(AND(OFFSET($F$269,$D1796,0)="tak",OFFSET($G$269,$D1796,0)="tak",OFFSET($J$269,$D1796,0)="ok",LataProjekcji&lt;=Koniec_Projekt),ROUND(OFFSET($K$2470,$H1801,(COLUMN()-11))*OFFSET($K$469,$H1802,(COLUMN()-11)),0),0)</f>
        <v>0</v>
      </c>
      <c r="L1802" s="551">
        <f t="shared" ca="1" si="1460"/>
        <v>0</v>
      </c>
      <c r="M1802" s="551">
        <f t="shared" ca="1" si="1460"/>
        <v>0</v>
      </c>
      <c r="N1802" s="551">
        <f t="shared" ca="1" si="1460"/>
        <v>0</v>
      </c>
      <c r="O1802" s="551">
        <f t="shared" ca="1" si="1460"/>
        <v>0</v>
      </c>
      <c r="P1802" s="551">
        <f t="shared" ca="1" si="1460"/>
        <v>0</v>
      </c>
      <c r="Q1802" s="551">
        <f t="shared" ca="1" si="1460"/>
        <v>0</v>
      </c>
      <c r="R1802" s="551">
        <f t="shared" ca="1" si="1460"/>
        <v>0</v>
      </c>
      <c r="S1802" s="551">
        <f t="shared" ca="1" si="1460"/>
        <v>0</v>
      </c>
      <c r="T1802" s="551">
        <f t="shared" ca="1" si="1460"/>
        <v>0</v>
      </c>
      <c r="U1802" s="551">
        <f t="shared" ca="1" si="1460"/>
        <v>0</v>
      </c>
      <c r="V1802" s="551">
        <f t="shared" ca="1" si="1460"/>
        <v>0</v>
      </c>
      <c r="W1802" s="551">
        <f t="shared" ca="1" si="1460"/>
        <v>0</v>
      </c>
      <c r="X1802" s="551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0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7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7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2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1">
        <f t="shared" ref="K1809:X1809" ca="1" si="1463">IF(AND(OFFSET($F$269,$D1803,0)="tak",OFFSET($G$269,$D1803,0)="tak",OFFSET($J$269,$D1803,0)="ok",LataProjekcji&lt;=Koniec_Projekt),ROUND(OFFSET($K$2470,$H1808,(COLUMN()-11))*OFFSET($K$469,$H1809,(COLUMN()-11)),0),0)</f>
        <v>0</v>
      </c>
      <c r="L1809" s="551">
        <f t="shared" ca="1" si="1463"/>
        <v>0</v>
      </c>
      <c r="M1809" s="551">
        <f t="shared" ca="1" si="1463"/>
        <v>0</v>
      </c>
      <c r="N1809" s="551">
        <f t="shared" ca="1" si="1463"/>
        <v>0</v>
      </c>
      <c r="O1809" s="551">
        <f t="shared" ca="1" si="1463"/>
        <v>0</v>
      </c>
      <c r="P1809" s="551">
        <f t="shared" ca="1" si="1463"/>
        <v>0</v>
      </c>
      <c r="Q1809" s="551">
        <f t="shared" ca="1" si="1463"/>
        <v>0</v>
      </c>
      <c r="R1809" s="551">
        <f t="shared" ca="1" si="1463"/>
        <v>0</v>
      </c>
      <c r="S1809" s="551">
        <f t="shared" ca="1" si="1463"/>
        <v>0</v>
      </c>
      <c r="T1809" s="551">
        <f t="shared" ca="1" si="1463"/>
        <v>0</v>
      </c>
      <c r="U1809" s="551">
        <f t="shared" ca="1" si="1463"/>
        <v>0</v>
      </c>
      <c r="V1809" s="551">
        <f t="shared" ca="1" si="1463"/>
        <v>0</v>
      </c>
      <c r="W1809" s="551">
        <f t="shared" ca="1" si="1463"/>
        <v>0</v>
      </c>
      <c r="X1809" s="551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0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7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7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2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1">
        <f t="shared" ref="K1816:X1816" ca="1" si="1466">IF(AND(OFFSET($F$269,$D1810,0)="tak",OFFSET($G$269,$D1810,0)="tak",OFFSET($J$269,$D1810,0)="ok",LataProjekcji&lt;=Koniec_Projekt),ROUND(OFFSET($K$2470,$H1815,(COLUMN()-11))*OFFSET($K$469,$H1816,(COLUMN()-11)),0),0)</f>
        <v>0</v>
      </c>
      <c r="L1816" s="551">
        <f t="shared" ca="1" si="1466"/>
        <v>0</v>
      </c>
      <c r="M1816" s="551">
        <f t="shared" ca="1" si="1466"/>
        <v>0</v>
      </c>
      <c r="N1816" s="551">
        <f t="shared" ca="1" si="1466"/>
        <v>0</v>
      </c>
      <c r="O1816" s="551">
        <f t="shared" ca="1" si="1466"/>
        <v>0</v>
      </c>
      <c r="P1816" s="551">
        <f t="shared" ca="1" si="1466"/>
        <v>0</v>
      </c>
      <c r="Q1816" s="551">
        <f t="shared" ca="1" si="1466"/>
        <v>0</v>
      </c>
      <c r="R1816" s="551">
        <f t="shared" ca="1" si="1466"/>
        <v>0</v>
      </c>
      <c r="S1816" s="551">
        <f t="shared" ca="1" si="1466"/>
        <v>0</v>
      </c>
      <c r="T1816" s="551">
        <f t="shared" ca="1" si="1466"/>
        <v>0</v>
      </c>
      <c r="U1816" s="551">
        <f t="shared" ca="1" si="1466"/>
        <v>0</v>
      </c>
      <c r="V1816" s="551">
        <f t="shared" ca="1" si="1466"/>
        <v>0</v>
      </c>
      <c r="W1816" s="551">
        <f t="shared" ca="1" si="1466"/>
        <v>0</v>
      </c>
      <c r="X1816" s="551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0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7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7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2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1">
        <f t="shared" ref="K1823:X1823" ca="1" si="1469">IF(AND(OFFSET($F$269,$D1817,0)="tak",OFFSET($G$269,$D1817,0)="tak",OFFSET($J$269,$D1817,0)="ok",LataProjekcji&lt;=Koniec_Projekt),ROUND(OFFSET($K$2470,$H1822,(COLUMN()-11))*OFFSET($K$469,$H1823,(COLUMN()-11)),0),0)</f>
        <v>0</v>
      </c>
      <c r="L1823" s="551">
        <f t="shared" ca="1" si="1469"/>
        <v>0</v>
      </c>
      <c r="M1823" s="551">
        <f t="shared" ca="1" si="1469"/>
        <v>0</v>
      </c>
      <c r="N1823" s="551">
        <f t="shared" ca="1" si="1469"/>
        <v>0</v>
      </c>
      <c r="O1823" s="551">
        <f t="shared" ca="1" si="1469"/>
        <v>0</v>
      </c>
      <c r="P1823" s="551">
        <f t="shared" ca="1" si="1469"/>
        <v>0</v>
      </c>
      <c r="Q1823" s="551">
        <f t="shared" ca="1" si="1469"/>
        <v>0</v>
      </c>
      <c r="R1823" s="551">
        <f t="shared" ca="1" si="1469"/>
        <v>0</v>
      </c>
      <c r="S1823" s="551">
        <f t="shared" ca="1" si="1469"/>
        <v>0</v>
      </c>
      <c r="T1823" s="551">
        <f t="shared" ca="1" si="1469"/>
        <v>0</v>
      </c>
      <c r="U1823" s="551">
        <f t="shared" ca="1" si="1469"/>
        <v>0</v>
      </c>
      <c r="V1823" s="551">
        <f t="shared" ca="1" si="1469"/>
        <v>0</v>
      </c>
      <c r="W1823" s="551">
        <f t="shared" ca="1" si="1469"/>
        <v>0</v>
      </c>
      <c r="X1823" s="551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0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7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7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2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1">
        <f t="shared" ref="K1830:X1830" ca="1" si="1472">IF(AND(OFFSET($F$269,$D1824,0)="tak",OFFSET($G$269,$D1824,0)="tak",OFFSET($J$269,$D1824,0)="ok",LataProjekcji&lt;=Koniec_Projekt),ROUND(OFFSET($K$2470,$H1829,(COLUMN()-11))*OFFSET($K$469,$H1830,(COLUMN()-11)),0),0)</f>
        <v>0</v>
      </c>
      <c r="L1830" s="551">
        <f t="shared" ca="1" si="1472"/>
        <v>0</v>
      </c>
      <c r="M1830" s="551">
        <f t="shared" ca="1" si="1472"/>
        <v>0</v>
      </c>
      <c r="N1830" s="551">
        <f t="shared" ca="1" si="1472"/>
        <v>0</v>
      </c>
      <c r="O1830" s="551">
        <f t="shared" ca="1" si="1472"/>
        <v>0</v>
      </c>
      <c r="P1830" s="551">
        <f t="shared" ca="1" si="1472"/>
        <v>0</v>
      </c>
      <c r="Q1830" s="551">
        <f t="shared" ca="1" si="1472"/>
        <v>0</v>
      </c>
      <c r="R1830" s="551">
        <f t="shared" ca="1" si="1472"/>
        <v>0</v>
      </c>
      <c r="S1830" s="551">
        <f t="shared" ca="1" si="1472"/>
        <v>0</v>
      </c>
      <c r="T1830" s="551">
        <f t="shared" ca="1" si="1472"/>
        <v>0</v>
      </c>
      <c r="U1830" s="551">
        <f t="shared" ca="1" si="1472"/>
        <v>0</v>
      </c>
      <c r="V1830" s="551">
        <f t="shared" ca="1" si="1472"/>
        <v>0</v>
      </c>
      <c r="W1830" s="551">
        <f t="shared" ca="1" si="1472"/>
        <v>0</v>
      </c>
      <c r="X1830" s="551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2.5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75" hidden="1" thickBot="1">
      <c r="A1842" s="326"/>
    </row>
    <row r="1843" spans="1:24" ht="12.7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0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7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7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3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1">
        <f t="shared" ref="K1849:X1849" ca="1" si="1481">IF(AND(OFFSET($F$269,$D1843,0)="tak",OFFSET($G$269,$D1843,0)="tak",OFFSET($J$269,$D1843,0)="ok",LataProjekcji&lt;=Koniec_Projekt),ROUND(OFFSET($K$2470,$H1848,(COLUMN()-11))*OFFSET($K$469,$H1849,(COLUMN()-11)),0),0)</f>
        <v>0</v>
      </c>
      <c r="L1849" s="551">
        <f t="shared" ca="1" si="1481"/>
        <v>0</v>
      </c>
      <c r="M1849" s="551">
        <f t="shared" ca="1" si="1481"/>
        <v>0</v>
      </c>
      <c r="N1849" s="551">
        <f t="shared" ca="1" si="1481"/>
        <v>0</v>
      </c>
      <c r="O1849" s="551">
        <f t="shared" ca="1" si="1481"/>
        <v>0</v>
      </c>
      <c r="P1849" s="551">
        <f t="shared" ca="1" si="1481"/>
        <v>0</v>
      </c>
      <c r="Q1849" s="551">
        <f t="shared" ca="1" si="1481"/>
        <v>0</v>
      </c>
      <c r="R1849" s="551">
        <f t="shared" ca="1" si="1481"/>
        <v>0</v>
      </c>
      <c r="S1849" s="551">
        <f t="shared" ca="1" si="1481"/>
        <v>0</v>
      </c>
      <c r="T1849" s="551">
        <f t="shared" ca="1" si="1481"/>
        <v>0</v>
      </c>
      <c r="U1849" s="551">
        <f t="shared" ca="1" si="1481"/>
        <v>0</v>
      </c>
      <c r="V1849" s="551">
        <f t="shared" ca="1" si="1481"/>
        <v>0</v>
      </c>
      <c r="W1849" s="551">
        <f t="shared" ca="1" si="1481"/>
        <v>0</v>
      </c>
      <c r="X1849" s="551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0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7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7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2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1">
        <f t="shared" ref="K1856:X1856" ca="1" si="1484">IF(AND(OFFSET($F$269,$D1850,0)="tak",OFFSET($G$269,$D1850,0)="tak",OFFSET($J$269,$D1850,0)="ok",LataProjekcji&lt;=Koniec_Projekt),ROUND(OFFSET($K$2470,$H1855,(COLUMN()-11))*OFFSET($K$469,$H1856,(COLUMN()-11)),0),0)</f>
        <v>0</v>
      </c>
      <c r="L1856" s="551">
        <f t="shared" ca="1" si="1484"/>
        <v>0</v>
      </c>
      <c r="M1856" s="551">
        <f t="shared" ca="1" si="1484"/>
        <v>0</v>
      </c>
      <c r="N1856" s="551">
        <f t="shared" ca="1" si="1484"/>
        <v>0</v>
      </c>
      <c r="O1856" s="551">
        <f t="shared" ca="1" si="1484"/>
        <v>0</v>
      </c>
      <c r="P1856" s="551">
        <f t="shared" ca="1" si="1484"/>
        <v>0</v>
      </c>
      <c r="Q1856" s="551">
        <f t="shared" ca="1" si="1484"/>
        <v>0</v>
      </c>
      <c r="R1856" s="551">
        <f t="shared" ca="1" si="1484"/>
        <v>0</v>
      </c>
      <c r="S1856" s="551">
        <f t="shared" ca="1" si="1484"/>
        <v>0</v>
      </c>
      <c r="T1856" s="551">
        <f t="shared" ca="1" si="1484"/>
        <v>0</v>
      </c>
      <c r="U1856" s="551">
        <f t="shared" ca="1" si="1484"/>
        <v>0</v>
      </c>
      <c r="V1856" s="551">
        <f t="shared" ca="1" si="1484"/>
        <v>0</v>
      </c>
      <c r="W1856" s="551">
        <f t="shared" ca="1" si="1484"/>
        <v>0</v>
      </c>
      <c r="X1856" s="551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0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7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7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2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1">
        <f t="shared" ref="K1863:X1863" ca="1" si="1487">IF(AND(OFFSET($F$269,$D1857,0)="tak",OFFSET($G$269,$D1857,0)="tak",OFFSET($J$269,$D1857,0)="ok",LataProjekcji&lt;=Koniec_Projekt),ROUND(OFFSET($K$2470,$H1862,(COLUMN()-11))*OFFSET($K$469,$H1863,(COLUMN()-11)),0),0)</f>
        <v>0</v>
      </c>
      <c r="L1863" s="551">
        <f t="shared" ca="1" si="1487"/>
        <v>0</v>
      </c>
      <c r="M1863" s="551">
        <f t="shared" ca="1" si="1487"/>
        <v>0</v>
      </c>
      <c r="N1863" s="551">
        <f t="shared" ca="1" si="1487"/>
        <v>0</v>
      </c>
      <c r="O1863" s="551">
        <f t="shared" ca="1" si="1487"/>
        <v>0</v>
      </c>
      <c r="P1863" s="551">
        <f t="shared" ca="1" si="1487"/>
        <v>0</v>
      </c>
      <c r="Q1863" s="551">
        <f t="shared" ca="1" si="1487"/>
        <v>0</v>
      </c>
      <c r="R1863" s="551">
        <f t="shared" ca="1" si="1487"/>
        <v>0</v>
      </c>
      <c r="S1863" s="551">
        <f t="shared" ca="1" si="1487"/>
        <v>0</v>
      </c>
      <c r="T1863" s="551">
        <f t="shared" ca="1" si="1487"/>
        <v>0</v>
      </c>
      <c r="U1863" s="551">
        <f t="shared" ca="1" si="1487"/>
        <v>0</v>
      </c>
      <c r="V1863" s="551">
        <f t="shared" ca="1" si="1487"/>
        <v>0</v>
      </c>
      <c r="W1863" s="551">
        <f t="shared" ca="1" si="1487"/>
        <v>0</v>
      </c>
      <c r="X1863" s="551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0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7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7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2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1">
        <f t="shared" ref="K1870:X1870" ca="1" si="1490">IF(AND(OFFSET($F$269,$D1864,0)="tak",OFFSET($G$269,$D1864,0)="tak",OFFSET($J$269,$D1864,0)="ok",LataProjekcji&lt;=Koniec_Projekt),ROUND(OFFSET($K$2470,$H1869,(COLUMN()-11))*OFFSET($K$469,$H1870,(COLUMN()-11)),0),0)</f>
        <v>0</v>
      </c>
      <c r="L1870" s="551">
        <f t="shared" ca="1" si="1490"/>
        <v>0</v>
      </c>
      <c r="M1870" s="551">
        <f t="shared" ca="1" si="1490"/>
        <v>0</v>
      </c>
      <c r="N1870" s="551">
        <f t="shared" ca="1" si="1490"/>
        <v>0</v>
      </c>
      <c r="O1870" s="551">
        <f t="shared" ca="1" si="1490"/>
        <v>0</v>
      </c>
      <c r="P1870" s="551">
        <f t="shared" ca="1" si="1490"/>
        <v>0</v>
      </c>
      <c r="Q1870" s="551">
        <f t="shared" ca="1" si="1490"/>
        <v>0</v>
      </c>
      <c r="R1870" s="551">
        <f t="shared" ca="1" si="1490"/>
        <v>0</v>
      </c>
      <c r="S1870" s="551">
        <f t="shared" ca="1" si="1490"/>
        <v>0</v>
      </c>
      <c r="T1870" s="551">
        <f t="shared" ca="1" si="1490"/>
        <v>0</v>
      </c>
      <c r="U1870" s="551">
        <f t="shared" ca="1" si="1490"/>
        <v>0</v>
      </c>
      <c r="V1870" s="551">
        <f t="shared" ca="1" si="1490"/>
        <v>0</v>
      </c>
      <c r="W1870" s="551">
        <f t="shared" ca="1" si="1490"/>
        <v>0</v>
      </c>
      <c r="X1870" s="551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0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7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7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2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1">
        <f t="shared" ref="K1877:X1877" ca="1" si="1493">IF(AND(OFFSET($F$269,$D1871,0)="tak",OFFSET($G$269,$D1871,0)="tak",OFFSET($J$269,$D1871,0)="ok",LataProjekcji&lt;=Koniec_Projekt),ROUND(OFFSET($K$2470,$H1876,(COLUMN()-11))*OFFSET($K$469,$H1877,(COLUMN()-11)),0),0)</f>
        <v>0</v>
      </c>
      <c r="L1877" s="551">
        <f t="shared" ca="1" si="1493"/>
        <v>0</v>
      </c>
      <c r="M1877" s="551">
        <f t="shared" ca="1" si="1493"/>
        <v>0</v>
      </c>
      <c r="N1877" s="551">
        <f t="shared" ca="1" si="1493"/>
        <v>0</v>
      </c>
      <c r="O1877" s="551">
        <f t="shared" ca="1" si="1493"/>
        <v>0</v>
      </c>
      <c r="P1877" s="551">
        <f t="shared" ca="1" si="1493"/>
        <v>0</v>
      </c>
      <c r="Q1877" s="551">
        <f t="shared" ca="1" si="1493"/>
        <v>0</v>
      </c>
      <c r="R1877" s="551">
        <f t="shared" ca="1" si="1493"/>
        <v>0</v>
      </c>
      <c r="S1877" s="551">
        <f t="shared" ca="1" si="1493"/>
        <v>0</v>
      </c>
      <c r="T1877" s="551">
        <f t="shared" ca="1" si="1493"/>
        <v>0</v>
      </c>
      <c r="U1877" s="551">
        <f t="shared" ca="1" si="1493"/>
        <v>0</v>
      </c>
      <c r="V1877" s="551">
        <f t="shared" ca="1" si="1493"/>
        <v>0</v>
      </c>
      <c r="W1877" s="551">
        <f t="shared" ca="1" si="1493"/>
        <v>0</v>
      </c>
      <c r="X1877" s="551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75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7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0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7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7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3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1">
        <f t="shared" ref="K1889:X1889" ca="1" si="1496">IF(AND(OFFSET($F$269,$D1883,0)="tak",OFFSET($G$269,$D1883,0)="tak",OFFSET($J$269,$D1883,0)="ok",LataProjekcji&lt;=Koniec_Projekt),ROUND(OFFSET($K$2470,$H1888,(COLUMN()-11))*OFFSET($K$590,$H1889,(COLUMN()-11)),0),0)</f>
        <v>0</v>
      </c>
      <c r="L1889" s="551">
        <f t="shared" ca="1" si="1496"/>
        <v>0</v>
      </c>
      <c r="M1889" s="551">
        <f t="shared" ca="1" si="1496"/>
        <v>0</v>
      </c>
      <c r="N1889" s="551">
        <f t="shared" ca="1" si="1496"/>
        <v>0</v>
      </c>
      <c r="O1889" s="551">
        <f t="shared" ca="1" si="1496"/>
        <v>0</v>
      </c>
      <c r="P1889" s="551">
        <f t="shared" ca="1" si="1496"/>
        <v>0</v>
      </c>
      <c r="Q1889" s="551">
        <f t="shared" ca="1" si="1496"/>
        <v>0</v>
      </c>
      <c r="R1889" s="551">
        <f t="shared" ca="1" si="1496"/>
        <v>0</v>
      </c>
      <c r="S1889" s="551">
        <f t="shared" ca="1" si="1496"/>
        <v>0</v>
      </c>
      <c r="T1889" s="551">
        <f t="shared" ca="1" si="1496"/>
        <v>0</v>
      </c>
      <c r="U1889" s="551">
        <f t="shared" ca="1" si="1496"/>
        <v>0</v>
      </c>
      <c r="V1889" s="551">
        <f t="shared" ca="1" si="1496"/>
        <v>0</v>
      </c>
      <c r="W1889" s="551">
        <f t="shared" ca="1" si="1496"/>
        <v>0</v>
      </c>
      <c r="X1889" s="551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0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7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7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2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1">
        <f t="shared" ref="K1896:X1896" ca="1" si="1499">IF(AND(OFFSET($F$269,$D1890,0)="tak",OFFSET($G$269,$D1890,0)="tak",OFFSET($J$269,$D1890,0)="ok",LataProjekcji&lt;=Koniec_Projekt),ROUND(OFFSET($K$2470,$H1895,(COLUMN()-11))*OFFSET($K$590,$H1896,(COLUMN()-11)),0),0)</f>
        <v>0</v>
      </c>
      <c r="L1896" s="551">
        <f t="shared" ca="1" si="1499"/>
        <v>0</v>
      </c>
      <c r="M1896" s="551">
        <f t="shared" ca="1" si="1499"/>
        <v>0</v>
      </c>
      <c r="N1896" s="551">
        <f t="shared" ca="1" si="1499"/>
        <v>0</v>
      </c>
      <c r="O1896" s="551">
        <f t="shared" ca="1" si="1499"/>
        <v>0</v>
      </c>
      <c r="P1896" s="551">
        <f t="shared" ca="1" si="1499"/>
        <v>0</v>
      </c>
      <c r="Q1896" s="551">
        <f t="shared" ca="1" si="1499"/>
        <v>0</v>
      </c>
      <c r="R1896" s="551">
        <f t="shared" ca="1" si="1499"/>
        <v>0</v>
      </c>
      <c r="S1896" s="551">
        <f t="shared" ca="1" si="1499"/>
        <v>0</v>
      </c>
      <c r="T1896" s="551">
        <f t="shared" ca="1" si="1499"/>
        <v>0</v>
      </c>
      <c r="U1896" s="551">
        <f t="shared" ca="1" si="1499"/>
        <v>0</v>
      </c>
      <c r="V1896" s="551">
        <f t="shared" ca="1" si="1499"/>
        <v>0</v>
      </c>
      <c r="W1896" s="551">
        <f t="shared" ca="1" si="1499"/>
        <v>0</v>
      </c>
      <c r="X1896" s="551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0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7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7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2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1">
        <f t="shared" ref="K1903:X1903" ca="1" si="1502">IF(AND(OFFSET($F$269,$D1897,0)="tak",OFFSET($G$269,$D1897,0)="tak",OFFSET($J$269,$D1897,0)="ok",LataProjekcji&lt;=Koniec_Projekt),ROUND(OFFSET($K$2470,$H1902,(COLUMN()-11))*OFFSET($K$590,$H1903,(COLUMN()-11)),0),0)</f>
        <v>0</v>
      </c>
      <c r="L1903" s="551">
        <f t="shared" ca="1" si="1502"/>
        <v>0</v>
      </c>
      <c r="M1903" s="551">
        <f t="shared" ca="1" si="1502"/>
        <v>0</v>
      </c>
      <c r="N1903" s="551">
        <f t="shared" ca="1" si="1502"/>
        <v>0</v>
      </c>
      <c r="O1903" s="551">
        <f t="shared" ca="1" si="1502"/>
        <v>0</v>
      </c>
      <c r="P1903" s="551">
        <f t="shared" ca="1" si="1502"/>
        <v>0</v>
      </c>
      <c r="Q1903" s="551">
        <f t="shared" ca="1" si="1502"/>
        <v>0</v>
      </c>
      <c r="R1903" s="551">
        <f t="shared" ca="1" si="1502"/>
        <v>0</v>
      </c>
      <c r="S1903" s="551">
        <f t="shared" ca="1" si="1502"/>
        <v>0</v>
      </c>
      <c r="T1903" s="551">
        <f t="shared" ca="1" si="1502"/>
        <v>0</v>
      </c>
      <c r="U1903" s="551">
        <f t="shared" ca="1" si="1502"/>
        <v>0</v>
      </c>
      <c r="V1903" s="551">
        <f t="shared" ca="1" si="1502"/>
        <v>0</v>
      </c>
      <c r="W1903" s="551">
        <f t="shared" ca="1" si="1502"/>
        <v>0</v>
      </c>
      <c r="X1903" s="551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0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7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7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2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1">
        <f t="shared" ref="K1910:X1910" ca="1" si="1505">IF(AND(OFFSET($F$269,$D1904,0)="tak",OFFSET($G$269,$D1904,0)="tak",OFFSET($J$269,$D1904,0)="ok",LataProjekcji&lt;=Koniec_Projekt),ROUND(OFFSET($K$2470,$H1909,(COLUMN()-11))*OFFSET($K$590,$H1910,(COLUMN()-11)),0),0)</f>
        <v>0</v>
      </c>
      <c r="L1910" s="551">
        <f t="shared" ca="1" si="1505"/>
        <v>0</v>
      </c>
      <c r="M1910" s="551">
        <f t="shared" ca="1" si="1505"/>
        <v>0</v>
      </c>
      <c r="N1910" s="551">
        <f t="shared" ca="1" si="1505"/>
        <v>0</v>
      </c>
      <c r="O1910" s="551">
        <f t="shared" ca="1" si="1505"/>
        <v>0</v>
      </c>
      <c r="P1910" s="551">
        <f t="shared" ca="1" si="1505"/>
        <v>0</v>
      </c>
      <c r="Q1910" s="551">
        <f t="shared" ca="1" si="1505"/>
        <v>0</v>
      </c>
      <c r="R1910" s="551">
        <f t="shared" ca="1" si="1505"/>
        <v>0</v>
      </c>
      <c r="S1910" s="551">
        <f t="shared" ca="1" si="1505"/>
        <v>0</v>
      </c>
      <c r="T1910" s="551">
        <f t="shared" ca="1" si="1505"/>
        <v>0</v>
      </c>
      <c r="U1910" s="551">
        <f t="shared" ca="1" si="1505"/>
        <v>0</v>
      </c>
      <c r="V1910" s="551">
        <f t="shared" ca="1" si="1505"/>
        <v>0</v>
      </c>
      <c r="W1910" s="551">
        <f t="shared" ca="1" si="1505"/>
        <v>0</v>
      </c>
      <c r="X1910" s="551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0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7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7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2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1">
        <f t="shared" ref="K1917:X1917" ca="1" si="1508">IF(AND(OFFSET($F$269,$D1911,0)="tak",OFFSET($G$269,$D1911,0)="tak",OFFSET($J$269,$D1911,0)="ok",LataProjekcji&lt;=Koniec_Projekt),ROUND(OFFSET($K$2470,$H1916,(COLUMN()-11))*OFFSET($K$590,$H1917,(COLUMN()-11)),0),0)</f>
        <v>0</v>
      </c>
      <c r="L1917" s="551">
        <f t="shared" ca="1" si="1508"/>
        <v>0</v>
      </c>
      <c r="M1917" s="551">
        <f t="shared" ca="1" si="1508"/>
        <v>0</v>
      </c>
      <c r="N1917" s="551">
        <f t="shared" ca="1" si="1508"/>
        <v>0</v>
      </c>
      <c r="O1917" s="551">
        <f t="shared" ca="1" si="1508"/>
        <v>0</v>
      </c>
      <c r="P1917" s="551">
        <f t="shared" ca="1" si="1508"/>
        <v>0</v>
      </c>
      <c r="Q1917" s="551">
        <f t="shared" ca="1" si="1508"/>
        <v>0</v>
      </c>
      <c r="R1917" s="551">
        <f t="shared" ca="1" si="1508"/>
        <v>0</v>
      </c>
      <c r="S1917" s="551">
        <f t="shared" ca="1" si="1508"/>
        <v>0</v>
      </c>
      <c r="T1917" s="551">
        <f t="shared" ca="1" si="1508"/>
        <v>0</v>
      </c>
      <c r="U1917" s="551">
        <f t="shared" ca="1" si="1508"/>
        <v>0</v>
      </c>
      <c r="V1917" s="551">
        <f t="shared" ca="1" si="1508"/>
        <v>0</v>
      </c>
      <c r="W1917" s="551">
        <f t="shared" ca="1" si="1508"/>
        <v>0</v>
      </c>
      <c r="X1917" s="551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0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7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7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2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1">
        <f t="shared" ref="K1924:X1924" ca="1" si="1511">IF(AND(OFFSET($F$269,$D1918,0)="tak",OFFSET($G$269,$D1918,0)="tak",OFFSET($J$269,$D1918,0)="ok",LataProjekcji&lt;=Koniec_Projekt),ROUND(OFFSET($K$2470,$H1923,(COLUMN()-11))*OFFSET($K$590,$H1924,(COLUMN()-11)),0),0)</f>
        <v>0</v>
      </c>
      <c r="L1924" s="551">
        <f t="shared" ca="1" si="1511"/>
        <v>0</v>
      </c>
      <c r="M1924" s="551">
        <f t="shared" ca="1" si="1511"/>
        <v>0</v>
      </c>
      <c r="N1924" s="551">
        <f t="shared" ca="1" si="1511"/>
        <v>0</v>
      </c>
      <c r="O1924" s="551">
        <f t="shared" ca="1" si="1511"/>
        <v>0</v>
      </c>
      <c r="P1924" s="551">
        <f t="shared" ca="1" si="1511"/>
        <v>0</v>
      </c>
      <c r="Q1924" s="551">
        <f t="shared" ca="1" si="1511"/>
        <v>0</v>
      </c>
      <c r="R1924" s="551">
        <f t="shared" ca="1" si="1511"/>
        <v>0</v>
      </c>
      <c r="S1924" s="551">
        <f t="shared" ca="1" si="1511"/>
        <v>0</v>
      </c>
      <c r="T1924" s="551">
        <f t="shared" ca="1" si="1511"/>
        <v>0</v>
      </c>
      <c r="U1924" s="551">
        <f t="shared" ca="1" si="1511"/>
        <v>0</v>
      </c>
      <c r="V1924" s="551">
        <f t="shared" ca="1" si="1511"/>
        <v>0</v>
      </c>
      <c r="W1924" s="551">
        <f t="shared" ca="1" si="1511"/>
        <v>0</v>
      </c>
      <c r="X1924" s="551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0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7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7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2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1">
        <f t="shared" ref="K1931:X1931" ca="1" si="1514">IF(AND(OFFSET($F$269,$D1925,0)="tak",OFFSET($G$269,$D1925,0)="tak",OFFSET($J$269,$D1925,0)="ok",LataProjekcji&lt;=Koniec_Projekt),ROUND(OFFSET($K$2470,$H1930,(COLUMN()-11))*OFFSET($K$590,$H1931,(COLUMN()-11)),0),0)</f>
        <v>0</v>
      </c>
      <c r="L1931" s="551">
        <f t="shared" ca="1" si="1514"/>
        <v>0</v>
      </c>
      <c r="M1931" s="551">
        <f t="shared" ca="1" si="1514"/>
        <v>0</v>
      </c>
      <c r="N1931" s="551">
        <f t="shared" ca="1" si="1514"/>
        <v>0</v>
      </c>
      <c r="O1931" s="551">
        <f t="shared" ca="1" si="1514"/>
        <v>0</v>
      </c>
      <c r="P1931" s="551">
        <f t="shared" ca="1" si="1514"/>
        <v>0</v>
      </c>
      <c r="Q1931" s="551">
        <f t="shared" ca="1" si="1514"/>
        <v>0</v>
      </c>
      <c r="R1931" s="551">
        <f t="shared" ca="1" si="1514"/>
        <v>0</v>
      </c>
      <c r="S1931" s="551">
        <f t="shared" ca="1" si="1514"/>
        <v>0</v>
      </c>
      <c r="T1931" s="551">
        <f t="shared" ca="1" si="1514"/>
        <v>0</v>
      </c>
      <c r="U1931" s="551">
        <f t="shared" ca="1" si="1514"/>
        <v>0</v>
      </c>
      <c r="V1931" s="551">
        <f t="shared" ca="1" si="1514"/>
        <v>0</v>
      </c>
      <c r="W1931" s="551">
        <f t="shared" ca="1" si="1514"/>
        <v>0</v>
      </c>
      <c r="X1931" s="551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0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7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7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2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1">
        <f t="shared" ref="K1938:X1938" ca="1" si="1517">IF(AND(OFFSET($F$269,$D1932,0)="tak",OFFSET($G$269,$D1932,0)="tak",OFFSET($J$269,$D1932,0)="ok",LataProjekcji&lt;=Koniec_Projekt),ROUND(OFFSET($K$2470,$H1937,(COLUMN()-11))*OFFSET($K$590,$H1938,(COLUMN()-11)),0),0)</f>
        <v>0</v>
      </c>
      <c r="L1938" s="551">
        <f t="shared" ca="1" si="1517"/>
        <v>0</v>
      </c>
      <c r="M1938" s="551">
        <f t="shared" ca="1" si="1517"/>
        <v>0</v>
      </c>
      <c r="N1938" s="551">
        <f t="shared" ca="1" si="1517"/>
        <v>0</v>
      </c>
      <c r="O1938" s="551">
        <f t="shared" ca="1" si="1517"/>
        <v>0</v>
      </c>
      <c r="P1938" s="551">
        <f t="shared" ca="1" si="1517"/>
        <v>0</v>
      </c>
      <c r="Q1938" s="551">
        <f t="shared" ca="1" si="1517"/>
        <v>0</v>
      </c>
      <c r="R1938" s="551">
        <f t="shared" ca="1" si="1517"/>
        <v>0</v>
      </c>
      <c r="S1938" s="551">
        <f t="shared" ca="1" si="1517"/>
        <v>0</v>
      </c>
      <c r="T1938" s="551">
        <f t="shared" ca="1" si="1517"/>
        <v>0</v>
      </c>
      <c r="U1938" s="551">
        <f t="shared" ca="1" si="1517"/>
        <v>0</v>
      </c>
      <c r="V1938" s="551">
        <f t="shared" ca="1" si="1517"/>
        <v>0</v>
      </c>
      <c r="W1938" s="551">
        <f t="shared" ca="1" si="1517"/>
        <v>0</v>
      </c>
      <c r="X1938" s="551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0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7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7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2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1">
        <f t="shared" ref="K1945:X1945" ca="1" si="1520">IF(AND(OFFSET($F$269,$D1939,0)="tak",OFFSET($G$269,$D1939,0)="tak",OFFSET($J$269,$D1939,0)="ok",LataProjekcji&lt;=Koniec_Projekt),ROUND(OFFSET($K$2470,$H1944,(COLUMN()-11))*OFFSET($K$590,$H1945,(COLUMN()-11)),0),0)</f>
        <v>0</v>
      </c>
      <c r="L1945" s="551">
        <f t="shared" ca="1" si="1520"/>
        <v>0</v>
      </c>
      <c r="M1945" s="551">
        <f t="shared" ca="1" si="1520"/>
        <v>0</v>
      </c>
      <c r="N1945" s="551">
        <f t="shared" ca="1" si="1520"/>
        <v>0</v>
      </c>
      <c r="O1945" s="551">
        <f t="shared" ca="1" si="1520"/>
        <v>0</v>
      </c>
      <c r="P1945" s="551">
        <f t="shared" ca="1" si="1520"/>
        <v>0</v>
      </c>
      <c r="Q1945" s="551">
        <f t="shared" ca="1" si="1520"/>
        <v>0</v>
      </c>
      <c r="R1945" s="551">
        <f t="shared" ca="1" si="1520"/>
        <v>0</v>
      </c>
      <c r="S1945" s="551">
        <f t="shared" ca="1" si="1520"/>
        <v>0</v>
      </c>
      <c r="T1945" s="551">
        <f t="shared" ca="1" si="1520"/>
        <v>0</v>
      </c>
      <c r="U1945" s="551">
        <f t="shared" ca="1" si="1520"/>
        <v>0</v>
      </c>
      <c r="V1945" s="551">
        <f t="shared" ca="1" si="1520"/>
        <v>0</v>
      </c>
      <c r="W1945" s="551">
        <f t="shared" ca="1" si="1520"/>
        <v>0</v>
      </c>
      <c r="X1945" s="551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0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7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7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2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1">
        <f t="shared" ref="K1952:X1952" ca="1" si="1523">IF(AND(OFFSET($F$269,$D1946,0)="tak",OFFSET($G$269,$D1946,0)="tak",OFFSET($J$269,$D1946,0)="ok",LataProjekcji&lt;=Koniec_Projekt),ROUND(OFFSET($K$2470,$H1951,(COLUMN()-11))*OFFSET($K$590,$H1952,(COLUMN()-11)),0),0)</f>
        <v>0</v>
      </c>
      <c r="L1952" s="551">
        <f t="shared" ca="1" si="1523"/>
        <v>0</v>
      </c>
      <c r="M1952" s="551">
        <f t="shared" ca="1" si="1523"/>
        <v>0</v>
      </c>
      <c r="N1952" s="551">
        <f t="shared" ca="1" si="1523"/>
        <v>0</v>
      </c>
      <c r="O1952" s="551">
        <f t="shared" ca="1" si="1523"/>
        <v>0</v>
      </c>
      <c r="P1952" s="551">
        <f t="shared" ca="1" si="1523"/>
        <v>0</v>
      </c>
      <c r="Q1952" s="551">
        <f t="shared" ca="1" si="1523"/>
        <v>0</v>
      </c>
      <c r="R1952" s="551">
        <f t="shared" ca="1" si="1523"/>
        <v>0</v>
      </c>
      <c r="S1952" s="551">
        <f t="shared" ca="1" si="1523"/>
        <v>0</v>
      </c>
      <c r="T1952" s="551">
        <f t="shared" ca="1" si="1523"/>
        <v>0</v>
      </c>
      <c r="U1952" s="551">
        <f t="shared" ca="1" si="1523"/>
        <v>0</v>
      </c>
      <c r="V1952" s="551">
        <f t="shared" ca="1" si="1523"/>
        <v>0</v>
      </c>
      <c r="W1952" s="551">
        <f t="shared" ca="1" si="1523"/>
        <v>0</v>
      </c>
      <c r="X1952" s="551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75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7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0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7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7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3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1">
        <f t="shared" ref="K1964:X1964" ca="1" si="1526">IF(AND(OFFSET($F$269,$D1958,0)="tak",OFFSET($G$269,$D1958,0)="tak",OFFSET($J$269,$D1958,0)="ok",LataProjekcji&lt;=Koniec_Projekt),ROUND(OFFSET($K$2470,$H1963,(COLUMN()-11))*OFFSET($K$632,$H1964,(COLUMN()-11)),0),0)</f>
        <v>0</v>
      </c>
      <c r="L1964" s="551">
        <f t="shared" ca="1" si="1526"/>
        <v>0</v>
      </c>
      <c r="M1964" s="551">
        <f t="shared" ca="1" si="1526"/>
        <v>0</v>
      </c>
      <c r="N1964" s="551">
        <f t="shared" ca="1" si="1526"/>
        <v>0</v>
      </c>
      <c r="O1964" s="551">
        <f t="shared" ca="1" si="1526"/>
        <v>0</v>
      </c>
      <c r="P1964" s="551">
        <f t="shared" ca="1" si="1526"/>
        <v>0</v>
      </c>
      <c r="Q1964" s="551">
        <f t="shared" ca="1" si="1526"/>
        <v>0</v>
      </c>
      <c r="R1964" s="551">
        <f t="shared" ca="1" si="1526"/>
        <v>0</v>
      </c>
      <c r="S1964" s="551">
        <f t="shared" ca="1" si="1526"/>
        <v>0</v>
      </c>
      <c r="T1964" s="551">
        <f t="shared" ca="1" si="1526"/>
        <v>0</v>
      </c>
      <c r="U1964" s="551">
        <f t="shared" ca="1" si="1526"/>
        <v>0</v>
      </c>
      <c r="V1964" s="551">
        <f t="shared" ca="1" si="1526"/>
        <v>0</v>
      </c>
      <c r="W1964" s="551">
        <f t="shared" ca="1" si="1526"/>
        <v>0</v>
      </c>
      <c r="X1964" s="551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0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7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7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2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1">
        <f t="shared" ref="K1971:X1971" ca="1" si="1529">IF(AND(OFFSET($F$269,$D1965,0)="tak",OFFSET($G$269,$D1965,0)="tak",OFFSET($J$269,$D1965,0)="ok",LataProjekcji&lt;=Koniec_Projekt),ROUND(OFFSET($K$2470,$H1970,(COLUMN()-11))*OFFSET($K$632,$H1971,(COLUMN()-11)),0),0)</f>
        <v>0</v>
      </c>
      <c r="L1971" s="551">
        <f t="shared" ca="1" si="1529"/>
        <v>0</v>
      </c>
      <c r="M1971" s="551">
        <f t="shared" ca="1" si="1529"/>
        <v>0</v>
      </c>
      <c r="N1971" s="551">
        <f t="shared" ca="1" si="1529"/>
        <v>0</v>
      </c>
      <c r="O1971" s="551">
        <f t="shared" ca="1" si="1529"/>
        <v>0</v>
      </c>
      <c r="P1971" s="551">
        <f t="shared" ca="1" si="1529"/>
        <v>0</v>
      </c>
      <c r="Q1971" s="551">
        <f t="shared" ca="1" si="1529"/>
        <v>0</v>
      </c>
      <c r="R1971" s="551">
        <f t="shared" ca="1" si="1529"/>
        <v>0</v>
      </c>
      <c r="S1971" s="551">
        <f t="shared" ca="1" si="1529"/>
        <v>0</v>
      </c>
      <c r="T1971" s="551">
        <f t="shared" ca="1" si="1529"/>
        <v>0</v>
      </c>
      <c r="U1971" s="551">
        <f t="shared" ca="1" si="1529"/>
        <v>0</v>
      </c>
      <c r="V1971" s="551">
        <f t="shared" ca="1" si="1529"/>
        <v>0</v>
      </c>
      <c r="W1971" s="551">
        <f t="shared" ca="1" si="1529"/>
        <v>0</v>
      </c>
      <c r="X1971" s="551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0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7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7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2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1">
        <f t="shared" ref="K1978:X1978" ca="1" si="1532">IF(AND(OFFSET($F$269,$D1972,0)="tak",OFFSET($G$269,$D1972,0)="tak",OFFSET($J$269,$D1972,0)="ok",LataProjekcji&lt;=Koniec_Projekt),ROUND(OFFSET($K$2470,$H1977,(COLUMN()-11))*OFFSET($K$632,$H1978,(COLUMN()-11)),0),0)</f>
        <v>0</v>
      </c>
      <c r="L1978" s="551">
        <f t="shared" ca="1" si="1532"/>
        <v>0</v>
      </c>
      <c r="M1978" s="551">
        <f t="shared" ca="1" si="1532"/>
        <v>0</v>
      </c>
      <c r="N1978" s="551">
        <f t="shared" ca="1" si="1532"/>
        <v>0</v>
      </c>
      <c r="O1978" s="551">
        <f t="shared" ca="1" si="1532"/>
        <v>0</v>
      </c>
      <c r="P1978" s="551">
        <f t="shared" ca="1" si="1532"/>
        <v>0</v>
      </c>
      <c r="Q1978" s="551">
        <f t="shared" ca="1" si="1532"/>
        <v>0</v>
      </c>
      <c r="R1978" s="551">
        <f t="shared" ca="1" si="1532"/>
        <v>0</v>
      </c>
      <c r="S1978" s="551">
        <f t="shared" ca="1" si="1532"/>
        <v>0</v>
      </c>
      <c r="T1978" s="551">
        <f t="shared" ca="1" si="1532"/>
        <v>0</v>
      </c>
      <c r="U1978" s="551">
        <f t="shared" ca="1" si="1532"/>
        <v>0</v>
      </c>
      <c r="V1978" s="551">
        <f t="shared" ca="1" si="1532"/>
        <v>0</v>
      </c>
      <c r="W1978" s="551">
        <f t="shared" ca="1" si="1532"/>
        <v>0</v>
      </c>
      <c r="X1978" s="551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0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7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7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2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1">
        <f t="shared" ref="K1985:X1985" ca="1" si="1535">IF(AND(OFFSET($F$269,$D1979,0)="tak",OFFSET($G$269,$D1979,0)="tak",OFFSET($J$269,$D1979,0)="ok",LataProjekcji&lt;=Koniec_Projekt),ROUND(OFFSET($K$2470,$H1984,(COLUMN()-11))*OFFSET($K$632,$H1985,(COLUMN()-11)),0),0)</f>
        <v>0</v>
      </c>
      <c r="L1985" s="551">
        <f t="shared" ca="1" si="1535"/>
        <v>0</v>
      </c>
      <c r="M1985" s="551">
        <f t="shared" ca="1" si="1535"/>
        <v>0</v>
      </c>
      <c r="N1985" s="551">
        <f t="shared" ca="1" si="1535"/>
        <v>0</v>
      </c>
      <c r="O1985" s="551">
        <f t="shared" ca="1" si="1535"/>
        <v>0</v>
      </c>
      <c r="P1985" s="551">
        <f t="shared" ca="1" si="1535"/>
        <v>0</v>
      </c>
      <c r="Q1985" s="551">
        <f t="shared" ca="1" si="1535"/>
        <v>0</v>
      </c>
      <c r="R1985" s="551">
        <f t="shared" ca="1" si="1535"/>
        <v>0</v>
      </c>
      <c r="S1985" s="551">
        <f t="shared" ca="1" si="1535"/>
        <v>0</v>
      </c>
      <c r="T1985" s="551">
        <f t="shared" ca="1" si="1535"/>
        <v>0</v>
      </c>
      <c r="U1985" s="551">
        <f t="shared" ca="1" si="1535"/>
        <v>0</v>
      </c>
      <c r="V1985" s="551">
        <f t="shared" ca="1" si="1535"/>
        <v>0</v>
      </c>
      <c r="W1985" s="551">
        <f t="shared" ca="1" si="1535"/>
        <v>0</v>
      </c>
      <c r="X1985" s="551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0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7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7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2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1">
        <f t="shared" ref="K1992:X1992" ca="1" si="1538">IF(AND(OFFSET($F$269,$D1986,0)="tak",OFFSET($G$269,$D1986,0)="tak",OFFSET($J$269,$D1986,0)="ok",LataProjekcji&lt;=Koniec_Projekt),ROUND(OFFSET($K$2470,$H1991,(COLUMN()-11))*OFFSET($K$632,$H1992,(COLUMN()-11)),0),0)</f>
        <v>0</v>
      </c>
      <c r="L1992" s="551">
        <f t="shared" ca="1" si="1538"/>
        <v>0</v>
      </c>
      <c r="M1992" s="551">
        <f t="shared" ca="1" si="1538"/>
        <v>0</v>
      </c>
      <c r="N1992" s="551">
        <f t="shared" ca="1" si="1538"/>
        <v>0</v>
      </c>
      <c r="O1992" s="551">
        <f t="shared" ca="1" si="1538"/>
        <v>0</v>
      </c>
      <c r="P1992" s="551">
        <f t="shared" ca="1" si="1538"/>
        <v>0</v>
      </c>
      <c r="Q1992" s="551">
        <f t="shared" ca="1" si="1538"/>
        <v>0</v>
      </c>
      <c r="R1992" s="551">
        <f t="shared" ca="1" si="1538"/>
        <v>0</v>
      </c>
      <c r="S1992" s="551">
        <f t="shared" ca="1" si="1538"/>
        <v>0</v>
      </c>
      <c r="T1992" s="551">
        <f t="shared" ca="1" si="1538"/>
        <v>0</v>
      </c>
      <c r="U1992" s="551">
        <f t="shared" ca="1" si="1538"/>
        <v>0</v>
      </c>
      <c r="V1992" s="551">
        <f t="shared" ca="1" si="1538"/>
        <v>0</v>
      </c>
      <c r="W1992" s="551">
        <f t="shared" ca="1" si="1538"/>
        <v>0</v>
      </c>
      <c r="X1992" s="551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0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7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7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2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1">
        <f t="shared" ref="K1999:X1999" ca="1" si="1541">IF(AND(OFFSET($F$269,$D1993,0)="tak",OFFSET($G$269,$D1993,0)="tak",OFFSET($J$269,$D1993,0)="ok",LataProjekcji&lt;=Koniec_Projekt),ROUND(OFFSET($K$2470,$H1998,(COLUMN()-11))*OFFSET($K$632,$H1999,(COLUMN()-11)),0),0)</f>
        <v>0</v>
      </c>
      <c r="L1999" s="551">
        <f t="shared" ca="1" si="1541"/>
        <v>0</v>
      </c>
      <c r="M1999" s="551">
        <f t="shared" ca="1" si="1541"/>
        <v>0</v>
      </c>
      <c r="N1999" s="551">
        <f t="shared" ca="1" si="1541"/>
        <v>0</v>
      </c>
      <c r="O1999" s="551">
        <f t="shared" ca="1" si="1541"/>
        <v>0</v>
      </c>
      <c r="P1999" s="551">
        <f t="shared" ca="1" si="1541"/>
        <v>0</v>
      </c>
      <c r="Q1999" s="551">
        <f t="shared" ca="1" si="1541"/>
        <v>0</v>
      </c>
      <c r="R1999" s="551">
        <f t="shared" ca="1" si="1541"/>
        <v>0</v>
      </c>
      <c r="S1999" s="551">
        <f t="shared" ca="1" si="1541"/>
        <v>0</v>
      </c>
      <c r="T1999" s="551">
        <f t="shared" ca="1" si="1541"/>
        <v>0</v>
      </c>
      <c r="U1999" s="551">
        <f t="shared" ca="1" si="1541"/>
        <v>0</v>
      </c>
      <c r="V1999" s="551">
        <f t="shared" ca="1" si="1541"/>
        <v>0</v>
      </c>
      <c r="W1999" s="551">
        <f t="shared" ca="1" si="1541"/>
        <v>0</v>
      </c>
      <c r="X1999" s="551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0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7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7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2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1">
        <f t="shared" ref="K2006:X2006" ca="1" si="1544">IF(AND(OFFSET($F$269,$D2000,0)="tak",OFFSET($G$269,$D2000,0)="tak",OFFSET($J$269,$D2000,0)="ok",LataProjekcji&lt;=Koniec_Projekt),ROUND(OFFSET($K$2470,$H2005,(COLUMN()-11))*OFFSET($K$632,$H2006,(COLUMN()-11)),0),0)</f>
        <v>0</v>
      </c>
      <c r="L2006" s="551">
        <f t="shared" ca="1" si="1544"/>
        <v>0</v>
      </c>
      <c r="M2006" s="551">
        <f t="shared" ca="1" si="1544"/>
        <v>0</v>
      </c>
      <c r="N2006" s="551">
        <f t="shared" ca="1" si="1544"/>
        <v>0</v>
      </c>
      <c r="O2006" s="551">
        <f t="shared" ca="1" si="1544"/>
        <v>0</v>
      </c>
      <c r="P2006" s="551">
        <f t="shared" ca="1" si="1544"/>
        <v>0</v>
      </c>
      <c r="Q2006" s="551">
        <f t="shared" ca="1" si="1544"/>
        <v>0</v>
      </c>
      <c r="R2006" s="551">
        <f t="shared" ca="1" si="1544"/>
        <v>0</v>
      </c>
      <c r="S2006" s="551">
        <f t="shared" ca="1" si="1544"/>
        <v>0</v>
      </c>
      <c r="T2006" s="551">
        <f t="shared" ca="1" si="1544"/>
        <v>0</v>
      </c>
      <c r="U2006" s="551">
        <f t="shared" ca="1" si="1544"/>
        <v>0</v>
      </c>
      <c r="V2006" s="551">
        <f t="shared" ca="1" si="1544"/>
        <v>0</v>
      </c>
      <c r="W2006" s="551">
        <f t="shared" ca="1" si="1544"/>
        <v>0</v>
      </c>
      <c r="X2006" s="551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0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7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7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2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1">
        <f t="shared" ref="K2013:X2013" ca="1" si="1547">IF(AND(OFFSET($F$269,$D2007,0)="tak",OFFSET($G$269,$D2007,0)="tak",OFFSET($J$269,$D2007,0)="ok",LataProjekcji&lt;=Koniec_Projekt),ROUND(OFFSET($K$2470,$H2012,(COLUMN()-11))*OFFSET($K$632,$H2013,(COLUMN()-11)),0),0)</f>
        <v>0</v>
      </c>
      <c r="L2013" s="551">
        <f t="shared" ca="1" si="1547"/>
        <v>0</v>
      </c>
      <c r="M2013" s="551">
        <f t="shared" ca="1" si="1547"/>
        <v>0</v>
      </c>
      <c r="N2013" s="551">
        <f t="shared" ca="1" si="1547"/>
        <v>0</v>
      </c>
      <c r="O2013" s="551">
        <f t="shared" ca="1" si="1547"/>
        <v>0</v>
      </c>
      <c r="P2013" s="551">
        <f t="shared" ca="1" si="1547"/>
        <v>0</v>
      </c>
      <c r="Q2013" s="551">
        <f t="shared" ca="1" si="1547"/>
        <v>0</v>
      </c>
      <c r="R2013" s="551">
        <f t="shared" ca="1" si="1547"/>
        <v>0</v>
      </c>
      <c r="S2013" s="551">
        <f t="shared" ca="1" si="1547"/>
        <v>0</v>
      </c>
      <c r="T2013" s="551">
        <f t="shared" ca="1" si="1547"/>
        <v>0</v>
      </c>
      <c r="U2013" s="551">
        <f t="shared" ca="1" si="1547"/>
        <v>0</v>
      </c>
      <c r="V2013" s="551">
        <f t="shared" ca="1" si="1547"/>
        <v>0</v>
      </c>
      <c r="W2013" s="551">
        <f t="shared" ca="1" si="1547"/>
        <v>0</v>
      </c>
      <c r="X2013" s="551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0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7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7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2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1">
        <f t="shared" ref="K2020:X2020" ca="1" si="1550">IF(AND(OFFSET($F$269,$D2014,0)="tak",OFFSET($G$269,$D2014,0)="tak",OFFSET($J$269,$D2014,0)="ok",LataProjekcji&lt;=Koniec_Projekt),ROUND(OFFSET($K$2470,$H2019,(COLUMN()-11))*OFFSET($K$632,$H2020,(COLUMN()-11)),0),0)</f>
        <v>0</v>
      </c>
      <c r="L2020" s="551">
        <f t="shared" ca="1" si="1550"/>
        <v>0</v>
      </c>
      <c r="M2020" s="551">
        <f t="shared" ca="1" si="1550"/>
        <v>0</v>
      </c>
      <c r="N2020" s="551">
        <f t="shared" ca="1" si="1550"/>
        <v>0</v>
      </c>
      <c r="O2020" s="551">
        <f t="shared" ca="1" si="1550"/>
        <v>0</v>
      </c>
      <c r="P2020" s="551">
        <f t="shared" ca="1" si="1550"/>
        <v>0</v>
      </c>
      <c r="Q2020" s="551">
        <f t="shared" ca="1" si="1550"/>
        <v>0</v>
      </c>
      <c r="R2020" s="551">
        <f t="shared" ca="1" si="1550"/>
        <v>0</v>
      </c>
      <c r="S2020" s="551">
        <f t="shared" ca="1" si="1550"/>
        <v>0</v>
      </c>
      <c r="T2020" s="551">
        <f t="shared" ca="1" si="1550"/>
        <v>0</v>
      </c>
      <c r="U2020" s="551">
        <f t="shared" ca="1" si="1550"/>
        <v>0</v>
      </c>
      <c r="V2020" s="551">
        <f t="shared" ca="1" si="1550"/>
        <v>0</v>
      </c>
      <c r="W2020" s="551">
        <f t="shared" ca="1" si="1550"/>
        <v>0</v>
      </c>
      <c r="X2020" s="551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0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7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7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2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1">
        <f t="shared" ref="K2027:X2027" ca="1" si="1553">IF(AND(OFFSET($F$269,$D2021,0)="tak",OFFSET($G$269,$D2021,0)="tak",OFFSET($J$269,$D2021,0)="ok",LataProjekcji&lt;=Koniec_Projekt),ROUND(OFFSET($K$2470,$H2026,(COLUMN()-11))*OFFSET($K$632,$H2027,(COLUMN()-11)),0),0)</f>
        <v>0</v>
      </c>
      <c r="L2027" s="551">
        <f t="shared" ca="1" si="1553"/>
        <v>0</v>
      </c>
      <c r="M2027" s="551">
        <f t="shared" ca="1" si="1553"/>
        <v>0</v>
      </c>
      <c r="N2027" s="551">
        <f t="shared" ca="1" si="1553"/>
        <v>0</v>
      </c>
      <c r="O2027" s="551">
        <f t="shared" ca="1" si="1553"/>
        <v>0</v>
      </c>
      <c r="P2027" s="551">
        <f t="shared" ca="1" si="1553"/>
        <v>0</v>
      </c>
      <c r="Q2027" s="551">
        <f t="shared" ca="1" si="1553"/>
        <v>0</v>
      </c>
      <c r="R2027" s="551">
        <f t="shared" ca="1" si="1553"/>
        <v>0</v>
      </c>
      <c r="S2027" s="551">
        <f t="shared" ca="1" si="1553"/>
        <v>0</v>
      </c>
      <c r="T2027" s="551">
        <f t="shared" ca="1" si="1553"/>
        <v>0</v>
      </c>
      <c r="U2027" s="551">
        <f t="shared" ca="1" si="1553"/>
        <v>0</v>
      </c>
      <c r="V2027" s="551">
        <f t="shared" ca="1" si="1553"/>
        <v>0</v>
      </c>
      <c r="W2027" s="551">
        <f t="shared" ca="1" si="1553"/>
        <v>0</v>
      </c>
      <c r="X2027" s="551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740</v>
      </c>
    </row>
    <row r="2273" spans="2:24" hidden="1">
      <c r="G2273" s="1" t="str">
        <f>IF(C2249=1,"(1) model","(2) własna")</f>
        <v>(1) model</v>
      </c>
      <c r="H2273" s="1" t="s">
        <v>381</v>
      </c>
      <c r="I2273" s="1">
        <v>0</v>
      </c>
      <c r="J2273" s="244">
        <f ca="1">IF(C2249=1,OFFSET($J$15,I2273,0),F2294)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G2274" s="1" t="str">
        <f t="shared" ref="G2274:G2280" si="1702">IF(C2250=1,"(1) model","(2) własna")</f>
        <v>(1) model</v>
      </c>
      <c r="H2274" s="1" t="s">
        <v>387</v>
      </c>
      <c r="I2274" s="1">
        <f t="shared" ref="I2274:I2280" si="1703">I2273+8</f>
        <v>8</v>
      </c>
      <c r="J2274" s="244">
        <f t="shared" ref="J2274:J2275" ca="1" si="1704">IF(C2250=1,OFFSET($J$15,I2274,0),F2295)</f>
        <v>0</v>
      </c>
      <c r="K2274" s="5">
        <f t="shared" ref="K2274:X2280" ca="1" si="1705">$J2274-K2262</f>
        <v>0</v>
      </c>
      <c r="L2274" s="5">
        <f t="shared" ca="1" si="1705"/>
        <v>0</v>
      </c>
      <c r="M2274" s="5">
        <f t="shared" ca="1" si="1705"/>
        <v>0</v>
      </c>
      <c r="N2274" s="5">
        <f t="shared" ca="1" si="1705"/>
        <v>0</v>
      </c>
      <c r="O2274" s="5">
        <f t="shared" ca="1" si="1705"/>
        <v>0</v>
      </c>
      <c r="P2274" s="5">
        <f t="shared" ca="1" si="1705"/>
        <v>0</v>
      </c>
      <c r="Q2274" s="5">
        <f t="shared" ca="1" si="1705"/>
        <v>0</v>
      </c>
      <c r="R2274" s="5">
        <f t="shared" ca="1" si="1705"/>
        <v>0</v>
      </c>
      <c r="S2274" s="5">
        <f t="shared" ca="1" si="1705"/>
        <v>0</v>
      </c>
      <c r="T2274" s="5">
        <f t="shared" ca="1" si="1705"/>
        <v>0</v>
      </c>
      <c r="U2274" s="5">
        <f t="shared" ca="1" si="1705"/>
        <v>0</v>
      </c>
      <c r="V2274" s="5">
        <f t="shared" ca="1" si="1705"/>
        <v>0</v>
      </c>
      <c r="W2274" s="5">
        <f t="shared" ca="1" si="1705"/>
        <v>0</v>
      </c>
      <c r="X2274" s="5">
        <f t="shared" ca="1" si="1705"/>
        <v>0</v>
      </c>
    </row>
    <row r="2275" spans="2:24" hidden="1">
      <c r="G2275" s="1" t="str">
        <f t="shared" si="1702"/>
        <v>(1) model</v>
      </c>
      <c r="H2275" s="1" t="s">
        <v>388</v>
      </c>
      <c r="I2275" s="1">
        <f t="shared" si="1703"/>
        <v>16</v>
      </c>
      <c r="J2275" s="244">
        <f t="shared" ca="1" si="1704"/>
        <v>0</v>
      </c>
      <c r="K2275" s="5">
        <f t="shared" ca="1" si="1705"/>
        <v>0</v>
      </c>
      <c r="L2275" s="5">
        <f t="shared" ca="1" si="1705"/>
        <v>0</v>
      </c>
      <c r="M2275" s="5">
        <f t="shared" ca="1" si="1705"/>
        <v>0</v>
      </c>
      <c r="N2275" s="5">
        <f t="shared" ca="1" si="1705"/>
        <v>0</v>
      </c>
      <c r="O2275" s="5">
        <f t="shared" ca="1" si="1705"/>
        <v>0</v>
      </c>
      <c r="P2275" s="5">
        <f t="shared" ca="1" si="1705"/>
        <v>0</v>
      </c>
      <c r="Q2275" s="5">
        <f t="shared" ca="1" si="1705"/>
        <v>0</v>
      </c>
      <c r="R2275" s="5">
        <f t="shared" ca="1" si="1705"/>
        <v>0</v>
      </c>
      <c r="S2275" s="5">
        <f t="shared" ca="1" si="1705"/>
        <v>0</v>
      </c>
      <c r="T2275" s="5">
        <f t="shared" ca="1" si="1705"/>
        <v>0</v>
      </c>
      <c r="U2275" s="5">
        <f t="shared" ca="1" si="1705"/>
        <v>0</v>
      </c>
      <c r="V2275" s="5">
        <f t="shared" ca="1" si="1705"/>
        <v>0</v>
      </c>
      <c r="W2275" s="5">
        <f t="shared" ca="1" si="1705"/>
        <v>0</v>
      </c>
      <c r="X2275" s="5">
        <f t="shared" ca="1" si="1705"/>
        <v>0</v>
      </c>
    </row>
    <row r="2276" spans="2:24" hidden="1">
      <c r="G2276" s="1" t="str">
        <f t="shared" si="1702"/>
        <v>(1) model</v>
      </c>
      <c r="H2276" s="1" t="s">
        <v>389</v>
      </c>
      <c r="I2276" s="1">
        <f t="shared" si="1703"/>
        <v>24</v>
      </c>
      <c r="J2276" s="244">
        <f ca="1">IF(C2252=1,OFFSET($J$15,I2276,0),F2297)</f>
        <v>0</v>
      </c>
      <c r="K2276" s="5">
        <f t="shared" ca="1" si="1705"/>
        <v>0</v>
      </c>
      <c r="L2276" s="5">
        <f t="shared" ca="1" si="1705"/>
        <v>0</v>
      </c>
      <c r="M2276" s="5">
        <f t="shared" ca="1" si="1705"/>
        <v>0</v>
      </c>
      <c r="N2276" s="5">
        <f t="shared" ca="1" si="1705"/>
        <v>0</v>
      </c>
      <c r="O2276" s="5">
        <f t="shared" ca="1" si="1705"/>
        <v>0</v>
      </c>
      <c r="P2276" s="5">
        <f t="shared" ca="1" si="1705"/>
        <v>0</v>
      </c>
      <c r="Q2276" s="5">
        <f t="shared" ca="1" si="1705"/>
        <v>0</v>
      </c>
      <c r="R2276" s="5">
        <f t="shared" ca="1" si="1705"/>
        <v>0</v>
      </c>
      <c r="S2276" s="5">
        <f t="shared" ca="1" si="1705"/>
        <v>0</v>
      </c>
      <c r="T2276" s="5">
        <f t="shared" ca="1" si="1705"/>
        <v>0</v>
      </c>
      <c r="U2276" s="5">
        <f t="shared" ca="1" si="1705"/>
        <v>0</v>
      </c>
      <c r="V2276" s="5">
        <f t="shared" ca="1" si="1705"/>
        <v>0</v>
      </c>
      <c r="W2276" s="5">
        <f t="shared" ca="1" si="1705"/>
        <v>0</v>
      </c>
      <c r="X2276" s="5">
        <f t="shared" ca="1" si="1705"/>
        <v>0</v>
      </c>
    </row>
    <row r="2277" spans="2:24" hidden="1">
      <c r="G2277" s="1" t="str">
        <f t="shared" si="1702"/>
        <v>(1) model</v>
      </c>
      <c r="H2277" s="1" t="s">
        <v>390</v>
      </c>
      <c r="I2277" s="1">
        <f t="shared" si="1703"/>
        <v>32</v>
      </c>
      <c r="J2277" s="244">
        <f ca="1">IF(C2253=1,OFFSET($J$15,I2277,0),F2298)</f>
        <v>0</v>
      </c>
      <c r="K2277" s="5">
        <f t="shared" ca="1" si="1705"/>
        <v>0</v>
      </c>
      <c r="L2277" s="5">
        <f t="shared" ca="1" si="1705"/>
        <v>0</v>
      </c>
      <c r="M2277" s="5">
        <f t="shared" ca="1" si="1705"/>
        <v>0</v>
      </c>
      <c r="N2277" s="5">
        <f t="shared" ca="1" si="1705"/>
        <v>0</v>
      </c>
      <c r="O2277" s="5">
        <f t="shared" ca="1" si="1705"/>
        <v>0</v>
      </c>
      <c r="P2277" s="5">
        <f t="shared" ca="1" si="1705"/>
        <v>0</v>
      </c>
      <c r="Q2277" s="5">
        <f t="shared" ca="1" si="1705"/>
        <v>0</v>
      </c>
      <c r="R2277" s="5">
        <f t="shared" ca="1" si="1705"/>
        <v>0</v>
      </c>
      <c r="S2277" s="5">
        <f t="shared" ca="1" si="1705"/>
        <v>0</v>
      </c>
      <c r="T2277" s="5">
        <f t="shared" ca="1" si="1705"/>
        <v>0</v>
      </c>
      <c r="U2277" s="5">
        <f t="shared" ca="1" si="1705"/>
        <v>0</v>
      </c>
      <c r="V2277" s="5">
        <f t="shared" ca="1" si="1705"/>
        <v>0</v>
      </c>
      <c r="W2277" s="5">
        <f t="shared" ca="1" si="1705"/>
        <v>0</v>
      </c>
      <c r="X2277" s="5">
        <f t="shared" ca="1" si="1705"/>
        <v>0</v>
      </c>
    </row>
    <row r="2278" spans="2:24" hidden="1">
      <c r="G2278" s="1" t="str">
        <f t="shared" si="1702"/>
        <v>(1) model</v>
      </c>
      <c r="H2278" s="1" t="s">
        <v>391</v>
      </c>
      <c r="I2278" s="1">
        <f t="shared" si="1703"/>
        <v>40</v>
      </c>
      <c r="J2278" s="244">
        <f ca="1">IF(C2254=1,OFFSET($J$15,I2278,0),F2299)</f>
        <v>0</v>
      </c>
      <c r="K2278" s="5">
        <f t="shared" ca="1" si="1705"/>
        <v>0</v>
      </c>
      <c r="L2278" s="5">
        <f t="shared" ca="1" si="1705"/>
        <v>0</v>
      </c>
      <c r="M2278" s="5">
        <f t="shared" ca="1" si="1705"/>
        <v>0</v>
      </c>
      <c r="N2278" s="5">
        <f t="shared" ca="1" si="1705"/>
        <v>0</v>
      </c>
      <c r="O2278" s="5">
        <f t="shared" ca="1" si="1705"/>
        <v>0</v>
      </c>
      <c r="P2278" s="5">
        <f t="shared" ca="1" si="1705"/>
        <v>0</v>
      </c>
      <c r="Q2278" s="5">
        <f t="shared" ca="1" si="1705"/>
        <v>0</v>
      </c>
      <c r="R2278" s="5">
        <f t="shared" ca="1" si="1705"/>
        <v>0</v>
      </c>
      <c r="S2278" s="5">
        <f t="shared" ca="1" si="1705"/>
        <v>0</v>
      </c>
      <c r="T2278" s="5">
        <f t="shared" ca="1" si="1705"/>
        <v>0</v>
      </c>
      <c r="U2278" s="5">
        <f t="shared" ca="1" si="1705"/>
        <v>0</v>
      </c>
      <c r="V2278" s="5">
        <f t="shared" ca="1" si="1705"/>
        <v>0</v>
      </c>
      <c r="W2278" s="5">
        <f t="shared" ca="1" si="1705"/>
        <v>0</v>
      </c>
      <c r="X2278" s="5">
        <f t="shared" ca="1" si="1705"/>
        <v>0</v>
      </c>
    </row>
    <row r="2279" spans="2:24" hidden="1">
      <c r="G2279" s="1" t="str">
        <f t="shared" si="1702"/>
        <v>(1) model</v>
      </c>
      <c r="H2279" s="1" t="s">
        <v>392</v>
      </c>
      <c r="I2279" s="1">
        <f t="shared" si="1703"/>
        <v>48</v>
      </c>
      <c r="J2279" s="244">
        <f ca="1">IF(C2255=1,OFFSET($J$15,I2279,0),F2300)</f>
        <v>0</v>
      </c>
      <c r="K2279" s="5">
        <f t="shared" ca="1" si="1705"/>
        <v>0</v>
      </c>
      <c r="L2279" s="5">
        <f t="shared" ca="1" si="1705"/>
        <v>0</v>
      </c>
      <c r="M2279" s="5">
        <f t="shared" ca="1" si="1705"/>
        <v>0</v>
      </c>
      <c r="N2279" s="5">
        <f t="shared" ca="1" si="1705"/>
        <v>0</v>
      </c>
      <c r="O2279" s="5">
        <f t="shared" ca="1" si="1705"/>
        <v>0</v>
      </c>
      <c r="P2279" s="5">
        <f t="shared" ca="1" si="1705"/>
        <v>0</v>
      </c>
      <c r="Q2279" s="5">
        <f t="shared" ca="1" si="1705"/>
        <v>0</v>
      </c>
      <c r="R2279" s="5">
        <f t="shared" ca="1" si="1705"/>
        <v>0</v>
      </c>
      <c r="S2279" s="5">
        <f t="shared" ca="1" si="1705"/>
        <v>0</v>
      </c>
      <c r="T2279" s="5">
        <f t="shared" ca="1" si="1705"/>
        <v>0</v>
      </c>
      <c r="U2279" s="5">
        <f t="shared" ca="1" si="1705"/>
        <v>0</v>
      </c>
      <c r="V2279" s="5">
        <f t="shared" ca="1" si="1705"/>
        <v>0</v>
      </c>
      <c r="W2279" s="5">
        <f t="shared" ca="1" si="1705"/>
        <v>0</v>
      </c>
      <c r="X2279" s="5">
        <f t="shared" ca="1" si="1705"/>
        <v>0</v>
      </c>
    </row>
    <row r="2280" spans="2:24" hidden="1">
      <c r="G2280" s="1" t="str">
        <f t="shared" si="1702"/>
        <v>(1) model</v>
      </c>
      <c r="H2280" s="1" t="s">
        <v>393</v>
      </c>
      <c r="I2280" s="1">
        <f t="shared" si="1703"/>
        <v>56</v>
      </c>
      <c r="J2280" s="244">
        <f ca="1">IF(C2256=1,OFFSET($J$15,I2280,0),F2301)</f>
        <v>0</v>
      </c>
      <c r="K2280" s="5">
        <f t="shared" ca="1" si="1705"/>
        <v>0</v>
      </c>
      <c r="L2280" s="5">
        <f t="shared" ca="1" si="1705"/>
        <v>0</v>
      </c>
      <c r="M2280" s="5">
        <f t="shared" ca="1" si="1705"/>
        <v>0</v>
      </c>
      <c r="N2280" s="5">
        <f t="shared" ca="1" si="1705"/>
        <v>0</v>
      </c>
      <c r="O2280" s="5">
        <f t="shared" ca="1" si="1705"/>
        <v>0</v>
      </c>
      <c r="P2280" s="5">
        <f t="shared" ca="1" si="1705"/>
        <v>0</v>
      </c>
      <c r="Q2280" s="5">
        <f t="shared" ca="1" si="1705"/>
        <v>0</v>
      </c>
      <c r="R2280" s="5">
        <f t="shared" ca="1" si="1705"/>
        <v>0</v>
      </c>
      <c r="S2280" s="5">
        <f t="shared" ca="1" si="1705"/>
        <v>0</v>
      </c>
      <c r="T2280" s="5">
        <f t="shared" ca="1" si="1705"/>
        <v>0</v>
      </c>
      <c r="U2280" s="5">
        <f t="shared" ca="1" si="1705"/>
        <v>0</v>
      </c>
      <c r="V2280" s="5">
        <f t="shared" ca="1" si="1705"/>
        <v>0</v>
      </c>
      <c r="W2280" s="5">
        <f t="shared" ca="1" si="1705"/>
        <v>0</v>
      </c>
      <c r="X2280" s="5">
        <f t="shared" ca="1" si="1705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6">SUM(L2273:L2280)</f>
        <v>0</v>
      </c>
      <c r="M2281" s="7">
        <f t="shared" ca="1" si="1706"/>
        <v>0</v>
      </c>
      <c r="N2281" s="7">
        <f t="shared" ca="1" si="1706"/>
        <v>0</v>
      </c>
      <c r="O2281" s="7">
        <f t="shared" ca="1" si="1706"/>
        <v>0</v>
      </c>
      <c r="P2281" s="7">
        <f t="shared" ca="1" si="1706"/>
        <v>0</v>
      </c>
      <c r="Q2281" s="7">
        <f t="shared" ca="1" si="1706"/>
        <v>0</v>
      </c>
      <c r="R2281" s="7">
        <f t="shared" ca="1" si="1706"/>
        <v>0</v>
      </c>
      <c r="S2281" s="7">
        <f t="shared" ca="1" si="1706"/>
        <v>0</v>
      </c>
      <c r="T2281" s="7">
        <f t="shared" ca="1" si="1706"/>
        <v>0</v>
      </c>
      <c r="U2281" s="7">
        <f t="shared" ca="1" si="1706"/>
        <v>0</v>
      </c>
      <c r="V2281" s="7">
        <f t="shared" ca="1" si="1706"/>
        <v>0</v>
      </c>
      <c r="W2281" s="7">
        <f t="shared" ca="1" si="1706"/>
        <v>0</v>
      </c>
      <c r="X2281" s="7">
        <f t="shared" ca="1" si="1706"/>
        <v>0</v>
      </c>
    </row>
    <row r="2285" spans="2:24" hidden="1">
      <c r="B2285" s="545" t="s">
        <v>794</v>
      </c>
    </row>
    <row r="2286" spans="2:24" hidden="1">
      <c r="B2286" s="546"/>
    </row>
    <row r="2287" spans="2:24" hidden="1">
      <c r="B2287" s="546" t="s">
        <v>797</v>
      </c>
      <c r="C2287" s="1" t="b">
        <f>NOT(ISBLANK(DaneBiezace))</f>
        <v>0</v>
      </c>
    </row>
    <row r="2288" spans="2:24" hidden="1">
      <c r="B2288" s="546" t="s">
        <v>799</v>
      </c>
      <c r="C2288" s="1" t="str">
        <f>IF(AND(ISNUMBER(Założenia!$J$32),Założenia!$J$32&lt;12),"Tak","Nie")</f>
        <v>Nie</v>
      </c>
    </row>
    <row r="2289" spans="2:6" hidden="1">
      <c r="B2289" s="546" t="s">
        <v>800</v>
      </c>
      <c r="C2289" s="1" t="str">
        <f>IF(C2288="tak",Założenia!$J$32,"nie")</f>
        <v>nie</v>
      </c>
    </row>
    <row r="2290" spans="2:6" hidden="1">
      <c r="B2290" s="546"/>
    </row>
    <row r="2291" spans="2:6" hidden="1">
      <c r="B2291" s="546"/>
    </row>
    <row r="2292" spans="2:6" hidden="1">
      <c r="B2292" s="546"/>
    </row>
    <row r="2293" spans="2:6" ht="60" hidden="1">
      <c r="C2293" s="547" t="s">
        <v>795</v>
      </c>
      <c r="D2293" s="547" t="s">
        <v>796</v>
      </c>
      <c r="E2293" s="548" t="s">
        <v>798</v>
      </c>
      <c r="F2293" s="611" t="s">
        <v>837</v>
      </c>
    </row>
    <row r="2294" spans="2:6" hidden="1">
      <c r="B2294" s="1" t="s">
        <v>123</v>
      </c>
      <c r="C2294" s="474">
        <f>'Sprawozdania finansowe'!E15</f>
        <v>0</v>
      </c>
      <c r="D2294" s="474">
        <f>'Sprawozdania finansowe'!F15</f>
        <v>0</v>
      </c>
      <c r="E2294" s="474">
        <f t="shared" ref="E2294:E2301" si="1707">IF($C$2287,D2294,C2294)</f>
        <v>0</v>
      </c>
      <c r="F2294" s="610">
        <f>IF($C$2287=FALSE,E2294,IF(AND(D2294&gt;C2294,D2294&gt;0),E2294,IF(D2294=0,0,C2294)))</f>
        <v>0</v>
      </c>
    </row>
    <row r="2295" spans="2:6" hidden="1">
      <c r="B2295" s="1" t="s">
        <v>124</v>
      </c>
      <c r="C2295" s="474">
        <f>'Sprawozdania finansowe'!E16</f>
        <v>0</v>
      </c>
      <c r="D2295" s="474">
        <f>'Sprawozdania finansowe'!F16</f>
        <v>0</v>
      </c>
      <c r="E2295" s="474">
        <f t="shared" si="1707"/>
        <v>0</v>
      </c>
      <c r="F2295" s="610">
        <f t="shared" ref="F2295:F2301" si="1708">IF($C$2287=FALSE,E2295,IF(AND(D2295&gt;C2295,D2295&gt;0),E2295,IF(D2295=0,0,C2295)))</f>
        <v>0</v>
      </c>
    </row>
    <row r="2296" spans="2:6" hidden="1">
      <c r="B2296" s="1" t="s">
        <v>125</v>
      </c>
      <c r="C2296" s="474">
        <f>'Sprawozdania finansowe'!E17</f>
        <v>0</v>
      </c>
      <c r="D2296" s="474">
        <f>'Sprawozdania finansowe'!F17</f>
        <v>0</v>
      </c>
      <c r="E2296" s="474">
        <f t="shared" si="1707"/>
        <v>0</v>
      </c>
      <c r="F2296" s="610">
        <f t="shared" si="1708"/>
        <v>0</v>
      </c>
    </row>
    <row r="2297" spans="2:6" hidden="1">
      <c r="B2297" s="1" t="s">
        <v>129</v>
      </c>
      <c r="C2297" s="474">
        <f>'Sprawozdania finansowe'!E21</f>
        <v>0</v>
      </c>
      <c r="D2297" s="474">
        <f>'Sprawozdania finansowe'!F21</f>
        <v>0</v>
      </c>
      <c r="E2297" s="474">
        <f t="shared" si="1707"/>
        <v>0</v>
      </c>
      <c r="F2297" s="610">
        <f t="shared" si="1708"/>
        <v>0</v>
      </c>
    </row>
    <row r="2298" spans="2:6" hidden="1">
      <c r="B2298" s="1" t="s">
        <v>130</v>
      </c>
      <c r="C2298" s="474">
        <f>'Sprawozdania finansowe'!E22</f>
        <v>0</v>
      </c>
      <c r="D2298" s="474">
        <f>'Sprawozdania finansowe'!F22</f>
        <v>0</v>
      </c>
      <c r="E2298" s="474">
        <f t="shared" si="1707"/>
        <v>0</v>
      </c>
      <c r="F2298" s="610">
        <f t="shared" si="1708"/>
        <v>0</v>
      </c>
    </row>
    <row r="2299" spans="2:6" hidden="1">
      <c r="B2299" s="1" t="s">
        <v>131</v>
      </c>
      <c r="C2299" s="474">
        <f>'Sprawozdania finansowe'!E23</f>
        <v>0</v>
      </c>
      <c r="D2299" s="474">
        <f>'Sprawozdania finansowe'!F23</f>
        <v>0</v>
      </c>
      <c r="E2299" s="474">
        <f t="shared" si="1707"/>
        <v>0</v>
      </c>
      <c r="F2299" s="610">
        <f t="shared" si="1708"/>
        <v>0</v>
      </c>
    </row>
    <row r="2300" spans="2:6" hidden="1">
      <c r="B2300" s="1" t="s">
        <v>132</v>
      </c>
      <c r="C2300" s="474">
        <f>'Sprawozdania finansowe'!E24</f>
        <v>0</v>
      </c>
      <c r="D2300" s="474">
        <f>'Sprawozdania finansowe'!F24</f>
        <v>0</v>
      </c>
      <c r="E2300" s="474">
        <f t="shared" si="1707"/>
        <v>0</v>
      </c>
      <c r="F2300" s="610">
        <f t="shared" si="1708"/>
        <v>0</v>
      </c>
    </row>
    <row r="2301" spans="2:6" hidden="1">
      <c r="B2301" s="1" t="s">
        <v>133</v>
      </c>
      <c r="C2301" s="474">
        <f>'Sprawozdania finansowe'!E25</f>
        <v>0</v>
      </c>
      <c r="D2301" s="474">
        <f>'Sprawozdania finansowe'!F25</f>
        <v>0</v>
      </c>
      <c r="E2301" s="474">
        <f t="shared" si="1707"/>
        <v>0</v>
      </c>
      <c r="F2301" s="610">
        <f t="shared" si="1708"/>
        <v>0</v>
      </c>
    </row>
    <row r="2308" spans="1:24" hidden="1">
      <c r="D2308" s="564" t="s">
        <v>809</v>
      </c>
      <c r="E2308" s="564" t="s">
        <v>810</v>
      </c>
      <c r="F2308" s="564" t="s">
        <v>811</v>
      </c>
      <c r="G2308" s="564" t="s">
        <v>812</v>
      </c>
      <c r="J2308" s="564" t="s">
        <v>808</v>
      </c>
      <c r="K2308" s="564" t="str">
        <f t="shared" ref="K2308:X2308" si="1709">LataProjekcji</f>
        <v>Uzupełnij dane</v>
      </c>
      <c r="L2308" s="564" t="str">
        <f t="shared" si="1709"/>
        <v/>
      </c>
      <c r="M2308" s="564" t="str">
        <f t="shared" si="1709"/>
        <v/>
      </c>
      <c r="N2308" s="564" t="str">
        <f t="shared" si="1709"/>
        <v/>
      </c>
      <c r="O2308" s="564" t="str">
        <f t="shared" si="1709"/>
        <v/>
      </c>
      <c r="P2308" s="564" t="str">
        <f t="shared" si="1709"/>
        <v/>
      </c>
      <c r="Q2308" s="564" t="str">
        <f t="shared" si="1709"/>
        <v/>
      </c>
      <c r="R2308" s="564" t="str">
        <f t="shared" si="1709"/>
        <v/>
      </c>
      <c r="S2308" s="564" t="str">
        <f t="shared" si="1709"/>
        <v/>
      </c>
      <c r="T2308" s="564" t="str">
        <f t="shared" si="1709"/>
        <v/>
      </c>
      <c r="U2308" s="564" t="str">
        <f t="shared" si="1709"/>
        <v/>
      </c>
      <c r="V2308" s="564" t="str">
        <f t="shared" si="1709"/>
        <v/>
      </c>
      <c r="W2308" s="564" t="str">
        <f t="shared" si="1709"/>
        <v/>
      </c>
      <c r="X2308" s="564" t="str">
        <f t="shared" si="1709"/>
        <v/>
      </c>
    </row>
    <row r="2309" spans="1:24" hidden="1">
      <c r="A2309" s="560"/>
      <c r="B2309" s="7" t="str">
        <f>"Grupa ST: "&amp;B1116</f>
        <v>Grupa ST: KOSZTY ZAKOŃCZONYCH PRAC ROZWOJOWYCH</v>
      </c>
    </row>
    <row r="2310" spans="1:24" ht="12.75" hidden="1" thickBot="1">
      <c r="B2310" s="558" t="str">
        <f ca="1">"nazwa ST: "&amp;B1117</f>
        <v>nazwa ST: 0</v>
      </c>
      <c r="C2310" s="558"/>
      <c r="D2310" s="559">
        <f>D1117</f>
        <v>0</v>
      </c>
      <c r="E2310" s="558"/>
      <c r="F2310" s="558"/>
      <c r="G2310" s="558"/>
      <c r="H2310" s="558"/>
      <c r="I2310" s="558"/>
      <c r="J2310" s="558"/>
      <c r="K2310" s="567" t="str">
        <f t="shared" ref="K2310:X2310" si="1710">LataProjekcji</f>
        <v>Uzupełnij dane</v>
      </c>
      <c r="L2310" s="567" t="str">
        <f t="shared" si="1710"/>
        <v/>
      </c>
      <c r="M2310" s="567" t="str">
        <f t="shared" si="1710"/>
        <v/>
      </c>
      <c r="N2310" s="567" t="str">
        <f t="shared" si="1710"/>
        <v/>
      </c>
      <c r="O2310" s="567" t="str">
        <f t="shared" si="1710"/>
        <v/>
      </c>
      <c r="P2310" s="567" t="str">
        <f t="shared" si="1710"/>
        <v/>
      </c>
      <c r="Q2310" s="567" t="str">
        <f t="shared" si="1710"/>
        <v/>
      </c>
      <c r="R2310" s="567" t="str">
        <f t="shared" si="1710"/>
        <v/>
      </c>
      <c r="S2310" s="567" t="str">
        <f t="shared" si="1710"/>
        <v/>
      </c>
      <c r="T2310" s="567" t="str">
        <f t="shared" si="1710"/>
        <v/>
      </c>
      <c r="U2310" s="567" t="str">
        <f t="shared" si="1710"/>
        <v/>
      </c>
      <c r="V2310" s="567" t="str">
        <f t="shared" si="1710"/>
        <v/>
      </c>
      <c r="W2310" s="567" t="str">
        <f t="shared" si="1710"/>
        <v/>
      </c>
      <c r="X2310" s="567" t="str">
        <f t="shared" si="1710"/>
        <v/>
      </c>
    </row>
    <row r="2311" spans="1:24" hidden="1">
      <c r="B2311" s="554" t="s">
        <v>805</v>
      </c>
      <c r="D2311" s="1">
        <f ca="1">D1118</f>
        <v>0</v>
      </c>
      <c r="E2311" s="1">
        <f ca="1">E1118</f>
        <v>0</v>
      </c>
      <c r="F2311" s="1">
        <f ca="1">IF(D2312&gt;10,F1118,1)</f>
        <v>1</v>
      </c>
      <c r="G2311" s="553" t="e">
        <f ca="1">IF(ISBLANK(OFFSET($E$195,$D2310,0)),"brak daty",IF(D2312&gt;10,EDATE(OFFSET($E$195,$D2310,0),D2314),DATE(D2311,E2311,1)))</f>
        <v>#NUM!</v>
      </c>
      <c r="H2311" s="566" t="b">
        <f ca="1">SUM(K2311:X2311)=D2314</f>
        <v>1</v>
      </c>
      <c r="I2311" s="1" t="s">
        <v>801</v>
      </c>
      <c r="K2311" s="5">
        <f ca="1">IF(AND($G2312,NOT(ISTEXT($G2311)),ISNUMBER(Poczatek),ISNUMBER(Koniec_Projekt)),IFERROR(IF($D2311=LataProjekcji,$F2311,IF($D2311&lt;LataProjekcji,IF((SUM(K2311)+12)&lt;$D2314,12,$D2314-SUM(K2311)),0)),0),0)</f>
        <v>0</v>
      </c>
      <c r="L2311" s="5">
        <f ca="1">IF(AND($G2312,NOT(ISTEXT($G2311)),ISNUMBER(Poczatek),ISNUMBER(Koniec_Projekt)),IFERROR(IF($D2311=LataProjekcji,$F2311,IF($D2311&lt;LataProjekcji,IF((SUM($K2311:K2311)+12)&lt;$D2314,12,$D2314-SUM($K2311:K2311)),0)),0),0)</f>
        <v>0</v>
      </c>
      <c r="M2311" s="5">
        <f ca="1">IF(AND($G2312,NOT(ISTEXT($G2311)),ISNUMBER(Poczatek),ISNUMBER(Koniec_Projekt)),IFERROR(IF($D2311=LataProjekcji,$F2311,IF($D2311&lt;LataProjekcji,IF((SUM($K2311:L2311)+12)&lt;$D2314,12,$D2314-SUM($K2311:L2311)),0)),0),0)</f>
        <v>0</v>
      </c>
      <c r="N2311" s="5">
        <f ca="1">IF(AND($G2312,NOT(ISTEXT($G2311)),ISNUMBER(Poczatek),ISNUMBER(Koniec_Projekt)),IFERROR(IF($D2311=LataProjekcji,$F2311,IF($D2311&lt;LataProjekcji,IF((SUM($K2311:M2311)+12)&lt;$D2314,12,$D2314-SUM($K2311:M2311)),0)),0),0)</f>
        <v>0</v>
      </c>
      <c r="O2311" s="5">
        <f ca="1">IF(AND($G2312,NOT(ISTEXT($G2311)),ISNUMBER(Poczatek),ISNUMBER(Koniec_Projekt)),IFERROR(IF($D2311=LataProjekcji,$F2311,IF($D2311&lt;LataProjekcji,IF((SUM($K2311:N2311)+12)&lt;$D2314,12,$D2314-SUM($K2311:N2311)),0)),0),0)</f>
        <v>0</v>
      </c>
      <c r="P2311" s="5">
        <f ca="1">IF(AND($G2312,NOT(ISTEXT($G2311)),ISNUMBER(Poczatek),ISNUMBER(Koniec_Projekt)),IFERROR(IF($D2311=LataProjekcji,$F2311,IF($D2311&lt;LataProjekcji,IF((SUM($K2311:O2311)+12)&lt;$D2314,12,$D2314-SUM($K2311:O2311)),0)),0),0)</f>
        <v>0</v>
      </c>
      <c r="Q2311" s="5">
        <f ca="1">IF(AND($G2312,NOT(ISTEXT($G2311)),ISNUMBER(Poczatek),ISNUMBER(Koniec_Projekt)),IFERROR(IF($D2311=LataProjekcji,$F2311,IF($D2311&lt;LataProjekcji,IF((SUM($K2311:P2311)+12)&lt;$D2314,12,$D2314-SUM($K2311:P2311)),0)),0),0)</f>
        <v>0</v>
      </c>
      <c r="R2311" s="5">
        <f ca="1">IF(AND($G2312,NOT(ISTEXT($G2311)),ISNUMBER(Poczatek),ISNUMBER(Koniec_Projekt)),IFERROR(IF($D2311=LataProjekcji,$F2311,IF($D2311&lt;LataProjekcji,IF((SUM($K2311:Q2311)+12)&lt;$D2314,12,$D2314-SUM($K2311:Q2311)),0)),0),0)</f>
        <v>0</v>
      </c>
      <c r="S2311" s="5">
        <f ca="1">IF(AND($G2312,NOT(ISTEXT($G2311)),ISNUMBER(Poczatek),ISNUMBER(Koniec_Projekt)),IFERROR(IF($D2311=LataProjekcji,$F2311,IF($D2311&lt;LataProjekcji,IF((SUM($K2311:R2311)+12)&lt;$D2314,12,$D2314-SUM($K2311:R2311)),0)),0),0)</f>
        <v>0</v>
      </c>
      <c r="T2311" s="5">
        <f ca="1">IF(AND($G2312,NOT(ISTEXT($G2311)),ISNUMBER(Poczatek),ISNUMBER(Koniec_Projekt)),IFERROR(IF($D2311=LataProjekcji,$F2311,IF($D2311&lt;LataProjekcji,IF((SUM($K2311:S2311)+12)&lt;$D2314,12,$D2314-SUM($K2311:S2311)),0)),0),0)</f>
        <v>0</v>
      </c>
      <c r="U2311" s="5">
        <f ca="1">IF(AND($G2312,NOT(ISTEXT($G2311)),ISNUMBER(Poczatek),ISNUMBER(Koniec_Projekt)),IFERROR(IF($D2311=LataProjekcji,$F2311,IF($D2311&lt;LataProjekcji,IF((SUM($K2311:T2311)+12)&lt;$D2314,12,$D2314-SUM($K2311:T2311)),0)),0),0)</f>
        <v>0</v>
      </c>
      <c r="V2311" s="5">
        <f ca="1">IF(AND($G2312,NOT(ISTEXT($G2311)),ISNUMBER(Poczatek),ISNUMBER(Koniec_Projekt)),IFERROR(IF($D2311=LataProjekcji,$F2311,IF($D2311&lt;LataProjekcji,IF((SUM($K2311:U2311)+12)&lt;$D2314,12,$D2314-SUM($K2311:U2311)),0)),0),0)</f>
        <v>0</v>
      </c>
      <c r="W2311" s="5">
        <f ca="1">IF(AND($G2312,NOT(ISTEXT($G2311)),ISNUMBER(Poczatek),ISNUMBER(Koniec_Projekt)),IFERROR(IF($D2311=LataProjekcji,$F2311,IF($D2311&lt;LataProjekcji,IF((SUM($K2311:V2311)+12)&lt;$D2314,12,$D2314-SUM($K2311:V2311)),0)),0),0)</f>
        <v>0</v>
      </c>
      <c r="X2311" s="5">
        <f ca="1">IF(AND($G2312,NOT(ISTEXT($G2311)),ISNUMBER(Poczatek),ISNUMBER(Koniec_Projekt)),IFERROR(IF($D2311=LataProjekcji,$F2311,IF($D2311&lt;LataProjekcji,IF((SUM($K2311:W2311)+12)&lt;$D2314,12,$D2314-SUM($K2311:W2311)),0)),0),0)</f>
        <v>0</v>
      </c>
    </row>
    <row r="2312" spans="1:24" hidden="1">
      <c r="B2312" s="554" t="s">
        <v>807</v>
      </c>
      <c r="D2312" s="5">
        <f ca="1">D1119</f>
        <v>0</v>
      </c>
      <c r="E2312" s="474">
        <f ca="1">E1119</f>
        <v>0</v>
      </c>
      <c r="F2312" s="474">
        <f ca="1">F1119</f>
        <v>0</v>
      </c>
      <c r="G2312" s="1" t="b">
        <f>NOT(ISBLANK(am_prace_rozwojowe))</f>
        <v>0</v>
      </c>
      <c r="H2312" s="566" t="b">
        <f ca="1">SUM(K2312:X2312)=E2314</f>
        <v>1</v>
      </c>
      <c r="I2312" s="1" t="s">
        <v>802</v>
      </c>
      <c r="K2312" s="565">
        <f ca="1">IF(AND($G2312,NOT(ISTEXT($G2311)),ISNUMBER(Poczatek),ISNUMBER(Koniec_Projekt)),IFERROR(IF($D2311=LataProjekcji,IF($F2311&gt;$E2314,$E2314,$F2311),IF($D2314&gt;=$E2314,(IF($D2311&lt;LataProjekcji,IF((SUM(J2312:$K2312)+12)&lt;$E2314,12,$E2314-SUM(J2312:$K2312)),0)),(IF($D2311&lt;LataProjekcji,IF((SUM(J2312:$K2312)+12)&lt;$D2314,12,$D2314-SUM(J2312:$K2312)),0)))),0),0)</f>
        <v>0</v>
      </c>
      <c r="L2312" s="565">
        <f ca="1">IF(AND($G2312,NOT(ISTEXT($G2311)),ISNUMBER(Poczatek),ISNUMBER(Koniec_Projekt)),IFERROR(IF($D2311=LataProjekcji,IF($F2311&gt;$E2314,$E2314,$F2311),IF($D2314&gt;=$E2314,(IF($D2311&lt;LataProjekcji,IF((SUM($K2312:K2312)+12)&lt;$E2314,12,$E2314-SUM($K2312:K2312)),0)),(IF($D2311&lt;LataProjekcji,IF((SUM($K2312:K2312)+12)&lt;$D2314,12,$D2314-SUM($K2312:K2312)),0)))),0),0)</f>
        <v>0</v>
      </c>
      <c r="M2312" s="565">
        <f ca="1">IF(AND($G2312,NOT(ISTEXT($G2311)),ISNUMBER(Poczatek),ISNUMBER(Koniec_Projekt)),IFERROR(IF($D2311=LataProjekcji,IF($F2311&gt;$E2314,$E2314,$F2311),IF($D2314&gt;=$E2314,(IF($D2311&lt;LataProjekcji,IF((SUM($K2312:L2312)+12)&lt;$E2314,12,$E2314-SUM($K2312:L2312)),0)),(IF($D2311&lt;LataProjekcji,IF((SUM($K2312:L2312)+12)&lt;$D2314,12,$D2314-SUM($K2312:L2312)),0)))),0),0)</f>
        <v>0</v>
      </c>
      <c r="N2312" s="565">
        <f ca="1">IF(AND($G2312,NOT(ISTEXT($G2311)),ISNUMBER(Poczatek),ISNUMBER(Koniec_Projekt)),IFERROR(IF($D2311=LataProjekcji,IF($F2311&gt;$E2314,$E2314,$F2311),IF($D2314&gt;=$E2314,(IF($D2311&lt;LataProjekcji,IF((SUM($K2312:M2312)+12)&lt;$E2314,12,$E2314-SUM($K2312:M2312)),0)),(IF($D2311&lt;LataProjekcji,IF((SUM($K2312:M2312)+12)&lt;$D2314,12,$D2314-SUM($K2312:M2312)),0)))),0),0)</f>
        <v>0</v>
      </c>
      <c r="O2312" s="565">
        <f ca="1">IF(AND($G2312,NOT(ISTEXT($G2311)),ISNUMBER(Poczatek),ISNUMBER(Koniec_Projekt)),IFERROR(IF($D2311=LataProjekcji,IF($F2311&gt;$E2314,$E2314,$F2311),IF($D2314&gt;=$E2314,(IF($D2311&lt;LataProjekcji,IF((SUM($K2312:N2312)+12)&lt;$E2314,12,$E2314-SUM($K2312:N2312)),0)),(IF($D2311&lt;LataProjekcji,IF((SUM($K2312:N2312)+12)&lt;$D2314,12,$D2314-SUM($K2312:N2312)),0)))),0),0)</f>
        <v>0</v>
      </c>
      <c r="P2312" s="565">
        <f ca="1">IF(AND($G2312,NOT(ISTEXT($G2311)),ISNUMBER(Poczatek),ISNUMBER(Koniec_Projekt)),IFERROR(IF($D2311=LataProjekcji,IF($F2311&gt;$E2314,$E2314,$F2311),IF($D2314&gt;=$E2314,(IF($D2311&lt;LataProjekcji,IF((SUM($K2312:O2312)+12)&lt;$E2314,12,$E2314-SUM($K2312:O2312)),0)),(IF($D2311&lt;LataProjekcji,IF((SUM($K2312:O2312)+12)&lt;$D2314,12,$D2314-SUM($K2312:O2312)),0)))),0),0)</f>
        <v>0</v>
      </c>
      <c r="Q2312" s="565">
        <f ca="1">IF(AND($G2312,NOT(ISTEXT($G2311)),ISNUMBER(Poczatek),ISNUMBER(Koniec_Projekt)),IFERROR(IF($D2311=LataProjekcji,IF($F2311&gt;$E2314,$E2314,$F2311),IF($D2314&gt;=$E2314,(IF($D2311&lt;LataProjekcji,IF((SUM($K2312:P2312)+12)&lt;$E2314,12,$E2314-SUM($K2312:P2312)),0)),(IF($D2311&lt;LataProjekcji,IF((SUM($K2312:P2312)+12)&lt;$D2314,12,$D2314-SUM($K2312:P2312)),0)))),0),0)</f>
        <v>0</v>
      </c>
      <c r="R2312" s="565">
        <f ca="1">IF(AND($G2312,NOT(ISTEXT($G2311)),ISNUMBER(Poczatek),ISNUMBER(Koniec_Projekt)),IFERROR(IF($D2311=LataProjekcji,IF($F2311&gt;$E2314,$E2314,$F2311),IF($D2314&gt;=$E2314,(IF($D2311&lt;LataProjekcji,IF((SUM($K2312:Q2312)+12)&lt;$E2314,12,$E2314-SUM($K2312:Q2312)),0)),(IF($D2311&lt;LataProjekcji,IF((SUM($K2312:Q2312)+12)&lt;$D2314,12,$D2314-SUM($K2312:Q2312)),0)))),0),0)</f>
        <v>0</v>
      </c>
      <c r="S2312" s="565">
        <f ca="1">IF(AND($G2312,NOT(ISTEXT($G2311)),ISNUMBER(Poczatek),ISNUMBER(Koniec_Projekt)),IFERROR(IF($D2311=LataProjekcji,IF($F2311&gt;$E2314,$E2314,$F2311),IF($D2314&gt;=$E2314,(IF($D2311&lt;LataProjekcji,IF((SUM($K2312:R2312)+12)&lt;$E2314,12,$E2314-SUM($K2312:R2312)),0)),(IF($D2311&lt;LataProjekcji,IF((SUM($K2312:R2312)+12)&lt;$D2314,12,$D2314-SUM($K2312:R2312)),0)))),0),0)</f>
        <v>0</v>
      </c>
      <c r="T2312" s="565">
        <f ca="1">IF(AND($G2312,NOT(ISTEXT($G2311)),ISNUMBER(Poczatek),ISNUMBER(Koniec_Projekt)),IFERROR(IF($D2311=LataProjekcji,IF($F2311&gt;$E2314,$E2314,$F2311),IF($D2314&gt;=$E2314,(IF($D2311&lt;LataProjekcji,IF((SUM($K2312:S2312)+12)&lt;$E2314,12,$E2314-SUM($K2312:S2312)),0)),(IF($D2311&lt;LataProjekcji,IF((SUM($K2312:S2312)+12)&lt;$D2314,12,$D2314-SUM($K2312:S2312)),0)))),0),0)</f>
        <v>0</v>
      </c>
      <c r="U2312" s="565">
        <f ca="1">IF(AND($G2312,NOT(ISTEXT($G2311)),ISNUMBER(Poczatek),ISNUMBER(Koniec_Projekt)),IFERROR(IF($D2311=LataProjekcji,IF($F2311&gt;$E2314,$E2314,$F2311),IF($D2314&gt;=$E2314,(IF($D2311&lt;LataProjekcji,IF((SUM($K2312:T2312)+12)&lt;$E2314,12,$E2314-SUM($K2312:T2312)),0)),(IF($D2311&lt;LataProjekcji,IF((SUM($K2312:T2312)+12)&lt;$D2314,12,$D2314-SUM($K2312:T2312)),0)))),0),0)</f>
        <v>0</v>
      </c>
      <c r="V2312" s="565">
        <f ca="1">IF(AND($G2312,NOT(ISTEXT($G2311)),ISNUMBER(Poczatek),ISNUMBER(Koniec_Projekt)),IFERROR(IF($D2311=LataProjekcji,IF($F2311&gt;$E2314,$E2314,$F2311),IF($D2314&gt;=$E2314,(IF($D2311&lt;LataProjekcji,IF((SUM($K2312:U2312)+12)&lt;$E2314,12,$E2314-SUM($K2312:U2312)),0)),(IF($D2311&lt;LataProjekcji,IF((SUM($K2312:U2312)+12)&lt;$D2314,12,$D2314-SUM($K2312:U2312)),0)))),0),0)</f>
        <v>0</v>
      </c>
      <c r="W2312" s="565">
        <f ca="1">IF(AND($G2312,NOT(ISTEXT($G2311)),ISNUMBER(Poczatek),ISNUMBER(Koniec_Projekt)),IFERROR(IF($D2311=LataProjekcji,IF($F2311&gt;$E2314,$E2314,$F2311),IF($D2314&gt;=$E2314,(IF($D2311&lt;LataProjekcji,IF((SUM($K2312:V2312)+12)&lt;$E2314,12,$E2314-SUM($K2312:V2312)),0)),(IF($D2311&lt;LataProjekcji,IF((SUM($K2312:V2312)+12)&lt;$D2314,12,$D2314-SUM($K2312:V2312)),0)))),0),0)</f>
        <v>0</v>
      </c>
      <c r="X2312" s="565">
        <f ca="1">IF(AND($G2312,NOT(ISTEXT($G2311)),ISNUMBER(Poczatek),ISNUMBER(Koniec_Projekt)),IFERROR(IF($D2311=LataProjekcji,IF($F2311&gt;$E2314,$E2314,$F2311),IF($D2314&gt;=$E2314,(IF($D2311&lt;LataProjekcji,IF((SUM($K2312:W2312)+12)&lt;$E2314,12,$E2314-SUM($K2312:W2312)),0)),(IF($D2311&lt;LataProjekcji,IF((SUM($K2312:W2312)+12)&lt;$D2314,12,$D2314-SUM($K2312:W2312)),0)))),0),0)</f>
        <v>0</v>
      </c>
    </row>
    <row r="2313" spans="1:24" hidden="1">
      <c r="B2313" s="554" t="s">
        <v>806</v>
      </c>
      <c r="D2313" s="474">
        <f ca="1">D1120</f>
        <v>0</v>
      </c>
      <c r="E2313" s="474">
        <f ca="1">IF(D2312&gt;10,ROUND(D2313/12,2),D2313)</f>
        <v>0</v>
      </c>
      <c r="F2313" s="552">
        <f>Koniec_Projekt</f>
        <v>0</v>
      </c>
      <c r="G2313" s="330">
        <f>Miesiac_Koniec_Projekt</f>
        <v>0</v>
      </c>
      <c r="H2313" s="566" t="b">
        <f ca="1">SUM(K2313:X2313)=D2312</f>
        <v>1</v>
      </c>
      <c r="I2313" s="1" t="s">
        <v>739</v>
      </c>
      <c r="K2313" s="256">
        <f ca="1">IF(AND($G2312,NOT(ISTEXT($G2311)),ISNUMBER(Poczatek),ISNUMBER(Koniec_Projekt)),IFERROR(IF(LataProjekcji=$F2314,ROUND($D2312,0),ROUND(K2311*$E2313,0)),0),0)</f>
        <v>0</v>
      </c>
      <c r="L2313" s="5">
        <f ca="1">IF(AND($G2312,NOT(ISTEXT($G2311)),ISNUMBER(Poczatek),ISNUMBER(Koniec_Projekt)),IFERROR(IF(LataProjekcji=$F2314,ROUND($D2312-SUM(K2313:$K2313),0),ROUND(L2311*$E2313,0)),0),0)</f>
        <v>0</v>
      </c>
      <c r="M2313" s="5">
        <f ca="1">IF(AND($G2312,NOT(ISTEXT($G2311)),ISNUMBER(Poczatek),ISNUMBER(Koniec_Projekt)),IFERROR(IF(LataProjekcji=$F2314,ROUND($D2312-SUM($K2313:L2313),0),ROUND(M2311*$E2313,0)),0),0)</f>
        <v>0</v>
      </c>
      <c r="N2313" s="5">
        <f ca="1">IF(AND($G2312,NOT(ISTEXT($G2311)),ISNUMBER(Poczatek),ISNUMBER(Koniec_Projekt)),IFERROR(IF(LataProjekcji=$F2314,ROUND($D2312-SUM($K2313:M2313),0),ROUND(N2311*$E2313,0)),0),0)</f>
        <v>0</v>
      </c>
      <c r="O2313" s="5">
        <f ca="1">IF(AND($G2312,NOT(ISTEXT($G2311)),ISNUMBER(Poczatek),ISNUMBER(Koniec_Projekt)),IFERROR(IF(LataProjekcji=$F2314,ROUND($D2312-SUM($K2313:N2313),0),ROUND(O2311*$E2313,0)),0),0)</f>
        <v>0</v>
      </c>
      <c r="P2313" s="5">
        <f ca="1">IF(AND($G2312,NOT(ISTEXT($G2311)),ISNUMBER(Poczatek),ISNUMBER(Koniec_Projekt)),IFERROR(IF(LataProjekcji=$F2314,ROUND($D2312-SUM($K2313:O2313),0),ROUND(P2311*$E2313,0)),0),0)</f>
        <v>0</v>
      </c>
      <c r="Q2313" s="5">
        <f ca="1">IF(AND($G2312,NOT(ISTEXT($G2311)),ISNUMBER(Poczatek),ISNUMBER(Koniec_Projekt)),IFERROR(IF(LataProjekcji=$F2314,ROUND($D2312-SUM($K2313:P2313),0),ROUND(Q2311*$E2313,0)),0),0)</f>
        <v>0</v>
      </c>
      <c r="R2313" s="5">
        <f ca="1">IF(AND($G2312,NOT(ISTEXT($G2311)),ISNUMBER(Poczatek),ISNUMBER(Koniec_Projekt)),IFERROR(IF(LataProjekcji=$F2314,ROUND($D2312-SUM($K2313:Q2313),0),ROUND(R2311*$E2313,0)),0),0)</f>
        <v>0</v>
      </c>
      <c r="S2313" s="5">
        <f ca="1">IF(AND($G2312,NOT(ISTEXT($G2311)),ISNUMBER(Poczatek),ISNUMBER(Koniec_Projekt)),IFERROR(IF(LataProjekcji=$F2314,ROUND($D2312-SUM($K2313:R2313),0),ROUND(S2311*$E2313,0)),0),0)</f>
        <v>0</v>
      </c>
      <c r="T2313" s="5">
        <f ca="1">IF(AND($G2312,NOT(ISTEXT($G2311)),ISNUMBER(Poczatek),ISNUMBER(Koniec_Projekt)),IFERROR(IF(LataProjekcji=$F2314,ROUND($D2312-SUM($K2313:S2313),0),ROUND(T2311*$E2313,0)),0),0)</f>
        <v>0</v>
      </c>
      <c r="U2313" s="5">
        <f ca="1">IF(AND($G2312,NOT(ISTEXT($G2311)),ISNUMBER(Poczatek),ISNUMBER(Koniec_Projekt)),IFERROR(IF(LataProjekcji=$F2314,ROUND($D2312-SUM($K2313:T2313),0),ROUND(U2311*$E2313,0)),0),0)</f>
        <v>0</v>
      </c>
      <c r="V2313" s="5">
        <f ca="1">IF(AND($G2312,NOT(ISTEXT($G2311)),ISNUMBER(Poczatek),ISNUMBER(Koniec_Projekt)),IFERROR(IF(LataProjekcji=$F2314,ROUND($D2312-SUM($K2313:U2313),0),ROUND(V2311*$E2313,0)),0),0)</f>
        <v>0</v>
      </c>
      <c r="W2313" s="5">
        <f ca="1">IF(AND($G2312,NOT(ISTEXT($G2311)),ISNUMBER(Poczatek),ISNUMBER(Koniec_Projekt)),IFERROR(IF(LataProjekcji=$F2314,ROUND($D2312-SUM($K2313:V2313),0),ROUND(W2311*$E2313,0)),0),0)</f>
        <v>0</v>
      </c>
      <c r="X2313" s="5">
        <f ca="1">IF(AND($G2312,NOT(ISTEXT($G2311)),ISNUMBER(Poczatek),ISNUMBER(Koniec_Projekt)),IFERROR(IF(LataProjekcji=$F2314,ROUND($D2312-SUM($K2313:W2313),0),ROUND(X2311*$E2313,0)),0),0)</f>
        <v>0</v>
      </c>
    </row>
    <row r="2314" spans="1:24" hidden="1">
      <c r="B2314" s="554" t="s">
        <v>803</v>
      </c>
      <c r="D2314" s="1">
        <f ca="1">IFERROR(ROUNDUP(D2312/E2313,0),0)</f>
        <v>0</v>
      </c>
      <c r="E2314" s="1">
        <f ca="1">IF(D2314=0,0,DATEDIF(DATE(D2311,E2311,1),DATE(F2313,G2313,1),"m"))</f>
        <v>0</v>
      </c>
      <c r="F2314" s="1" t="str">
        <f ca="1">IFERROR(YEAR(G2311),"brak daty")</f>
        <v>brak daty</v>
      </c>
      <c r="G2314" s="1" t="str">
        <f ca="1">IFERROR(MONTH(G2311),"brak daty")</f>
        <v>brak daty</v>
      </c>
      <c r="H2314" s="5"/>
      <c r="I2314" s="1" t="s">
        <v>444</v>
      </c>
      <c r="K2314" s="5">
        <f ca="1">IF(AND($G2312,NOT(ISTEXT($G2311)),ISNUMBER(Poczatek),ISNUMBER(Koniec_Projekt)),IFERROR(IF(LataProjekcji=$F2313,IF(AND($G2313=$G2314,$F2313=$F2314),ROUND($D2312-SUM($K2314),0),ROUND(K2312*$E2313,0)),IF(LataProjekcji&gt;$F2313,0,ROUND(K2312*$E2313,0))),0),0)</f>
        <v>0</v>
      </c>
      <c r="L2314" s="5">
        <f ca="1">IF(AND($G2312,NOT(ISTEXT($G2311)),ISNUMBER(Poczatek),ISNUMBER(Koniec_Projekt)),IFERROR(IF(LataProjekcji=$F2313,IF(AND($G2313=$G2314,$F2313=$F2314),ROUND($D2312-SUM($K2314:K2314),0),ROUND(L2312*$E2313,0)),IF(LataProjekcji&gt;$F2313,0,ROUND(L2312*$E2313,0))),0),0)</f>
        <v>0</v>
      </c>
      <c r="M2314" s="5">
        <f ca="1">IF(AND($G2312,NOT(ISTEXT($G2311)),ISNUMBER(Poczatek),ISNUMBER(Koniec_Projekt)),IFERROR(IF(LataProjekcji=$F2313,IF(AND($G2313=$G2314,$F2313=$F2314),ROUND($D2312-SUM($K2314:L2314),0),ROUND(M2312*$E2313,0)),IF(LataProjekcji&gt;$F2313,0,ROUND(M2312*$E2313,0))),0),0)</f>
        <v>0</v>
      </c>
      <c r="N2314" s="5">
        <f ca="1">IF(AND($G2312,NOT(ISTEXT($G2311)),ISNUMBER(Poczatek),ISNUMBER(Koniec_Projekt)),IFERROR(IF(LataProjekcji=$F2313,IF(AND($G2313=$G2314,$F2313=$F2314),ROUND($D2312-SUM($K2314:M2314),0),ROUND(N2312*$E2313,0)),IF(LataProjekcji&gt;$F2313,0,ROUND(N2312*$E2313,0))),0),0)</f>
        <v>0</v>
      </c>
      <c r="O2314" s="5">
        <f ca="1">IF(AND($G2312,NOT(ISTEXT($G2311)),ISNUMBER(Poczatek),ISNUMBER(Koniec_Projekt)),IFERROR(IF(LataProjekcji=$F2313,IF(AND($G2313=$G2314,$F2313=$F2314),ROUND($D2312-SUM($K2314:N2314),0),ROUND(O2312*$E2313,0)),IF(LataProjekcji&gt;$F2313,0,ROUND(O2312*$E2313,0))),0),0)</f>
        <v>0</v>
      </c>
      <c r="P2314" s="5">
        <f ca="1">IF(AND($G2312,NOT(ISTEXT($G2311)),ISNUMBER(Poczatek),ISNUMBER(Koniec_Projekt)),IFERROR(IF(LataProjekcji=$F2313,IF(AND($G2313=$G2314,$F2313=$F2314),ROUND($D2312-SUM($K2314:O2314),0),ROUND(P2312*$E2313,0)),IF(LataProjekcji&gt;$F2313,0,ROUND(P2312*$E2313,0))),0),0)</f>
        <v>0</v>
      </c>
      <c r="Q2314" s="5">
        <f ca="1">IF(AND($G2312,NOT(ISTEXT($G2311)),ISNUMBER(Poczatek),ISNUMBER(Koniec_Projekt)),IFERROR(IF(LataProjekcji=$F2313,IF(AND($G2313=$G2314,$F2313=$F2314),ROUND($D2312-SUM($K2314:P2314),0),ROUND(Q2312*$E2313,0)),IF(LataProjekcji&gt;$F2313,0,ROUND(Q2312*$E2313,0))),0),0)</f>
        <v>0</v>
      </c>
      <c r="R2314" s="5">
        <f ca="1">IF(AND($G2312,NOT(ISTEXT($G2311)),ISNUMBER(Poczatek),ISNUMBER(Koniec_Projekt)),IFERROR(IF(LataProjekcji=$F2313,IF(AND($G2313=$G2314,$F2313=$F2314),ROUND($D2312-SUM($K2314:Q2314),0),ROUND(R2312*$E2313,0)),IF(LataProjekcji&gt;$F2313,0,ROUND(R2312*$E2313,0))),0),0)</f>
        <v>0</v>
      </c>
      <c r="S2314" s="5">
        <f ca="1">IF(AND($G2312,NOT(ISTEXT($G2311)),ISNUMBER(Poczatek),ISNUMBER(Koniec_Projekt)),IFERROR(IF(LataProjekcji=$F2313,IF(AND($G2313=$G2314,$F2313=$F2314),ROUND($D2312-SUM($K2314:R2314),0),ROUND(S2312*$E2313,0)),IF(LataProjekcji&gt;$F2313,0,ROUND(S2312*$E2313,0))),0),0)</f>
        <v>0</v>
      </c>
      <c r="T2314" s="5">
        <f ca="1">IF(AND($G2312,NOT(ISTEXT($G2311)),ISNUMBER(Poczatek),ISNUMBER(Koniec_Projekt)),IFERROR(IF(LataProjekcji=$F2313,IF(AND($G2313=$G2314,$F2313=$F2314),ROUND($D2312-SUM($K2314:S2314),0),ROUND(T2312*$E2313,0)),IF(LataProjekcji&gt;$F2313,0,ROUND(T2312*$E2313,0))),0),0)</f>
        <v>0</v>
      </c>
      <c r="U2314" s="5">
        <f ca="1">IF(AND($G2312,NOT(ISTEXT($G2311)),ISNUMBER(Poczatek),ISNUMBER(Koniec_Projekt)),IFERROR(IF(LataProjekcji=$F2313,IF(AND($G2313=$G2314,$F2313=$F2314),ROUND($D2312-SUM($K2314:T2314),0),ROUND(U2312*$E2313,0)),IF(LataProjekcji&gt;$F2313,0,ROUND(U2312*$E2313,0))),0),0)</f>
        <v>0</v>
      </c>
      <c r="V2314" s="5">
        <f ca="1">IF(AND($G2312,NOT(ISTEXT($G2311)),ISNUMBER(Poczatek),ISNUMBER(Koniec_Projekt)),IFERROR(IF(LataProjekcji=$F2313,IF(AND($G2313=$G2314,$F2313=$F2314),ROUND($D2312-SUM($K2314:U2314),0),ROUND(V2312*$E2313,0)),IF(LataProjekcji&gt;$F2313,0,ROUND(V2312*$E2313,0))),0),0)</f>
        <v>0</v>
      </c>
      <c r="W2314" s="5">
        <f ca="1">IF(AND($G2312,NOT(ISTEXT($G2311)),ISNUMBER(Poczatek),ISNUMBER(Koniec_Projekt)),IFERROR(IF(LataProjekcji=$F2313,IF(AND($G2313=$G2314,$F2313=$F2314),ROUND($D2312-SUM($K2314:V2314),0),ROUND(W2312*$E2313,0)),IF(LataProjekcji&gt;$F2313,0,ROUND(W2312*$E2313,0))),0),0)</f>
        <v>0</v>
      </c>
      <c r="X2314" s="5">
        <f ca="1">IF(AND($G2312,NOT(ISTEXT($G2311)),ISNUMBER(Poczatek),ISNUMBER(Koniec_Projekt)),IFERROR(IF(LataProjekcji=$F2313,IF(AND($G2313=$G2314,$F2313=$F2314),ROUND($D2312-SUM($K2314:W2314),0),ROUND(X2312*$E2313,0)),IF(LataProjekcji&gt;$F2313,0,ROUND(X2312*$E2313,0))),0),0)</f>
        <v>0</v>
      </c>
    </row>
    <row r="2315" spans="1:24" ht="12.75" hidden="1" thickBot="1">
      <c r="B2315" s="555" t="s">
        <v>804</v>
      </c>
      <c r="C2315" s="556"/>
      <c r="D2315" s="557">
        <f ca="1">IF(D2312&gt;10,ROUND((D2314-1)*E2313,0),E2313)</f>
        <v>0</v>
      </c>
      <c r="E2315" s="557">
        <f ca="1">D2312-D2315</f>
        <v>0</v>
      </c>
      <c r="F2315" s="556"/>
      <c r="G2315" s="556"/>
      <c r="H2315" s="556"/>
      <c r="I2315" s="556"/>
      <c r="J2315" s="556"/>
      <c r="K2315" s="556"/>
      <c r="L2315" s="556"/>
      <c r="M2315" s="556"/>
      <c r="N2315" s="556"/>
      <c r="O2315" s="556"/>
      <c r="P2315" s="556"/>
      <c r="Q2315" s="556"/>
      <c r="R2315" s="556"/>
      <c r="S2315" s="556"/>
      <c r="T2315" s="556"/>
      <c r="U2315" s="556"/>
      <c r="V2315" s="556"/>
      <c r="W2315" s="556"/>
      <c r="X2315" s="556"/>
    </row>
    <row r="2316" spans="1:24" ht="12.75" hidden="1" thickTop="1"/>
    <row r="2317" spans="1:24" ht="12.75" hidden="1" thickBot="1">
      <c r="B2317" s="558" t="str">
        <f ca="1">"nazwa ST: "&amp;B1124</f>
        <v>nazwa ST: 0</v>
      </c>
      <c r="C2317" s="558"/>
      <c r="D2317" s="559">
        <f>D1124</f>
        <v>1</v>
      </c>
      <c r="E2317" s="558"/>
      <c r="F2317" s="558"/>
      <c r="G2317" s="558"/>
      <c r="H2317" s="558"/>
      <c r="I2317" s="558"/>
      <c r="J2317" s="558"/>
      <c r="K2317" s="567" t="str">
        <f t="shared" ref="K2317:X2317" si="1711">LataProjekcji</f>
        <v>Uzupełnij dane</v>
      </c>
      <c r="L2317" s="567" t="str">
        <f t="shared" si="1711"/>
        <v/>
      </c>
      <c r="M2317" s="567" t="str">
        <f t="shared" si="1711"/>
        <v/>
      </c>
      <c r="N2317" s="567" t="str">
        <f t="shared" si="1711"/>
        <v/>
      </c>
      <c r="O2317" s="567" t="str">
        <f t="shared" si="1711"/>
        <v/>
      </c>
      <c r="P2317" s="567" t="str">
        <f t="shared" si="1711"/>
        <v/>
      </c>
      <c r="Q2317" s="567" t="str">
        <f t="shared" si="1711"/>
        <v/>
      </c>
      <c r="R2317" s="567" t="str">
        <f t="shared" si="1711"/>
        <v/>
      </c>
      <c r="S2317" s="567" t="str">
        <f t="shared" si="1711"/>
        <v/>
      </c>
      <c r="T2317" s="567" t="str">
        <f t="shared" si="1711"/>
        <v/>
      </c>
      <c r="U2317" s="567" t="str">
        <f t="shared" si="1711"/>
        <v/>
      </c>
      <c r="V2317" s="567" t="str">
        <f t="shared" si="1711"/>
        <v/>
      </c>
      <c r="W2317" s="567" t="str">
        <f t="shared" si="1711"/>
        <v/>
      </c>
      <c r="X2317" s="567" t="str">
        <f t="shared" si="1711"/>
        <v/>
      </c>
    </row>
    <row r="2318" spans="1:24" hidden="1">
      <c r="B2318" s="554" t="s">
        <v>805</v>
      </c>
      <c r="D2318" s="1">
        <f ca="1">D1125</f>
        <v>0</v>
      </c>
      <c r="E2318" s="1">
        <f ca="1">E1125</f>
        <v>0</v>
      </c>
      <c r="F2318" s="1">
        <f ca="1">IF(D2319&gt;10,F1125,1)</f>
        <v>1</v>
      </c>
      <c r="G2318" s="553" t="e">
        <f ca="1">IF(ISBLANK(OFFSET($E$195,$D2317,0)),"brak daty",IF(D2319&gt;10,EDATE(OFFSET($E$195,$D2317,0),D2321),DATE(D2318,E2318,1)))</f>
        <v>#NUM!</v>
      </c>
      <c r="H2318" s="566" t="b">
        <f ca="1">SUM(K2318:X2318)=D2321</f>
        <v>1</v>
      </c>
      <c r="I2318" s="1" t="s">
        <v>801</v>
      </c>
      <c r="K2318" s="5">
        <f ca="1">IF(AND($G2319,NOT(ISTEXT($G2318)),ISNUMBER(Poczatek),ISNUMBER(Koniec_Projekt)),IFERROR(IF($D2318=LataProjekcji,$F2318,IF($D2318&lt;LataProjekcji,IF((SUM(K2318)+12)&lt;$D2321,12,$D2321-SUM(K2318)),0)),0),0)</f>
        <v>0</v>
      </c>
      <c r="L2318" s="5">
        <f ca="1">IF(AND($G2319,NOT(ISTEXT($G2318)),ISNUMBER(Poczatek),ISNUMBER(Koniec_Projekt)),IFERROR(IF($D2318=LataProjekcji,$F2318,IF($D2318&lt;LataProjekcji,IF((SUM($K2318:K2318)+12)&lt;$D2321,12,$D2321-SUM($K2318:K2318)),0)),0),0)</f>
        <v>0</v>
      </c>
      <c r="M2318" s="5">
        <f ca="1">IF(AND($G2319,NOT(ISTEXT($G2318)),ISNUMBER(Poczatek),ISNUMBER(Koniec_Projekt)),IFERROR(IF($D2318=LataProjekcji,$F2318,IF($D2318&lt;LataProjekcji,IF((SUM($K2318:L2318)+12)&lt;$D2321,12,$D2321-SUM($K2318:L2318)),0)),0),0)</f>
        <v>0</v>
      </c>
      <c r="N2318" s="5">
        <f ca="1">IF(AND($G2319,NOT(ISTEXT($G2318)),ISNUMBER(Poczatek),ISNUMBER(Koniec_Projekt)),IFERROR(IF($D2318=LataProjekcji,$F2318,IF($D2318&lt;LataProjekcji,IF((SUM($K2318:M2318)+12)&lt;$D2321,12,$D2321-SUM($K2318:M2318)),0)),0),0)</f>
        <v>0</v>
      </c>
      <c r="O2318" s="5">
        <f ca="1">IF(AND($G2319,NOT(ISTEXT($G2318)),ISNUMBER(Poczatek),ISNUMBER(Koniec_Projekt)),IFERROR(IF($D2318=LataProjekcji,$F2318,IF($D2318&lt;LataProjekcji,IF((SUM($K2318:N2318)+12)&lt;$D2321,12,$D2321-SUM($K2318:N2318)),0)),0),0)</f>
        <v>0</v>
      </c>
      <c r="P2318" s="5">
        <f ca="1">IF(AND($G2319,NOT(ISTEXT($G2318)),ISNUMBER(Poczatek),ISNUMBER(Koniec_Projekt)),IFERROR(IF($D2318=LataProjekcji,$F2318,IF($D2318&lt;LataProjekcji,IF((SUM($K2318:O2318)+12)&lt;$D2321,12,$D2321-SUM($K2318:O2318)),0)),0),0)</f>
        <v>0</v>
      </c>
      <c r="Q2318" s="5">
        <f ca="1">IF(AND($G2319,NOT(ISTEXT($G2318)),ISNUMBER(Poczatek),ISNUMBER(Koniec_Projekt)),IFERROR(IF($D2318=LataProjekcji,$F2318,IF($D2318&lt;LataProjekcji,IF((SUM($K2318:P2318)+12)&lt;$D2321,12,$D2321-SUM($K2318:P2318)),0)),0),0)</f>
        <v>0</v>
      </c>
      <c r="R2318" s="5">
        <f ca="1">IF(AND($G2319,NOT(ISTEXT($G2318)),ISNUMBER(Poczatek),ISNUMBER(Koniec_Projekt)),IFERROR(IF($D2318=LataProjekcji,$F2318,IF($D2318&lt;LataProjekcji,IF((SUM($K2318:Q2318)+12)&lt;$D2321,12,$D2321-SUM($K2318:Q2318)),0)),0),0)</f>
        <v>0</v>
      </c>
      <c r="S2318" s="5">
        <f ca="1">IF(AND($G2319,NOT(ISTEXT($G2318)),ISNUMBER(Poczatek),ISNUMBER(Koniec_Projekt)),IFERROR(IF($D2318=LataProjekcji,$F2318,IF($D2318&lt;LataProjekcji,IF((SUM($K2318:R2318)+12)&lt;$D2321,12,$D2321-SUM($K2318:R2318)),0)),0),0)</f>
        <v>0</v>
      </c>
      <c r="T2318" s="5">
        <f ca="1">IF(AND($G2319,NOT(ISTEXT($G2318)),ISNUMBER(Poczatek),ISNUMBER(Koniec_Projekt)),IFERROR(IF($D2318=LataProjekcji,$F2318,IF($D2318&lt;LataProjekcji,IF((SUM($K2318:S2318)+12)&lt;$D2321,12,$D2321-SUM($K2318:S2318)),0)),0),0)</f>
        <v>0</v>
      </c>
      <c r="U2318" s="5">
        <f ca="1">IF(AND($G2319,NOT(ISTEXT($G2318)),ISNUMBER(Poczatek),ISNUMBER(Koniec_Projekt)),IFERROR(IF($D2318=LataProjekcji,$F2318,IF($D2318&lt;LataProjekcji,IF((SUM($K2318:T2318)+12)&lt;$D2321,12,$D2321-SUM($K2318:T2318)),0)),0),0)</f>
        <v>0</v>
      </c>
      <c r="V2318" s="5">
        <f ca="1">IF(AND($G2319,NOT(ISTEXT($G2318)),ISNUMBER(Poczatek),ISNUMBER(Koniec_Projekt)),IFERROR(IF($D2318=LataProjekcji,$F2318,IF($D2318&lt;LataProjekcji,IF((SUM($K2318:U2318)+12)&lt;$D2321,12,$D2321-SUM($K2318:U2318)),0)),0),0)</f>
        <v>0</v>
      </c>
      <c r="W2318" s="5">
        <f ca="1">IF(AND($G2319,NOT(ISTEXT($G2318)),ISNUMBER(Poczatek),ISNUMBER(Koniec_Projekt)),IFERROR(IF($D2318=LataProjekcji,$F2318,IF($D2318&lt;LataProjekcji,IF((SUM($K2318:V2318)+12)&lt;$D2321,12,$D2321-SUM($K2318:V2318)),0)),0),0)</f>
        <v>0</v>
      </c>
      <c r="X2318" s="5">
        <f ca="1">IF(AND($G2319,NOT(ISTEXT($G2318)),ISNUMBER(Poczatek),ISNUMBER(Koniec_Projekt)),IFERROR(IF($D2318=LataProjekcji,$F2318,IF($D2318&lt;LataProjekcji,IF((SUM($K2318:W2318)+12)&lt;$D2321,12,$D2321-SUM($K2318:W2318)),0)),0),0)</f>
        <v>0</v>
      </c>
    </row>
    <row r="2319" spans="1:24" hidden="1">
      <c r="B2319" s="554" t="s">
        <v>807</v>
      </c>
      <c r="D2319" s="5">
        <f ca="1">D1126</f>
        <v>0</v>
      </c>
      <c r="E2319" s="474">
        <f ca="1">E1126</f>
        <v>0</v>
      </c>
      <c r="F2319" s="474">
        <f ca="1">F1126</f>
        <v>0</v>
      </c>
      <c r="G2319" s="1" t="b">
        <f>NOT(ISBLANK(am_prace_rozwojowe))</f>
        <v>0</v>
      </c>
      <c r="H2319" s="566" t="b">
        <f ca="1">SUM(K2319:X2319)=E2321</f>
        <v>1</v>
      </c>
      <c r="I2319" s="1" t="s">
        <v>802</v>
      </c>
      <c r="K2319" s="565">
        <f ca="1">IF(AND($G2319,NOT(ISTEXT($G2318)),ISNUMBER(Poczatek),ISNUMBER(Koniec_Projekt)),IFERROR(IF($D2318=LataProjekcji,IF($F2318&gt;$E2321,$E2321,$F2318),IF($D2321&gt;=$E2321,(IF($D2318&lt;LataProjekcji,IF((SUM(J2319:$K2319)+12)&lt;$E2321,12,$E2321-SUM(J2319:$K2319)),0)),(IF($D2318&lt;LataProjekcji,IF((SUM(J2319:$K2319)+12)&lt;$D2321,12,$D2321-SUM(J2319:$K2319)),0)))),0),0)</f>
        <v>0</v>
      </c>
      <c r="L2319" s="565">
        <f ca="1">IF(AND($G2319,NOT(ISTEXT($G2318)),ISNUMBER(Poczatek),ISNUMBER(Koniec_Projekt)),IFERROR(IF($D2318=LataProjekcji,IF($F2318&gt;$E2321,$E2321,$F2318),IF($D2321&gt;=$E2321,(IF($D2318&lt;LataProjekcji,IF((SUM($K2319:K2319)+12)&lt;$E2321,12,$E2321-SUM($K2319:K2319)),0)),(IF($D2318&lt;LataProjekcji,IF((SUM($K2319:K2319)+12)&lt;$D2321,12,$D2321-SUM($K2319:K2319)),0)))),0),0)</f>
        <v>0</v>
      </c>
      <c r="M2319" s="565">
        <f ca="1">IF(AND($G2319,NOT(ISTEXT($G2318)),ISNUMBER(Poczatek),ISNUMBER(Koniec_Projekt)),IFERROR(IF($D2318=LataProjekcji,IF($F2318&gt;$E2321,$E2321,$F2318),IF($D2321&gt;=$E2321,(IF($D2318&lt;LataProjekcji,IF((SUM($K2319:L2319)+12)&lt;$E2321,12,$E2321-SUM($K2319:L2319)),0)),(IF($D2318&lt;LataProjekcji,IF((SUM($K2319:L2319)+12)&lt;$D2321,12,$D2321-SUM($K2319:L2319)),0)))),0),0)</f>
        <v>0</v>
      </c>
      <c r="N2319" s="565">
        <f ca="1">IF(AND($G2319,NOT(ISTEXT($G2318)),ISNUMBER(Poczatek),ISNUMBER(Koniec_Projekt)),IFERROR(IF($D2318=LataProjekcji,IF($F2318&gt;$E2321,$E2321,$F2318),IF($D2321&gt;=$E2321,(IF($D2318&lt;LataProjekcji,IF((SUM($K2319:M2319)+12)&lt;$E2321,12,$E2321-SUM($K2319:M2319)),0)),(IF($D2318&lt;LataProjekcji,IF((SUM($K2319:M2319)+12)&lt;$D2321,12,$D2321-SUM($K2319:M2319)),0)))),0),0)</f>
        <v>0</v>
      </c>
      <c r="O2319" s="565">
        <f ca="1">IF(AND($G2319,NOT(ISTEXT($G2318)),ISNUMBER(Poczatek),ISNUMBER(Koniec_Projekt)),IFERROR(IF($D2318=LataProjekcji,IF($F2318&gt;$E2321,$E2321,$F2318),IF($D2321&gt;=$E2321,(IF($D2318&lt;LataProjekcji,IF((SUM($K2319:N2319)+12)&lt;$E2321,12,$E2321-SUM($K2319:N2319)),0)),(IF($D2318&lt;LataProjekcji,IF((SUM($K2319:N2319)+12)&lt;$D2321,12,$D2321-SUM($K2319:N2319)),0)))),0),0)</f>
        <v>0</v>
      </c>
      <c r="P2319" s="565">
        <f ca="1">IF(AND($G2319,NOT(ISTEXT($G2318)),ISNUMBER(Poczatek),ISNUMBER(Koniec_Projekt)),IFERROR(IF($D2318=LataProjekcji,IF($F2318&gt;$E2321,$E2321,$F2318),IF($D2321&gt;=$E2321,(IF($D2318&lt;LataProjekcji,IF((SUM($K2319:O2319)+12)&lt;$E2321,12,$E2321-SUM($K2319:O2319)),0)),(IF($D2318&lt;LataProjekcji,IF((SUM($K2319:O2319)+12)&lt;$D2321,12,$D2321-SUM($K2319:O2319)),0)))),0),0)</f>
        <v>0</v>
      </c>
      <c r="Q2319" s="565">
        <f ca="1">IF(AND($G2319,NOT(ISTEXT($G2318)),ISNUMBER(Poczatek),ISNUMBER(Koniec_Projekt)),IFERROR(IF($D2318=LataProjekcji,IF($F2318&gt;$E2321,$E2321,$F2318),IF($D2321&gt;=$E2321,(IF($D2318&lt;LataProjekcji,IF((SUM($K2319:P2319)+12)&lt;$E2321,12,$E2321-SUM($K2319:P2319)),0)),(IF($D2318&lt;LataProjekcji,IF((SUM($K2319:P2319)+12)&lt;$D2321,12,$D2321-SUM($K2319:P2319)),0)))),0),0)</f>
        <v>0</v>
      </c>
      <c r="R2319" s="565">
        <f ca="1">IF(AND($G2319,NOT(ISTEXT($G2318)),ISNUMBER(Poczatek),ISNUMBER(Koniec_Projekt)),IFERROR(IF($D2318=LataProjekcji,IF($F2318&gt;$E2321,$E2321,$F2318),IF($D2321&gt;=$E2321,(IF($D2318&lt;LataProjekcji,IF((SUM($K2319:Q2319)+12)&lt;$E2321,12,$E2321-SUM($K2319:Q2319)),0)),(IF($D2318&lt;LataProjekcji,IF((SUM($K2319:Q2319)+12)&lt;$D2321,12,$D2321-SUM($K2319:Q2319)),0)))),0),0)</f>
        <v>0</v>
      </c>
      <c r="S2319" s="565">
        <f ca="1">IF(AND($G2319,NOT(ISTEXT($G2318)),ISNUMBER(Poczatek),ISNUMBER(Koniec_Projekt)),IFERROR(IF($D2318=LataProjekcji,IF($F2318&gt;$E2321,$E2321,$F2318),IF($D2321&gt;=$E2321,(IF($D2318&lt;LataProjekcji,IF((SUM($K2319:R2319)+12)&lt;$E2321,12,$E2321-SUM($K2319:R2319)),0)),(IF($D2318&lt;LataProjekcji,IF((SUM($K2319:R2319)+12)&lt;$D2321,12,$D2321-SUM($K2319:R2319)),0)))),0),0)</f>
        <v>0</v>
      </c>
      <c r="T2319" s="565">
        <f ca="1">IF(AND($G2319,NOT(ISTEXT($G2318)),ISNUMBER(Poczatek),ISNUMBER(Koniec_Projekt)),IFERROR(IF($D2318=LataProjekcji,IF($F2318&gt;$E2321,$E2321,$F2318),IF($D2321&gt;=$E2321,(IF($D2318&lt;LataProjekcji,IF((SUM($K2319:S2319)+12)&lt;$E2321,12,$E2321-SUM($K2319:S2319)),0)),(IF($D2318&lt;LataProjekcji,IF((SUM($K2319:S2319)+12)&lt;$D2321,12,$D2321-SUM($K2319:S2319)),0)))),0),0)</f>
        <v>0</v>
      </c>
      <c r="U2319" s="565">
        <f ca="1">IF(AND($G2319,NOT(ISTEXT($G2318)),ISNUMBER(Poczatek),ISNUMBER(Koniec_Projekt)),IFERROR(IF($D2318=LataProjekcji,IF($F2318&gt;$E2321,$E2321,$F2318),IF($D2321&gt;=$E2321,(IF($D2318&lt;LataProjekcji,IF((SUM($K2319:T2319)+12)&lt;$E2321,12,$E2321-SUM($K2319:T2319)),0)),(IF($D2318&lt;LataProjekcji,IF((SUM($K2319:T2319)+12)&lt;$D2321,12,$D2321-SUM($K2319:T2319)),0)))),0),0)</f>
        <v>0</v>
      </c>
      <c r="V2319" s="565">
        <f ca="1">IF(AND($G2319,NOT(ISTEXT($G2318)),ISNUMBER(Poczatek),ISNUMBER(Koniec_Projekt)),IFERROR(IF($D2318=LataProjekcji,IF($F2318&gt;$E2321,$E2321,$F2318),IF($D2321&gt;=$E2321,(IF($D2318&lt;LataProjekcji,IF((SUM($K2319:U2319)+12)&lt;$E2321,12,$E2321-SUM($K2319:U2319)),0)),(IF($D2318&lt;LataProjekcji,IF((SUM($K2319:U2319)+12)&lt;$D2321,12,$D2321-SUM($K2319:U2319)),0)))),0),0)</f>
        <v>0</v>
      </c>
      <c r="W2319" s="565">
        <f ca="1">IF(AND($G2319,NOT(ISTEXT($G2318)),ISNUMBER(Poczatek),ISNUMBER(Koniec_Projekt)),IFERROR(IF($D2318=LataProjekcji,IF($F2318&gt;$E2321,$E2321,$F2318),IF($D2321&gt;=$E2321,(IF($D2318&lt;LataProjekcji,IF((SUM($K2319:V2319)+12)&lt;$E2321,12,$E2321-SUM($K2319:V2319)),0)),(IF($D2318&lt;LataProjekcji,IF((SUM($K2319:V2319)+12)&lt;$D2321,12,$D2321-SUM($K2319:V2319)),0)))),0),0)</f>
        <v>0</v>
      </c>
      <c r="X2319" s="565">
        <f ca="1">IF(AND($G2319,NOT(ISTEXT($G2318)),ISNUMBER(Poczatek),ISNUMBER(Koniec_Projekt)),IFERROR(IF($D2318=LataProjekcji,IF($F2318&gt;$E2321,$E2321,$F2318),IF($D2321&gt;=$E2321,(IF($D2318&lt;LataProjekcji,IF((SUM($K2319:W2319)+12)&lt;$E2321,12,$E2321-SUM($K2319:W2319)),0)),(IF($D2318&lt;LataProjekcji,IF((SUM($K2319:W2319)+12)&lt;$D2321,12,$D2321-SUM($K2319:W2319)),0)))),0),0)</f>
        <v>0</v>
      </c>
    </row>
    <row r="2320" spans="1:24" hidden="1">
      <c r="B2320" s="554" t="s">
        <v>806</v>
      </c>
      <c r="D2320" s="474">
        <f ca="1">D1127</f>
        <v>0</v>
      </c>
      <c r="E2320" s="474">
        <f ca="1">IF(D2319&gt;10,ROUND(D2320/12,2),D2320)</f>
        <v>0</v>
      </c>
      <c r="F2320" s="552">
        <f>Koniec_Projekt</f>
        <v>0</v>
      </c>
      <c r="G2320" s="330">
        <f>Miesiac_Koniec_Projekt</f>
        <v>0</v>
      </c>
      <c r="H2320" s="566" t="b">
        <f ca="1">SUM(K2320:X2320)=D2319</f>
        <v>1</v>
      </c>
      <c r="I2320" s="1" t="s">
        <v>739</v>
      </c>
      <c r="K2320" s="256">
        <f ca="1">IF(AND($G2319,NOT(ISTEXT($G2318)),ISNUMBER(Poczatek),ISNUMBER(Koniec_Projekt)),IFERROR(IF(LataProjekcji=$F2321,ROUND($D2319,0),ROUND(K2318*$E2320,0)),0),0)</f>
        <v>0</v>
      </c>
      <c r="L2320" s="5">
        <f ca="1">IF(AND($G2319,NOT(ISTEXT($G2318)),ISNUMBER(Poczatek),ISNUMBER(Koniec_Projekt)),IFERROR(IF(LataProjekcji=$F2321,ROUND($D2319-SUM(K2320:$K2320),0),ROUND(L2318*$E2320,0)),0),0)</f>
        <v>0</v>
      </c>
      <c r="M2320" s="5">
        <f ca="1">IF(AND($G2319,NOT(ISTEXT($G2318)),ISNUMBER(Poczatek),ISNUMBER(Koniec_Projekt)),IFERROR(IF(LataProjekcji=$F2321,ROUND($D2319-SUM($K2320:L2320),0),ROUND(M2318*$E2320,0)),0),0)</f>
        <v>0</v>
      </c>
      <c r="N2320" s="5">
        <f ca="1">IF(AND($G2319,NOT(ISTEXT($G2318)),ISNUMBER(Poczatek),ISNUMBER(Koniec_Projekt)),IFERROR(IF(LataProjekcji=$F2321,ROUND($D2319-SUM($K2320:M2320),0),ROUND(N2318*$E2320,0)),0),0)</f>
        <v>0</v>
      </c>
      <c r="O2320" s="5">
        <f ca="1">IF(AND($G2319,NOT(ISTEXT($G2318)),ISNUMBER(Poczatek),ISNUMBER(Koniec_Projekt)),IFERROR(IF(LataProjekcji=$F2321,ROUND($D2319-SUM($K2320:N2320),0),ROUND(O2318*$E2320,0)),0),0)</f>
        <v>0</v>
      </c>
      <c r="P2320" s="5">
        <f ca="1">IF(AND($G2319,NOT(ISTEXT($G2318)),ISNUMBER(Poczatek),ISNUMBER(Koniec_Projekt)),IFERROR(IF(LataProjekcji=$F2321,ROUND($D2319-SUM($K2320:O2320),0),ROUND(P2318*$E2320,0)),0),0)</f>
        <v>0</v>
      </c>
      <c r="Q2320" s="5">
        <f ca="1">IF(AND($G2319,NOT(ISTEXT($G2318)),ISNUMBER(Poczatek),ISNUMBER(Koniec_Projekt)),IFERROR(IF(LataProjekcji=$F2321,ROUND($D2319-SUM($K2320:P2320),0),ROUND(Q2318*$E2320,0)),0),0)</f>
        <v>0</v>
      </c>
      <c r="R2320" s="5">
        <f ca="1">IF(AND($G2319,NOT(ISTEXT($G2318)),ISNUMBER(Poczatek),ISNUMBER(Koniec_Projekt)),IFERROR(IF(LataProjekcji=$F2321,ROUND($D2319-SUM($K2320:Q2320),0),ROUND(R2318*$E2320,0)),0),0)</f>
        <v>0</v>
      </c>
      <c r="S2320" s="5">
        <f ca="1">IF(AND($G2319,NOT(ISTEXT($G2318)),ISNUMBER(Poczatek),ISNUMBER(Koniec_Projekt)),IFERROR(IF(LataProjekcji=$F2321,ROUND($D2319-SUM($K2320:R2320),0),ROUND(S2318*$E2320,0)),0),0)</f>
        <v>0</v>
      </c>
      <c r="T2320" s="5">
        <f ca="1">IF(AND($G2319,NOT(ISTEXT($G2318)),ISNUMBER(Poczatek),ISNUMBER(Koniec_Projekt)),IFERROR(IF(LataProjekcji=$F2321,ROUND($D2319-SUM($K2320:S2320),0),ROUND(T2318*$E2320,0)),0),0)</f>
        <v>0</v>
      </c>
      <c r="U2320" s="5">
        <f ca="1">IF(AND($G2319,NOT(ISTEXT($G2318)),ISNUMBER(Poczatek),ISNUMBER(Koniec_Projekt)),IFERROR(IF(LataProjekcji=$F2321,ROUND($D2319-SUM($K2320:T2320),0),ROUND(U2318*$E2320,0)),0),0)</f>
        <v>0</v>
      </c>
      <c r="V2320" s="5">
        <f ca="1">IF(AND($G2319,NOT(ISTEXT($G2318)),ISNUMBER(Poczatek),ISNUMBER(Koniec_Projekt)),IFERROR(IF(LataProjekcji=$F2321,ROUND($D2319-SUM($K2320:U2320),0),ROUND(V2318*$E2320,0)),0),0)</f>
        <v>0</v>
      </c>
      <c r="W2320" s="5">
        <f ca="1">IF(AND($G2319,NOT(ISTEXT($G2318)),ISNUMBER(Poczatek),ISNUMBER(Koniec_Projekt)),IFERROR(IF(LataProjekcji=$F2321,ROUND($D2319-SUM($K2320:V2320),0),ROUND(W2318*$E2320,0)),0),0)</f>
        <v>0</v>
      </c>
      <c r="X2320" s="5">
        <f ca="1">IF(AND($G2319,NOT(ISTEXT($G2318)),ISNUMBER(Poczatek),ISNUMBER(Koniec_Projekt)),IFERROR(IF(LataProjekcji=$F2321,ROUND($D2319-SUM($K2320:W2320),0),ROUND(X2318*$E2320,0)),0),0)</f>
        <v>0</v>
      </c>
    </row>
    <row r="2321" spans="2:24" hidden="1">
      <c r="B2321" s="554" t="s">
        <v>803</v>
      </c>
      <c r="D2321" s="1">
        <f ca="1">IFERROR(ROUNDUP(D2319/E2320,0),0)</f>
        <v>0</v>
      </c>
      <c r="E2321" s="1">
        <f ca="1">IF(D2321=0,0,DATEDIF(DATE(D2318,E2318,1),DATE(F2320,G2320,1),"m"))</f>
        <v>0</v>
      </c>
      <c r="F2321" s="1" t="str">
        <f ca="1">IFERROR(YEAR(G2318),"brak daty")</f>
        <v>brak daty</v>
      </c>
      <c r="G2321" s="1" t="str">
        <f ca="1">IFERROR(MONTH(G2318),"brak daty")</f>
        <v>brak daty</v>
      </c>
      <c r="H2321" s="5"/>
      <c r="I2321" s="1" t="s">
        <v>444</v>
      </c>
      <c r="K2321" s="5">
        <f ca="1">IF(AND($G2319,NOT(ISTEXT($G2318)),ISNUMBER(Poczatek),ISNUMBER(Koniec_Projekt)),IFERROR(IF(LataProjekcji=$F2320,IF(AND($G2320=$G2321,$F2320=$F2321),ROUND($D2319-SUM($K2321),0),ROUND(K2319*$E2320,0)),IF(LataProjekcji&gt;$F2320,0,ROUND(K2319*$E2320,0))),0),0)</f>
        <v>0</v>
      </c>
      <c r="L2321" s="5">
        <f ca="1">IF(AND($G2319,NOT(ISTEXT($G2318)),ISNUMBER(Poczatek),ISNUMBER(Koniec_Projekt)),IFERROR(IF(LataProjekcji=$F2320,IF(AND($G2320=$G2321,$F2320=$F2321),ROUND($D2319-SUM($K2321:K2321),0),ROUND(L2319*$E2320,0)),IF(LataProjekcji&gt;$F2320,0,ROUND(L2319*$E2320,0))),0),0)</f>
        <v>0</v>
      </c>
      <c r="M2321" s="5">
        <f ca="1">IF(AND($G2319,NOT(ISTEXT($G2318)),ISNUMBER(Poczatek),ISNUMBER(Koniec_Projekt)),IFERROR(IF(LataProjekcji=$F2320,IF(AND($G2320=$G2321,$F2320=$F2321),ROUND($D2319-SUM($K2321:L2321),0),ROUND(M2319*$E2320,0)),IF(LataProjekcji&gt;$F2320,0,ROUND(M2319*$E2320,0))),0),0)</f>
        <v>0</v>
      </c>
      <c r="N2321" s="5">
        <f ca="1">IF(AND($G2319,NOT(ISTEXT($G2318)),ISNUMBER(Poczatek),ISNUMBER(Koniec_Projekt)),IFERROR(IF(LataProjekcji=$F2320,IF(AND($G2320=$G2321,$F2320=$F2321),ROUND($D2319-SUM($K2321:M2321),0),ROUND(N2319*$E2320,0)),IF(LataProjekcji&gt;$F2320,0,ROUND(N2319*$E2320,0))),0),0)</f>
        <v>0</v>
      </c>
      <c r="O2321" s="5">
        <f ca="1">IF(AND($G2319,NOT(ISTEXT($G2318)),ISNUMBER(Poczatek),ISNUMBER(Koniec_Projekt)),IFERROR(IF(LataProjekcji=$F2320,IF(AND($G2320=$G2321,$F2320=$F2321),ROUND($D2319-SUM($K2321:N2321),0),ROUND(O2319*$E2320,0)),IF(LataProjekcji&gt;$F2320,0,ROUND(O2319*$E2320,0))),0),0)</f>
        <v>0</v>
      </c>
      <c r="P2321" s="5">
        <f ca="1">IF(AND($G2319,NOT(ISTEXT($G2318)),ISNUMBER(Poczatek),ISNUMBER(Koniec_Projekt)),IFERROR(IF(LataProjekcji=$F2320,IF(AND($G2320=$G2321,$F2320=$F2321),ROUND($D2319-SUM($K2321:O2321),0),ROUND(P2319*$E2320,0)),IF(LataProjekcji&gt;$F2320,0,ROUND(P2319*$E2320,0))),0),0)</f>
        <v>0</v>
      </c>
      <c r="Q2321" s="5">
        <f ca="1">IF(AND($G2319,NOT(ISTEXT($G2318)),ISNUMBER(Poczatek),ISNUMBER(Koniec_Projekt)),IFERROR(IF(LataProjekcji=$F2320,IF(AND($G2320=$G2321,$F2320=$F2321),ROUND($D2319-SUM($K2321:P2321),0),ROUND(Q2319*$E2320,0)),IF(LataProjekcji&gt;$F2320,0,ROUND(Q2319*$E2320,0))),0),0)</f>
        <v>0</v>
      </c>
      <c r="R2321" s="5">
        <f ca="1">IF(AND($G2319,NOT(ISTEXT($G2318)),ISNUMBER(Poczatek),ISNUMBER(Koniec_Projekt)),IFERROR(IF(LataProjekcji=$F2320,IF(AND($G2320=$G2321,$F2320=$F2321),ROUND($D2319-SUM($K2321:Q2321),0),ROUND(R2319*$E2320,0)),IF(LataProjekcji&gt;$F2320,0,ROUND(R2319*$E2320,0))),0),0)</f>
        <v>0</v>
      </c>
      <c r="S2321" s="5">
        <f ca="1">IF(AND($G2319,NOT(ISTEXT($G2318)),ISNUMBER(Poczatek),ISNUMBER(Koniec_Projekt)),IFERROR(IF(LataProjekcji=$F2320,IF(AND($G2320=$G2321,$F2320=$F2321),ROUND($D2319-SUM($K2321:R2321),0),ROUND(S2319*$E2320,0)),IF(LataProjekcji&gt;$F2320,0,ROUND(S2319*$E2320,0))),0),0)</f>
        <v>0</v>
      </c>
      <c r="T2321" s="5">
        <f ca="1">IF(AND($G2319,NOT(ISTEXT($G2318)),ISNUMBER(Poczatek),ISNUMBER(Koniec_Projekt)),IFERROR(IF(LataProjekcji=$F2320,IF(AND($G2320=$G2321,$F2320=$F2321),ROUND($D2319-SUM($K2321:S2321),0),ROUND(T2319*$E2320,0)),IF(LataProjekcji&gt;$F2320,0,ROUND(T2319*$E2320,0))),0),0)</f>
        <v>0</v>
      </c>
      <c r="U2321" s="5">
        <f ca="1">IF(AND($G2319,NOT(ISTEXT($G2318)),ISNUMBER(Poczatek),ISNUMBER(Koniec_Projekt)),IFERROR(IF(LataProjekcji=$F2320,IF(AND($G2320=$G2321,$F2320=$F2321),ROUND($D2319-SUM($K2321:T2321),0),ROUND(U2319*$E2320,0)),IF(LataProjekcji&gt;$F2320,0,ROUND(U2319*$E2320,0))),0),0)</f>
        <v>0</v>
      </c>
      <c r="V2321" s="5">
        <f ca="1">IF(AND($G2319,NOT(ISTEXT($G2318)),ISNUMBER(Poczatek),ISNUMBER(Koniec_Projekt)),IFERROR(IF(LataProjekcji=$F2320,IF(AND($G2320=$G2321,$F2320=$F2321),ROUND($D2319-SUM($K2321:U2321),0),ROUND(V2319*$E2320,0)),IF(LataProjekcji&gt;$F2320,0,ROUND(V2319*$E2320,0))),0),0)</f>
        <v>0</v>
      </c>
      <c r="W2321" s="5">
        <f ca="1">IF(AND($G2319,NOT(ISTEXT($G2318)),ISNUMBER(Poczatek),ISNUMBER(Koniec_Projekt)),IFERROR(IF(LataProjekcji=$F2320,IF(AND($G2320=$G2321,$F2320=$F2321),ROUND($D2319-SUM($K2321:V2321),0),ROUND(W2319*$E2320,0)),IF(LataProjekcji&gt;$F2320,0,ROUND(W2319*$E2320,0))),0),0)</f>
        <v>0</v>
      </c>
      <c r="X2321" s="5">
        <f ca="1">IF(AND($G2319,NOT(ISTEXT($G2318)),ISNUMBER(Poczatek),ISNUMBER(Koniec_Projekt)),IFERROR(IF(LataProjekcji=$F2320,IF(AND($G2320=$G2321,$F2320=$F2321),ROUND($D2319-SUM($K2321:W2321),0),ROUND(X2319*$E2320,0)),IF(LataProjekcji&gt;$F2320,0,ROUND(X2319*$E2320,0))),0),0)</f>
        <v>0</v>
      </c>
    </row>
    <row r="2322" spans="2:24" ht="12.75" hidden="1" thickBot="1">
      <c r="B2322" s="555" t="s">
        <v>804</v>
      </c>
      <c r="C2322" s="556"/>
      <c r="D2322" s="557">
        <f ca="1">IF(D2319&gt;10,ROUND((D2321-1)*E2320,0),E2320)</f>
        <v>0</v>
      </c>
      <c r="E2322" s="557">
        <f ca="1">D2319-D2322</f>
        <v>0</v>
      </c>
      <c r="F2322" s="556"/>
      <c r="G2322" s="556"/>
      <c r="H2322" s="556"/>
      <c r="I2322" s="556"/>
      <c r="J2322" s="556"/>
      <c r="K2322" s="556"/>
      <c r="L2322" s="556"/>
      <c r="M2322" s="556"/>
      <c r="N2322" s="556"/>
      <c r="O2322" s="556"/>
      <c r="P2322" s="556"/>
      <c r="Q2322" s="556"/>
      <c r="R2322" s="556"/>
      <c r="S2322" s="556"/>
      <c r="T2322" s="556"/>
      <c r="U2322" s="556"/>
      <c r="V2322" s="556"/>
      <c r="W2322" s="556"/>
      <c r="X2322" s="556"/>
    </row>
    <row r="2323" spans="2:24" ht="12.75" hidden="1" thickTop="1"/>
    <row r="2324" spans="2:24" ht="12.75" hidden="1" thickBot="1">
      <c r="B2324" s="558" t="str">
        <f ca="1">"nazwa ST: "&amp;B1131</f>
        <v>nazwa ST: 0</v>
      </c>
      <c r="C2324" s="558"/>
      <c r="D2324" s="559">
        <f>D1131</f>
        <v>2</v>
      </c>
      <c r="E2324" s="558"/>
      <c r="F2324" s="558"/>
      <c r="G2324" s="558"/>
      <c r="H2324" s="558"/>
      <c r="I2324" s="558"/>
      <c r="J2324" s="558"/>
      <c r="K2324" s="567" t="str">
        <f t="shared" ref="K2324:X2324" si="1712">LataProjekcji</f>
        <v>Uzupełnij dane</v>
      </c>
      <c r="L2324" s="567" t="str">
        <f t="shared" si="1712"/>
        <v/>
      </c>
      <c r="M2324" s="567" t="str">
        <f t="shared" si="1712"/>
        <v/>
      </c>
      <c r="N2324" s="567" t="str">
        <f t="shared" si="1712"/>
        <v/>
      </c>
      <c r="O2324" s="567" t="str">
        <f t="shared" si="1712"/>
        <v/>
      </c>
      <c r="P2324" s="567" t="str">
        <f t="shared" si="1712"/>
        <v/>
      </c>
      <c r="Q2324" s="567" t="str">
        <f t="shared" si="1712"/>
        <v/>
      </c>
      <c r="R2324" s="567" t="str">
        <f t="shared" si="1712"/>
        <v/>
      </c>
      <c r="S2324" s="567" t="str">
        <f t="shared" si="1712"/>
        <v/>
      </c>
      <c r="T2324" s="567" t="str">
        <f t="shared" si="1712"/>
        <v/>
      </c>
      <c r="U2324" s="567" t="str">
        <f t="shared" si="1712"/>
        <v/>
      </c>
      <c r="V2324" s="567" t="str">
        <f t="shared" si="1712"/>
        <v/>
      </c>
      <c r="W2324" s="567" t="str">
        <f t="shared" si="1712"/>
        <v/>
      </c>
      <c r="X2324" s="567" t="str">
        <f t="shared" si="1712"/>
        <v/>
      </c>
    </row>
    <row r="2325" spans="2:24" hidden="1">
      <c r="B2325" s="554" t="s">
        <v>805</v>
      </c>
      <c r="D2325" s="1">
        <f ca="1">D1132</f>
        <v>1900</v>
      </c>
      <c r="E2325" s="1">
        <f ca="1">E1132</f>
        <v>1</v>
      </c>
      <c r="F2325" s="1">
        <f ca="1">IF(D2326&gt;10,F1132,1)</f>
        <v>1</v>
      </c>
      <c r="G2325" s="553" t="str">
        <f ca="1">IF(ISBLANK(OFFSET($E$195,$D2324,0)),"brak daty",IF(D2326&gt;10,EDATE(OFFSET($E$195,$D2324,0),D2328),DATE(D2325,E2325,1)))</f>
        <v>brak daty</v>
      </c>
      <c r="H2325" s="566" t="b">
        <f ca="1">SUM(K2325:X2325)=D2328</f>
        <v>1</v>
      </c>
      <c r="I2325" s="1" t="s">
        <v>801</v>
      </c>
      <c r="K2325" s="5">
        <f ca="1">IF(AND($G2326,NOT(ISTEXT($G2325)),ISNUMBER(Poczatek),ISNUMBER(Koniec_Projekt)),IFERROR(IF($D2325=LataProjekcji,$F2325,IF($D2325&lt;LataProjekcji,IF((SUM(K2325)+12)&lt;$D2328,12,$D2328-SUM(K2325)),0)),0),0)</f>
        <v>0</v>
      </c>
      <c r="L2325" s="5">
        <f ca="1">IF(AND($G2326,NOT(ISTEXT($G2325)),ISNUMBER(Poczatek),ISNUMBER(Koniec_Projekt)),IFERROR(IF($D2325=LataProjekcji,$F2325,IF($D2325&lt;LataProjekcji,IF((SUM($K2325:K2325)+12)&lt;$D2328,12,$D2328-SUM($K2325:K2325)),0)),0),0)</f>
        <v>0</v>
      </c>
      <c r="M2325" s="5">
        <f ca="1">IF(AND($G2326,NOT(ISTEXT($G2325)),ISNUMBER(Poczatek),ISNUMBER(Koniec_Projekt)),IFERROR(IF($D2325=LataProjekcji,$F2325,IF($D2325&lt;LataProjekcji,IF((SUM($K2325:L2325)+12)&lt;$D2328,12,$D2328-SUM($K2325:L2325)),0)),0),0)</f>
        <v>0</v>
      </c>
      <c r="N2325" s="5">
        <f ca="1">IF(AND($G2326,NOT(ISTEXT($G2325)),ISNUMBER(Poczatek),ISNUMBER(Koniec_Projekt)),IFERROR(IF($D2325=LataProjekcji,$F2325,IF($D2325&lt;LataProjekcji,IF((SUM($K2325:M2325)+12)&lt;$D2328,12,$D2328-SUM($K2325:M2325)),0)),0),0)</f>
        <v>0</v>
      </c>
      <c r="O2325" s="5">
        <f ca="1">IF(AND($G2326,NOT(ISTEXT($G2325)),ISNUMBER(Poczatek),ISNUMBER(Koniec_Projekt)),IFERROR(IF($D2325=LataProjekcji,$F2325,IF($D2325&lt;LataProjekcji,IF((SUM($K2325:N2325)+12)&lt;$D2328,12,$D2328-SUM($K2325:N2325)),0)),0),0)</f>
        <v>0</v>
      </c>
      <c r="P2325" s="5">
        <f ca="1">IF(AND($G2326,NOT(ISTEXT($G2325)),ISNUMBER(Poczatek),ISNUMBER(Koniec_Projekt)),IFERROR(IF($D2325=LataProjekcji,$F2325,IF($D2325&lt;LataProjekcji,IF((SUM($K2325:O2325)+12)&lt;$D2328,12,$D2328-SUM($K2325:O2325)),0)),0),0)</f>
        <v>0</v>
      </c>
      <c r="Q2325" s="5">
        <f ca="1">IF(AND($G2326,NOT(ISTEXT($G2325)),ISNUMBER(Poczatek),ISNUMBER(Koniec_Projekt)),IFERROR(IF($D2325=LataProjekcji,$F2325,IF($D2325&lt;LataProjekcji,IF((SUM($K2325:P2325)+12)&lt;$D2328,12,$D2328-SUM($K2325:P2325)),0)),0),0)</f>
        <v>0</v>
      </c>
      <c r="R2325" s="5">
        <f ca="1">IF(AND($G2326,NOT(ISTEXT($G2325)),ISNUMBER(Poczatek),ISNUMBER(Koniec_Projekt)),IFERROR(IF($D2325=LataProjekcji,$F2325,IF($D2325&lt;LataProjekcji,IF((SUM($K2325:Q2325)+12)&lt;$D2328,12,$D2328-SUM($K2325:Q2325)),0)),0),0)</f>
        <v>0</v>
      </c>
      <c r="S2325" s="5">
        <f ca="1">IF(AND($G2326,NOT(ISTEXT($G2325)),ISNUMBER(Poczatek),ISNUMBER(Koniec_Projekt)),IFERROR(IF($D2325=LataProjekcji,$F2325,IF($D2325&lt;LataProjekcji,IF((SUM($K2325:R2325)+12)&lt;$D2328,12,$D2328-SUM($K2325:R2325)),0)),0),0)</f>
        <v>0</v>
      </c>
      <c r="T2325" s="5">
        <f ca="1">IF(AND($G2326,NOT(ISTEXT($G2325)),ISNUMBER(Poczatek),ISNUMBER(Koniec_Projekt)),IFERROR(IF($D2325=LataProjekcji,$F2325,IF($D2325&lt;LataProjekcji,IF((SUM($K2325:S2325)+12)&lt;$D2328,12,$D2328-SUM($K2325:S2325)),0)),0),0)</f>
        <v>0</v>
      </c>
      <c r="U2325" s="5">
        <f ca="1">IF(AND($G2326,NOT(ISTEXT($G2325)),ISNUMBER(Poczatek),ISNUMBER(Koniec_Projekt)),IFERROR(IF($D2325=LataProjekcji,$F2325,IF($D2325&lt;LataProjekcji,IF((SUM($K2325:T2325)+12)&lt;$D2328,12,$D2328-SUM($K2325:T2325)),0)),0),0)</f>
        <v>0</v>
      </c>
      <c r="V2325" s="5">
        <f ca="1">IF(AND($G2326,NOT(ISTEXT($G2325)),ISNUMBER(Poczatek),ISNUMBER(Koniec_Projekt)),IFERROR(IF($D2325=LataProjekcji,$F2325,IF($D2325&lt;LataProjekcji,IF((SUM($K2325:U2325)+12)&lt;$D2328,12,$D2328-SUM($K2325:U2325)),0)),0),0)</f>
        <v>0</v>
      </c>
      <c r="W2325" s="5">
        <f ca="1">IF(AND($G2326,NOT(ISTEXT($G2325)),ISNUMBER(Poczatek),ISNUMBER(Koniec_Projekt)),IFERROR(IF($D2325=LataProjekcji,$F2325,IF($D2325&lt;LataProjekcji,IF((SUM($K2325:V2325)+12)&lt;$D2328,12,$D2328-SUM($K2325:V2325)),0)),0),0)</f>
        <v>0</v>
      </c>
      <c r="X2325" s="5">
        <f ca="1">IF(AND($G2326,NOT(ISTEXT($G2325)),ISNUMBER(Poczatek),ISNUMBER(Koniec_Projekt)),IFERROR(IF($D2325=LataProjekcji,$F2325,IF($D2325&lt;LataProjekcji,IF((SUM($K2325:W2325)+12)&lt;$D2328,12,$D2328-SUM($K2325:W2325)),0)),0),0)</f>
        <v>0</v>
      </c>
    </row>
    <row r="2326" spans="2:24" hidden="1">
      <c r="B2326" s="554" t="s">
        <v>807</v>
      </c>
      <c r="D2326" s="5">
        <f ca="1">D1133</f>
        <v>0</v>
      </c>
      <c r="E2326" s="474">
        <f ca="1">E1133</f>
        <v>0</v>
      </c>
      <c r="F2326" s="474">
        <f ca="1">F1133</f>
        <v>0</v>
      </c>
      <c r="G2326" s="1" t="b">
        <f>NOT(ISBLANK(am_prace_rozwojowe))</f>
        <v>0</v>
      </c>
      <c r="H2326" s="566" t="b">
        <f ca="1">SUM(K2326:X2326)=E2328</f>
        <v>1</v>
      </c>
      <c r="I2326" s="1" t="s">
        <v>802</v>
      </c>
      <c r="K2326" s="565">
        <f ca="1">IF(AND($G2326,NOT(ISTEXT($G2325)),ISNUMBER(Poczatek),ISNUMBER(Koniec_Projekt)),IFERROR(IF($D2325=LataProjekcji,IF($F2325&gt;$E2328,$E2328,$F2325),IF($D2328&gt;=$E2328,(IF($D2325&lt;LataProjekcji,IF((SUM(J2326:$K2326)+12)&lt;$E2328,12,$E2328-SUM(J2326:$K2326)),0)),(IF($D2325&lt;LataProjekcji,IF((SUM(J2326:$K2326)+12)&lt;$D2328,12,$D2328-SUM(J2326:$K2326)),0)))),0),0)</f>
        <v>0</v>
      </c>
      <c r="L2326" s="565">
        <f ca="1">IF(AND($G2326,NOT(ISTEXT($G2325)),ISNUMBER(Poczatek),ISNUMBER(Koniec_Projekt)),IFERROR(IF($D2325=LataProjekcji,IF($F2325&gt;$E2328,$E2328,$F2325),IF($D2328&gt;=$E2328,(IF($D2325&lt;LataProjekcji,IF((SUM($K2326:K2326)+12)&lt;$E2328,12,$E2328-SUM($K2326:K2326)),0)),(IF($D2325&lt;LataProjekcji,IF((SUM($K2326:K2326)+12)&lt;$D2328,12,$D2328-SUM($K2326:K2326)),0)))),0),0)</f>
        <v>0</v>
      </c>
      <c r="M2326" s="565">
        <f ca="1">IF(AND($G2326,NOT(ISTEXT($G2325)),ISNUMBER(Poczatek),ISNUMBER(Koniec_Projekt)),IFERROR(IF($D2325=LataProjekcji,IF($F2325&gt;$E2328,$E2328,$F2325),IF($D2328&gt;=$E2328,(IF($D2325&lt;LataProjekcji,IF((SUM($K2326:L2326)+12)&lt;$E2328,12,$E2328-SUM($K2326:L2326)),0)),(IF($D2325&lt;LataProjekcji,IF((SUM($K2326:L2326)+12)&lt;$D2328,12,$D2328-SUM($K2326:L2326)),0)))),0),0)</f>
        <v>0</v>
      </c>
      <c r="N2326" s="565">
        <f ca="1">IF(AND($G2326,NOT(ISTEXT($G2325)),ISNUMBER(Poczatek),ISNUMBER(Koniec_Projekt)),IFERROR(IF($D2325=LataProjekcji,IF($F2325&gt;$E2328,$E2328,$F2325),IF($D2328&gt;=$E2328,(IF($D2325&lt;LataProjekcji,IF((SUM($K2326:M2326)+12)&lt;$E2328,12,$E2328-SUM($K2326:M2326)),0)),(IF($D2325&lt;LataProjekcji,IF((SUM($K2326:M2326)+12)&lt;$D2328,12,$D2328-SUM($K2326:M2326)),0)))),0),0)</f>
        <v>0</v>
      </c>
      <c r="O2326" s="565">
        <f ca="1">IF(AND($G2326,NOT(ISTEXT($G2325)),ISNUMBER(Poczatek),ISNUMBER(Koniec_Projekt)),IFERROR(IF($D2325=LataProjekcji,IF($F2325&gt;$E2328,$E2328,$F2325),IF($D2328&gt;=$E2328,(IF($D2325&lt;LataProjekcji,IF((SUM($K2326:N2326)+12)&lt;$E2328,12,$E2328-SUM($K2326:N2326)),0)),(IF($D2325&lt;LataProjekcji,IF((SUM($K2326:N2326)+12)&lt;$D2328,12,$D2328-SUM($K2326:N2326)),0)))),0),0)</f>
        <v>0</v>
      </c>
      <c r="P2326" s="565">
        <f ca="1">IF(AND($G2326,NOT(ISTEXT($G2325)),ISNUMBER(Poczatek),ISNUMBER(Koniec_Projekt)),IFERROR(IF($D2325=LataProjekcji,IF($F2325&gt;$E2328,$E2328,$F2325),IF($D2328&gt;=$E2328,(IF($D2325&lt;LataProjekcji,IF((SUM($K2326:O2326)+12)&lt;$E2328,12,$E2328-SUM($K2326:O2326)),0)),(IF($D2325&lt;LataProjekcji,IF((SUM($K2326:O2326)+12)&lt;$D2328,12,$D2328-SUM($K2326:O2326)),0)))),0),0)</f>
        <v>0</v>
      </c>
      <c r="Q2326" s="565">
        <f ca="1">IF(AND($G2326,NOT(ISTEXT($G2325)),ISNUMBER(Poczatek),ISNUMBER(Koniec_Projekt)),IFERROR(IF($D2325=LataProjekcji,IF($F2325&gt;$E2328,$E2328,$F2325),IF($D2328&gt;=$E2328,(IF($D2325&lt;LataProjekcji,IF((SUM($K2326:P2326)+12)&lt;$E2328,12,$E2328-SUM($K2326:P2326)),0)),(IF($D2325&lt;LataProjekcji,IF((SUM($K2326:P2326)+12)&lt;$D2328,12,$D2328-SUM($K2326:P2326)),0)))),0),0)</f>
        <v>0</v>
      </c>
      <c r="R2326" s="565">
        <f ca="1">IF(AND($G2326,NOT(ISTEXT($G2325)),ISNUMBER(Poczatek),ISNUMBER(Koniec_Projekt)),IFERROR(IF($D2325=LataProjekcji,IF($F2325&gt;$E2328,$E2328,$F2325),IF($D2328&gt;=$E2328,(IF($D2325&lt;LataProjekcji,IF((SUM($K2326:Q2326)+12)&lt;$E2328,12,$E2328-SUM($K2326:Q2326)),0)),(IF($D2325&lt;LataProjekcji,IF((SUM($K2326:Q2326)+12)&lt;$D2328,12,$D2328-SUM($K2326:Q2326)),0)))),0),0)</f>
        <v>0</v>
      </c>
      <c r="S2326" s="565">
        <f ca="1">IF(AND($G2326,NOT(ISTEXT($G2325)),ISNUMBER(Poczatek),ISNUMBER(Koniec_Projekt)),IFERROR(IF($D2325=LataProjekcji,IF($F2325&gt;$E2328,$E2328,$F2325),IF($D2328&gt;=$E2328,(IF($D2325&lt;LataProjekcji,IF((SUM($K2326:R2326)+12)&lt;$E2328,12,$E2328-SUM($K2326:R2326)),0)),(IF($D2325&lt;LataProjekcji,IF((SUM($K2326:R2326)+12)&lt;$D2328,12,$D2328-SUM($K2326:R2326)),0)))),0),0)</f>
        <v>0</v>
      </c>
      <c r="T2326" s="565">
        <f ca="1">IF(AND($G2326,NOT(ISTEXT($G2325)),ISNUMBER(Poczatek),ISNUMBER(Koniec_Projekt)),IFERROR(IF($D2325=LataProjekcji,IF($F2325&gt;$E2328,$E2328,$F2325),IF($D2328&gt;=$E2328,(IF($D2325&lt;LataProjekcji,IF((SUM($K2326:S2326)+12)&lt;$E2328,12,$E2328-SUM($K2326:S2326)),0)),(IF($D2325&lt;LataProjekcji,IF((SUM($K2326:S2326)+12)&lt;$D2328,12,$D2328-SUM($K2326:S2326)),0)))),0),0)</f>
        <v>0</v>
      </c>
      <c r="U2326" s="565">
        <f ca="1">IF(AND($G2326,NOT(ISTEXT($G2325)),ISNUMBER(Poczatek),ISNUMBER(Koniec_Projekt)),IFERROR(IF($D2325=LataProjekcji,IF($F2325&gt;$E2328,$E2328,$F2325),IF($D2328&gt;=$E2328,(IF($D2325&lt;LataProjekcji,IF((SUM($K2326:T2326)+12)&lt;$E2328,12,$E2328-SUM($K2326:T2326)),0)),(IF($D2325&lt;LataProjekcji,IF((SUM($K2326:T2326)+12)&lt;$D2328,12,$D2328-SUM($K2326:T2326)),0)))),0),0)</f>
        <v>0</v>
      </c>
      <c r="V2326" s="565">
        <f ca="1">IF(AND($G2326,NOT(ISTEXT($G2325)),ISNUMBER(Poczatek),ISNUMBER(Koniec_Projekt)),IFERROR(IF($D2325=LataProjekcji,IF($F2325&gt;$E2328,$E2328,$F2325),IF($D2328&gt;=$E2328,(IF($D2325&lt;LataProjekcji,IF((SUM($K2326:U2326)+12)&lt;$E2328,12,$E2328-SUM($K2326:U2326)),0)),(IF($D2325&lt;LataProjekcji,IF((SUM($K2326:U2326)+12)&lt;$D2328,12,$D2328-SUM($K2326:U2326)),0)))),0),0)</f>
        <v>0</v>
      </c>
      <c r="W2326" s="565">
        <f ca="1">IF(AND($G2326,NOT(ISTEXT($G2325)),ISNUMBER(Poczatek),ISNUMBER(Koniec_Projekt)),IFERROR(IF($D2325=LataProjekcji,IF($F2325&gt;$E2328,$E2328,$F2325),IF($D2328&gt;=$E2328,(IF($D2325&lt;LataProjekcji,IF((SUM($K2326:V2326)+12)&lt;$E2328,12,$E2328-SUM($K2326:V2326)),0)),(IF($D2325&lt;LataProjekcji,IF((SUM($K2326:V2326)+12)&lt;$D2328,12,$D2328-SUM($K2326:V2326)),0)))),0),0)</f>
        <v>0</v>
      </c>
      <c r="X2326" s="565">
        <f ca="1">IF(AND($G2326,NOT(ISTEXT($G2325)),ISNUMBER(Poczatek),ISNUMBER(Koniec_Projekt)),IFERROR(IF($D2325=LataProjekcji,IF($F2325&gt;$E2328,$E2328,$F2325),IF($D2328&gt;=$E2328,(IF($D2325&lt;LataProjekcji,IF((SUM($K2326:W2326)+12)&lt;$E2328,12,$E2328-SUM($K2326:W2326)),0)),(IF($D2325&lt;LataProjekcji,IF((SUM($K2326:W2326)+12)&lt;$D2328,12,$D2328-SUM($K2326:W2326)),0)))),0),0)</f>
        <v>0</v>
      </c>
    </row>
    <row r="2327" spans="2:24" hidden="1">
      <c r="B2327" s="554" t="s">
        <v>806</v>
      </c>
      <c r="D2327" s="474">
        <f ca="1">D1134</f>
        <v>0</v>
      </c>
      <c r="E2327" s="474">
        <f ca="1">IF(D2326&gt;10,ROUND(D2327/12,2),D2327)</f>
        <v>0</v>
      </c>
      <c r="F2327" s="552">
        <f>Koniec_Projekt</f>
        <v>0</v>
      </c>
      <c r="G2327" s="330">
        <f>Miesiac_Koniec_Projekt</f>
        <v>0</v>
      </c>
      <c r="H2327" s="566" t="b">
        <f ca="1">SUM(K2327:X2327)=D2326</f>
        <v>1</v>
      </c>
      <c r="I2327" s="1" t="s">
        <v>739</v>
      </c>
      <c r="K2327" s="256">
        <f ca="1">IF(AND($G2326,NOT(ISTEXT($G2325)),ISNUMBER(Poczatek),ISNUMBER(Koniec_Projekt)),IFERROR(IF(LataProjekcji=$F2328,ROUND($D2326,0),ROUND(K2325*$E2327,0)),0),0)</f>
        <v>0</v>
      </c>
      <c r="L2327" s="5">
        <f ca="1">IF(AND($G2326,NOT(ISTEXT($G2325)),ISNUMBER(Poczatek),ISNUMBER(Koniec_Projekt)),IFERROR(IF(LataProjekcji=$F2328,ROUND($D2326-SUM(K2327:$K2327),0),ROUND(L2325*$E2327,0)),0),0)</f>
        <v>0</v>
      </c>
      <c r="M2327" s="5">
        <f ca="1">IF(AND($G2326,NOT(ISTEXT($G2325)),ISNUMBER(Poczatek),ISNUMBER(Koniec_Projekt)),IFERROR(IF(LataProjekcji=$F2328,ROUND($D2326-SUM($K2327:L2327),0),ROUND(M2325*$E2327,0)),0),0)</f>
        <v>0</v>
      </c>
      <c r="N2327" s="5">
        <f ca="1">IF(AND($G2326,NOT(ISTEXT($G2325)),ISNUMBER(Poczatek),ISNUMBER(Koniec_Projekt)),IFERROR(IF(LataProjekcji=$F2328,ROUND($D2326-SUM($K2327:M2327),0),ROUND(N2325*$E2327,0)),0),0)</f>
        <v>0</v>
      </c>
      <c r="O2327" s="5">
        <f ca="1">IF(AND($G2326,NOT(ISTEXT($G2325)),ISNUMBER(Poczatek),ISNUMBER(Koniec_Projekt)),IFERROR(IF(LataProjekcji=$F2328,ROUND($D2326-SUM($K2327:N2327),0),ROUND(O2325*$E2327,0)),0),0)</f>
        <v>0</v>
      </c>
      <c r="P2327" s="5">
        <f ca="1">IF(AND($G2326,NOT(ISTEXT($G2325)),ISNUMBER(Poczatek),ISNUMBER(Koniec_Projekt)),IFERROR(IF(LataProjekcji=$F2328,ROUND($D2326-SUM($K2327:O2327),0),ROUND(P2325*$E2327,0)),0),0)</f>
        <v>0</v>
      </c>
      <c r="Q2327" s="5">
        <f ca="1">IF(AND($G2326,NOT(ISTEXT($G2325)),ISNUMBER(Poczatek),ISNUMBER(Koniec_Projekt)),IFERROR(IF(LataProjekcji=$F2328,ROUND($D2326-SUM($K2327:P2327),0),ROUND(Q2325*$E2327,0)),0),0)</f>
        <v>0</v>
      </c>
      <c r="R2327" s="5">
        <f ca="1">IF(AND($G2326,NOT(ISTEXT($G2325)),ISNUMBER(Poczatek),ISNUMBER(Koniec_Projekt)),IFERROR(IF(LataProjekcji=$F2328,ROUND($D2326-SUM($K2327:Q2327),0),ROUND(R2325*$E2327,0)),0),0)</f>
        <v>0</v>
      </c>
      <c r="S2327" s="5">
        <f ca="1">IF(AND($G2326,NOT(ISTEXT($G2325)),ISNUMBER(Poczatek),ISNUMBER(Koniec_Projekt)),IFERROR(IF(LataProjekcji=$F2328,ROUND($D2326-SUM($K2327:R2327),0),ROUND(S2325*$E2327,0)),0),0)</f>
        <v>0</v>
      </c>
      <c r="T2327" s="5">
        <f ca="1">IF(AND($G2326,NOT(ISTEXT($G2325)),ISNUMBER(Poczatek),ISNUMBER(Koniec_Projekt)),IFERROR(IF(LataProjekcji=$F2328,ROUND($D2326-SUM($K2327:S2327),0),ROUND(T2325*$E2327,0)),0),0)</f>
        <v>0</v>
      </c>
      <c r="U2327" s="5">
        <f ca="1">IF(AND($G2326,NOT(ISTEXT($G2325)),ISNUMBER(Poczatek),ISNUMBER(Koniec_Projekt)),IFERROR(IF(LataProjekcji=$F2328,ROUND($D2326-SUM($K2327:T2327),0),ROUND(U2325*$E2327,0)),0),0)</f>
        <v>0</v>
      </c>
      <c r="V2327" s="5">
        <f ca="1">IF(AND($G2326,NOT(ISTEXT($G2325)),ISNUMBER(Poczatek),ISNUMBER(Koniec_Projekt)),IFERROR(IF(LataProjekcji=$F2328,ROUND($D2326-SUM($K2327:U2327),0),ROUND(V2325*$E2327,0)),0),0)</f>
        <v>0</v>
      </c>
      <c r="W2327" s="5">
        <f ca="1">IF(AND($G2326,NOT(ISTEXT($G2325)),ISNUMBER(Poczatek),ISNUMBER(Koniec_Projekt)),IFERROR(IF(LataProjekcji=$F2328,ROUND($D2326-SUM($K2327:V2327),0),ROUND(W2325*$E2327,0)),0),0)</f>
        <v>0</v>
      </c>
      <c r="X2327" s="5">
        <f ca="1">IF(AND($G2326,NOT(ISTEXT($G2325)),ISNUMBER(Poczatek),ISNUMBER(Koniec_Projekt)),IFERROR(IF(LataProjekcji=$F2328,ROUND($D2326-SUM($K2327:W2327),0),ROUND(X2325*$E2327,0)),0),0)</f>
        <v>0</v>
      </c>
    </row>
    <row r="2328" spans="2:24" hidden="1">
      <c r="B2328" s="554" t="s">
        <v>803</v>
      </c>
      <c r="D2328" s="1">
        <f ca="1">IFERROR(ROUNDUP(D2326/E2327,0),0)</f>
        <v>0</v>
      </c>
      <c r="E2328" s="1">
        <f ca="1">IF(D2328=0,0,DATEDIF(DATE(D2325,E2325,1),DATE(F2327,G2327,1),"m"))</f>
        <v>0</v>
      </c>
      <c r="F2328" s="1" t="str">
        <f ca="1">IFERROR(YEAR(G2325),"brak daty")</f>
        <v>brak daty</v>
      </c>
      <c r="G2328" s="1" t="str">
        <f ca="1">IFERROR(MONTH(G2325),"brak daty")</f>
        <v>brak daty</v>
      </c>
      <c r="H2328" s="5"/>
      <c r="I2328" s="1" t="s">
        <v>444</v>
      </c>
      <c r="K2328" s="5">
        <f ca="1">IF(AND($G2326,NOT(ISTEXT($G2325)),ISNUMBER(Poczatek),ISNUMBER(Koniec_Projekt)),IFERROR(IF(LataProjekcji=$F2327,IF(AND($G2327=$G2328,$F2327=$F2328),ROUND($D2326-SUM($K2328),0),ROUND(K2326*$E2327,0)),IF(LataProjekcji&gt;$F2327,0,ROUND(K2326*$E2327,0))),0),0)</f>
        <v>0</v>
      </c>
      <c r="L2328" s="5">
        <f ca="1">IF(AND($G2326,NOT(ISTEXT($G2325)),ISNUMBER(Poczatek),ISNUMBER(Koniec_Projekt)),IFERROR(IF(LataProjekcji=$F2327,IF(AND($G2327=$G2328,$F2327=$F2328),ROUND($D2326-SUM($K2328:K2328),0),ROUND(L2326*$E2327,0)),IF(LataProjekcji&gt;$F2327,0,ROUND(L2326*$E2327,0))),0),0)</f>
        <v>0</v>
      </c>
      <c r="M2328" s="5">
        <f ca="1">IF(AND($G2326,NOT(ISTEXT($G2325)),ISNUMBER(Poczatek),ISNUMBER(Koniec_Projekt)),IFERROR(IF(LataProjekcji=$F2327,IF(AND($G2327=$G2328,$F2327=$F2328),ROUND($D2326-SUM($K2328:L2328),0),ROUND(M2326*$E2327,0)),IF(LataProjekcji&gt;$F2327,0,ROUND(M2326*$E2327,0))),0),0)</f>
        <v>0</v>
      </c>
      <c r="N2328" s="5">
        <f ca="1">IF(AND($G2326,NOT(ISTEXT($G2325)),ISNUMBER(Poczatek),ISNUMBER(Koniec_Projekt)),IFERROR(IF(LataProjekcji=$F2327,IF(AND($G2327=$G2328,$F2327=$F2328),ROUND($D2326-SUM($K2328:M2328),0),ROUND(N2326*$E2327,0)),IF(LataProjekcji&gt;$F2327,0,ROUND(N2326*$E2327,0))),0),0)</f>
        <v>0</v>
      </c>
      <c r="O2328" s="5">
        <f ca="1">IF(AND($G2326,NOT(ISTEXT($G2325)),ISNUMBER(Poczatek),ISNUMBER(Koniec_Projekt)),IFERROR(IF(LataProjekcji=$F2327,IF(AND($G2327=$G2328,$F2327=$F2328),ROUND($D2326-SUM($K2328:N2328),0),ROUND(O2326*$E2327,0)),IF(LataProjekcji&gt;$F2327,0,ROUND(O2326*$E2327,0))),0),0)</f>
        <v>0</v>
      </c>
      <c r="P2328" s="5">
        <f ca="1">IF(AND($G2326,NOT(ISTEXT($G2325)),ISNUMBER(Poczatek),ISNUMBER(Koniec_Projekt)),IFERROR(IF(LataProjekcji=$F2327,IF(AND($G2327=$G2328,$F2327=$F2328),ROUND($D2326-SUM($K2328:O2328),0),ROUND(P2326*$E2327,0)),IF(LataProjekcji&gt;$F2327,0,ROUND(P2326*$E2327,0))),0),0)</f>
        <v>0</v>
      </c>
      <c r="Q2328" s="5">
        <f ca="1">IF(AND($G2326,NOT(ISTEXT($G2325)),ISNUMBER(Poczatek),ISNUMBER(Koniec_Projekt)),IFERROR(IF(LataProjekcji=$F2327,IF(AND($G2327=$G2328,$F2327=$F2328),ROUND($D2326-SUM($K2328:P2328),0),ROUND(Q2326*$E2327,0)),IF(LataProjekcji&gt;$F2327,0,ROUND(Q2326*$E2327,0))),0),0)</f>
        <v>0</v>
      </c>
      <c r="R2328" s="5">
        <f ca="1">IF(AND($G2326,NOT(ISTEXT($G2325)),ISNUMBER(Poczatek),ISNUMBER(Koniec_Projekt)),IFERROR(IF(LataProjekcji=$F2327,IF(AND($G2327=$G2328,$F2327=$F2328),ROUND($D2326-SUM($K2328:Q2328),0),ROUND(R2326*$E2327,0)),IF(LataProjekcji&gt;$F2327,0,ROUND(R2326*$E2327,0))),0),0)</f>
        <v>0</v>
      </c>
      <c r="S2328" s="5">
        <f ca="1">IF(AND($G2326,NOT(ISTEXT($G2325)),ISNUMBER(Poczatek),ISNUMBER(Koniec_Projekt)),IFERROR(IF(LataProjekcji=$F2327,IF(AND($G2327=$G2328,$F2327=$F2328),ROUND($D2326-SUM($K2328:R2328),0),ROUND(S2326*$E2327,0)),IF(LataProjekcji&gt;$F2327,0,ROUND(S2326*$E2327,0))),0),0)</f>
        <v>0</v>
      </c>
      <c r="T2328" s="5">
        <f ca="1">IF(AND($G2326,NOT(ISTEXT($G2325)),ISNUMBER(Poczatek),ISNUMBER(Koniec_Projekt)),IFERROR(IF(LataProjekcji=$F2327,IF(AND($G2327=$G2328,$F2327=$F2328),ROUND($D2326-SUM($K2328:S2328),0),ROUND(T2326*$E2327,0)),IF(LataProjekcji&gt;$F2327,0,ROUND(T2326*$E2327,0))),0),0)</f>
        <v>0</v>
      </c>
      <c r="U2328" s="5">
        <f ca="1">IF(AND($G2326,NOT(ISTEXT($G2325)),ISNUMBER(Poczatek),ISNUMBER(Koniec_Projekt)),IFERROR(IF(LataProjekcji=$F2327,IF(AND($G2327=$G2328,$F2327=$F2328),ROUND($D2326-SUM($K2328:T2328),0),ROUND(U2326*$E2327,0)),IF(LataProjekcji&gt;$F2327,0,ROUND(U2326*$E2327,0))),0),0)</f>
        <v>0</v>
      </c>
      <c r="V2328" s="5">
        <f ca="1">IF(AND($G2326,NOT(ISTEXT($G2325)),ISNUMBER(Poczatek),ISNUMBER(Koniec_Projekt)),IFERROR(IF(LataProjekcji=$F2327,IF(AND($G2327=$G2328,$F2327=$F2328),ROUND($D2326-SUM($K2328:U2328),0),ROUND(V2326*$E2327,0)),IF(LataProjekcji&gt;$F2327,0,ROUND(V2326*$E2327,0))),0),0)</f>
        <v>0</v>
      </c>
      <c r="W2328" s="5">
        <f ca="1">IF(AND($G2326,NOT(ISTEXT($G2325)),ISNUMBER(Poczatek),ISNUMBER(Koniec_Projekt)),IFERROR(IF(LataProjekcji=$F2327,IF(AND($G2327=$G2328,$F2327=$F2328),ROUND($D2326-SUM($K2328:V2328),0),ROUND(W2326*$E2327,0)),IF(LataProjekcji&gt;$F2327,0,ROUND(W2326*$E2327,0))),0),0)</f>
        <v>0</v>
      </c>
      <c r="X2328" s="5">
        <f ca="1">IF(AND($G2326,NOT(ISTEXT($G2325)),ISNUMBER(Poczatek),ISNUMBER(Koniec_Projekt)),IFERROR(IF(LataProjekcji=$F2327,IF(AND($G2327=$G2328,$F2327=$F2328),ROUND($D2326-SUM($K2328:W2328),0),ROUND(X2326*$E2327,0)),IF(LataProjekcji&gt;$F2327,0,ROUND(X2326*$E2327,0))),0),0)</f>
        <v>0</v>
      </c>
    </row>
    <row r="2329" spans="2:24" ht="12.75" hidden="1" thickBot="1">
      <c r="B2329" s="555" t="s">
        <v>804</v>
      </c>
      <c r="C2329" s="556"/>
      <c r="D2329" s="557">
        <f ca="1">IF(D2326&gt;10,ROUND((D2328-1)*E2327,0),E2327)</f>
        <v>0</v>
      </c>
      <c r="E2329" s="557">
        <f ca="1">D2326-D2329</f>
        <v>0</v>
      </c>
      <c r="F2329" s="556"/>
      <c r="G2329" s="556"/>
      <c r="H2329" s="556"/>
      <c r="I2329" s="556"/>
      <c r="J2329" s="556"/>
      <c r="K2329" s="556"/>
      <c r="L2329" s="556"/>
      <c r="M2329" s="556"/>
      <c r="N2329" s="556"/>
      <c r="O2329" s="556"/>
      <c r="P2329" s="556"/>
      <c r="Q2329" s="556"/>
      <c r="R2329" s="556"/>
      <c r="S2329" s="556"/>
      <c r="T2329" s="556"/>
      <c r="U2329" s="556"/>
      <c r="V2329" s="556"/>
      <c r="W2329" s="556"/>
      <c r="X2329" s="556"/>
    </row>
    <row r="2330" spans="2:24" ht="12.75" hidden="1" thickTop="1"/>
    <row r="2331" spans="2:24" ht="12.75" hidden="1" thickBot="1">
      <c r="B2331" s="558" t="str">
        <f ca="1">"nazwa ST: "&amp;B1138</f>
        <v>nazwa ST: 0</v>
      </c>
      <c r="C2331" s="558"/>
      <c r="D2331" s="559">
        <f>D1138</f>
        <v>3</v>
      </c>
      <c r="E2331" s="558"/>
      <c r="F2331" s="558"/>
      <c r="G2331" s="558"/>
      <c r="H2331" s="558"/>
      <c r="I2331" s="558"/>
      <c r="J2331" s="558"/>
      <c r="K2331" s="567" t="str">
        <f t="shared" ref="K2331:X2331" si="1713">LataProjekcji</f>
        <v>Uzupełnij dane</v>
      </c>
      <c r="L2331" s="567" t="str">
        <f t="shared" si="1713"/>
        <v/>
      </c>
      <c r="M2331" s="567" t="str">
        <f t="shared" si="1713"/>
        <v/>
      </c>
      <c r="N2331" s="567" t="str">
        <f t="shared" si="1713"/>
        <v/>
      </c>
      <c r="O2331" s="567" t="str">
        <f t="shared" si="1713"/>
        <v/>
      </c>
      <c r="P2331" s="567" t="str">
        <f t="shared" si="1713"/>
        <v/>
      </c>
      <c r="Q2331" s="567" t="str">
        <f t="shared" si="1713"/>
        <v/>
      </c>
      <c r="R2331" s="567" t="str">
        <f t="shared" si="1713"/>
        <v/>
      </c>
      <c r="S2331" s="567" t="str">
        <f t="shared" si="1713"/>
        <v/>
      </c>
      <c r="T2331" s="567" t="str">
        <f t="shared" si="1713"/>
        <v/>
      </c>
      <c r="U2331" s="567" t="str">
        <f t="shared" si="1713"/>
        <v/>
      </c>
      <c r="V2331" s="567" t="str">
        <f t="shared" si="1713"/>
        <v/>
      </c>
      <c r="W2331" s="567" t="str">
        <f t="shared" si="1713"/>
        <v/>
      </c>
      <c r="X2331" s="567" t="str">
        <f t="shared" si="1713"/>
        <v/>
      </c>
    </row>
    <row r="2332" spans="2:24" hidden="1">
      <c r="B2332" s="554" t="s">
        <v>805</v>
      </c>
      <c r="D2332" s="1">
        <f ca="1">D1139</f>
        <v>1900</v>
      </c>
      <c r="E2332" s="1">
        <f ca="1">E1139</f>
        <v>1</v>
      </c>
      <c r="F2332" s="1">
        <f ca="1">IF(D2333&gt;10,F1139,1)</f>
        <v>1</v>
      </c>
      <c r="G2332" s="553" t="str">
        <f ca="1">IF(ISBLANK(OFFSET($E$195,$D2331,0)),"brak daty",IF(D2333&gt;10,EDATE(OFFSET($E$195,$D2331,0),D2335),DATE(D2332,E2332,1)))</f>
        <v>brak daty</v>
      </c>
      <c r="H2332" s="566" t="b">
        <f ca="1">SUM(K2332:X2332)=D2335</f>
        <v>1</v>
      </c>
      <c r="I2332" s="1" t="s">
        <v>801</v>
      </c>
      <c r="K2332" s="5">
        <f ca="1">IF(AND($G2333,NOT(ISTEXT($G2332)),ISNUMBER(Poczatek),ISNUMBER(Koniec_Projekt)),IFERROR(IF($D2332=LataProjekcji,$F2332,IF($D2332&lt;LataProjekcji,IF((SUM(K2332)+12)&lt;$D2335,12,$D2335-SUM(K2332)),0)),0),0)</f>
        <v>0</v>
      </c>
      <c r="L2332" s="5">
        <f ca="1">IF(AND($G2333,NOT(ISTEXT($G2332)),ISNUMBER(Poczatek),ISNUMBER(Koniec_Projekt)),IFERROR(IF($D2332=LataProjekcji,$F2332,IF($D2332&lt;LataProjekcji,IF((SUM($K2332:K2332)+12)&lt;$D2335,12,$D2335-SUM($K2332:K2332)),0)),0),0)</f>
        <v>0</v>
      </c>
      <c r="M2332" s="5">
        <f ca="1">IF(AND($G2333,NOT(ISTEXT($G2332)),ISNUMBER(Poczatek),ISNUMBER(Koniec_Projekt)),IFERROR(IF($D2332=LataProjekcji,$F2332,IF($D2332&lt;LataProjekcji,IF((SUM($K2332:L2332)+12)&lt;$D2335,12,$D2335-SUM($K2332:L2332)),0)),0),0)</f>
        <v>0</v>
      </c>
      <c r="N2332" s="5">
        <f ca="1">IF(AND($G2333,NOT(ISTEXT($G2332)),ISNUMBER(Poczatek),ISNUMBER(Koniec_Projekt)),IFERROR(IF($D2332=LataProjekcji,$F2332,IF($D2332&lt;LataProjekcji,IF((SUM($K2332:M2332)+12)&lt;$D2335,12,$D2335-SUM($K2332:M2332)),0)),0),0)</f>
        <v>0</v>
      </c>
      <c r="O2332" s="5">
        <f ca="1">IF(AND($G2333,NOT(ISTEXT($G2332)),ISNUMBER(Poczatek),ISNUMBER(Koniec_Projekt)),IFERROR(IF($D2332=LataProjekcji,$F2332,IF($D2332&lt;LataProjekcji,IF((SUM($K2332:N2332)+12)&lt;$D2335,12,$D2335-SUM($K2332:N2332)),0)),0),0)</f>
        <v>0</v>
      </c>
      <c r="P2332" s="5">
        <f ca="1">IF(AND($G2333,NOT(ISTEXT($G2332)),ISNUMBER(Poczatek),ISNUMBER(Koniec_Projekt)),IFERROR(IF($D2332=LataProjekcji,$F2332,IF($D2332&lt;LataProjekcji,IF((SUM($K2332:O2332)+12)&lt;$D2335,12,$D2335-SUM($K2332:O2332)),0)),0),0)</f>
        <v>0</v>
      </c>
      <c r="Q2332" s="5">
        <f ca="1">IF(AND($G2333,NOT(ISTEXT($G2332)),ISNUMBER(Poczatek),ISNUMBER(Koniec_Projekt)),IFERROR(IF($D2332=LataProjekcji,$F2332,IF($D2332&lt;LataProjekcji,IF((SUM($K2332:P2332)+12)&lt;$D2335,12,$D2335-SUM($K2332:P2332)),0)),0),0)</f>
        <v>0</v>
      </c>
      <c r="R2332" s="5">
        <f ca="1">IF(AND($G2333,NOT(ISTEXT($G2332)),ISNUMBER(Poczatek),ISNUMBER(Koniec_Projekt)),IFERROR(IF($D2332=LataProjekcji,$F2332,IF($D2332&lt;LataProjekcji,IF((SUM($K2332:Q2332)+12)&lt;$D2335,12,$D2335-SUM($K2332:Q2332)),0)),0),0)</f>
        <v>0</v>
      </c>
      <c r="S2332" s="5">
        <f ca="1">IF(AND($G2333,NOT(ISTEXT($G2332)),ISNUMBER(Poczatek),ISNUMBER(Koniec_Projekt)),IFERROR(IF($D2332=LataProjekcji,$F2332,IF($D2332&lt;LataProjekcji,IF((SUM($K2332:R2332)+12)&lt;$D2335,12,$D2335-SUM($K2332:R2332)),0)),0),0)</f>
        <v>0</v>
      </c>
      <c r="T2332" s="5">
        <f ca="1">IF(AND($G2333,NOT(ISTEXT($G2332)),ISNUMBER(Poczatek),ISNUMBER(Koniec_Projekt)),IFERROR(IF($D2332=LataProjekcji,$F2332,IF($D2332&lt;LataProjekcji,IF((SUM($K2332:S2332)+12)&lt;$D2335,12,$D2335-SUM($K2332:S2332)),0)),0),0)</f>
        <v>0</v>
      </c>
      <c r="U2332" s="5">
        <f ca="1">IF(AND($G2333,NOT(ISTEXT($G2332)),ISNUMBER(Poczatek),ISNUMBER(Koniec_Projekt)),IFERROR(IF($D2332=LataProjekcji,$F2332,IF($D2332&lt;LataProjekcji,IF((SUM($K2332:T2332)+12)&lt;$D2335,12,$D2335-SUM($K2332:T2332)),0)),0),0)</f>
        <v>0</v>
      </c>
      <c r="V2332" s="5">
        <f ca="1">IF(AND($G2333,NOT(ISTEXT($G2332)),ISNUMBER(Poczatek),ISNUMBER(Koniec_Projekt)),IFERROR(IF($D2332=LataProjekcji,$F2332,IF($D2332&lt;LataProjekcji,IF((SUM($K2332:U2332)+12)&lt;$D2335,12,$D2335-SUM($K2332:U2332)),0)),0),0)</f>
        <v>0</v>
      </c>
      <c r="W2332" s="5">
        <f ca="1">IF(AND($G2333,NOT(ISTEXT($G2332)),ISNUMBER(Poczatek),ISNUMBER(Koniec_Projekt)),IFERROR(IF($D2332=LataProjekcji,$F2332,IF($D2332&lt;LataProjekcji,IF((SUM($K2332:V2332)+12)&lt;$D2335,12,$D2335-SUM($K2332:V2332)),0)),0),0)</f>
        <v>0</v>
      </c>
      <c r="X2332" s="5">
        <f ca="1">IF(AND($G2333,NOT(ISTEXT($G2332)),ISNUMBER(Poczatek),ISNUMBER(Koniec_Projekt)),IFERROR(IF($D2332=LataProjekcji,$F2332,IF($D2332&lt;LataProjekcji,IF((SUM($K2332:W2332)+12)&lt;$D2335,12,$D2335-SUM($K2332:W2332)),0)),0),0)</f>
        <v>0</v>
      </c>
    </row>
    <row r="2333" spans="2:24" hidden="1">
      <c r="B2333" s="554" t="s">
        <v>807</v>
      </c>
      <c r="D2333" s="5">
        <f ca="1">D1140</f>
        <v>0</v>
      </c>
      <c r="E2333" s="474">
        <f ca="1">E1140</f>
        <v>0</v>
      </c>
      <c r="F2333" s="474">
        <f ca="1">F1140</f>
        <v>0</v>
      </c>
      <c r="G2333" s="1" t="b">
        <f>NOT(ISBLANK(am_prace_rozwojowe))</f>
        <v>0</v>
      </c>
      <c r="H2333" s="566" t="b">
        <f ca="1">SUM(K2333:X2333)=E2335</f>
        <v>1</v>
      </c>
      <c r="I2333" s="1" t="s">
        <v>802</v>
      </c>
      <c r="K2333" s="565">
        <f ca="1">IF(AND($G2333,NOT(ISTEXT($G2332)),ISNUMBER(Poczatek),ISNUMBER(Koniec_Projekt)),IFERROR(IF($D2332=LataProjekcji,IF($F2332&gt;$E2335,$E2335,$F2332),IF($D2335&gt;=$E2335,(IF($D2332&lt;LataProjekcji,IF((SUM(J2333:$K2333)+12)&lt;$E2335,12,$E2335-SUM(J2333:$K2333)),0)),(IF($D2332&lt;LataProjekcji,IF((SUM(J2333:$K2333)+12)&lt;$D2335,12,$D2335-SUM(J2333:$K2333)),0)))),0),0)</f>
        <v>0</v>
      </c>
      <c r="L2333" s="565">
        <f ca="1">IF(AND($G2333,NOT(ISTEXT($G2332)),ISNUMBER(Poczatek),ISNUMBER(Koniec_Projekt)),IFERROR(IF($D2332=LataProjekcji,IF($F2332&gt;$E2335,$E2335,$F2332),IF($D2335&gt;=$E2335,(IF($D2332&lt;LataProjekcji,IF((SUM($K2333:K2333)+12)&lt;$E2335,12,$E2335-SUM($K2333:K2333)),0)),(IF($D2332&lt;LataProjekcji,IF((SUM($K2333:K2333)+12)&lt;$D2335,12,$D2335-SUM($K2333:K2333)),0)))),0),0)</f>
        <v>0</v>
      </c>
      <c r="M2333" s="565">
        <f ca="1">IF(AND($G2333,NOT(ISTEXT($G2332)),ISNUMBER(Poczatek),ISNUMBER(Koniec_Projekt)),IFERROR(IF($D2332=LataProjekcji,IF($F2332&gt;$E2335,$E2335,$F2332),IF($D2335&gt;=$E2335,(IF($D2332&lt;LataProjekcji,IF((SUM($K2333:L2333)+12)&lt;$E2335,12,$E2335-SUM($K2333:L2333)),0)),(IF($D2332&lt;LataProjekcji,IF((SUM($K2333:L2333)+12)&lt;$D2335,12,$D2335-SUM($K2333:L2333)),0)))),0),0)</f>
        <v>0</v>
      </c>
      <c r="N2333" s="565">
        <f ca="1">IF(AND($G2333,NOT(ISTEXT($G2332)),ISNUMBER(Poczatek),ISNUMBER(Koniec_Projekt)),IFERROR(IF($D2332=LataProjekcji,IF($F2332&gt;$E2335,$E2335,$F2332),IF($D2335&gt;=$E2335,(IF($D2332&lt;LataProjekcji,IF((SUM($K2333:M2333)+12)&lt;$E2335,12,$E2335-SUM($K2333:M2333)),0)),(IF($D2332&lt;LataProjekcji,IF((SUM($K2333:M2333)+12)&lt;$D2335,12,$D2335-SUM($K2333:M2333)),0)))),0),0)</f>
        <v>0</v>
      </c>
      <c r="O2333" s="565">
        <f ca="1">IF(AND($G2333,NOT(ISTEXT($G2332)),ISNUMBER(Poczatek),ISNUMBER(Koniec_Projekt)),IFERROR(IF($D2332=LataProjekcji,IF($F2332&gt;$E2335,$E2335,$F2332),IF($D2335&gt;=$E2335,(IF($D2332&lt;LataProjekcji,IF((SUM($K2333:N2333)+12)&lt;$E2335,12,$E2335-SUM($K2333:N2333)),0)),(IF($D2332&lt;LataProjekcji,IF((SUM($K2333:N2333)+12)&lt;$D2335,12,$D2335-SUM($K2333:N2333)),0)))),0),0)</f>
        <v>0</v>
      </c>
      <c r="P2333" s="565">
        <f ca="1">IF(AND($G2333,NOT(ISTEXT($G2332)),ISNUMBER(Poczatek),ISNUMBER(Koniec_Projekt)),IFERROR(IF($D2332=LataProjekcji,IF($F2332&gt;$E2335,$E2335,$F2332),IF($D2335&gt;=$E2335,(IF($D2332&lt;LataProjekcji,IF((SUM($K2333:O2333)+12)&lt;$E2335,12,$E2335-SUM($K2333:O2333)),0)),(IF($D2332&lt;LataProjekcji,IF((SUM($K2333:O2333)+12)&lt;$D2335,12,$D2335-SUM($K2333:O2333)),0)))),0),0)</f>
        <v>0</v>
      </c>
      <c r="Q2333" s="565">
        <f ca="1">IF(AND($G2333,NOT(ISTEXT($G2332)),ISNUMBER(Poczatek),ISNUMBER(Koniec_Projekt)),IFERROR(IF($D2332=LataProjekcji,IF($F2332&gt;$E2335,$E2335,$F2332),IF($D2335&gt;=$E2335,(IF($D2332&lt;LataProjekcji,IF((SUM($K2333:P2333)+12)&lt;$E2335,12,$E2335-SUM($K2333:P2333)),0)),(IF($D2332&lt;LataProjekcji,IF((SUM($K2333:P2333)+12)&lt;$D2335,12,$D2335-SUM($K2333:P2333)),0)))),0),0)</f>
        <v>0</v>
      </c>
      <c r="R2333" s="565">
        <f ca="1">IF(AND($G2333,NOT(ISTEXT($G2332)),ISNUMBER(Poczatek),ISNUMBER(Koniec_Projekt)),IFERROR(IF($D2332=LataProjekcji,IF($F2332&gt;$E2335,$E2335,$F2332),IF($D2335&gt;=$E2335,(IF($D2332&lt;LataProjekcji,IF((SUM($K2333:Q2333)+12)&lt;$E2335,12,$E2335-SUM($K2333:Q2333)),0)),(IF($D2332&lt;LataProjekcji,IF((SUM($K2333:Q2333)+12)&lt;$D2335,12,$D2335-SUM($K2333:Q2333)),0)))),0),0)</f>
        <v>0</v>
      </c>
      <c r="S2333" s="565">
        <f ca="1">IF(AND($G2333,NOT(ISTEXT($G2332)),ISNUMBER(Poczatek),ISNUMBER(Koniec_Projekt)),IFERROR(IF($D2332=LataProjekcji,IF($F2332&gt;$E2335,$E2335,$F2332),IF($D2335&gt;=$E2335,(IF($D2332&lt;LataProjekcji,IF((SUM($K2333:R2333)+12)&lt;$E2335,12,$E2335-SUM($K2333:R2333)),0)),(IF($D2332&lt;LataProjekcji,IF((SUM($K2333:R2333)+12)&lt;$D2335,12,$D2335-SUM($K2333:R2333)),0)))),0),0)</f>
        <v>0</v>
      </c>
      <c r="T2333" s="565">
        <f ca="1">IF(AND($G2333,NOT(ISTEXT($G2332)),ISNUMBER(Poczatek),ISNUMBER(Koniec_Projekt)),IFERROR(IF($D2332=LataProjekcji,IF($F2332&gt;$E2335,$E2335,$F2332),IF($D2335&gt;=$E2335,(IF($D2332&lt;LataProjekcji,IF((SUM($K2333:S2333)+12)&lt;$E2335,12,$E2335-SUM($K2333:S2333)),0)),(IF($D2332&lt;LataProjekcji,IF((SUM($K2333:S2333)+12)&lt;$D2335,12,$D2335-SUM($K2333:S2333)),0)))),0),0)</f>
        <v>0</v>
      </c>
      <c r="U2333" s="565">
        <f ca="1">IF(AND($G2333,NOT(ISTEXT($G2332)),ISNUMBER(Poczatek),ISNUMBER(Koniec_Projekt)),IFERROR(IF($D2332=LataProjekcji,IF($F2332&gt;$E2335,$E2335,$F2332),IF($D2335&gt;=$E2335,(IF($D2332&lt;LataProjekcji,IF((SUM($K2333:T2333)+12)&lt;$E2335,12,$E2335-SUM($K2333:T2333)),0)),(IF($D2332&lt;LataProjekcji,IF((SUM($K2333:T2333)+12)&lt;$D2335,12,$D2335-SUM($K2333:T2333)),0)))),0),0)</f>
        <v>0</v>
      </c>
      <c r="V2333" s="565">
        <f ca="1">IF(AND($G2333,NOT(ISTEXT($G2332)),ISNUMBER(Poczatek),ISNUMBER(Koniec_Projekt)),IFERROR(IF($D2332=LataProjekcji,IF($F2332&gt;$E2335,$E2335,$F2332),IF($D2335&gt;=$E2335,(IF($D2332&lt;LataProjekcji,IF((SUM($K2333:U2333)+12)&lt;$E2335,12,$E2335-SUM($K2333:U2333)),0)),(IF($D2332&lt;LataProjekcji,IF((SUM($K2333:U2333)+12)&lt;$D2335,12,$D2335-SUM($K2333:U2333)),0)))),0),0)</f>
        <v>0</v>
      </c>
      <c r="W2333" s="565">
        <f ca="1">IF(AND($G2333,NOT(ISTEXT($G2332)),ISNUMBER(Poczatek),ISNUMBER(Koniec_Projekt)),IFERROR(IF($D2332=LataProjekcji,IF($F2332&gt;$E2335,$E2335,$F2332),IF($D2335&gt;=$E2335,(IF($D2332&lt;LataProjekcji,IF((SUM($K2333:V2333)+12)&lt;$E2335,12,$E2335-SUM($K2333:V2333)),0)),(IF($D2332&lt;LataProjekcji,IF((SUM($K2333:V2333)+12)&lt;$D2335,12,$D2335-SUM($K2333:V2333)),0)))),0),0)</f>
        <v>0</v>
      </c>
      <c r="X2333" s="565">
        <f ca="1">IF(AND($G2333,NOT(ISTEXT($G2332)),ISNUMBER(Poczatek),ISNUMBER(Koniec_Projekt)),IFERROR(IF($D2332=LataProjekcji,IF($F2332&gt;$E2335,$E2335,$F2332),IF($D2335&gt;=$E2335,(IF($D2332&lt;LataProjekcji,IF((SUM($K2333:W2333)+12)&lt;$E2335,12,$E2335-SUM($K2333:W2333)),0)),(IF($D2332&lt;LataProjekcji,IF((SUM($K2333:W2333)+12)&lt;$D2335,12,$D2335-SUM($K2333:W2333)),0)))),0),0)</f>
        <v>0</v>
      </c>
    </row>
    <row r="2334" spans="2:24" hidden="1">
      <c r="B2334" s="554" t="s">
        <v>806</v>
      </c>
      <c r="D2334" s="474">
        <f ca="1">D1141</f>
        <v>0</v>
      </c>
      <c r="E2334" s="474">
        <f ca="1">IF(D2333&gt;10,ROUND(D2334/12,2),D2334)</f>
        <v>0</v>
      </c>
      <c r="F2334" s="552">
        <f>Koniec_Projekt</f>
        <v>0</v>
      </c>
      <c r="G2334" s="330">
        <f>Miesiac_Koniec_Projekt</f>
        <v>0</v>
      </c>
      <c r="H2334" s="566" t="b">
        <f ca="1">SUM(K2334:X2334)=D2333</f>
        <v>1</v>
      </c>
      <c r="I2334" s="1" t="s">
        <v>739</v>
      </c>
      <c r="K2334" s="256">
        <f ca="1">IF(AND($G2333,NOT(ISTEXT($G2332)),ISNUMBER(Poczatek),ISNUMBER(Koniec_Projekt)),IFERROR(IF(LataProjekcji=$F2335,ROUND($D2333,0),ROUND(K2332*$E2334,0)),0),0)</f>
        <v>0</v>
      </c>
      <c r="L2334" s="5">
        <f ca="1">IF(AND($G2333,NOT(ISTEXT($G2332)),ISNUMBER(Poczatek),ISNUMBER(Koniec_Projekt)),IFERROR(IF(LataProjekcji=$F2335,ROUND($D2333-SUM(K2334:$K2334),0),ROUND(L2332*$E2334,0)),0),0)</f>
        <v>0</v>
      </c>
      <c r="M2334" s="5">
        <f ca="1">IF(AND($G2333,NOT(ISTEXT($G2332)),ISNUMBER(Poczatek),ISNUMBER(Koniec_Projekt)),IFERROR(IF(LataProjekcji=$F2335,ROUND($D2333-SUM($K2334:L2334),0),ROUND(M2332*$E2334,0)),0),0)</f>
        <v>0</v>
      </c>
      <c r="N2334" s="5">
        <f ca="1">IF(AND($G2333,NOT(ISTEXT($G2332)),ISNUMBER(Poczatek),ISNUMBER(Koniec_Projekt)),IFERROR(IF(LataProjekcji=$F2335,ROUND($D2333-SUM($K2334:M2334),0),ROUND(N2332*$E2334,0)),0),0)</f>
        <v>0</v>
      </c>
      <c r="O2334" s="5">
        <f ca="1">IF(AND($G2333,NOT(ISTEXT($G2332)),ISNUMBER(Poczatek),ISNUMBER(Koniec_Projekt)),IFERROR(IF(LataProjekcji=$F2335,ROUND($D2333-SUM($K2334:N2334),0),ROUND(O2332*$E2334,0)),0),0)</f>
        <v>0</v>
      </c>
      <c r="P2334" s="5">
        <f ca="1">IF(AND($G2333,NOT(ISTEXT($G2332)),ISNUMBER(Poczatek),ISNUMBER(Koniec_Projekt)),IFERROR(IF(LataProjekcji=$F2335,ROUND($D2333-SUM($K2334:O2334),0),ROUND(P2332*$E2334,0)),0),0)</f>
        <v>0</v>
      </c>
      <c r="Q2334" s="5">
        <f ca="1">IF(AND($G2333,NOT(ISTEXT($G2332)),ISNUMBER(Poczatek),ISNUMBER(Koniec_Projekt)),IFERROR(IF(LataProjekcji=$F2335,ROUND($D2333-SUM($K2334:P2334),0),ROUND(Q2332*$E2334,0)),0),0)</f>
        <v>0</v>
      </c>
      <c r="R2334" s="5">
        <f ca="1">IF(AND($G2333,NOT(ISTEXT($G2332)),ISNUMBER(Poczatek),ISNUMBER(Koniec_Projekt)),IFERROR(IF(LataProjekcji=$F2335,ROUND($D2333-SUM($K2334:Q2334),0),ROUND(R2332*$E2334,0)),0),0)</f>
        <v>0</v>
      </c>
      <c r="S2334" s="5">
        <f ca="1">IF(AND($G2333,NOT(ISTEXT($G2332)),ISNUMBER(Poczatek),ISNUMBER(Koniec_Projekt)),IFERROR(IF(LataProjekcji=$F2335,ROUND($D2333-SUM($K2334:R2334),0),ROUND(S2332*$E2334,0)),0),0)</f>
        <v>0</v>
      </c>
      <c r="T2334" s="5">
        <f ca="1">IF(AND($G2333,NOT(ISTEXT($G2332)),ISNUMBER(Poczatek),ISNUMBER(Koniec_Projekt)),IFERROR(IF(LataProjekcji=$F2335,ROUND($D2333-SUM($K2334:S2334),0),ROUND(T2332*$E2334,0)),0),0)</f>
        <v>0</v>
      </c>
      <c r="U2334" s="5">
        <f ca="1">IF(AND($G2333,NOT(ISTEXT($G2332)),ISNUMBER(Poczatek),ISNUMBER(Koniec_Projekt)),IFERROR(IF(LataProjekcji=$F2335,ROUND($D2333-SUM($K2334:T2334),0),ROUND(U2332*$E2334,0)),0),0)</f>
        <v>0</v>
      </c>
      <c r="V2334" s="5">
        <f ca="1">IF(AND($G2333,NOT(ISTEXT($G2332)),ISNUMBER(Poczatek),ISNUMBER(Koniec_Projekt)),IFERROR(IF(LataProjekcji=$F2335,ROUND($D2333-SUM($K2334:U2334),0),ROUND(V2332*$E2334,0)),0),0)</f>
        <v>0</v>
      </c>
      <c r="W2334" s="5">
        <f ca="1">IF(AND($G2333,NOT(ISTEXT($G2332)),ISNUMBER(Poczatek),ISNUMBER(Koniec_Projekt)),IFERROR(IF(LataProjekcji=$F2335,ROUND($D2333-SUM($K2334:V2334),0),ROUND(W2332*$E2334,0)),0),0)</f>
        <v>0</v>
      </c>
      <c r="X2334" s="5">
        <f ca="1">IF(AND($G2333,NOT(ISTEXT($G2332)),ISNUMBER(Poczatek),ISNUMBER(Koniec_Projekt)),IFERROR(IF(LataProjekcji=$F2335,ROUND($D2333-SUM($K2334:W2334),0),ROUND(X2332*$E2334,0)),0),0)</f>
        <v>0</v>
      </c>
    </row>
    <row r="2335" spans="2:24" hidden="1">
      <c r="B2335" s="554" t="s">
        <v>803</v>
      </c>
      <c r="D2335" s="1">
        <f ca="1">IFERROR(ROUNDUP(D2333/E2334,0),0)</f>
        <v>0</v>
      </c>
      <c r="E2335" s="1">
        <f ca="1">IF(D2335=0,0,DATEDIF(DATE(D2332,E2332,1),DATE(F2334,G2334,1),"m"))</f>
        <v>0</v>
      </c>
      <c r="F2335" s="1" t="str">
        <f ca="1">IFERROR(YEAR(G2332),"brak daty")</f>
        <v>brak daty</v>
      </c>
      <c r="G2335" s="1" t="str">
        <f ca="1">IFERROR(MONTH(G2332),"brak daty")</f>
        <v>brak daty</v>
      </c>
      <c r="H2335" s="5"/>
      <c r="I2335" s="1" t="s">
        <v>444</v>
      </c>
      <c r="K2335" s="5">
        <f ca="1">IF(AND($G2333,NOT(ISTEXT($G2332)),ISNUMBER(Poczatek),ISNUMBER(Koniec_Projekt)),IFERROR(IF(LataProjekcji=$F2334,IF(AND($G2334=$G2335,$F2334=$F2335),ROUND($D2333-SUM($K2335),0),ROUND(K2333*$E2334,0)),IF(LataProjekcji&gt;$F2334,0,ROUND(K2333*$E2334,0))),0),0)</f>
        <v>0</v>
      </c>
      <c r="L2335" s="5">
        <f ca="1">IF(AND($G2333,NOT(ISTEXT($G2332)),ISNUMBER(Poczatek),ISNUMBER(Koniec_Projekt)),IFERROR(IF(LataProjekcji=$F2334,IF(AND($G2334=$G2335,$F2334=$F2335),ROUND($D2333-SUM($K2335:K2335),0),ROUND(L2333*$E2334,0)),IF(LataProjekcji&gt;$F2334,0,ROUND(L2333*$E2334,0))),0),0)</f>
        <v>0</v>
      </c>
      <c r="M2335" s="5">
        <f ca="1">IF(AND($G2333,NOT(ISTEXT($G2332)),ISNUMBER(Poczatek),ISNUMBER(Koniec_Projekt)),IFERROR(IF(LataProjekcji=$F2334,IF(AND($G2334=$G2335,$F2334=$F2335),ROUND($D2333-SUM($K2335:L2335),0),ROUND(M2333*$E2334,0)),IF(LataProjekcji&gt;$F2334,0,ROUND(M2333*$E2334,0))),0),0)</f>
        <v>0</v>
      </c>
      <c r="N2335" s="5">
        <f ca="1">IF(AND($G2333,NOT(ISTEXT($G2332)),ISNUMBER(Poczatek),ISNUMBER(Koniec_Projekt)),IFERROR(IF(LataProjekcji=$F2334,IF(AND($G2334=$G2335,$F2334=$F2335),ROUND($D2333-SUM($K2335:M2335),0),ROUND(N2333*$E2334,0)),IF(LataProjekcji&gt;$F2334,0,ROUND(N2333*$E2334,0))),0),0)</f>
        <v>0</v>
      </c>
      <c r="O2335" s="5">
        <f ca="1">IF(AND($G2333,NOT(ISTEXT($G2332)),ISNUMBER(Poczatek),ISNUMBER(Koniec_Projekt)),IFERROR(IF(LataProjekcji=$F2334,IF(AND($G2334=$G2335,$F2334=$F2335),ROUND($D2333-SUM($K2335:N2335),0),ROUND(O2333*$E2334,0)),IF(LataProjekcji&gt;$F2334,0,ROUND(O2333*$E2334,0))),0),0)</f>
        <v>0</v>
      </c>
      <c r="P2335" s="5">
        <f ca="1">IF(AND($G2333,NOT(ISTEXT($G2332)),ISNUMBER(Poczatek),ISNUMBER(Koniec_Projekt)),IFERROR(IF(LataProjekcji=$F2334,IF(AND($G2334=$G2335,$F2334=$F2335),ROUND($D2333-SUM($K2335:O2335),0),ROUND(P2333*$E2334,0)),IF(LataProjekcji&gt;$F2334,0,ROUND(P2333*$E2334,0))),0),0)</f>
        <v>0</v>
      </c>
      <c r="Q2335" s="5">
        <f ca="1">IF(AND($G2333,NOT(ISTEXT($G2332)),ISNUMBER(Poczatek),ISNUMBER(Koniec_Projekt)),IFERROR(IF(LataProjekcji=$F2334,IF(AND($G2334=$G2335,$F2334=$F2335),ROUND($D2333-SUM($K2335:P2335),0),ROUND(Q2333*$E2334,0)),IF(LataProjekcji&gt;$F2334,0,ROUND(Q2333*$E2334,0))),0),0)</f>
        <v>0</v>
      </c>
      <c r="R2335" s="5">
        <f ca="1">IF(AND($G2333,NOT(ISTEXT($G2332)),ISNUMBER(Poczatek),ISNUMBER(Koniec_Projekt)),IFERROR(IF(LataProjekcji=$F2334,IF(AND($G2334=$G2335,$F2334=$F2335),ROUND($D2333-SUM($K2335:Q2335),0),ROUND(R2333*$E2334,0)),IF(LataProjekcji&gt;$F2334,0,ROUND(R2333*$E2334,0))),0),0)</f>
        <v>0</v>
      </c>
      <c r="S2335" s="5">
        <f ca="1">IF(AND($G2333,NOT(ISTEXT($G2332)),ISNUMBER(Poczatek),ISNUMBER(Koniec_Projekt)),IFERROR(IF(LataProjekcji=$F2334,IF(AND($G2334=$G2335,$F2334=$F2335),ROUND($D2333-SUM($K2335:R2335),0),ROUND(S2333*$E2334,0)),IF(LataProjekcji&gt;$F2334,0,ROUND(S2333*$E2334,0))),0),0)</f>
        <v>0</v>
      </c>
      <c r="T2335" s="5">
        <f ca="1">IF(AND($G2333,NOT(ISTEXT($G2332)),ISNUMBER(Poczatek),ISNUMBER(Koniec_Projekt)),IFERROR(IF(LataProjekcji=$F2334,IF(AND($G2334=$G2335,$F2334=$F2335),ROUND($D2333-SUM($K2335:S2335),0),ROUND(T2333*$E2334,0)),IF(LataProjekcji&gt;$F2334,0,ROUND(T2333*$E2334,0))),0),0)</f>
        <v>0</v>
      </c>
      <c r="U2335" s="5">
        <f ca="1">IF(AND($G2333,NOT(ISTEXT($G2332)),ISNUMBER(Poczatek),ISNUMBER(Koniec_Projekt)),IFERROR(IF(LataProjekcji=$F2334,IF(AND($G2334=$G2335,$F2334=$F2335),ROUND($D2333-SUM($K2335:T2335),0),ROUND(U2333*$E2334,0)),IF(LataProjekcji&gt;$F2334,0,ROUND(U2333*$E2334,0))),0),0)</f>
        <v>0</v>
      </c>
      <c r="V2335" s="5">
        <f ca="1">IF(AND($G2333,NOT(ISTEXT($G2332)),ISNUMBER(Poczatek),ISNUMBER(Koniec_Projekt)),IFERROR(IF(LataProjekcji=$F2334,IF(AND($G2334=$G2335,$F2334=$F2335),ROUND($D2333-SUM($K2335:U2335),0),ROUND(V2333*$E2334,0)),IF(LataProjekcji&gt;$F2334,0,ROUND(V2333*$E2334,0))),0),0)</f>
        <v>0</v>
      </c>
      <c r="W2335" s="5">
        <f ca="1">IF(AND($G2333,NOT(ISTEXT($G2332)),ISNUMBER(Poczatek),ISNUMBER(Koniec_Projekt)),IFERROR(IF(LataProjekcji=$F2334,IF(AND($G2334=$G2335,$F2334=$F2335),ROUND($D2333-SUM($K2335:V2335),0),ROUND(W2333*$E2334,0)),IF(LataProjekcji&gt;$F2334,0,ROUND(W2333*$E2334,0))),0),0)</f>
        <v>0</v>
      </c>
      <c r="X2335" s="5">
        <f ca="1">IF(AND($G2333,NOT(ISTEXT($G2332)),ISNUMBER(Poczatek),ISNUMBER(Koniec_Projekt)),IFERROR(IF(LataProjekcji=$F2334,IF(AND($G2334=$G2335,$F2334=$F2335),ROUND($D2333-SUM($K2335:W2335),0),ROUND(X2333*$E2334,0)),IF(LataProjekcji&gt;$F2334,0,ROUND(X2333*$E2334,0))),0),0)</f>
        <v>0</v>
      </c>
    </row>
    <row r="2336" spans="2:24" ht="12.75" hidden="1" thickBot="1">
      <c r="B2336" s="555" t="s">
        <v>804</v>
      </c>
      <c r="C2336" s="556"/>
      <c r="D2336" s="557">
        <f ca="1">IF(D2333&gt;10,ROUND((D2335-1)*E2334,0),E2334)</f>
        <v>0</v>
      </c>
      <c r="E2336" s="557">
        <f ca="1">D2333-D2336</f>
        <v>0</v>
      </c>
      <c r="F2336" s="556"/>
      <c r="G2336" s="556"/>
      <c r="H2336" s="556"/>
      <c r="I2336" s="556"/>
      <c r="J2336" s="556"/>
      <c r="K2336" s="556"/>
      <c r="L2336" s="556"/>
      <c r="M2336" s="556"/>
      <c r="N2336" s="556"/>
      <c r="O2336" s="556"/>
      <c r="P2336" s="556"/>
      <c r="Q2336" s="556"/>
      <c r="R2336" s="556"/>
      <c r="S2336" s="556"/>
      <c r="T2336" s="556"/>
      <c r="U2336" s="556"/>
      <c r="V2336" s="556"/>
      <c r="W2336" s="556"/>
      <c r="X2336" s="556"/>
    </row>
    <row r="2337" spans="2:24" ht="12.75" hidden="1" thickTop="1"/>
    <row r="2338" spans="2:24" ht="12.75" hidden="1" thickBot="1">
      <c r="B2338" s="558" t="str">
        <f ca="1">"nazwa ST: "&amp;B1145</f>
        <v>nazwa ST: 0</v>
      </c>
      <c r="C2338" s="558"/>
      <c r="D2338" s="559">
        <f>D1145</f>
        <v>4</v>
      </c>
      <c r="E2338" s="558"/>
      <c r="F2338" s="558"/>
      <c r="G2338" s="558"/>
      <c r="H2338" s="558"/>
      <c r="I2338" s="558"/>
      <c r="J2338" s="558"/>
      <c r="K2338" s="567" t="str">
        <f t="shared" ref="K2338:X2338" si="1714">LataProjekcji</f>
        <v>Uzupełnij dane</v>
      </c>
      <c r="L2338" s="567" t="str">
        <f t="shared" si="1714"/>
        <v/>
      </c>
      <c r="M2338" s="567" t="str">
        <f t="shared" si="1714"/>
        <v/>
      </c>
      <c r="N2338" s="567" t="str">
        <f t="shared" si="1714"/>
        <v/>
      </c>
      <c r="O2338" s="567" t="str">
        <f t="shared" si="1714"/>
        <v/>
      </c>
      <c r="P2338" s="567" t="str">
        <f t="shared" si="1714"/>
        <v/>
      </c>
      <c r="Q2338" s="567" t="str">
        <f t="shared" si="1714"/>
        <v/>
      </c>
      <c r="R2338" s="567" t="str">
        <f t="shared" si="1714"/>
        <v/>
      </c>
      <c r="S2338" s="567" t="str">
        <f t="shared" si="1714"/>
        <v/>
      </c>
      <c r="T2338" s="567" t="str">
        <f t="shared" si="1714"/>
        <v/>
      </c>
      <c r="U2338" s="567" t="str">
        <f t="shared" si="1714"/>
        <v/>
      </c>
      <c r="V2338" s="567" t="str">
        <f t="shared" si="1714"/>
        <v/>
      </c>
      <c r="W2338" s="567" t="str">
        <f t="shared" si="1714"/>
        <v/>
      </c>
      <c r="X2338" s="567" t="str">
        <f t="shared" si="1714"/>
        <v/>
      </c>
    </row>
    <row r="2339" spans="2:24" hidden="1">
      <c r="B2339" s="554" t="s">
        <v>805</v>
      </c>
      <c r="D2339" s="1">
        <f ca="1">D1146</f>
        <v>1900</v>
      </c>
      <c r="E2339" s="1">
        <f ca="1">E1146</f>
        <v>1</v>
      </c>
      <c r="F2339" s="1">
        <f ca="1">IF(D2340&gt;10,F1146,1)</f>
        <v>1</v>
      </c>
      <c r="G2339" s="553" t="str">
        <f ca="1">IF(ISBLANK(OFFSET($E$195,$D2338,0)),"brak daty",IF(D2340&gt;10,EDATE(OFFSET($E$195,$D2338,0),D2342),DATE(D2339,E2339,1)))</f>
        <v>brak daty</v>
      </c>
      <c r="H2339" s="566" t="b">
        <f ca="1">SUM(K2339:X2339)=D2342</f>
        <v>1</v>
      </c>
      <c r="I2339" s="1" t="s">
        <v>801</v>
      </c>
      <c r="K2339" s="5">
        <f ca="1">IF(AND($G2340,NOT(ISTEXT($G2339)),ISNUMBER(Poczatek),ISNUMBER(Koniec_Projekt)),IFERROR(IF($D2339=LataProjekcji,$F2339,IF($D2339&lt;LataProjekcji,IF((SUM(K2339)+12)&lt;$D2342,12,$D2342-SUM(K2339)),0)),0),0)</f>
        <v>0</v>
      </c>
      <c r="L2339" s="5">
        <f ca="1">IF(AND($G2340,NOT(ISTEXT($G2339)),ISNUMBER(Poczatek),ISNUMBER(Koniec_Projekt)),IFERROR(IF($D2339=LataProjekcji,$F2339,IF($D2339&lt;LataProjekcji,IF((SUM($K2339:K2339)+12)&lt;$D2342,12,$D2342-SUM($K2339:K2339)),0)),0),0)</f>
        <v>0</v>
      </c>
      <c r="M2339" s="5">
        <f ca="1">IF(AND($G2340,NOT(ISTEXT($G2339)),ISNUMBER(Poczatek),ISNUMBER(Koniec_Projekt)),IFERROR(IF($D2339=LataProjekcji,$F2339,IF($D2339&lt;LataProjekcji,IF((SUM($K2339:L2339)+12)&lt;$D2342,12,$D2342-SUM($K2339:L2339)),0)),0),0)</f>
        <v>0</v>
      </c>
      <c r="N2339" s="5">
        <f ca="1">IF(AND($G2340,NOT(ISTEXT($G2339)),ISNUMBER(Poczatek),ISNUMBER(Koniec_Projekt)),IFERROR(IF($D2339=LataProjekcji,$F2339,IF($D2339&lt;LataProjekcji,IF((SUM($K2339:M2339)+12)&lt;$D2342,12,$D2342-SUM($K2339:M2339)),0)),0),0)</f>
        <v>0</v>
      </c>
      <c r="O2339" s="5">
        <f ca="1">IF(AND($G2340,NOT(ISTEXT($G2339)),ISNUMBER(Poczatek),ISNUMBER(Koniec_Projekt)),IFERROR(IF($D2339=LataProjekcji,$F2339,IF($D2339&lt;LataProjekcji,IF((SUM($K2339:N2339)+12)&lt;$D2342,12,$D2342-SUM($K2339:N2339)),0)),0),0)</f>
        <v>0</v>
      </c>
      <c r="P2339" s="5">
        <f ca="1">IF(AND($G2340,NOT(ISTEXT($G2339)),ISNUMBER(Poczatek),ISNUMBER(Koniec_Projekt)),IFERROR(IF($D2339=LataProjekcji,$F2339,IF($D2339&lt;LataProjekcji,IF((SUM($K2339:O2339)+12)&lt;$D2342,12,$D2342-SUM($K2339:O2339)),0)),0),0)</f>
        <v>0</v>
      </c>
      <c r="Q2339" s="5">
        <f ca="1">IF(AND($G2340,NOT(ISTEXT($G2339)),ISNUMBER(Poczatek),ISNUMBER(Koniec_Projekt)),IFERROR(IF($D2339=LataProjekcji,$F2339,IF($D2339&lt;LataProjekcji,IF((SUM($K2339:P2339)+12)&lt;$D2342,12,$D2342-SUM($K2339:P2339)),0)),0),0)</f>
        <v>0</v>
      </c>
      <c r="R2339" s="5">
        <f ca="1">IF(AND($G2340,NOT(ISTEXT($G2339)),ISNUMBER(Poczatek),ISNUMBER(Koniec_Projekt)),IFERROR(IF($D2339=LataProjekcji,$F2339,IF($D2339&lt;LataProjekcji,IF((SUM($K2339:Q2339)+12)&lt;$D2342,12,$D2342-SUM($K2339:Q2339)),0)),0),0)</f>
        <v>0</v>
      </c>
      <c r="S2339" s="5">
        <f ca="1">IF(AND($G2340,NOT(ISTEXT($G2339)),ISNUMBER(Poczatek),ISNUMBER(Koniec_Projekt)),IFERROR(IF($D2339=LataProjekcji,$F2339,IF($D2339&lt;LataProjekcji,IF((SUM($K2339:R2339)+12)&lt;$D2342,12,$D2342-SUM($K2339:R2339)),0)),0),0)</f>
        <v>0</v>
      </c>
      <c r="T2339" s="5">
        <f ca="1">IF(AND($G2340,NOT(ISTEXT($G2339)),ISNUMBER(Poczatek),ISNUMBER(Koniec_Projekt)),IFERROR(IF($D2339=LataProjekcji,$F2339,IF($D2339&lt;LataProjekcji,IF((SUM($K2339:S2339)+12)&lt;$D2342,12,$D2342-SUM($K2339:S2339)),0)),0),0)</f>
        <v>0</v>
      </c>
      <c r="U2339" s="5">
        <f ca="1">IF(AND($G2340,NOT(ISTEXT($G2339)),ISNUMBER(Poczatek),ISNUMBER(Koniec_Projekt)),IFERROR(IF($D2339=LataProjekcji,$F2339,IF($D2339&lt;LataProjekcji,IF((SUM($K2339:T2339)+12)&lt;$D2342,12,$D2342-SUM($K2339:T2339)),0)),0),0)</f>
        <v>0</v>
      </c>
      <c r="V2339" s="5">
        <f ca="1">IF(AND($G2340,NOT(ISTEXT($G2339)),ISNUMBER(Poczatek),ISNUMBER(Koniec_Projekt)),IFERROR(IF($D2339=LataProjekcji,$F2339,IF($D2339&lt;LataProjekcji,IF((SUM($K2339:U2339)+12)&lt;$D2342,12,$D2342-SUM($K2339:U2339)),0)),0),0)</f>
        <v>0</v>
      </c>
      <c r="W2339" s="5">
        <f ca="1">IF(AND($G2340,NOT(ISTEXT($G2339)),ISNUMBER(Poczatek),ISNUMBER(Koniec_Projekt)),IFERROR(IF($D2339=LataProjekcji,$F2339,IF($D2339&lt;LataProjekcji,IF((SUM($K2339:V2339)+12)&lt;$D2342,12,$D2342-SUM($K2339:V2339)),0)),0),0)</f>
        <v>0</v>
      </c>
      <c r="X2339" s="5">
        <f ca="1">IF(AND($G2340,NOT(ISTEXT($G2339)),ISNUMBER(Poczatek),ISNUMBER(Koniec_Projekt)),IFERROR(IF($D2339=LataProjekcji,$F2339,IF($D2339&lt;LataProjekcji,IF((SUM($K2339:W2339)+12)&lt;$D2342,12,$D2342-SUM($K2339:W2339)),0)),0),0)</f>
        <v>0</v>
      </c>
    </row>
    <row r="2340" spans="2:24" hidden="1">
      <c r="B2340" s="554" t="s">
        <v>807</v>
      </c>
      <c r="D2340" s="5">
        <f ca="1">D1147</f>
        <v>0</v>
      </c>
      <c r="E2340" s="474">
        <f ca="1">E1147</f>
        <v>0</v>
      </c>
      <c r="F2340" s="474">
        <f ca="1">F1147</f>
        <v>0</v>
      </c>
      <c r="G2340" s="1" t="b">
        <f>NOT(ISBLANK(am_prace_rozwojowe))</f>
        <v>0</v>
      </c>
      <c r="H2340" s="566" t="b">
        <f ca="1">SUM(K2340:X2340)=E2342</f>
        <v>1</v>
      </c>
      <c r="I2340" s="1" t="s">
        <v>802</v>
      </c>
      <c r="K2340" s="565">
        <f ca="1">IF(AND($G2340,NOT(ISTEXT($G2339)),ISNUMBER(Poczatek),ISNUMBER(Koniec_Projekt)),IFERROR(IF($D2339=LataProjekcji,IF($F2339&gt;$E2342,$E2342,$F2339),IF($D2342&gt;=$E2342,(IF($D2339&lt;LataProjekcji,IF((SUM(J2340:$K2340)+12)&lt;$E2342,12,$E2342-SUM(J2340:$K2340)),0)),(IF($D2339&lt;LataProjekcji,IF((SUM(J2340:$K2340)+12)&lt;$D2342,12,$D2342-SUM(J2340:$K2340)),0)))),0),0)</f>
        <v>0</v>
      </c>
      <c r="L2340" s="565">
        <f ca="1">IF(AND($G2340,NOT(ISTEXT($G2339)),ISNUMBER(Poczatek),ISNUMBER(Koniec_Projekt)),IFERROR(IF($D2339=LataProjekcji,IF($F2339&gt;$E2342,$E2342,$F2339),IF($D2342&gt;=$E2342,(IF($D2339&lt;LataProjekcji,IF((SUM($K2340:K2340)+12)&lt;$E2342,12,$E2342-SUM($K2340:K2340)),0)),(IF($D2339&lt;LataProjekcji,IF((SUM($K2340:K2340)+12)&lt;$D2342,12,$D2342-SUM($K2340:K2340)),0)))),0),0)</f>
        <v>0</v>
      </c>
      <c r="M2340" s="565">
        <f ca="1">IF(AND($G2340,NOT(ISTEXT($G2339)),ISNUMBER(Poczatek),ISNUMBER(Koniec_Projekt)),IFERROR(IF($D2339=LataProjekcji,IF($F2339&gt;$E2342,$E2342,$F2339),IF($D2342&gt;=$E2342,(IF($D2339&lt;LataProjekcji,IF((SUM($K2340:L2340)+12)&lt;$E2342,12,$E2342-SUM($K2340:L2340)),0)),(IF($D2339&lt;LataProjekcji,IF((SUM($K2340:L2340)+12)&lt;$D2342,12,$D2342-SUM($K2340:L2340)),0)))),0),0)</f>
        <v>0</v>
      </c>
      <c r="N2340" s="565">
        <f ca="1">IF(AND($G2340,NOT(ISTEXT($G2339)),ISNUMBER(Poczatek),ISNUMBER(Koniec_Projekt)),IFERROR(IF($D2339=LataProjekcji,IF($F2339&gt;$E2342,$E2342,$F2339),IF($D2342&gt;=$E2342,(IF($D2339&lt;LataProjekcji,IF((SUM($K2340:M2340)+12)&lt;$E2342,12,$E2342-SUM($K2340:M2340)),0)),(IF($D2339&lt;LataProjekcji,IF((SUM($K2340:M2340)+12)&lt;$D2342,12,$D2342-SUM($K2340:M2340)),0)))),0),0)</f>
        <v>0</v>
      </c>
      <c r="O2340" s="565">
        <f ca="1">IF(AND($G2340,NOT(ISTEXT($G2339)),ISNUMBER(Poczatek),ISNUMBER(Koniec_Projekt)),IFERROR(IF($D2339=LataProjekcji,IF($F2339&gt;$E2342,$E2342,$F2339),IF($D2342&gt;=$E2342,(IF($D2339&lt;LataProjekcji,IF((SUM($K2340:N2340)+12)&lt;$E2342,12,$E2342-SUM($K2340:N2340)),0)),(IF($D2339&lt;LataProjekcji,IF((SUM($K2340:N2340)+12)&lt;$D2342,12,$D2342-SUM($K2340:N2340)),0)))),0),0)</f>
        <v>0</v>
      </c>
      <c r="P2340" s="565">
        <f ca="1">IF(AND($G2340,NOT(ISTEXT($G2339)),ISNUMBER(Poczatek),ISNUMBER(Koniec_Projekt)),IFERROR(IF($D2339=LataProjekcji,IF($F2339&gt;$E2342,$E2342,$F2339),IF($D2342&gt;=$E2342,(IF($D2339&lt;LataProjekcji,IF((SUM($K2340:O2340)+12)&lt;$E2342,12,$E2342-SUM($K2340:O2340)),0)),(IF($D2339&lt;LataProjekcji,IF((SUM($K2340:O2340)+12)&lt;$D2342,12,$D2342-SUM($K2340:O2340)),0)))),0),0)</f>
        <v>0</v>
      </c>
      <c r="Q2340" s="565">
        <f ca="1">IF(AND($G2340,NOT(ISTEXT($G2339)),ISNUMBER(Poczatek),ISNUMBER(Koniec_Projekt)),IFERROR(IF($D2339=LataProjekcji,IF($F2339&gt;$E2342,$E2342,$F2339),IF($D2342&gt;=$E2342,(IF($D2339&lt;LataProjekcji,IF((SUM($K2340:P2340)+12)&lt;$E2342,12,$E2342-SUM($K2340:P2340)),0)),(IF($D2339&lt;LataProjekcji,IF((SUM($K2340:P2340)+12)&lt;$D2342,12,$D2342-SUM($K2340:P2340)),0)))),0),0)</f>
        <v>0</v>
      </c>
      <c r="R2340" s="565">
        <f ca="1">IF(AND($G2340,NOT(ISTEXT($G2339)),ISNUMBER(Poczatek),ISNUMBER(Koniec_Projekt)),IFERROR(IF($D2339=LataProjekcji,IF($F2339&gt;$E2342,$E2342,$F2339),IF($D2342&gt;=$E2342,(IF($D2339&lt;LataProjekcji,IF((SUM($K2340:Q2340)+12)&lt;$E2342,12,$E2342-SUM($K2340:Q2340)),0)),(IF($D2339&lt;LataProjekcji,IF((SUM($K2340:Q2340)+12)&lt;$D2342,12,$D2342-SUM($K2340:Q2340)),0)))),0),0)</f>
        <v>0</v>
      </c>
      <c r="S2340" s="565">
        <f ca="1">IF(AND($G2340,NOT(ISTEXT($G2339)),ISNUMBER(Poczatek),ISNUMBER(Koniec_Projekt)),IFERROR(IF($D2339=LataProjekcji,IF($F2339&gt;$E2342,$E2342,$F2339),IF($D2342&gt;=$E2342,(IF($D2339&lt;LataProjekcji,IF((SUM($K2340:R2340)+12)&lt;$E2342,12,$E2342-SUM($K2340:R2340)),0)),(IF($D2339&lt;LataProjekcji,IF((SUM($K2340:R2340)+12)&lt;$D2342,12,$D2342-SUM($K2340:R2340)),0)))),0),0)</f>
        <v>0</v>
      </c>
      <c r="T2340" s="565">
        <f ca="1">IF(AND($G2340,NOT(ISTEXT($G2339)),ISNUMBER(Poczatek),ISNUMBER(Koniec_Projekt)),IFERROR(IF($D2339=LataProjekcji,IF($F2339&gt;$E2342,$E2342,$F2339),IF($D2342&gt;=$E2342,(IF($D2339&lt;LataProjekcji,IF((SUM($K2340:S2340)+12)&lt;$E2342,12,$E2342-SUM($K2340:S2340)),0)),(IF($D2339&lt;LataProjekcji,IF((SUM($K2340:S2340)+12)&lt;$D2342,12,$D2342-SUM($K2340:S2340)),0)))),0),0)</f>
        <v>0</v>
      </c>
      <c r="U2340" s="565">
        <f ca="1">IF(AND($G2340,NOT(ISTEXT($G2339)),ISNUMBER(Poczatek),ISNUMBER(Koniec_Projekt)),IFERROR(IF($D2339=LataProjekcji,IF($F2339&gt;$E2342,$E2342,$F2339),IF($D2342&gt;=$E2342,(IF($D2339&lt;LataProjekcji,IF((SUM($K2340:T2340)+12)&lt;$E2342,12,$E2342-SUM($K2340:T2340)),0)),(IF($D2339&lt;LataProjekcji,IF((SUM($K2340:T2340)+12)&lt;$D2342,12,$D2342-SUM($K2340:T2340)),0)))),0),0)</f>
        <v>0</v>
      </c>
      <c r="V2340" s="565">
        <f ca="1">IF(AND($G2340,NOT(ISTEXT($G2339)),ISNUMBER(Poczatek),ISNUMBER(Koniec_Projekt)),IFERROR(IF($D2339=LataProjekcji,IF($F2339&gt;$E2342,$E2342,$F2339),IF($D2342&gt;=$E2342,(IF($D2339&lt;LataProjekcji,IF((SUM($K2340:U2340)+12)&lt;$E2342,12,$E2342-SUM($K2340:U2340)),0)),(IF($D2339&lt;LataProjekcji,IF((SUM($K2340:U2340)+12)&lt;$D2342,12,$D2342-SUM($K2340:U2340)),0)))),0),0)</f>
        <v>0</v>
      </c>
      <c r="W2340" s="565">
        <f ca="1">IF(AND($G2340,NOT(ISTEXT($G2339)),ISNUMBER(Poczatek),ISNUMBER(Koniec_Projekt)),IFERROR(IF($D2339=LataProjekcji,IF($F2339&gt;$E2342,$E2342,$F2339),IF($D2342&gt;=$E2342,(IF($D2339&lt;LataProjekcji,IF((SUM($K2340:V2340)+12)&lt;$E2342,12,$E2342-SUM($K2340:V2340)),0)),(IF($D2339&lt;LataProjekcji,IF((SUM($K2340:V2340)+12)&lt;$D2342,12,$D2342-SUM($K2340:V2340)),0)))),0),0)</f>
        <v>0</v>
      </c>
      <c r="X2340" s="565">
        <f ca="1">IF(AND($G2340,NOT(ISTEXT($G2339)),ISNUMBER(Poczatek),ISNUMBER(Koniec_Projekt)),IFERROR(IF($D2339=LataProjekcji,IF($F2339&gt;$E2342,$E2342,$F2339),IF($D2342&gt;=$E2342,(IF($D2339&lt;LataProjekcji,IF((SUM($K2340:W2340)+12)&lt;$E2342,12,$E2342-SUM($K2340:W2340)),0)),(IF($D2339&lt;LataProjekcji,IF((SUM($K2340:W2340)+12)&lt;$D2342,12,$D2342-SUM($K2340:W2340)),0)))),0),0)</f>
        <v>0</v>
      </c>
    </row>
    <row r="2341" spans="2:24" hidden="1">
      <c r="B2341" s="554" t="s">
        <v>806</v>
      </c>
      <c r="D2341" s="474">
        <f ca="1">D1148</f>
        <v>0</v>
      </c>
      <c r="E2341" s="474">
        <f ca="1">IF(D2340&gt;10,ROUND(D2341/12,2),D2341)</f>
        <v>0</v>
      </c>
      <c r="F2341" s="552">
        <f>Koniec_Projekt</f>
        <v>0</v>
      </c>
      <c r="G2341" s="330">
        <f>Miesiac_Koniec_Projekt</f>
        <v>0</v>
      </c>
      <c r="H2341" s="566" t="b">
        <f ca="1">SUM(K2341:X2341)=D2340</f>
        <v>1</v>
      </c>
      <c r="I2341" s="1" t="s">
        <v>739</v>
      </c>
      <c r="K2341" s="256">
        <f ca="1">IF(AND($G2340,NOT(ISTEXT($G2339)),ISNUMBER(Poczatek),ISNUMBER(Koniec_Projekt)),IFERROR(IF(LataProjekcji=$F2342,ROUND($D2340,0),ROUND(K2339*$E2341,0)),0),0)</f>
        <v>0</v>
      </c>
      <c r="L2341" s="5">
        <f ca="1">IF(AND($G2340,NOT(ISTEXT($G2339)),ISNUMBER(Poczatek),ISNUMBER(Koniec_Projekt)),IFERROR(IF(LataProjekcji=$F2342,ROUND($D2340-SUM(K2341:$K2341),0),ROUND(L2339*$E2341,0)),0),0)</f>
        <v>0</v>
      </c>
      <c r="M2341" s="5">
        <f ca="1">IF(AND($G2340,NOT(ISTEXT($G2339)),ISNUMBER(Poczatek),ISNUMBER(Koniec_Projekt)),IFERROR(IF(LataProjekcji=$F2342,ROUND($D2340-SUM($K2341:L2341),0),ROUND(M2339*$E2341,0)),0),0)</f>
        <v>0</v>
      </c>
      <c r="N2341" s="5">
        <f ca="1">IF(AND($G2340,NOT(ISTEXT($G2339)),ISNUMBER(Poczatek),ISNUMBER(Koniec_Projekt)),IFERROR(IF(LataProjekcji=$F2342,ROUND($D2340-SUM($K2341:M2341),0),ROUND(N2339*$E2341,0)),0),0)</f>
        <v>0</v>
      </c>
      <c r="O2341" s="5">
        <f ca="1">IF(AND($G2340,NOT(ISTEXT($G2339)),ISNUMBER(Poczatek),ISNUMBER(Koniec_Projekt)),IFERROR(IF(LataProjekcji=$F2342,ROUND($D2340-SUM($K2341:N2341),0),ROUND(O2339*$E2341,0)),0),0)</f>
        <v>0</v>
      </c>
      <c r="P2341" s="5">
        <f ca="1">IF(AND($G2340,NOT(ISTEXT($G2339)),ISNUMBER(Poczatek),ISNUMBER(Koniec_Projekt)),IFERROR(IF(LataProjekcji=$F2342,ROUND($D2340-SUM($K2341:O2341),0),ROUND(P2339*$E2341,0)),0),0)</f>
        <v>0</v>
      </c>
      <c r="Q2341" s="5">
        <f ca="1">IF(AND($G2340,NOT(ISTEXT($G2339)),ISNUMBER(Poczatek),ISNUMBER(Koniec_Projekt)),IFERROR(IF(LataProjekcji=$F2342,ROUND($D2340-SUM($K2341:P2341),0),ROUND(Q2339*$E2341,0)),0),0)</f>
        <v>0</v>
      </c>
      <c r="R2341" s="5">
        <f ca="1">IF(AND($G2340,NOT(ISTEXT($G2339)),ISNUMBER(Poczatek),ISNUMBER(Koniec_Projekt)),IFERROR(IF(LataProjekcji=$F2342,ROUND($D2340-SUM($K2341:Q2341),0),ROUND(R2339*$E2341,0)),0),0)</f>
        <v>0</v>
      </c>
      <c r="S2341" s="5">
        <f ca="1">IF(AND($G2340,NOT(ISTEXT($G2339)),ISNUMBER(Poczatek),ISNUMBER(Koniec_Projekt)),IFERROR(IF(LataProjekcji=$F2342,ROUND($D2340-SUM($K2341:R2341),0),ROUND(S2339*$E2341,0)),0),0)</f>
        <v>0</v>
      </c>
      <c r="T2341" s="5">
        <f ca="1">IF(AND($G2340,NOT(ISTEXT($G2339)),ISNUMBER(Poczatek),ISNUMBER(Koniec_Projekt)),IFERROR(IF(LataProjekcji=$F2342,ROUND($D2340-SUM($K2341:S2341),0),ROUND(T2339*$E2341,0)),0),0)</f>
        <v>0</v>
      </c>
      <c r="U2341" s="5">
        <f ca="1">IF(AND($G2340,NOT(ISTEXT($G2339)),ISNUMBER(Poczatek),ISNUMBER(Koniec_Projekt)),IFERROR(IF(LataProjekcji=$F2342,ROUND($D2340-SUM($K2341:T2341),0),ROUND(U2339*$E2341,0)),0),0)</f>
        <v>0</v>
      </c>
      <c r="V2341" s="5">
        <f ca="1">IF(AND($G2340,NOT(ISTEXT($G2339)),ISNUMBER(Poczatek),ISNUMBER(Koniec_Projekt)),IFERROR(IF(LataProjekcji=$F2342,ROUND($D2340-SUM($K2341:U2341),0),ROUND(V2339*$E2341,0)),0),0)</f>
        <v>0</v>
      </c>
      <c r="W2341" s="5">
        <f ca="1">IF(AND($G2340,NOT(ISTEXT($G2339)),ISNUMBER(Poczatek),ISNUMBER(Koniec_Projekt)),IFERROR(IF(LataProjekcji=$F2342,ROUND($D2340-SUM($K2341:V2341),0),ROUND(W2339*$E2341,0)),0),0)</f>
        <v>0</v>
      </c>
      <c r="X2341" s="5">
        <f ca="1">IF(AND($G2340,NOT(ISTEXT($G2339)),ISNUMBER(Poczatek),ISNUMBER(Koniec_Projekt)),IFERROR(IF(LataProjekcji=$F2342,ROUND($D2340-SUM($K2341:W2341),0),ROUND(X2339*$E2341,0)),0),0)</f>
        <v>0</v>
      </c>
    </row>
    <row r="2342" spans="2:24" hidden="1">
      <c r="B2342" s="554" t="s">
        <v>803</v>
      </c>
      <c r="D2342" s="1">
        <f ca="1">IFERROR(ROUNDUP(D2340/E2341,0),0)</f>
        <v>0</v>
      </c>
      <c r="E2342" s="1">
        <f ca="1">IF(D2342=0,0,DATEDIF(DATE(D2339,E2339,1),DATE(F2341,G2341,1),"m"))</f>
        <v>0</v>
      </c>
      <c r="F2342" s="1" t="str">
        <f ca="1">IFERROR(YEAR(G2339),"brak daty")</f>
        <v>brak daty</v>
      </c>
      <c r="G2342" s="1" t="str">
        <f ca="1">IFERROR(MONTH(G2339),"brak daty")</f>
        <v>brak daty</v>
      </c>
      <c r="H2342" s="5"/>
      <c r="I2342" s="1" t="s">
        <v>444</v>
      </c>
      <c r="K2342" s="5">
        <f ca="1">IF(AND($G2340,NOT(ISTEXT($G2339)),ISNUMBER(Poczatek),ISNUMBER(Koniec_Projekt)),IFERROR(IF(LataProjekcji=$F2341,IF(AND($G2341=$G2342,$F2341=$F2342),ROUND($D2340-SUM($K2342),0),ROUND(K2340*$E2341,0)),IF(LataProjekcji&gt;$F2341,0,ROUND(K2340*$E2341,0))),0),0)</f>
        <v>0</v>
      </c>
      <c r="L2342" s="5">
        <f ca="1">IF(AND($G2340,NOT(ISTEXT($G2339)),ISNUMBER(Poczatek),ISNUMBER(Koniec_Projekt)),IFERROR(IF(LataProjekcji=$F2341,IF(AND($G2341=$G2342,$F2341=$F2342),ROUND($D2340-SUM($K2342:K2342),0),ROUND(L2340*$E2341,0)),IF(LataProjekcji&gt;$F2341,0,ROUND(L2340*$E2341,0))),0),0)</f>
        <v>0</v>
      </c>
      <c r="M2342" s="5">
        <f ca="1">IF(AND($G2340,NOT(ISTEXT($G2339)),ISNUMBER(Poczatek),ISNUMBER(Koniec_Projekt)),IFERROR(IF(LataProjekcji=$F2341,IF(AND($G2341=$G2342,$F2341=$F2342),ROUND($D2340-SUM($K2342:L2342),0),ROUND(M2340*$E2341,0)),IF(LataProjekcji&gt;$F2341,0,ROUND(M2340*$E2341,0))),0),0)</f>
        <v>0</v>
      </c>
      <c r="N2342" s="5">
        <f ca="1">IF(AND($G2340,NOT(ISTEXT($G2339)),ISNUMBER(Poczatek),ISNUMBER(Koniec_Projekt)),IFERROR(IF(LataProjekcji=$F2341,IF(AND($G2341=$G2342,$F2341=$F2342),ROUND($D2340-SUM($K2342:M2342),0),ROUND(N2340*$E2341,0)),IF(LataProjekcji&gt;$F2341,0,ROUND(N2340*$E2341,0))),0),0)</f>
        <v>0</v>
      </c>
      <c r="O2342" s="5">
        <f ca="1">IF(AND($G2340,NOT(ISTEXT($G2339)),ISNUMBER(Poczatek),ISNUMBER(Koniec_Projekt)),IFERROR(IF(LataProjekcji=$F2341,IF(AND($G2341=$G2342,$F2341=$F2342),ROUND($D2340-SUM($K2342:N2342),0),ROUND(O2340*$E2341,0)),IF(LataProjekcji&gt;$F2341,0,ROUND(O2340*$E2341,0))),0),0)</f>
        <v>0</v>
      </c>
      <c r="P2342" s="5">
        <f ca="1">IF(AND($G2340,NOT(ISTEXT($G2339)),ISNUMBER(Poczatek),ISNUMBER(Koniec_Projekt)),IFERROR(IF(LataProjekcji=$F2341,IF(AND($G2341=$G2342,$F2341=$F2342),ROUND($D2340-SUM($K2342:O2342),0),ROUND(P2340*$E2341,0)),IF(LataProjekcji&gt;$F2341,0,ROUND(P2340*$E2341,0))),0),0)</f>
        <v>0</v>
      </c>
      <c r="Q2342" s="5">
        <f ca="1">IF(AND($G2340,NOT(ISTEXT($G2339)),ISNUMBER(Poczatek),ISNUMBER(Koniec_Projekt)),IFERROR(IF(LataProjekcji=$F2341,IF(AND($G2341=$G2342,$F2341=$F2342),ROUND($D2340-SUM($K2342:P2342),0),ROUND(Q2340*$E2341,0)),IF(LataProjekcji&gt;$F2341,0,ROUND(Q2340*$E2341,0))),0),0)</f>
        <v>0</v>
      </c>
      <c r="R2342" s="5">
        <f ca="1">IF(AND($G2340,NOT(ISTEXT($G2339)),ISNUMBER(Poczatek),ISNUMBER(Koniec_Projekt)),IFERROR(IF(LataProjekcji=$F2341,IF(AND($G2341=$G2342,$F2341=$F2342),ROUND($D2340-SUM($K2342:Q2342),0),ROUND(R2340*$E2341,0)),IF(LataProjekcji&gt;$F2341,0,ROUND(R2340*$E2341,0))),0),0)</f>
        <v>0</v>
      </c>
      <c r="S2342" s="5">
        <f ca="1">IF(AND($G2340,NOT(ISTEXT($G2339)),ISNUMBER(Poczatek),ISNUMBER(Koniec_Projekt)),IFERROR(IF(LataProjekcji=$F2341,IF(AND($G2341=$G2342,$F2341=$F2342),ROUND($D2340-SUM($K2342:R2342),0),ROUND(S2340*$E2341,0)),IF(LataProjekcji&gt;$F2341,0,ROUND(S2340*$E2341,0))),0),0)</f>
        <v>0</v>
      </c>
      <c r="T2342" s="5">
        <f ca="1">IF(AND($G2340,NOT(ISTEXT($G2339)),ISNUMBER(Poczatek),ISNUMBER(Koniec_Projekt)),IFERROR(IF(LataProjekcji=$F2341,IF(AND($G2341=$G2342,$F2341=$F2342),ROUND($D2340-SUM($K2342:S2342),0),ROUND(T2340*$E2341,0)),IF(LataProjekcji&gt;$F2341,0,ROUND(T2340*$E2341,0))),0),0)</f>
        <v>0</v>
      </c>
      <c r="U2342" s="5">
        <f ca="1">IF(AND($G2340,NOT(ISTEXT($G2339)),ISNUMBER(Poczatek),ISNUMBER(Koniec_Projekt)),IFERROR(IF(LataProjekcji=$F2341,IF(AND($G2341=$G2342,$F2341=$F2342),ROUND($D2340-SUM($K2342:T2342),0),ROUND(U2340*$E2341,0)),IF(LataProjekcji&gt;$F2341,0,ROUND(U2340*$E2341,0))),0),0)</f>
        <v>0</v>
      </c>
      <c r="V2342" s="5">
        <f ca="1">IF(AND($G2340,NOT(ISTEXT($G2339)),ISNUMBER(Poczatek),ISNUMBER(Koniec_Projekt)),IFERROR(IF(LataProjekcji=$F2341,IF(AND($G2341=$G2342,$F2341=$F2342),ROUND($D2340-SUM($K2342:U2342),0),ROUND(V2340*$E2341,0)),IF(LataProjekcji&gt;$F2341,0,ROUND(V2340*$E2341,0))),0),0)</f>
        <v>0</v>
      </c>
      <c r="W2342" s="5">
        <f ca="1">IF(AND($G2340,NOT(ISTEXT($G2339)),ISNUMBER(Poczatek),ISNUMBER(Koniec_Projekt)),IFERROR(IF(LataProjekcji=$F2341,IF(AND($G2341=$G2342,$F2341=$F2342),ROUND($D2340-SUM($K2342:V2342),0),ROUND(W2340*$E2341,0)),IF(LataProjekcji&gt;$F2341,0,ROUND(W2340*$E2341,0))),0),0)</f>
        <v>0</v>
      </c>
      <c r="X2342" s="5">
        <f ca="1">IF(AND($G2340,NOT(ISTEXT($G2339)),ISNUMBER(Poczatek),ISNUMBER(Koniec_Projekt)),IFERROR(IF(LataProjekcji=$F2341,IF(AND($G2341=$G2342,$F2341=$F2342),ROUND($D2340-SUM($K2342:W2342),0),ROUND(X2340*$E2341,0)),IF(LataProjekcji&gt;$F2341,0,ROUND(X2340*$E2341,0))),0),0)</f>
        <v>0</v>
      </c>
    </row>
    <row r="2343" spans="2:24" ht="12.75" hidden="1" thickBot="1">
      <c r="B2343" s="555" t="s">
        <v>804</v>
      </c>
      <c r="C2343" s="556"/>
      <c r="D2343" s="557">
        <f ca="1">IF(D2340&gt;10,ROUND((D2342-1)*E2341,0),E2341)</f>
        <v>0</v>
      </c>
      <c r="E2343" s="557">
        <f ca="1">D2340-D2343</f>
        <v>0</v>
      </c>
      <c r="F2343" s="556"/>
      <c r="G2343" s="556"/>
      <c r="H2343" s="556"/>
      <c r="I2343" s="556"/>
      <c r="J2343" s="556"/>
      <c r="K2343" s="556"/>
      <c r="L2343" s="556"/>
      <c r="M2343" s="556"/>
      <c r="N2343" s="556"/>
      <c r="O2343" s="556"/>
      <c r="P2343" s="556"/>
      <c r="Q2343" s="556"/>
      <c r="R2343" s="556"/>
      <c r="S2343" s="556"/>
      <c r="T2343" s="556"/>
      <c r="U2343" s="556"/>
      <c r="V2343" s="556"/>
      <c r="W2343" s="556"/>
      <c r="X2343" s="556"/>
    </row>
    <row r="2344" spans="2:24" ht="12.75" hidden="1" thickTop="1"/>
    <row r="2345" spans="2:24" ht="12.75" hidden="1" thickBot="1">
      <c r="B2345" s="558" t="str">
        <f ca="1">"nazwa ST: "&amp;B1152</f>
        <v>nazwa ST: 0</v>
      </c>
      <c r="C2345" s="558"/>
      <c r="D2345" s="559">
        <f>D1152</f>
        <v>5</v>
      </c>
      <c r="E2345" s="558"/>
      <c r="F2345" s="558"/>
      <c r="G2345" s="558"/>
      <c r="H2345" s="558"/>
      <c r="I2345" s="558"/>
      <c r="J2345" s="558"/>
      <c r="K2345" s="567" t="str">
        <f t="shared" ref="K2345:X2345" si="1715">LataProjekcji</f>
        <v>Uzupełnij dane</v>
      </c>
      <c r="L2345" s="567" t="str">
        <f t="shared" si="1715"/>
        <v/>
      </c>
      <c r="M2345" s="567" t="str">
        <f t="shared" si="1715"/>
        <v/>
      </c>
      <c r="N2345" s="567" t="str">
        <f t="shared" si="1715"/>
        <v/>
      </c>
      <c r="O2345" s="567" t="str">
        <f t="shared" si="1715"/>
        <v/>
      </c>
      <c r="P2345" s="567" t="str">
        <f t="shared" si="1715"/>
        <v/>
      </c>
      <c r="Q2345" s="567" t="str">
        <f t="shared" si="1715"/>
        <v/>
      </c>
      <c r="R2345" s="567" t="str">
        <f t="shared" si="1715"/>
        <v/>
      </c>
      <c r="S2345" s="567" t="str">
        <f t="shared" si="1715"/>
        <v/>
      </c>
      <c r="T2345" s="567" t="str">
        <f t="shared" si="1715"/>
        <v/>
      </c>
      <c r="U2345" s="567" t="str">
        <f t="shared" si="1715"/>
        <v/>
      </c>
      <c r="V2345" s="567" t="str">
        <f t="shared" si="1715"/>
        <v/>
      </c>
      <c r="W2345" s="567" t="str">
        <f t="shared" si="1715"/>
        <v/>
      </c>
      <c r="X2345" s="567" t="str">
        <f t="shared" si="1715"/>
        <v/>
      </c>
    </row>
    <row r="2346" spans="2:24" hidden="1">
      <c r="B2346" s="554" t="s">
        <v>805</v>
      </c>
      <c r="D2346" s="1">
        <f ca="1">D1153</f>
        <v>1900</v>
      </c>
      <c r="E2346" s="1">
        <f ca="1">E1153</f>
        <v>1</v>
      </c>
      <c r="F2346" s="1">
        <f ca="1">IF(D2347&gt;10,F1153,1)</f>
        <v>1</v>
      </c>
      <c r="G2346" s="553" t="str">
        <f ca="1">IF(ISBLANK(OFFSET($E$195,$D2345,0)),"brak daty",IF(D2347&gt;10,EDATE(OFFSET($E$195,$D2345,0),D2349),DATE(D2346,E2346,1)))</f>
        <v>brak daty</v>
      </c>
      <c r="H2346" s="566" t="b">
        <f ca="1">SUM(K2346:X2346)=D2349</f>
        <v>1</v>
      </c>
      <c r="I2346" s="1" t="s">
        <v>801</v>
      </c>
      <c r="K2346" s="5">
        <f ca="1">IF(AND($G2347,NOT(ISTEXT($G2346)),ISNUMBER(Poczatek),ISNUMBER(Koniec_Projekt)),IFERROR(IF($D2346=LataProjekcji,$F2346,IF($D2346&lt;LataProjekcji,IF((SUM(K2346)+12)&lt;$D2349,12,$D2349-SUM(K2346)),0)),0),0)</f>
        <v>0</v>
      </c>
      <c r="L2346" s="5">
        <f ca="1">IF(AND($G2347,NOT(ISTEXT($G2346)),ISNUMBER(Poczatek),ISNUMBER(Koniec_Projekt)),IFERROR(IF($D2346=LataProjekcji,$F2346,IF($D2346&lt;LataProjekcji,IF((SUM($K2346:K2346)+12)&lt;$D2349,12,$D2349-SUM($K2346:K2346)),0)),0),0)</f>
        <v>0</v>
      </c>
      <c r="M2346" s="5">
        <f ca="1">IF(AND($G2347,NOT(ISTEXT($G2346)),ISNUMBER(Poczatek),ISNUMBER(Koniec_Projekt)),IFERROR(IF($D2346=LataProjekcji,$F2346,IF($D2346&lt;LataProjekcji,IF((SUM($K2346:L2346)+12)&lt;$D2349,12,$D2349-SUM($K2346:L2346)),0)),0),0)</f>
        <v>0</v>
      </c>
      <c r="N2346" s="5">
        <f ca="1">IF(AND($G2347,NOT(ISTEXT($G2346)),ISNUMBER(Poczatek),ISNUMBER(Koniec_Projekt)),IFERROR(IF($D2346=LataProjekcji,$F2346,IF($D2346&lt;LataProjekcji,IF((SUM($K2346:M2346)+12)&lt;$D2349,12,$D2349-SUM($K2346:M2346)),0)),0),0)</f>
        <v>0</v>
      </c>
      <c r="O2346" s="5">
        <f ca="1">IF(AND($G2347,NOT(ISTEXT($G2346)),ISNUMBER(Poczatek),ISNUMBER(Koniec_Projekt)),IFERROR(IF($D2346=LataProjekcji,$F2346,IF($D2346&lt;LataProjekcji,IF((SUM($K2346:N2346)+12)&lt;$D2349,12,$D2349-SUM($K2346:N2346)),0)),0),0)</f>
        <v>0</v>
      </c>
      <c r="P2346" s="5">
        <f ca="1">IF(AND($G2347,NOT(ISTEXT($G2346)),ISNUMBER(Poczatek),ISNUMBER(Koniec_Projekt)),IFERROR(IF($D2346=LataProjekcji,$F2346,IF($D2346&lt;LataProjekcji,IF((SUM($K2346:O2346)+12)&lt;$D2349,12,$D2349-SUM($K2346:O2346)),0)),0),0)</f>
        <v>0</v>
      </c>
      <c r="Q2346" s="5">
        <f ca="1">IF(AND($G2347,NOT(ISTEXT($G2346)),ISNUMBER(Poczatek),ISNUMBER(Koniec_Projekt)),IFERROR(IF($D2346=LataProjekcji,$F2346,IF($D2346&lt;LataProjekcji,IF((SUM($K2346:P2346)+12)&lt;$D2349,12,$D2349-SUM($K2346:P2346)),0)),0),0)</f>
        <v>0</v>
      </c>
      <c r="R2346" s="5">
        <f ca="1">IF(AND($G2347,NOT(ISTEXT($G2346)),ISNUMBER(Poczatek),ISNUMBER(Koniec_Projekt)),IFERROR(IF($D2346=LataProjekcji,$F2346,IF($D2346&lt;LataProjekcji,IF((SUM($K2346:Q2346)+12)&lt;$D2349,12,$D2349-SUM($K2346:Q2346)),0)),0),0)</f>
        <v>0</v>
      </c>
      <c r="S2346" s="5">
        <f ca="1">IF(AND($G2347,NOT(ISTEXT($G2346)),ISNUMBER(Poczatek),ISNUMBER(Koniec_Projekt)),IFERROR(IF($D2346=LataProjekcji,$F2346,IF($D2346&lt;LataProjekcji,IF((SUM($K2346:R2346)+12)&lt;$D2349,12,$D2349-SUM($K2346:R2346)),0)),0),0)</f>
        <v>0</v>
      </c>
      <c r="T2346" s="5">
        <f ca="1">IF(AND($G2347,NOT(ISTEXT($G2346)),ISNUMBER(Poczatek),ISNUMBER(Koniec_Projekt)),IFERROR(IF($D2346=LataProjekcji,$F2346,IF($D2346&lt;LataProjekcji,IF((SUM($K2346:S2346)+12)&lt;$D2349,12,$D2349-SUM($K2346:S2346)),0)),0),0)</f>
        <v>0</v>
      </c>
      <c r="U2346" s="5">
        <f ca="1">IF(AND($G2347,NOT(ISTEXT($G2346)),ISNUMBER(Poczatek),ISNUMBER(Koniec_Projekt)),IFERROR(IF($D2346=LataProjekcji,$F2346,IF($D2346&lt;LataProjekcji,IF((SUM($K2346:T2346)+12)&lt;$D2349,12,$D2349-SUM($K2346:T2346)),0)),0),0)</f>
        <v>0</v>
      </c>
      <c r="V2346" s="5">
        <f ca="1">IF(AND($G2347,NOT(ISTEXT($G2346)),ISNUMBER(Poczatek),ISNUMBER(Koniec_Projekt)),IFERROR(IF($D2346=LataProjekcji,$F2346,IF($D2346&lt;LataProjekcji,IF((SUM($K2346:U2346)+12)&lt;$D2349,12,$D2349-SUM($K2346:U2346)),0)),0),0)</f>
        <v>0</v>
      </c>
      <c r="W2346" s="5">
        <f ca="1">IF(AND($G2347,NOT(ISTEXT($G2346)),ISNUMBER(Poczatek),ISNUMBER(Koniec_Projekt)),IFERROR(IF($D2346=LataProjekcji,$F2346,IF($D2346&lt;LataProjekcji,IF((SUM($K2346:V2346)+12)&lt;$D2349,12,$D2349-SUM($K2346:V2346)),0)),0),0)</f>
        <v>0</v>
      </c>
      <c r="X2346" s="5">
        <f ca="1">IF(AND($G2347,NOT(ISTEXT($G2346)),ISNUMBER(Poczatek),ISNUMBER(Koniec_Projekt)),IFERROR(IF($D2346=LataProjekcji,$F2346,IF($D2346&lt;LataProjekcji,IF((SUM($K2346:W2346)+12)&lt;$D2349,12,$D2349-SUM($K2346:W2346)),0)),0),0)</f>
        <v>0</v>
      </c>
    </row>
    <row r="2347" spans="2:24" hidden="1">
      <c r="B2347" s="554" t="s">
        <v>807</v>
      </c>
      <c r="D2347" s="5">
        <f ca="1">D1154</f>
        <v>0</v>
      </c>
      <c r="E2347" s="474">
        <f ca="1">E1154</f>
        <v>0</v>
      </c>
      <c r="F2347" s="474">
        <f ca="1">F1154</f>
        <v>0</v>
      </c>
      <c r="G2347" s="1" t="b">
        <f>NOT(ISBLANK(am_prace_rozwojowe))</f>
        <v>0</v>
      </c>
      <c r="H2347" s="566" t="b">
        <f ca="1">SUM(K2347:X2347)=E2349</f>
        <v>1</v>
      </c>
      <c r="I2347" s="1" t="s">
        <v>802</v>
      </c>
      <c r="K2347" s="565">
        <f ca="1">IF(AND($G2347,NOT(ISTEXT($G2346)),ISNUMBER(Poczatek),ISNUMBER(Koniec_Projekt)),IFERROR(IF($D2346=LataProjekcji,IF($F2346&gt;$E2349,$E2349,$F2346),IF($D2349&gt;=$E2349,(IF($D2346&lt;LataProjekcji,IF((SUM(J2347:$K2347)+12)&lt;$E2349,12,$E2349-SUM(J2347:$K2347)),0)),(IF($D2346&lt;LataProjekcji,IF((SUM(J2347:$K2347)+12)&lt;$D2349,12,$D2349-SUM(J2347:$K2347)),0)))),0),0)</f>
        <v>0</v>
      </c>
      <c r="L2347" s="565">
        <f ca="1">IF(AND($G2347,NOT(ISTEXT($G2346)),ISNUMBER(Poczatek),ISNUMBER(Koniec_Projekt)),IFERROR(IF($D2346=LataProjekcji,IF($F2346&gt;$E2349,$E2349,$F2346),IF($D2349&gt;=$E2349,(IF($D2346&lt;LataProjekcji,IF((SUM($K2347:K2347)+12)&lt;$E2349,12,$E2349-SUM($K2347:K2347)),0)),(IF($D2346&lt;LataProjekcji,IF((SUM($K2347:K2347)+12)&lt;$D2349,12,$D2349-SUM($K2347:K2347)),0)))),0),0)</f>
        <v>0</v>
      </c>
      <c r="M2347" s="565">
        <f ca="1">IF(AND($G2347,NOT(ISTEXT($G2346)),ISNUMBER(Poczatek),ISNUMBER(Koniec_Projekt)),IFERROR(IF($D2346=LataProjekcji,IF($F2346&gt;$E2349,$E2349,$F2346),IF($D2349&gt;=$E2349,(IF($D2346&lt;LataProjekcji,IF((SUM($K2347:L2347)+12)&lt;$E2349,12,$E2349-SUM($K2347:L2347)),0)),(IF($D2346&lt;LataProjekcji,IF((SUM($K2347:L2347)+12)&lt;$D2349,12,$D2349-SUM($K2347:L2347)),0)))),0),0)</f>
        <v>0</v>
      </c>
      <c r="N2347" s="565">
        <f ca="1">IF(AND($G2347,NOT(ISTEXT($G2346)),ISNUMBER(Poczatek),ISNUMBER(Koniec_Projekt)),IFERROR(IF($D2346=LataProjekcji,IF($F2346&gt;$E2349,$E2349,$F2346),IF($D2349&gt;=$E2349,(IF($D2346&lt;LataProjekcji,IF((SUM($K2347:M2347)+12)&lt;$E2349,12,$E2349-SUM($K2347:M2347)),0)),(IF($D2346&lt;LataProjekcji,IF((SUM($K2347:M2347)+12)&lt;$D2349,12,$D2349-SUM($K2347:M2347)),0)))),0),0)</f>
        <v>0</v>
      </c>
      <c r="O2347" s="565">
        <f ca="1">IF(AND($G2347,NOT(ISTEXT($G2346)),ISNUMBER(Poczatek),ISNUMBER(Koniec_Projekt)),IFERROR(IF($D2346=LataProjekcji,IF($F2346&gt;$E2349,$E2349,$F2346),IF($D2349&gt;=$E2349,(IF($D2346&lt;LataProjekcji,IF((SUM($K2347:N2347)+12)&lt;$E2349,12,$E2349-SUM($K2347:N2347)),0)),(IF($D2346&lt;LataProjekcji,IF((SUM($K2347:N2347)+12)&lt;$D2349,12,$D2349-SUM($K2347:N2347)),0)))),0),0)</f>
        <v>0</v>
      </c>
      <c r="P2347" s="565">
        <f ca="1">IF(AND($G2347,NOT(ISTEXT($G2346)),ISNUMBER(Poczatek),ISNUMBER(Koniec_Projekt)),IFERROR(IF($D2346=LataProjekcji,IF($F2346&gt;$E2349,$E2349,$F2346),IF($D2349&gt;=$E2349,(IF($D2346&lt;LataProjekcji,IF((SUM($K2347:O2347)+12)&lt;$E2349,12,$E2349-SUM($K2347:O2347)),0)),(IF($D2346&lt;LataProjekcji,IF((SUM($K2347:O2347)+12)&lt;$D2349,12,$D2349-SUM($K2347:O2347)),0)))),0),0)</f>
        <v>0</v>
      </c>
      <c r="Q2347" s="565">
        <f ca="1">IF(AND($G2347,NOT(ISTEXT($G2346)),ISNUMBER(Poczatek),ISNUMBER(Koniec_Projekt)),IFERROR(IF($D2346=LataProjekcji,IF($F2346&gt;$E2349,$E2349,$F2346),IF($D2349&gt;=$E2349,(IF($D2346&lt;LataProjekcji,IF((SUM($K2347:P2347)+12)&lt;$E2349,12,$E2349-SUM($K2347:P2347)),0)),(IF($D2346&lt;LataProjekcji,IF((SUM($K2347:P2347)+12)&lt;$D2349,12,$D2349-SUM($K2347:P2347)),0)))),0),0)</f>
        <v>0</v>
      </c>
      <c r="R2347" s="565">
        <f ca="1">IF(AND($G2347,NOT(ISTEXT($G2346)),ISNUMBER(Poczatek),ISNUMBER(Koniec_Projekt)),IFERROR(IF($D2346=LataProjekcji,IF($F2346&gt;$E2349,$E2349,$F2346),IF($D2349&gt;=$E2349,(IF($D2346&lt;LataProjekcji,IF((SUM($K2347:Q2347)+12)&lt;$E2349,12,$E2349-SUM($K2347:Q2347)),0)),(IF($D2346&lt;LataProjekcji,IF((SUM($K2347:Q2347)+12)&lt;$D2349,12,$D2349-SUM($K2347:Q2347)),0)))),0),0)</f>
        <v>0</v>
      </c>
      <c r="S2347" s="565">
        <f ca="1">IF(AND($G2347,NOT(ISTEXT($G2346)),ISNUMBER(Poczatek),ISNUMBER(Koniec_Projekt)),IFERROR(IF($D2346=LataProjekcji,IF($F2346&gt;$E2349,$E2349,$F2346),IF($D2349&gt;=$E2349,(IF($D2346&lt;LataProjekcji,IF((SUM($K2347:R2347)+12)&lt;$E2349,12,$E2349-SUM($K2347:R2347)),0)),(IF($D2346&lt;LataProjekcji,IF((SUM($K2347:R2347)+12)&lt;$D2349,12,$D2349-SUM($K2347:R2347)),0)))),0),0)</f>
        <v>0</v>
      </c>
      <c r="T2347" s="565">
        <f ca="1">IF(AND($G2347,NOT(ISTEXT($G2346)),ISNUMBER(Poczatek),ISNUMBER(Koniec_Projekt)),IFERROR(IF($D2346=LataProjekcji,IF($F2346&gt;$E2349,$E2349,$F2346),IF($D2349&gt;=$E2349,(IF($D2346&lt;LataProjekcji,IF((SUM($K2347:S2347)+12)&lt;$E2349,12,$E2349-SUM($K2347:S2347)),0)),(IF($D2346&lt;LataProjekcji,IF((SUM($K2347:S2347)+12)&lt;$D2349,12,$D2349-SUM($K2347:S2347)),0)))),0),0)</f>
        <v>0</v>
      </c>
      <c r="U2347" s="565">
        <f ca="1">IF(AND($G2347,NOT(ISTEXT($G2346)),ISNUMBER(Poczatek),ISNUMBER(Koniec_Projekt)),IFERROR(IF($D2346=LataProjekcji,IF($F2346&gt;$E2349,$E2349,$F2346),IF($D2349&gt;=$E2349,(IF($D2346&lt;LataProjekcji,IF((SUM($K2347:T2347)+12)&lt;$E2349,12,$E2349-SUM($K2347:T2347)),0)),(IF($D2346&lt;LataProjekcji,IF((SUM($K2347:T2347)+12)&lt;$D2349,12,$D2349-SUM($K2347:T2347)),0)))),0),0)</f>
        <v>0</v>
      </c>
      <c r="V2347" s="565">
        <f ca="1">IF(AND($G2347,NOT(ISTEXT($G2346)),ISNUMBER(Poczatek),ISNUMBER(Koniec_Projekt)),IFERROR(IF($D2346=LataProjekcji,IF($F2346&gt;$E2349,$E2349,$F2346),IF($D2349&gt;=$E2349,(IF($D2346&lt;LataProjekcji,IF((SUM($K2347:U2347)+12)&lt;$E2349,12,$E2349-SUM($K2347:U2347)),0)),(IF($D2346&lt;LataProjekcji,IF((SUM($K2347:U2347)+12)&lt;$D2349,12,$D2349-SUM($K2347:U2347)),0)))),0),0)</f>
        <v>0</v>
      </c>
      <c r="W2347" s="565">
        <f ca="1">IF(AND($G2347,NOT(ISTEXT($G2346)),ISNUMBER(Poczatek),ISNUMBER(Koniec_Projekt)),IFERROR(IF($D2346=LataProjekcji,IF($F2346&gt;$E2349,$E2349,$F2346),IF($D2349&gt;=$E2349,(IF($D2346&lt;LataProjekcji,IF((SUM($K2347:V2347)+12)&lt;$E2349,12,$E2349-SUM($K2347:V2347)),0)),(IF($D2346&lt;LataProjekcji,IF((SUM($K2347:V2347)+12)&lt;$D2349,12,$D2349-SUM($K2347:V2347)),0)))),0),0)</f>
        <v>0</v>
      </c>
      <c r="X2347" s="565">
        <f ca="1">IF(AND($G2347,NOT(ISTEXT($G2346)),ISNUMBER(Poczatek),ISNUMBER(Koniec_Projekt)),IFERROR(IF($D2346=LataProjekcji,IF($F2346&gt;$E2349,$E2349,$F2346),IF($D2349&gt;=$E2349,(IF($D2346&lt;LataProjekcji,IF((SUM($K2347:W2347)+12)&lt;$E2349,12,$E2349-SUM($K2347:W2347)),0)),(IF($D2346&lt;LataProjekcji,IF((SUM($K2347:W2347)+12)&lt;$D2349,12,$D2349-SUM($K2347:W2347)),0)))),0),0)</f>
        <v>0</v>
      </c>
    </row>
    <row r="2348" spans="2:24" hidden="1">
      <c r="B2348" s="554" t="s">
        <v>806</v>
      </c>
      <c r="D2348" s="474">
        <f ca="1">D1155</f>
        <v>0</v>
      </c>
      <c r="E2348" s="474">
        <f ca="1">IF(D2347&gt;10,ROUND(D2348/12,2),D2348)</f>
        <v>0</v>
      </c>
      <c r="F2348" s="552">
        <f>Koniec_Projekt</f>
        <v>0</v>
      </c>
      <c r="G2348" s="330">
        <f>Miesiac_Koniec_Projekt</f>
        <v>0</v>
      </c>
      <c r="H2348" s="566" t="b">
        <f ca="1">SUM(K2348:X2348)=D2347</f>
        <v>1</v>
      </c>
      <c r="I2348" s="1" t="s">
        <v>739</v>
      </c>
      <c r="K2348" s="256">
        <f ca="1">IF(AND($G2347,NOT(ISTEXT($G2346)),ISNUMBER(Poczatek),ISNUMBER(Koniec_Projekt)),IFERROR(IF(LataProjekcji=$F2349,ROUND($D2347,0),ROUND(K2346*$E2348,0)),0),0)</f>
        <v>0</v>
      </c>
      <c r="L2348" s="5">
        <f ca="1">IF(AND($G2347,NOT(ISTEXT($G2346)),ISNUMBER(Poczatek),ISNUMBER(Koniec_Projekt)),IFERROR(IF(LataProjekcji=$F2349,ROUND($D2347-SUM(K2348:$K2348),0),ROUND(L2346*$E2348,0)),0),0)</f>
        <v>0</v>
      </c>
      <c r="M2348" s="5">
        <f ca="1">IF(AND($G2347,NOT(ISTEXT($G2346)),ISNUMBER(Poczatek),ISNUMBER(Koniec_Projekt)),IFERROR(IF(LataProjekcji=$F2349,ROUND($D2347-SUM($K2348:L2348),0),ROUND(M2346*$E2348,0)),0),0)</f>
        <v>0</v>
      </c>
      <c r="N2348" s="5">
        <f ca="1">IF(AND($G2347,NOT(ISTEXT($G2346)),ISNUMBER(Poczatek),ISNUMBER(Koniec_Projekt)),IFERROR(IF(LataProjekcji=$F2349,ROUND($D2347-SUM($K2348:M2348),0),ROUND(N2346*$E2348,0)),0),0)</f>
        <v>0</v>
      </c>
      <c r="O2348" s="5">
        <f ca="1">IF(AND($G2347,NOT(ISTEXT($G2346)),ISNUMBER(Poczatek),ISNUMBER(Koniec_Projekt)),IFERROR(IF(LataProjekcji=$F2349,ROUND($D2347-SUM($K2348:N2348),0),ROUND(O2346*$E2348,0)),0),0)</f>
        <v>0</v>
      </c>
      <c r="P2348" s="5">
        <f ca="1">IF(AND($G2347,NOT(ISTEXT($G2346)),ISNUMBER(Poczatek),ISNUMBER(Koniec_Projekt)),IFERROR(IF(LataProjekcji=$F2349,ROUND($D2347-SUM($K2348:O2348),0),ROUND(P2346*$E2348,0)),0),0)</f>
        <v>0</v>
      </c>
      <c r="Q2348" s="5">
        <f ca="1">IF(AND($G2347,NOT(ISTEXT($G2346)),ISNUMBER(Poczatek),ISNUMBER(Koniec_Projekt)),IFERROR(IF(LataProjekcji=$F2349,ROUND($D2347-SUM($K2348:P2348),0),ROUND(Q2346*$E2348,0)),0),0)</f>
        <v>0</v>
      </c>
      <c r="R2348" s="5">
        <f ca="1">IF(AND($G2347,NOT(ISTEXT($G2346)),ISNUMBER(Poczatek),ISNUMBER(Koniec_Projekt)),IFERROR(IF(LataProjekcji=$F2349,ROUND($D2347-SUM($K2348:Q2348),0),ROUND(R2346*$E2348,0)),0),0)</f>
        <v>0</v>
      </c>
      <c r="S2348" s="5">
        <f ca="1">IF(AND($G2347,NOT(ISTEXT($G2346)),ISNUMBER(Poczatek),ISNUMBER(Koniec_Projekt)),IFERROR(IF(LataProjekcji=$F2349,ROUND($D2347-SUM($K2348:R2348),0),ROUND(S2346*$E2348,0)),0),0)</f>
        <v>0</v>
      </c>
      <c r="T2348" s="5">
        <f ca="1">IF(AND($G2347,NOT(ISTEXT($G2346)),ISNUMBER(Poczatek),ISNUMBER(Koniec_Projekt)),IFERROR(IF(LataProjekcji=$F2349,ROUND($D2347-SUM($K2348:S2348),0),ROUND(T2346*$E2348,0)),0),0)</f>
        <v>0</v>
      </c>
      <c r="U2348" s="5">
        <f ca="1">IF(AND($G2347,NOT(ISTEXT($G2346)),ISNUMBER(Poczatek),ISNUMBER(Koniec_Projekt)),IFERROR(IF(LataProjekcji=$F2349,ROUND($D2347-SUM($K2348:T2348),0),ROUND(U2346*$E2348,0)),0),0)</f>
        <v>0</v>
      </c>
      <c r="V2348" s="5">
        <f ca="1">IF(AND($G2347,NOT(ISTEXT($G2346)),ISNUMBER(Poczatek),ISNUMBER(Koniec_Projekt)),IFERROR(IF(LataProjekcji=$F2349,ROUND($D2347-SUM($K2348:U2348),0),ROUND(V2346*$E2348,0)),0),0)</f>
        <v>0</v>
      </c>
      <c r="W2348" s="5">
        <f ca="1">IF(AND($G2347,NOT(ISTEXT($G2346)),ISNUMBER(Poczatek),ISNUMBER(Koniec_Projekt)),IFERROR(IF(LataProjekcji=$F2349,ROUND($D2347-SUM($K2348:V2348),0),ROUND(W2346*$E2348,0)),0),0)</f>
        <v>0</v>
      </c>
      <c r="X2348" s="5">
        <f ca="1">IF(AND($G2347,NOT(ISTEXT($G2346)),ISNUMBER(Poczatek),ISNUMBER(Koniec_Projekt)),IFERROR(IF(LataProjekcji=$F2349,ROUND($D2347-SUM($K2348:W2348),0),ROUND(X2346*$E2348,0)),0),0)</f>
        <v>0</v>
      </c>
    </row>
    <row r="2349" spans="2:24" hidden="1">
      <c r="B2349" s="554" t="s">
        <v>803</v>
      </c>
      <c r="D2349" s="1">
        <f ca="1">IFERROR(ROUNDUP(D2347/E2348,0),0)</f>
        <v>0</v>
      </c>
      <c r="E2349" s="1">
        <f ca="1">IF(D2349=0,0,DATEDIF(DATE(D2346,E2346,1),DATE(F2348,G2348,1),"m"))</f>
        <v>0</v>
      </c>
      <c r="F2349" s="1" t="str">
        <f ca="1">IFERROR(YEAR(G2346),"brak daty")</f>
        <v>brak daty</v>
      </c>
      <c r="G2349" s="1" t="str">
        <f ca="1">IFERROR(MONTH(G2346),"brak daty")</f>
        <v>brak daty</v>
      </c>
      <c r="H2349" s="5"/>
      <c r="I2349" s="1" t="s">
        <v>444</v>
      </c>
      <c r="K2349" s="5">
        <f ca="1">IF(AND($G2347,NOT(ISTEXT($G2346)),ISNUMBER(Poczatek),ISNUMBER(Koniec_Projekt)),IFERROR(IF(LataProjekcji=$F2348,IF(AND($G2348=$G2349,$F2348=$F2349),ROUND($D2347-SUM($K2349),0),ROUND(K2347*$E2348,0)),IF(LataProjekcji&gt;$F2348,0,ROUND(K2347*$E2348,0))),0),0)</f>
        <v>0</v>
      </c>
      <c r="L2349" s="5">
        <f ca="1">IF(AND($G2347,NOT(ISTEXT($G2346)),ISNUMBER(Poczatek),ISNUMBER(Koniec_Projekt)),IFERROR(IF(LataProjekcji=$F2348,IF(AND($G2348=$G2349,$F2348=$F2349),ROUND($D2347-SUM($K2349:K2349),0),ROUND(L2347*$E2348,0)),IF(LataProjekcji&gt;$F2348,0,ROUND(L2347*$E2348,0))),0),0)</f>
        <v>0</v>
      </c>
      <c r="M2349" s="5">
        <f ca="1">IF(AND($G2347,NOT(ISTEXT($G2346)),ISNUMBER(Poczatek),ISNUMBER(Koniec_Projekt)),IFERROR(IF(LataProjekcji=$F2348,IF(AND($G2348=$G2349,$F2348=$F2349),ROUND($D2347-SUM($K2349:L2349),0),ROUND(M2347*$E2348,0)),IF(LataProjekcji&gt;$F2348,0,ROUND(M2347*$E2348,0))),0),0)</f>
        <v>0</v>
      </c>
      <c r="N2349" s="5">
        <f ca="1">IF(AND($G2347,NOT(ISTEXT($G2346)),ISNUMBER(Poczatek),ISNUMBER(Koniec_Projekt)),IFERROR(IF(LataProjekcji=$F2348,IF(AND($G2348=$G2349,$F2348=$F2349),ROUND($D2347-SUM($K2349:M2349),0),ROUND(N2347*$E2348,0)),IF(LataProjekcji&gt;$F2348,0,ROUND(N2347*$E2348,0))),0),0)</f>
        <v>0</v>
      </c>
      <c r="O2349" s="5">
        <f ca="1">IF(AND($G2347,NOT(ISTEXT($G2346)),ISNUMBER(Poczatek),ISNUMBER(Koniec_Projekt)),IFERROR(IF(LataProjekcji=$F2348,IF(AND($G2348=$G2349,$F2348=$F2349),ROUND($D2347-SUM($K2349:N2349),0),ROUND(O2347*$E2348,0)),IF(LataProjekcji&gt;$F2348,0,ROUND(O2347*$E2348,0))),0),0)</f>
        <v>0</v>
      </c>
      <c r="P2349" s="5">
        <f ca="1">IF(AND($G2347,NOT(ISTEXT($G2346)),ISNUMBER(Poczatek),ISNUMBER(Koniec_Projekt)),IFERROR(IF(LataProjekcji=$F2348,IF(AND($G2348=$G2349,$F2348=$F2349),ROUND($D2347-SUM($K2349:O2349),0),ROUND(P2347*$E2348,0)),IF(LataProjekcji&gt;$F2348,0,ROUND(P2347*$E2348,0))),0),0)</f>
        <v>0</v>
      </c>
      <c r="Q2349" s="5">
        <f ca="1">IF(AND($G2347,NOT(ISTEXT($G2346)),ISNUMBER(Poczatek),ISNUMBER(Koniec_Projekt)),IFERROR(IF(LataProjekcji=$F2348,IF(AND($G2348=$G2349,$F2348=$F2349),ROUND($D2347-SUM($K2349:P2349),0),ROUND(Q2347*$E2348,0)),IF(LataProjekcji&gt;$F2348,0,ROUND(Q2347*$E2348,0))),0),0)</f>
        <v>0</v>
      </c>
      <c r="R2349" s="5">
        <f ca="1">IF(AND($G2347,NOT(ISTEXT($G2346)),ISNUMBER(Poczatek),ISNUMBER(Koniec_Projekt)),IFERROR(IF(LataProjekcji=$F2348,IF(AND($G2348=$G2349,$F2348=$F2349),ROUND($D2347-SUM($K2349:Q2349),0),ROUND(R2347*$E2348,0)),IF(LataProjekcji&gt;$F2348,0,ROUND(R2347*$E2348,0))),0),0)</f>
        <v>0</v>
      </c>
      <c r="S2349" s="5">
        <f ca="1">IF(AND($G2347,NOT(ISTEXT($G2346)),ISNUMBER(Poczatek),ISNUMBER(Koniec_Projekt)),IFERROR(IF(LataProjekcji=$F2348,IF(AND($G2348=$G2349,$F2348=$F2349),ROUND($D2347-SUM($K2349:R2349),0),ROUND(S2347*$E2348,0)),IF(LataProjekcji&gt;$F2348,0,ROUND(S2347*$E2348,0))),0),0)</f>
        <v>0</v>
      </c>
      <c r="T2349" s="5">
        <f ca="1">IF(AND($G2347,NOT(ISTEXT($G2346)),ISNUMBER(Poczatek),ISNUMBER(Koniec_Projekt)),IFERROR(IF(LataProjekcji=$F2348,IF(AND($G2348=$G2349,$F2348=$F2349),ROUND($D2347-SUM($K2349:S2349),0),ROUND(T2347*$E2348,0)),IF(LataProjekcji&gt;$F2348,0,ROUND(T2347*$E2348,0))),0),0)</f>
        <v>0</v>
      </c>
      <c r="U2349" s="5">
        <f ca="1">IF(AND($G2347,NOT(ISTEXT($G2346)),ISNUMBER(Poczatek),ISNUMBER(Koniec_Projekt)),IFERROR(IF(LataProjekcji=$F2348,IF(AND($G2348=$G2349,$F2348=$F2349),ROUND($D2347-SUM($K2349:T2349),0),ROUND(U2347*$E2348,0)),IF(LataProjekcji&gt;$F2348,0,ROUND(U2347*$E2348,0))),0),0)</f>
        <v>0</v>
      </c>
      <c r="V2349" s="5">
        <f ca="1">IF(AND($G2347,NOT(ISTEXT($G2346)),ISNUMBER(Poczatek),ISNUMBER(Koniec_Projekt)),IFERROR(IF(LataProjekcji=$F2348,IF(AND($G2348=$G2349,$F2348=$F2349),ROUND($D2347-SUM($K2349:U2349),0),ROUND(V2347*$E2348,0)),IF(LataProjekcji&gt;$F2348,0,ROUND(V2347*$E2348,0))),0),0)</f>
        <v>0</v>
      </c>
      <c r="W2349" s="5">
        <f ca="1">IF(AND($G2347,NOT(ISTEXT($G2346)),ISNUMBER(Poczatek),ISNUMBER(Koniec_Projekt)),IFERROR(IF(LataProjekcji=$F2348,IF(AND($G2348=$G2349,$F2348=$F2349),ROUND($D2347-SUM($K2349:V2349),0),ROUND(W2347*$E2348,0)),IF(LataProjekcji&gt;$F2348,0,ROUND(W2347*$E2348,0))),0),0)</f>
        <v>0</v>
      </c>
      <c r="X2349" s="5">
        <f ca="1">IF(AND($G2347,NOT(ISTEXT($G2346)),ISNUMBER(Poczatek),ISNUMBER(Koniec_Projekt)),IFERROR(IF(LataProjekcji=$F2348,IF(AND($G2348=$G2349,$F2348=$F2349),ROUND($D2347-SUM($K2349:W2349),0),ROUND(X2347*$E2348,0)),IF(LataProjekcji&gt;$F2348,0,ROUND(X2347*$E2348,0))),0),0)</f>
        <v>0</v>
      </c>
    </row>
    <row r="2350" spans="2:24" ht="12.75" hidden="1" thickBot="1">
      <c r="B2350" s="555" t="s">
        <v>804</v>
      </c>
      <c r="C2350" s="556"/>
      <c r="D2350" s="557">
        <f ca="1">IF(D2347&gt;10,ROUND((D2349-1)*E2348,0),E2348)</f>
        <v>0</v>
      </c>
      <c r="E2350" s="557">
        <f ca="1">D2347-D2350</f>
        <v>0</v>
      </c>
      <c r="F2350" s="556"/>
      <c r="G2350" s="556"/>
      <c r="H2350" s="556"/>
      <c r="I2350" s="556"/>
      <c r="J2350" s="556"/>
      <c r="K2350" s="556"/>
      <c r="L2350" s="556"/>
      <c r="M2350" s="556"/>
      <c r="N2350" s="556"/>
      <c r="O2350" s="556"/>
      <c r="P2350" s="556"/>
      <c r="Q2350" s="556"/>
      <c r="R2350" s="556"/>
      <c r="S2350" s="556"/>
      <c r="T2350" s="556"/>
      <c r="U2350" s="556"/>
      <c r="V2350" s="556"/>
      <c r="W2350" s="556"/>
      <c r="X2350" s="556"/>
    </row>
    <row r="2351" spans="2:24" ht="12.75" hidden="1" thickTop="1"/>
    <row r="2352" spans="2:24" ht="12.75" hidden="1" thickBot="1">
      <c r="B2352" s="558" t="str">
        <f ca="1">"nazwa ST: "&amp;B1159</f>
        <v>nazwa ST: 0</v>
      </c>
      <c r="C2352" s="558"/>
      <c r="D2352" s="559">
        <f>D1159</f>
        <v>6</v>
      </c>
      <c r="E2352" s="558"/>
      <c r="F2352" s="558"/>
      <c r="G2352" s="558"/>
      <c r="H2352" s="558"/>
      <c r="I2352" s="558"/>
      <c r="J2352" s="558"/>
      <c r="K2352" s="567" t="str">
        <f t="shared" ref="K2352:X2352" si="1716">LataProjekcji</f>
        <v>Uzupełnij dane</v>
      </c>
      <c r="L2352" s="567" t="str">
        <f t="shared" si="1716"/>
        <v/>
      </c>
      <c r="M2352" s="567" t="str">
        <f t="shared" si="1716"/>
        <v/>
      </c>
      <c r="N2352" s="567" t="str">
        <f t="shared" si="1716"/>
        <v/>
      </c>
      <c r="O2352" s="567" t="str">
        <f t="shared" si="1716"/>
        <v/>
      </c>
      <c r="P2352" s="567" t="str">
        <f t="shared" si="1716"/>
        <v/>
      </c>
      <c r="Q2352" s="567" t="str">
        <f t="shared" si="1716"/>
        <v/>
      </c>
      <c r="R2352" s="567" t="str">
        <f t="shared" si="1716"/>
        <v/>
      </c>
      <c r="S2352" s="567" t="str">
        <f t="shared" si="1716"/>
        <v/>
      </c>
      <c r="T2352" s="567" t="str">
        <f t="shared" si="1716"/>
        <v/>
      </c>
      <c r="U2352" s="567" t="str">
        <f t="shared" si="1716"/>
        <v/>
      </c>
      <c r="V2352" s="567" t="str">
        <f t="shared" si="1716"/>
        <v/>
      </c>
      <c r="W2352" s="567" t="str">
        <f t="shared" si="1716"/>
        <v/>
      </c>
      <c r="X2352" s="567" t="str">
        <f t="shared" si="1716"/>
        <v/>
      </c>
    </row>
    <row r="2353" spans="2:24" hidden="1">
      <c r="B2353" s="554" t="s">
        <v>805</v>
      </c>
      <c r="D2353" s="1">
        <f ca="1">D1160</f>
        <v>1900</v>
      </c>
      <c r="E2353" s="1">
        <f ca="1">E1160</f>
        <v>1</v>
      </c>
      <c r="F2353" s="1">
        <f ca="1">IF(D2354&gt;10,F1160,1)</f>
        <v>1</v>
      </c>
      <c r="G2353" s="553" t="str">
        <f ca="1">IF(ISBLANK(OFFSET($E$195,$D2352,0)),"brak daty",IF(D2354&gt;10,EDATE(OFFSET($E$195,$D2352,0),D2356),DATE(D2353,E2353,1)))</f>
        <v>brak daty</v>
      </c>
      <c r="H2353" s="566" t="b">
        <f ca="1">SUM(K2353:X2353)=D2356</f>
        <v>1</v>
      </c>
      <c r="I2353" s="1" t="s">
        <v>801</v>
      </c>
      <c r="K2353" s="5">
        <f ca="1">IF(AND($G2354,NOT(ISTEXT($G2353)),ISNUMBER(Poczatek),ISNUMBER(Koniec_Projekt)),IFERROR(IF($D2353=LataProjekcji,$F2353,IF($D2353&lt;LataProjekcji,IF((SUM(K2353)+12)&lt;$D2356,12,$D2356-SUM(K2353)),0)),0),0)</f>
        <v>0</v>
      </c>
      <c r="L2353" s="5">
        <f ca="1">IF(AND($G2354,NOT(ISTEXT($G2353)),ISNUMBER(Poczatek),ISNUMBER(Koniec_Projekt)),IFERROR(IF($D2353=LataProjekcji,$F2353,IF($D2353&lt;LataProjekcji,IF((SUM($K2353:K2353)+12)&lt;$D2356,12,$D2356-SUM($K2353:K2353)),0)),0),0)</f>
        <v>0</v>
      </c>
      <c r="M2353" s="5">
        <f ca="1">IF(AND($G2354,NOT(ISTEXT($G2353)),ISNUMBER(Poczatek),ISNUMBER(Koniec_Projekt)),IFERROR(IF($D2353=LataProjekcji,$F2353,IF($D2353&lt;LataProjekcji,IF((SUM($K2353:L2353)+12)&lt;$D2356,12,$D2356-SUM($K2353:L2353)),0)),0),0)</f>
        <v>0</v>
      </c>
      <c r="N2353" s="5">
        <f ca="1">IF(AND($G2354,NOT(ISTEXT($G2353)),ISNUMBER(Poczatek),ISNUMBER(Koniec_Projekt)),IFERROR(IF($D2353=LataProjekcji,$F2353,IF($D2353&lt;LataProjekcji,IF((SUM($K2353:M2353)+12)&lt;$D2356,12,$D2356-SUM($K2353:M2353)),0)),0),0)</f>
        <v>0</v>
      </c>
      <c r="O2353" s="5">
        <f ca="1">IF(AND($G2354,NOT(ISTEXT($G2353)),ISNUMBER(Poczatek),ISNUMBER(Koniec_Projekt)),IFERROR(IF($D2353=LataProjekcji,$F2353,IF($D2353&lt;LataProjekcji,IF((SUM($K2353:N2353)+12)&lt;$D2356,12,$D2356-SUM($K2353:N2353)),0)),0),0)</f>
        <v>0</v>
      </c>
      <c r="P2353" s="5">
        <f ca="1">IF(AND($G2354,NOT(ISTEXT($G2353)),ISNUMBER(Poczatek),ISNUMBER(Koniec_Projekt)),IFERROR(IF($D2353=LataProjekcji,$F2353,IF($D2353&lt;LataProjekcji,IF((SUM($K2353:O2353)+12)&lt;$D2356,12,$D2356-SUM($K2353:O2353)),0)),0),0)</f>
        <v>0</v>
      </c>
      <c r="Q2353" s="5">
        <f ca="1">IF(AND($G2354,NOT(ISTEXT($G2353)),ISNUMBER(Poczatek),ISNUMBER(Koniec_Projekt)),IFERROR(IF($D2353=LataProjekcji,$F2353,IF($D2353&lt;LataProjekcji,IF((SUM($K2353:P2353)+12)&lt;$D2356,12,$D2356-SUM($K2353:P2353)),0)),0),0)</f>
        <v>0</v>
      </c>
      <c r="R2353" s="5">
        <f ca="1">IF(AND($G2354,NOT(ISTEXT($G2353)),ISNUMBER(Poczatek),ISNUMBER(Koniec_Projekt)),IFERROR(IF($D2353=LataProjekcji,$F2353,IF($D2353&lt;LataProjekcji,IF((SUM($K2353:Q2353)+12)&lt;$D2356,12,$D2356-SUM($K2353:Q2353)),0)),0),0)</f>
        <v>0</v>
      </c>
      <c r="S2353" s="5">
        <f ca="1">IF(AND($G2354,NOT(ISTEXT($G2353)),ISNUMBER(Poczatek),ISNUMBER(Koniec_Projekt)),IFERROR(IF($D2353=LataProjekcji,$F2353,IF($D2353&lt;LataProjekcji,IF((SUM($K2353:R2353)+12)&lt;$D2356,12,$D2356-SUM($K2353:R2353)),0)),0),0)</f>
        <v>0</v>
      </c>
      <c r="T2353" s="5">
        <f ca="1">IF(AND($G2354,NOT(ISTEXT($G2353)),ISNUMBER(Poczatek),ISNUMBER(Koniec_Projekt)),IFERROR(IF($D2353=LataProjekcji,$F2353,IF($D2353&lt;LataProjekcji,IF((SUM($K2353:S2353)+12)&lt;$D2356,12,$D2356-SUM($K2353:S2353)),0)),0),0)</f>
        <v>0</v>
      </c>
      <c r="U2353" s="5">
        <f ca="1">IF(AND($G2354,NOT(ISTEXT($G2353)),ISNUMBER(Poczatek),ISNUMBER(Koniec_Projekt)),IFERROR(IF($D2353=LataProjekcji,$F2353,IF($D2353&lt;LataProjekcji,IF((SUM($K2353:T2353)+12)&lt;$D2356,12,$D2356-SUM($K2353:T2353)),0)),0),0)</f>
        <v>0</v>
      </c>
      <c r="V2353" s="5">
        <f ca="1">IF(AND($G2354,NOT(ISTEXT($G2353)),ISNUMBER(Poczatek),ISNUMBER(Koniec_Projekt)),IFERROR(IF($D2353=LataProjekcji,$F2353,IF($D2353&lt;LataProjekcji,IF((SUM($K2353:U2353)+12)&lt;$D2356,12,$D2356-SUM($K2353:U2353)),0)),0),0)</f>
        <v>0</v>
      </c>
      <c r="W2353" s="5">
        <f ca="1">IF(AND($G2354,NOT(ISTEXT($G2353)),ISNUMBER(Poczatek),ISNUMBER(Koniec_Projekt)),IFERROR(IF($D2353=LataProjekcji,$F2353,IF($D2353&lt;LataProjekcji,IF((SUM($K2353:V2353)+12)&lt;$D2356,12,$D2356-SUM($K2353:V2353)),0)),0),0)</f>
        <v>0</v>
      </c>
      <c r="X2353" s="5">
        <f ca="1">IF(AND($G2354,NOT(ISTEXT($G2353)),ISNUMBER(Poczatek),ISNUMBER(Koniec_Projekt)),IFERROR(IF($D2353=LataProjekcji,$F2353,IF($D2353&lt;LataProjekcji,IF((SUM($K2353:W2353)+12)&lt;$D2356,12,$D2356-SUM($K2353:W2353)),0)),0),0)</f>
        <v>0</v>
      </c>
    </row>
    <row r="2354" spans="2:24" hidden="1">
      <c r="B2354" s="554" t="s">
        <v>807</v>
      </c>
      <c r="D2354" s="5">
        <f ca="1">D1161</f>
        <v>0</v>
      </c>
      <c r="E2354" s="474">
        <f ca="1">E1161</f>
        <v>0</v>
      </c>
      <c r="F2354" s="474">
        <f ca="1">F1161</f>
        <v>0</v>
      </c>
      <c r="G2354" s="1" t="b">
        <f>NOT(ISBLANK(am_prace_rozwojowe))</f>
        <v>0</v>
      </c>
      <c r="H2354" s="566" t="b">
        <f ca="1">SUM(K2354:X2354)=E2356</f>
        <v>1</v>
      </c>
      <c r="I2354" s="1" t="s">
        <v>802</v>
      </c>
      <c r="K2354" s="565">
        <f ca="1">IF(AND($G2354,NOT(ISTEXT($G2353)),ISNUMBER(Poczatek),ISNUMBER(Koniec_Projekt)),IFERROR(IF($D2353=LataProjekcji,IF($F2353&gt;$E2356,$E2356,$F2353),IF($D2356&gt;=$E2356,(IF($D2353&lt;LataProjekcji,IF((SUM(J2354:$K2354)+12)&lt;$E2356,12,$E2356-SUM(J2354:$K2354)),0)),(IF($D2353&lt;LataProjekcji,IF((SUM(J2354:$K2354)+12)&lt;$D2356,12,$D2356-SUM(J2354:$K2354)),0)))),0),0)</f>
        <v>0</v>
      </c>
      <c r="L2354" s="565">
        <f ca="1">IF(AND($G2354,NOT(ISTEXT($G2353)),ISNUMBER(Poczatek),ISNUMBER(Koniec_Projekt)),IFERROR(IF($D2353=LataProjekcji,IF($F2353&gt;$E2356,$E2356,$F2353),IF($D2356&gt;=$E2356,(IF($D2353&lt;LataProjekcji,IF((SUM($K2354:K2354)+12)&lt;$E2356,12,$E2356-SUM($K2354:K2354)),0)),(IF($D2353&lt;LataProjekcji,IF((SUM($K2354:K2354)+12)&lt;$D2356,12,$D2356-SUM($K2354:K2354)),0)))),0),0)</f>
        <v>0</v>
      </c>
      <c r="M2354" s="565">
        <f ca="1">IF(AND($G2354,NOT(ISTEXT($G2353)),ISNUMBER(Poczatek),ISNUMBER(Koniec_Projekt)),IFERROR(IF($D2353=LataProjekcji,IF($F2353&gt;$E2356,$E2356,$F2353),IF($D2356&gt;=$E2356,(IF($D2353&lt;LataProjekcji,IF((SUM($K2354:L2354)+12)&lt;$E2356,12,$E2356-SUM($K2354:L2354)),0)),(IF($D2353&lt;LataProjekcji,IF((SUM($K2354:L2354)+12)&lt;$D2356,12,$D2356-SUM($K2354:L2354)),0)))),0),0)</f>
        <v>0</v>
      </c>
      <c r="N2354" s="565">
        <f ca="1">IF(AND($G2354,NOT(ISTEXT($G2353)),ISNUMBER(Poczatek),ISNUMBER(Koniec_Projekt)),IFERROR(IF($D2353=LataProjekcji,IF($F2353&gt;$E2356,$E2356,$F2353),IF($D2356&gt;=$E2356,(IF($D2353&lt;LataProjekcji,IF((SUM($K2354:M2354)+12)&lt;$E2356,12,$E2356-SUM($K2354:M2354)),0)),(IF($D2353&lt;LataProjekcji,IF((SUM($K2354:M2354)+12)&lt;$D2356,12,$D2356-SUM($K2354:M2354)),0)))),0),0)</f>
        <v>0</v>
      </c>
      <c r="O2354" s="565">
        <f ca="1">IF(AND($G2354,NOT(ISTEXT($G2353)),ISNUMBER(Poczatek),ISNUMBER(Koniec_Projekt)),IFERROR(IF($D2353=LataProjekcji,IF($F2353&gt;$E2356,$E2356,$F2353),IF($D2356&gt;=$E2356,(IF($D2353&lt;LataProjekcji,IF((SUM($K2354:N2354)+12)&lt;$E2356,12,$E2356-SUM($K2354:N2354)),0)),(IF($D2353&lt;LataProjekcji,IF((SUM($K2354:N2354)+12)&lt;$D2356,12,$D2356-SUM($K2354:N2354)),0)))),0),0)</f>
        <v>0</v>
      </c>
      <c r="P2354" s="565">
        <f ca="1">IF(AND($G2354,NOT(ISTEXT($G2353)),ISNUMBER(Poczatek),ISNUMBER(Koniec_Projekt)),IFERROR(IF($D2353=LataProjekcji,IF($F2353&gt;$E2356,$E2356,$F2353),IF($D2356&gt;=$E2356,(IF($D2353&lt;LataProjekcji,IF((SUM($K2354:O2354)+12)&lt;$E2356,12,$E2356-SUM($K2354:O2354)),0)),(IF($D2353&lt;LataProjekcji,IF((SUM($K2354:O2354)+12)&lt;$D2356,12,$D2356-SUM($K2354:O2354)),0)))),0),0)</f>
        <v>0</v>
      </c>
      <c r="Q2354" s="565">
        <f ca="1">IF(AND($G2354,NOT(ISTEXT($G2353)),ISNUMBER(Poczatek),ISNUMBER(Koniec_Projekt)),IFERROR(IF($D2353=LataProjekcji,IF($F2353&gt;$E2356,$E2356,$F2353),IF($D2356&gt;=$E2356,(IF($D2353&lt;LataProjekcji,IF((SUM($K2354:P2354)+12)&lt;$E2356,12,$E2356-SUM($K2354:P2354)),0)),(IF($D2353&lt;LataProjekcji,IF((SUM($K2354:P2354)+12)&lt;$D2356,12,$D2356-SUM($K2354:P2354)),0)))),0),0)</f>
        <v>0</v>
      </c>
      <c r="R2354" s="565">
        <f ca="1">IF(AND($G2354,NOT(ISTEXT($G2353)),ISNUMBER(Poczatek),ISNUMBER(Koniec_Projekt)),IFERROR(IF($D2353=LataProjekcji,IF($F2353&gt;$E2356,$E2356,$F2353),IF($D2356&gt;=$E2356,(IF($D2353&lt;LataProjekcji,IF((SUM($K2354:Q2354)+12)&lt;$E2356,12,$E2356-SUM($K2354:Q2354)),0)),(IF($D2353&lt;LataProjekcji,IF((SUM($K2354:Q2354)+12)&lt;$D2356,12,$D2356-SUM($K2354:Q2354)),0)))),0),0)</f>
        <v>0</v>
      </c>
      <c r="S2354" s="565">
        <f ca="1">IF(AND($G2354,NOT(ISTEXT($G2353)),ISNUMBER(Poczatek),ISNUMBER(Koniec_Projekt)),IFERROR(IF($D2353=LataProjekcji,IF($F2353&gt;$E2356,$E2356,$F2353),IF($D2356&gt;=$E2356,(IF($D2353&lt;LataProjekcji,IF((SUM($K2354:R2354)+12)&lt;$E2356,12,$E2356-SUM($K2354:R2354)),0)),(IF($D2353&lt;LataProjekcji,IF((SUM($K2354:R2354)+12)&lt;$D2356,12,$D2356-SUM($K2354:R2354)),0)))),0),0)</f>
        <v>0</v>
      </c>
      <c r="T2354" s="565">
        <f ca="1">IF(AND($G2354,NOT(ISTEXT($G2353)),ISNUMBER(Poczatek),ISNUMBER(Koniec_Projekt)),IFERROR(IF($D2353=LataProjekcji,IF($F2353&gt;$E2356,$E2356,$F2353),IF($D2356&gt;=$E2356,(IF($D2353&lt;LataProjekcji,IF((SUM($K2354:S2354)+12)&lt;$E2356,12,$E2356-SUM($K2354:S2354)),0)),(IF($D2353&lt;LataProjekcji,IF((SUM($K2354:S2354)+12)&lt;$D2356,12,$D2356-SUM($K2354:S2354)),0)))),0),0)</f>
        <v>0</v>
      </c>
      <c r="U2354" s="565">
        <f ca="1">IF(AND($G2354,NOT(ISTEXT($G2353)),ISNUMBER(Poczatek),ISNUMBER(Koniec_Projekt)),IFERROR(IF($D2353=LataProjekcji,IF($F2353&gt;$E2356,$E2356,$F2353),IF($D2356&gt;=$E2356,(IF($D2353&lt;LataProjekcji,IF((SUM($K2354:T2354)+12)&lt;$E2356,12,$E2356-SUM($K2354:T2354)),0)),(IF($D2353&lt;LataProjekcji,IF((SUM($K2354:T2354)+12)&lt;$D2356,12,$D2356-SUM($K2354:T2354)),0)))),0),0)</f>
        <v>0</v>
      </c>
      <c r="V2354" s="565">
        <f ca="1">IF(AND($G2354,NOT(ISTEXT($G2353)),ISNUMBER(Poczatek),ISNUMBER(Koniec_Projekt)),IFERROR(IF($D2353=LataProjekcji,IF($F2353&gt;$E2356,$E2356,$F2353),IF($D2356&gt;=$E2356,(IF($D2353&lt;LataProjekcji,IF((SUM($K2354:U2354)+12)&lt;$E2356,12,$E2356-SUM($K2354:U2354)),0)),(IF($D2353&lt;LataProjekcji,IF((SUM($K2354:U2354)+12)&lt;$D2356,12,$D2356-SUM($K2354:U2354)),0)))),0),0)</f>
        <v>0</v>
      </c>
      <c r="W2354" s="565">
        <f ca="1">IF(AND($G2354,NOT(ISTEXT($G2353)),ISNUMBER(Poczatek),ISNUMBER(Koniec_Projekt)),IFERROR(IF($D2353=LataProjekcji,IF($F2353&gt;$E2356,$E2356,$F2353),IF($D2356&gt;=$E2356,(IF($D2353&lt;LataProjekcji,IF((SUM($K2354:V2354)+12)&lt;$E2356,12,$E2356-SUM($K2354:V2354)),0)),(IF($D2353&lt;LataProjekcji,IF((SUM($K2354:V2354)+12)&lt;$D2356,12,$D2356-SUM($K2354:V2354)),0)))),0),0)</f>
        <v>0</v>
      </c>
      <c r="X2354" s="565">
        <f ca="1">IF(AND($G2354,NOT(ISTEXT($G2353)),ISNUMBER(Poczatek),ISNUMBER(Koniec_Projekt)),IFERROR(IF($D2353=LataProjekcji,IF($F2353&gt;$E2356,$E2356,$F2353),IF($D2356&gt;=$E2356,(IF($D2353&lt;LataProjekcji,IF((SUM($K2354:W2354)+12)&lt;$E2356,12,$E2356-SUM($K2354:W2354)),0)),(IF($D2353&lt;LataProjekcji,IF((SUM($K2354:W2354)+12)&lt;$D2356,12,$D2356-SUM($K2354:W2354)),0)))),0),0)</f>
        <v>0</v>
      </c>
    </row>
    <row r="2355" spans="2:24" hidden="1">
      <c r="B2355" s="554" t="s">
        <v>806</v>
      </c>
      <c r="D2355" s="474">
        <f ca="1">D1162</f>
        <v>0</v>
      </c>
      <c r="E2355" s="474">
        <f ca="1">IF(D2354&gt;10,ROUND(D2355/12,2),D2355)</f>
        <v>0</v>
      </c>
      <c r="F2355" s="552">
        <f>Koniec_Projekt</f>
        <v>0</v>
      </c>
      <c r="G2355" s="330">
        <f>Miesiac_Koniec_Projekt</f>
        <v>0</v>
      </c>
      <c r="H2355" s="566" t="b">
        <f ca="1">SUM(K2355:X2355)=D2354</f>
        <v>1</v>
      </c>
      <c r="I2355" s="1" t="s">
        <v>739</v>
      </c>
      <c r="K2355" s="256">
        <f ca="1">IF(AND($G2354,NOT(ISTEXT($G2353)),ISNUMBER(Poczatek),ISNUMBER(Koniec_Projekt)),IFERROR(IF(LataProjekcji=$F2356,ROUND($D2354,0),ROUND(K2353*$E2355,0)),0),0)</f>
        <v>0</v>
      </c>
      <c r="L2355" s="5">
        <f ca="1">IF(AND($G2354,NOT(ISTEXT($G2353)),ISNUMBER(Poczatek),ISNUMBER(Koniec_Projekt)),IFERROR(IF(LataProjekcji=$F2356,ROUND($D2354-SUM(K2355:$K2355),0),ROUND(L2353*$E2355,0)),0),0)</f>
        <v>0</v>
      </c>
      <c r="M2355" s="5">
        <f ca="1">IF(AND($G2354,NOT(ISTEXT($G2353)),ISNUMBER(Poczatek),ISNUMBER(Koniec_Projekt)),IFERROR(IF(LataProjekcji=$F2356,ROUND($D2354-SUM($K2355:L2355),0),ROUND(M2353*$E2355,0)),0),0)</f>
        <v>0</v>
      </c>
      <c r="N2355" s="5">
        <f ca="1">IF(AND($G2354,NOT(ISTEXT($G2353)),ISNUMBER(Poczatek),ISNUMBER(Koniec_Projekt)),IFERROR(IF(LataProjekcji=$F2356,ROUND($D2354-SUM($K2355:M2355),0),ROUND(N2353*$E2355,0)),0),0)</f>
        <v>0</v>
      </c>
      <c r="O2355" s="5">
        <f ca="1">IF(AND($G2354,NOT(ISTEXT($G2353)),ISNUMBER(Poczatek),ISNUMBER(Koniec_Projekt)),IFERROR(IF(LataProjekcji=$F2356,ROUND($D2354-SUM($K2355:N2355),0),ROUND(O2353*$E2355,0)),0),0)</f>
        <v>0</v>
      </c>
      <c r="P2355" s="5">
        <f ca="1">IF(AND($G2354,NOT(ISTEXT($G2353)),ISNUMBER(Poczatek),ISNUMBER(Koniec_Projekt)),IFERROR(IF(LataProjekcji=$F2356,ROUND($D2354-SUM($K2355:O2355),0),ROUND(P2353*$E2355,0)),0),0)</f>
        <v>0</v>
      </c>
      <c r="Q2355" s="5">
        <f ca="1">IF(AND($G2354,NOT(ISTEXT($G2353)),ISNUMBER(Poczatek),ISNUMBER(Koniec_Projekt)),IFERROR(IF(LataProjekcji=$F2356,ROUND($D2354-SUM($K2355:P2355),0),ROUND(Q2353*$E2355,0)),0),0)</f>
        <v>0</v>
      </c>
      <c r="R2355" s="5">
        <f ca="1">IF(AND($G2354,NOT(ISTEXT($G2353)),ISNUMBER(Poczatek),ISNUMBER(Koniec_Projekt)),IFERROR(IF(LataProjekcji=$F2356,ROUND($D2354-SUM($K2355:Q2355),0),ROUND(R2353*$E2355,0)),0),0)</f>
        <v>0</v>
      </c>
      <c r="S2355" s="5">
        <f ca="1">IF(AND($G2354,NOT(ISTEXT($G2353)),ISNUMBER(Poczatek),ISNUMBER(Koniec_Projekt)),IFERROR(IF(LataProjekcji=$F2356,ROUND($D2354-SUM($K2355:R2355),0),ROUND(S2353*$E2355,0)),0),0)</f>
        <v>0</v>
      </c>
      <c r="T2355" s="5">
        <f ca="1">IF(AND($G2354,NOT(ISTEXT($G2353)),ISNUMBER(Poczatek),ISNUMBER(Koniec_Projekt)),IFERROR(IF(LataProjekcji=$F2356,ROUND($D2354-SUM($K2355:S2355),0),ROUND(T2353*$E2355,0)),0),0)</f>
        <v>0</v>
      </c>
      <c r="U2355" s="5">
        <f ca="1">IF(AND($G2354,NOT(ISTEXT($G2353)),ISNUMBER(Poczatek),ISNUMBER(Koniec_Projekt)),IFERROR(IF(LataProjekcji=$F2356,ROUND($D2354-SUM($K2355:T2355),0),ROUND(U2353*$E2355,0)),0),0)</f>
        <v>0</v>
      </c>
      <c r="V2355" s="5">
        <f ca="1">IF(AND($G2354,NOT(ISTEXT($G2353)),ISNUMBER(Poczatek),ISNUMBER(Koniec_Projekt)),IFERROR(IF(LataProjekcji=$F2356,ROUND($D2354-SUM($K2355:U2355),0),ROUND(V2353*$E2355,0)),0),0)</f>
        <v>0</v>
      </c>
      <c r="W2355" s="5">
        <f ca="1">IF(AND($G2354,NOT(ISTEXT($G2353)),ISNUMBER(Poczatek),ISNUMBER(Koniec_Projekt)),IFERROR(IF(LataProjekcji=$F2356,ROUND($D2354-SUM($K2355:V2355),0),ROUND(W2353*$E2355,0)),0),0)</f>
        <v>0</v>
      </c>
      <c r="X2355" s="5">
        <f ca="1">IF(AND($G2354,NOT(ISTEXT($G2353)),ISNUMBER(Poczatek),ISNUMBER(Koniec_Projekt)),IFERROR(IF(LataProjekcji=$F2356,ROUND($D2354-SUM($K2355:W2355),0),ROUND(X2353*$E2355,0)),0),0)</f>
        <v>0</v>
      </c>
    </row>
    <row r="2356" spans="2:24" hidden="1">
      <c r="B2356" s="554" t="s">
        <v>803</v>
      </c>
      <c r="D2356" s="1">
        <f ca="1">IFERROR(ROUNDUP(D2354/E2355,0),0)</f>
        <v>0</v>
      </c>
      <c r="E2356" s="1">
        <f ca="1">IF(D2356=0,0,DATEDIF(DATE(D2353,E2353,1),DATE(F2355,G2355,1),"m"))</f>
        <v>0</v>
      </c>
      <c r="F2356" s="1" t="str">
        <f ca="1">IFERROR(YEAR(G2353),"brak daty")</f>
        <v>brak daty</v>
      </c>
      <c r="G2356" s="1" t="str">
        <f ca="1">IFERROR(MONTH(G2353),"brak daty")</f>
        <v>brak daty</v>
      </c>
      <c r="H2356" s="5"/>
      <c r="I2356" s="1" t="s">
        <v>444</v>
      </c>
      <c r="K2356" s="5">
        <f ca="1">IF(AND($G2354,NOT(ISTEXT($G2353)),ISNUMBER(Poczatek),ISNUMBER(Koniec_Projekt)),IFERROR(IF(LataProjekcji=$F2355,IF(AND($G2355=$G2356,$F2355=$F2356),ROUND($D2354-SUM($K2356),0),ROUND(K2354*$E2355,0)),IF(LataProjekcji&gt;$F2355,0,ROUND(K2354*$E2355,0))),0),0)</f>
        <v>0</v>
      </c>
      <c r="L2356" s="5">
        <f ca="1">IF(AND($G2354,NOT(ISTEXT($G2353)),ISNUMBER(Poczatek),ISNUMBER(Koniec_Projekt)),IFERROR(IF(LataProjekcji=$F2355,IF(AND($G2355=$G2356,$F2355=$F2356),ROUND($D2354-SUM($K2356:K2356),0),ROUND(L2354*$E2355,0)),IF(LataProjekcji&gt;$F2355,0,ROUND(L2354*$E2355,0))),0),0)</f>
        <v>0</v>
      </c>
      <c r="M2356" s="5">
        <f ca="1">IF(AND($G2354,NOT(ISTEXT($G2353)),ISNUMBER(Poczatek),ISNUMBER(Koniec_Projekt)),IFERROR(IF(LataProjekcji=$F2355,IF(AND($G2355=$G2356,$F2355=$F2356),ROUND($D2354-SUM($K2356:L2356),0),ROUND(M2354*$E2355,0)),IF(LataProjekcji&gt;$F2355,0,ROUND(M2354*$E2355,0))),0),0)</f>
        <v>0</v>
      </c>
      <c r="N2356" s="5">
        <f ca="1">IF(AND($G2354,NOT(ISTEXT($G2353)),ISNUMBER(Poczatek),ISNUMBER(Koniec_Projekt)),IFERROR(IF(LataProjekcji=$F2355,IF(AND($G2355=$G2356,$F2355=$F2356),ROUND($D2354-SUM($K2356:M2356),0),ROUND(N2354*$E2355,0)),IF(LataProjekcji&gt;$F2355,0,ROUND(N2354*$E2355,0))),0),0)</f>
        <v>0</v>
      </c>
      <c r="O2356" s="5">
        <f ca="1">IF(AND($G2354,NOT(ISTEXT($G2353)),ISNUMBER(Poczatek),ISNUMBER(Koniec_Projekt)),IFERROR(IF(LataProjekcji=$F2355,IF(AND($G2355=$G2356,$F2355=$F2356),ROUND($D2354-SUM($K2356:N2356),0),ROUND(O2354*$E2355,0)),IF(LataProjekcji&gt;$F2355,0,ROUND(O2354*$E2355,0))),0),0)</f>
        <v>0</v>
      </c>
      <c r="P2356" s="5">
        <f ca="1">IF(AND($G2354,NOT(ISTEXT($G2353)),ISNUMBER(Poczatek),ISNUMBER(Koniec_Projekt)),IFERROR(IF(LataProjekcji=$F2355,IF(AND($G2355=$G2356,$F2355=$F2356),ROUND($D2354-SUM($K2356:O2356),0),ROUND(P2354*$E2355,0)),IF(LataProjekcji&gt;$F2355,0,ROUND(P2354*$E2355,0))),0),0)</f>
        <v>0</v>
      </c>
      <c r="Q2356" s="5">
        <f ca="1">IF(AND($G2354,NOT(ISTEXT($G2353)),ISNUMBER(Poczatek),ISNUMBER(Koniec_Projekt)),IFERROR(IF(LataProjekcji=$F2355,IF(AND($G2355=$G2356,$F2355=$F2356),ROUND($D2354-SUM($K2356:P2356),0),ROUND(Q2354*$E2355,0)),IF(LataProjekcji&gt;$F2355,0,ROUND(Q2354*$E2355,0))),0),0)</f>
        <v>0</v>
      </c>
      <c r="R2356" s="5">
        <f ca="1">IF(AND($G2354,NOT(ISTEXT($G2353)),ISNUMBER(Poczatek),ISNUMBER(Koniec_Projekt)),IFERROR(IF(LataProjekcji=$F2355,IF(AND($G2355=$G2356,$F2355=$F2356),ROUND($D2354-SUM($K2356:Q2356),0),ROUND(R2354*$E2355,0)),IF(LataProjekcji&gt;$F2355,0,ROUND(R2354*$E2355,0))),0),0)</f>
        <v>0</v>
      </c>
      <c r="S2356" s="5">
        <f ca="1">IF(AND($G2354,NOT(ISTEXT($G2353)),ISNUMBER(Poczatek),ISNUMBER(Koniec_Projekt)),IFERROR(IF(LataProjekcji=$F2355,IF(AND($G2355=$G2356,$F2355=$F2356),ROUND($D2354-SUM($K2356:R2356),0),ROUND(S2354*$E2355,0)),IF(LataProjekcji&gt;$F2355,0,ROUND(S2354*$E2355,0))),0),0)</f>
        <v>0</v>
      </c>
      <c r="T2356" s="5">
        <f ca="1">IF(AND($G2354,NOT(ISTEXT($G2353)),ISNUMBER(Poczatek),ISNUMBER(Koniec_Projekt)),IFERROR(IF(LataProjekcji=$F2355,IF(AND($G2355=$G2356,$F2355=$F2356),ROUND($D2354-SUM($K2356:S2356),0),ROUND(T2354*$E2355,0)),IF(LataProjekcji&gt;$F2355,0,ROUND(T2354*$E2355,0))),0),0)</f>
        <v>0</v>
      </c>
      <c r="U2356" s="5">
        <f ca="1">IF(AND($G2354,NOT(ISTEXT($G2353)),ISNUMBER(Poczatek),ISNUMBER(Koniec_Projekt)),IFERROR(IF(LataProjekcji=$F2355,IF(AND($G2355=$G2356,$F2355=$F2356),ROUND($D2354-SUM($K2356:T2356),0),ROUND(U2354*$E2355,0)),IF(LataProjekcji&gt;$F2355,0,ROUND(U2354*$E2355,0))),0),0)</f>
        <v>0</v>
      </c>
      <c r="V2356" s="5">
        <f ca="1">IF(AND($G2354,NOT(ISTEXT($G2353)),ISNUMBER(Poczatek),ISNUMBER(Koniec_Projekt)),IFERROR(IF(LataProjekcji=$F2355,IF(AND($G2355=$G2356,$F2355=$F2356),ROUND($D2354-SUM($K2356:U2356),0),ROUND(V2354*$E2355,0)),IF(LataProjekcji&gt;$F2355,0,ROUND(V2354*$E2355,0))),0),0)</f>
        <v>0</v>
      </c>
      <c r="W2356" s="5">
        <f ca="1">IF(AND($G2354,NOT(ISTEXT($G2353)),ISNUMBER(Poczatek),ISNUMBER(Koniec_Projekt)),IFERROR(IF(LataProjekcji=$F2355,IF(AND($G2355=$G2356,$F2355=$F2356),ROUND($D2354-SUM($K2356:V2356),0),ROUND(W2354*$E2355,0)),IF(LataProjekcji&gt;$F2355,0,ROUND(W2354*$E2355,0))),0),0)</f>
        <v>0</v>
      </c>
      <c r="X2356" s="5">
        <f ca="1">IF(AND($G2354,NOT(ISTEXT($G2353)),ISNUMBER(Poczatek),ISNUMBER(Koniec_Projekt)),IFERROR(IF(LataProjekcji=$F2355,IF(AND($G2355=$G2356,$F2355=$F2356),ROUND($D2354-SUM($K2356:W2356),0),ROUND(X2354*$E2355,0)),IF(LataProjekcji&gt;$F2355,0,ROUND(X2354*$E2355,0))),0),0)</f>
        <v>0</v>
      </c>
    </row>
    <row r="2357" spans="2:24" ht="12.75" hidden="1" thickBot="1">
      <c r="B2357" s="555" t="s">
        <v>804</v>
      </c>
      <c r="C2357" s="556"/>
      <c r="D2357" s="557">
        <f ca="1">IF(D2354&gt;10,ROUND((D2356-1)*E2355,0),E2355)</f>
        <v>0</v>
      </c>
      <c r="E2357" s="557">
        <f ca="1">D2354-D2357</f>
        <v>0</v>
      </c>
      <c r="F2357" s="556"/>
      <c r="G2357" s="556"/>
      <c r="H2357" s="556"/>
      <c r="I2357" s="556"/>
      <c r="J2357" s="556"/>
      <c r="K2357" s="556"/>
      <c r="L2357" s="556"/>
      <c r="M2357" s="556"/>
      <c r="N2357" s="556"/>
      <c r="O2357" s="556"/>
      <c r="P2357" s="556"/>
      <c r="Q2357" s="556"/>
      <c r="R2357" s="556"/>
      <c r="S2357" s="556"/>
      <c r="T2357" s="556"/>
      <c r="U2357" s="556"/>
      <c r="V2357" s="556"/>
      <c r="W2357" s="556"/>
      <c r="X2357" s="556"/>
    </row>
    <row r="2358" spans="2:24" ht="12.75" hidden="1" thickTop="1"/>
    <row r="2359" spans="2:24" ht="12.75" hidden="1" thickBot="1">
      <c r="B2359" s="558" t="str">
        <f ca="1">"nazwa ST: "&amp;B1166</f>
        <v>nazwa ST: 0</v>
      </c>
      <c r="C2359" s="558"/>
      <c r="D2359" s="559">
        <f>D1166</f>
        <v>7</v>
      </c>
      <c r="E2359" s="558"/>
      <c r="F2359" s="558"/>
      <c r="G2359" s="558"/>
      <c r="H2359" s="558"/>
      <c r="I2359" s="558"/>
      <c r="J2359" s="558"/>
      <c r="K2359" s="567" t="str">
        <f t="shared" ref="K2359:X2359" si="1717">LataProjekcji</f>
        <v>Uzupełnij dane</v>
      </c>
      <c r="L2359" s="567" t="str">
        <f t="shared" si="1717"/>
        <v/>
      </c>
      <c r="M2359" s="567" t="str">
        <f t="shared" si="1717"/>
        <v/>
      </c>
      <c r="N2359" s="567" t="str">
        <f t="shared" si="1717"/>
        <v/>
      </c>
      <c r="O2359" s="567" t="str">
        <f t="shared" si="1717"/>
        <v/>
      </c>
      <c r="P2359" s="567" t="str">
        <f t="shared" si="1717"/>
        <v/>
      </c>
      <c r="Q2359" s="567" t="str">
        <f t="shared" si="1717"/>
        <v/>
      </c>
      <c r="R2359" s="567" t="str">
        <f t="shared" si="1717"/>
        <v/>
      </c>
      <c r="S2359" s="567" t="str">
        <f t="shared" si="1717"/>
        <v/>
      </c>
      <c r="T2359" s="567" t="str">
        <f t="shared" si="1717"/>
        <v/>
      </c>
      <c r="U2359" s="567" t="str">
        <f t="shared" si="1717"/>
        <v/>
      </c>
      <c r="V2359" s="567" t="str">
        <f t="shared" si="1717"/>
        <v/>
      </c>
      <c r="W2359" s="567" t="str">
        <f t="shared" si="1717"/>
        <v/>
      </c>
      <c r="X2359" s="567" t="str">
        <f t="shared" si="1717"/>
        <v/>
      </c>
    </row>
    <row r="2360" spans="2:24" hidden="1">
      <c r="B2360" s="554" t="s">
        <v>805</v>
      </c>
      <c r="D2360" s="1">
        <f ca="1">D1167</f>
        <v>1900</v>
      </c>
      <c r="E2360" s="1">
        <f ca="1">E1167</f>
        <v>1</v>
      </c>
      <c r="F2360" s="1">
        <f ca="1">IF(D2361&gt;10,F1167,1)</f>
        <v>1</v>
      </c>
      <c r="G2360" s="553" t="str">
        <f ca="1">IF(ISBLANK(OFFSET($E$195,$D2359,0)),"brak daty",IF(D2361&gt;10,EDATE(OFFSET($E$195,$D2359,0),D2363),DATE(D2360,E2360,1)))</f>
        <v>brak daty</v>
      </c>
      <c r="H2360" s="566" t="b">
        <f ca="1">SUM(K2360:X2360)=D2363</f>
        <v>1</v>
      </c>
      <c r="I2360" s="1" t="s">
        <v>801</v>
      </c>
      <c r="K2360" s="5">
        <f ca="1">IF(AND($G2361,NOT(ISTEXT($G2360)),ISNUMBER(Poczatek),ISNUMBER(Koniec_Projekt)),IFERROR(IF($D2360=LataProjekcji,$F2360,IF($D2360&lt;LataProjekcji,IF((SUM(K2360)+12)&lt;$D2363,12,$D2363-SUM(K2360)),0)),0),0)</f>
        <v>0</v>
      </c>
      <c r="L2360" s="5">
        <f ca="1">IF(AND($G2361,NOT(ISTEXT($G2360)),ISNUMBER(Poczatek),ISNUMBER(Koniec_Projekt)),IFERROR(IF($D2360=LataProjekcji,$F2360,IF($D2360&lt;LataProjekcji,IF((SUM($K2360:K2360)+12)&lt;$D2363,12,$D2363-SUM($K2360:K2360)),0)),0),0)</f>
        <v>0</v>
      </c>
      <c r="M2360" s="5">
        <f ca="1">IF(AND($G2361,NOT(ISTEXT($G2360)),ISNUMBER(Poczatek),ISNUMBER(Koniec_Projekt)),IFERROR(IF($D2360=LataProjekcji,$F2360,IF($D2360&lt;LataProjekcji,IF((SUM($K2360:L2360)+12)&lt;$D2363,12,$D2363-SUM($K2360:L2360)),0)),0),0)</f>
        <v>0</v>
      </c>
      <c r="N2360" s="5">
        <f ca="1">IF(AND($G2361,NOT(ISTEXT($G2360)),ISNUMBER(Poczatek),ISNUMBER(Koniec_Projekt)),IFERROR(IF($D2360=LataProjekcji,$F2360,IF($D2360&lt;LataProjekcji,IF((SUM($K2360:M2360)+12)&lt;$D2363,12,$D2363-SUM($K2360:M2360)),0)),0),0)</f>
        <v>0</v>
      </c>
      <c r="O2360" s="5">
        <f ca="1">IF(AND($G2361,NOT(ISTEXT($G2360)),ISNUMBER(Poczatek),ISNUMBER(Koniec_Projekt)),IFERROR(IF($D2360=LataProjekcji,$F2360,IF($D2360&lt;LataProjekcji,IF((SUM($K2360:N2360)+12)&lt;$D2363,12,$D2363-SUM($K2360:N2360)),0)),0),0)</f>
        <v>0</v>
      </c>
      <c r="P2360" s="5">
        <f ca="1">IF(AND($G2361,NOT(ISTEXT($G2360)),ISNUMBER(Poczatek),ISNUMBER(Koniec_Projekt)),IFERROR(IF($D2360=LataProjekcji,$F2360,IF($D2360&lt;LataProjekcji,IF((SUM($K2360:O2360)+12)&lt;$D2363,12,$D2363-SUM($K2360:O2360)),0)),0),0)</f>
        <v>0</v>
      </c>
      <c r="Q2360" s="5">
        <f ca="1">IF(AND($G2361,NOT(ISTEXT($G2360)),ISNUMBER(Poczatek),ISNUMBER(Koniec_Projekt)),IFERROR(IF($D2360=LataProjekcji,$F2360,IF($D2360&lt;LataProjekcji,IF((SUM($K2360:P2360)+12)&lt;$D2363,12,$D2363-SUM($K2360:P2360)),0)),0),0)</f>
        <v>0</v>
      </c>
      <c r="R2360" s="5">
        <f ca="1">IF(AND($G2361,NOT(ISTEXT($G2360)),ISNUMBER(Poczatek),ISNUMBER(Koniec_Projekt)),IFERROR(IF($D2360=LataProjekcji,$F2360,IF($D2360&lt;LataProjekcji,IF((SUM($K2360:Q2360)+12)&lt;$D2363,12,$D2363-SUM($K2360:Q2360)),0)),0),0)</f>
        <v>0</v>
      </c>
      <c r="S2360" s="5">
        <f ca="1">IF(AND($G2361,NOT(ISTEXT($G2360)),ISNUMBER(Poczatek),ISNUMBER(Koniec_Projekt)),IFERROR(IF($D2360=LataProjekcji,$F2360,IF($D2360&lt;LataProjekcji,IF((SUM($K2360:R2360)+12)&lt;$D2363,12,$D2363-SUM($K2360:R2360)),0)),0),0)</f>
        <v>0</v>
      </c>
      <c r="T2360" s="5">
        <f ca="1">IF(AND($G2361,NOT(ISTEXT($G2360)),ISNUMBER(Poczatek),ISNUMBER(Koniec_Projekt)),IFERROR(IF($D2360=LataProjekcji,$F2360,IF($D2360&lt;LataProjekcji,IF((SUM($K2360:S2360)+12)&lt;$D2363,12,$D2363-SUM($K2360:S2360)),0)),0),0)</f>
        <v>0</v>
      </c>
      <c r="U2360" s="5">
        <f ca="1">IF(AND($G2361,NOT(ISTEXT($G2360)),ISNUMBER(Poczatek),ISNUMBER(Koniec_Projekt)),IFERROR(IF($D2360=LataProjekcji,$F2360,IF($D2360&lt;LataProjekcji,IF((SUM($K2360:T2360)+12)&lt;$D2363,12,$D2363-SUM($K2360:T2360)),0)),0),0)</f>
        <v>0</v>
      </c>
      <c r="V2360" s="5">
        <f ca="1">IF(AND($G2361,NOT(ISTEXT($G2360)),ISNUMBER(Poczatek),ISNUMBER(Koniec_Projekt)),IFERROR(IF($D2360=LataProjekcji,$F2360,IF($D2360&lt;LataProjekcji,IF((SUM($K2360:U2360)+12)&lt;$D2363,12,$D2363-SUM($K2360:U2360)),0)),0),0)</f>
        <v>0</v>
      </c>
      <c r="W2360" s="5">
        <f ca="1">IF(AND($G2361,NOT(ISTEXT($G2360)),ISNUMBER(Poczatek),ISNUMBER(Koniec_Projekt)),IFERROR(IF($D2360=LataProjekcji,$F2360,IF($D2360&lt;LataProjekcji,IF((SUM($K2360:V2360)+12)&lt;$D2363,12,$D2363-SUM($K2360:V2360)),0)),0),0)</f>
        <v>0</v>
      </c>
      <c r="X2360" s="5">
        <f ca="1">IF(AND($G2361,NOT(ISTEXT($G2360)),ISNUMBER(Poczatek),ISNUMBER(Koniec_Projekt)),IFERROR(IF($D2360=LataProjekcji,$F2360,IF($D2360&lt;LataProjekcji,IF((SUM($K2360:W2360)+12)&lt;$D2363,12,$D2363-SUM($K2360:W2360)),0)),0),0)</f>
        <v>0</v>
      </c>
    </row>
    <row r="2361" spans="2:24" hidden="1">
      <c r="B2361" s="554" t="s">
        <v>807</v>
      </c>
      <c r="D2361" s="5">
        <f ca="1">D1168</f>
        <v>0</v>
      </c>
      <c r="E2361" s="474">
        <f ca="1">E1168</f>
        <v>0</v>
      </c>
      <c r="F2361" s="474">
        <f ca="1">F1168</f>
        <v>0</v>
      </c>
      <c r="G2361" s="1" t="b">
        <f>NOT(ISBLANK(am_prace_rozwojowe))</f>
        <v>0</v>
      </c>
      <c r="H2361" s="566" t="b">
        <f ca="1">SUM(K2361:X2361)=E2363</f>
        <v>1</v>
      </c>
      <c r="I2361" s="1" t="s">
        <v>802</v>
      </c>
      <c r="K2361" s="565">
        <f ca="1">IF(AND($G2361,NOT(ISTEXT($G2360)),ISNUMBER(Poczatek),ISNUMBER(Koniec_Projekt)),IFERROR(IF($D2360=LataProjekcji,IF($F2360&gt;$E2363,$E2363,$F2360),IF($D2363&gt;=$E2363,(IF($D2360&lt;LataProjekcji,IF((SUM(J2361:$K2361)+12)&lt;$E2363,12,$E2363-SUM(J2361:$K2361)),0)),(IF($D2360&lt;LataProjekcji,IF((SUM(J2361:$K2361)+12)&lt;$D2363,12,$D2363-SUM(J2361:$K2361)),0)))),0),0)</f>
        <v>0</v>
      </c>
      <c r="L2361" s="565">
        <f ca="1">IF(AND($G2361,NOT(ISTEXT($G2360)),ISNUMBER(Poczatek),ISNUMBER(Koniec_Projekt)),IFERROR(IF($D2360=LataProjekcji,IF($F2360&gt;$E2363,$E2363,$F2360),IF($D2363&gt;=$E2363,(IF($D2360&lt;LataProjekcji,IF((SUM($K2361:K2361)+12)&lt;$E2363,12,$E2363-SUM($K2361:K2361)),0)),(IF($D2360&lt;LataProjekcji,IF((SUM($K2361:K2361)+12)&lt;$D2363,12,$D2363-SUM($K2361:K2361)),0)))),0),0)</f>
        <v>0</v>
      </c>
      <c r="M2361" s="565">
        <f ca="1">IF(AND($G2361,NOT(ISTEXT($G2360)),ISNUMBER(Poczatek),ISNUMBER(Koniec_Projekt)),IFERROR(IF($D2360=LataProjekcji,IF($F2360&gt;$E2363,$E2363,$F2360),IF($D2363&gt;=$E2363,(IF($D2360&lt;LataProjekcji,IF((SUM($K2361:L2361)+12)&lt;$E2363,12,$E2363-SUM($K2361:L2361)),0)),(IF($D2360&lt;LataProjekcji,IF((SUM($K2361:L2361)+12)&lt;$D2363,12,$D2363-SUM($K2361:L2361)),0)))),0),0)</f>
        <v>0</v>
      </c>
      <c r="N2361" s="565">
        <f ca="1">IF(AND($G2361,NOT(ISTEXT($G2360)),ISNUMBER(Poczatek),ISNUMBER(Koniec_Projekt)),IFERROR(IF($D2360=LataProjekcji,IF($F2360&gt;$E2363,$E2363,$F2360),IF($D2363&gt;=$E2363,(IF($D2360&lt;LataProjekcji,IF((SUM($K2361:M2361)+12)&lt;$E2363,12,$E2363-SUM($K2361:M2361)),0)),(IF($D2360&lt;LataProjekcji,IF((SUM($K2361:M2361)+12)&lt;$D2363,12,$D2363-SUM($K2361:M2361)),0)))),0),0)</f>
        <v>0</v>
      </c>
      <c r="O2361" s="565">
        <f ca="1">IF(AND($G2361,NOT(ISTEXT($G2360)),ISNUMBER(Poczatek),ISNUMBER(Koniec_Projekt)),IFERROR(IF($D2360=LataProjekcji,IF($F2360&gt;$E2363,$E2363,$F2360),IF($D2363&gt;=$E2363,(IF($D2360&lt;LataProjekcji,IF((SUM($K2361:N2361)+12)&lt;$E2363,12,$E2363-SUM($K2361:N2361)),0)),(IF($D2360&lt;LataProjekcji,IF((SUM($K2361:N2361)+12)&lt;$D2363,12,$D2363-SUM($K2361:N2361)),0)))),0),0)</f>
        <v>0</v>
      </c>
      <c r="P2361" s="565">
        <f ca="1">IF(AND($G2361,NOT(ISTEXT($G2360)),ISNUMBER(Poczatek),ISNUMBER(Koniec_Projekt)),IFERROR(IF($D2360=LataProjekcji,IF($F2360&gt;$E2363,$E2363,$F2360),IF($D2363&gt;=$E2363,(IF($D2360&lt;LataProjekcji,IF((SUM($K2361:O2361)+12)&lt;$E2363,12,$E2363-SUM($K2361:O2361)),0)),(IF($D2360&lt;LataProjekcji,IF((SUM($K2361:O2361)+12)&lt;$D2363,12,$D2363-SUM($K2361:O2361)),0)))),0),0)</f>
        <v>0</v>
      </c>
      <c r="Q2361" s="565">
        <f ca="1">IF(AND($G2361,NOT(ISTEXT($G2360)),ISNUMBER(Poczatek),ISNUMBER(Koniec_Projekt)),IFERROR(IF($D2360=LataProjekcji,IF($F2360&gt;$E2363,$E2363,$F2360),IF($D2363&gt;=$E2363,(IF($D2360&lt;LataProjekcji,IF((SUM($K2361:P2361)+12)&lt;$E2363,12,$E2363-SUM($K2361:P2361)),0)),(IF($D2360&lt;LataProjekcji,IF((SUM($K2361:P2361)+12)&lt;$D2363,12,$D2363-SUM($K2361:P2361)),0)))),0),0)</f>
        <v>0</v>
      </c>
      <c r="R2361" s="565">
        <f ca="1">IF(AND($G2361,NOT(ISTEXT($G2360)),ISNUMBER(Poczatek),ISNUMBER(Koniec_Projekt)),IFERROR(IF($D2360=LataProjekcji,IF($F2360&gt;$E2363,$E2363,$F2360),IF($D2363&gt;=$E2363,(IF($D2360&lt;LataProjekcji,IF((SUM($K2361:Q2361)+12)&lt;$E2363,12,$E2363-SUM($K2361:Q2361)),0)),(IF($D2360&lt;LataProjekcji,IF((SUM($K2361:Q2361)+12)&lt;$D2363,12,$D2363-SUM($K2361:Q2361)),0)))),0),0)</f>
        <v>0</v>
      </c>
      <c r="S2361" s="565">
        <f ca="1">IF(AND($G2361,NOT(ISTEXT($G2360)),ISNUMBER(Poczatek),ISNUMBER(Koniec_Projekt)),IFERROR(IF($D2360=LataProjekcji,IF($F2360&gt;$E2363,$E2363,$F2360),IF($D2363&gt;=$E2363,(IF($D2360&lt;LataProjekcji,IF((SUM($K2361:R2361)+12)&lt;$E2363,12,$E2363-SUM($K2361:R2361)),0)),(IF($D2360&lt;LataProjekcji,IF((SUM($K2361:R2361)+12)&lt;$D2363,12,$D2363-SUM($K2361:R2361)),0)))),0),0)</f>
        <v>0</v>
      </c>
      <c r="T2361" s="565">
        <f ca="1">IF(AND($G2361,NOT(ISTEXT($G2360)),ISNUMBER(Poczatek),ISNUMBER(Koniec_Projekt)),IFERROR(IF($D2360=LataProjekcji,IF($F2360&gt;$E2363,$E2363,$F2360),IF($D2363&gt;=$E2363,(IF($D2360&lt;LataProjekcji,IF((SUM($K2361:S2361)+12)&lt;$E2363,12,$E2363-SUM($K2361:S2361)),0)),(IF($D2360&lt;LataProjekcji,IF((SUM($K2361:S2361)+12)&lt;$D2363,12,$D2363-SUM($K2361:S2361)),0)))),0),0)</f>
        <v>0</v>
      </c>
      <c r="U2361" s="565">
        <f ca="1">IF(AND($G2361,NOT(ISTEXT($G2360)),ISNUMBER(Poczatek),ISNUMBER(Koniec_Projekt)),IFERROR(IF($D2360=LataProjekcji,IF($F2360&gt;$E2363,$E2363,$F2360),IF($D2363&gt;=$E2363,(IF($D2360&lt;LataProjekcji,IF((SUM($K2361:T2361)+12)&lt;$E2363,12,$E2363-SUM($K2361:T2361)),0)),(IF($D2360&lt;LataProjekcji,IF((SUM($K2361:T2361)+12)&lt;$D2363,12,$D2363-SUM($K2361:T2361)),0)))),0),0)</f>
        <v>0</v>
      </c>
      <c r="V2361" s="565">
        <f ca="1">IF(AND($G2361,NOT(ISTEXT($G2360)),ISNUMBER(Poczatek),ISNUMBER(Koniec_Projekt)),IFERROR(IF($D2360=LataProjekcji,IF($F2360&gt;$E2363,$E2363,$F2360),IF($D2363&gt;=$E2363,(IF($D2360&lt;LataProjekcji,IF((SUM($K2361:U2361)+12)&lt;$E2363,12,$E2363-SUM($K2361:U2361)),0)),(IF($D2360&lt;LataProjekcji,IF((SUM($K2361:U2361)+12)&lt;$D2363,12,$D2363-SUM($K2361:U2361)),0)))),0),0)</f>
        <v>0</v>
      </c>
      <c r="W2361" s="565">
        <f ca="1">IF(AND($G2361,NOT(ISTEXT($G2360)),ISNUMBER(Poczatek),ISNUMBER(Koniec_Projekt)),IFERROR(IF($D2360=LataProjekcji,IF($F2360&gt;$E2363,$E2363,$F2360),IF($D2363&gt;=$E2363,(IF($D2360&lt;LataProjekcji,IF((SUM($K2361:V2361)+12)&lt;$E2363,12,$E2363-SUM($K2361:V2361)),0)),(IF($D2360&lt;LataProjekcji,IF((SUM($K2361:V2361)+12)&lt;$D2363,12,$D2363-SUM($K2361:V2361)),0)))),0),0)</f>
        <v>0</v>
      </c>
      <c r="X2361" s="565">
        <f ca="1">IF(AND($G2361,NOT(ISTEXT($G2360)),ISNUMBER(Poczatek),ISNUMBER(Koniec_Projekt)),IFERROR(IF($D2360=LataProjekcji,IF($F2360&gt;$E2363,$E2363,$F2360),IF($D2363&gt;=$E2363,(IF($D2360&lt;LataProjekcji,IF((SUM($K2361:W2361)+12)&lt;$E2363,12,$E2363-SUM($K2361:W2361)),0)),(IF($D2360&lt;LataProjekcji,IF((SUM($K2361:W2361)+12)&lt;$D2363,12,$D2363-SUM($K2361:W2361)),0)))),0),0)</f>
        <v>0</v>
      </c>
    </row>
    <row r="2362" spans="2:24" hidden="1">
      <c r="B2362" s="554" t="s">
        <v>806</v>
      </c>
      <c r="D2362" s="474">
        <f ca="1">D1169</f>
        <v>0</v>
      </c>
      <c r="E2362" s="474">
        <f ca="1">IF(D2361&gt;10,ROUND(D2362/12,2),D2362)</f>
        <v>0</v>
      </c>
      <c r="F2362" s="552">
        <f>Koniec_Projekt</f>
        <v>0</v>
      </c>
      <c r="G2362" s="330">
        <f>Miesiac_Koniec_Projekt</f>
        <v>0</v>
      </c>
      <c r="H2362" s="566" t="b">
        <f ca="1">SUM(K2362:X2362)=D2361</f>
        <v>1</v>
      </c>
      <c r="I2362" s="1" t="s">
        <v>739</v>
      </c>
      <c r="K2362" s="256">
        <f ca="1">IF(AND($G2361,NOT(ISTEXT($G2360)),ISNUMBER(Poczatek),ISNUMBER(Koniec_Projekt)),IFERROR(IF(LataProjekcji=$F2363,ROUND($D2361,0),ROUND(K2360*$E2362,0)),0),0)</f>
        <v>0</v>
      </c>
      <c r="L2362" s="5">
        <f ca="1">IF(AND($G2361,NOT(ISTEXT($G2360)),ISNUMBER(Poczatek),ISNUMBER(Koniec_Projekt)),IFERROR(IF(LataProjekcji=$F2363,ROUND($D2361-SUM(K2362:$K2362),0),ROUND(L2360*$E2362,0)),0),0)</f>
        <v>0</v>
      </c>
      <c r="M2362" s="5">
        <f ca="1">IF(AND($G2361,NOT(ISTEXT($G2360)),ISNUMBER(Poczatek),ISNUMBER(Koniec_Projekt)),IFERROR(IF(LataProjekcji=$F2363,ROUND($D2361-SUM($K2362:L2362),0),ROUND(M2360*$E2362,0)),0),0)</f>
        <v>0</v>
      </c>
      <c r="N2362" s="5">
        <f ca="1">IF(AND($G2361,NOT(ISTEXT($G2360)),ISNUMBER(Poczatek),ISNUMBER(Koniec_Projekt)),IFERROR(IF(LataProjekcji=$F2363,ROUND($D2361-SUM($K2362:M2362),0),ROUND(N2360*$E2362,0)),0),0)</f>
        <v>0</v>
      </c>
      <c r="O2362" s="5">
        <f ca="1">IF(AND($G2361,NOT(ISTEXT($G2360)),ISNUMBER(Poczatek),ISNUMBER(Koniec_Projekt)),IFERROR(IF(LataProjekcji=$F2363,ROUND($D2361-SUM($K2362:N2362),0),ROUND(O2360*$E2362,0)),0),0)</f>
        <v>0</v>
      </c>
      <c r="P2362" s="5">
        <f ca="1">IF(AND($G2361,NOT(ISTEXT($G2360)),ISNUMBER(Poczatek),ISNUMBER(Koniec_Projekt)),IFERROR(IF(LataProjekcji=$F2363,ROUND($D2361-SUM($K2362:O2362),0),ROUND(P2360*$E2362,0)),0),0)</f>
        <v>0</v>
      </c>
      <c r="Q2362" s="5">
        <f ca="1">IF(AND($G2361,NOT(ISTEXT($G2360)),ISNUMBER(Poczatek),ISNUMBER(Koniec_Projekt)),IFERROR(IF(LataProjekcji=$F2363,ROUND($D2361-SUM($K2362:P2362),0),ROUND(Q2360*$E2362,0)),0),0)</f>
        <v>0</v>
      </c>
      <c r="R2362" s="5">
        <f ca="1">IF(AND($G2361,NOT(ISTEXT($G2360)),ISNUMBER(Poczatek),ISNUMBER(Koniec_Projekt)),IFERROR(IF(LataProjekcji=$F2363,ROUND($D2361-SUM($K2362:Q2362),0),ROUND(R2360*$E2362,0)),0),0)</f>
        <v>0</v>
      </c>
      <c r="S2362" s="5">
        <f ca="1">IF(AND($G2361,NOT(ISTEXT($G2360)),ISNUMBER(Poczatek),ISNUMBER(Koniec_Projekt)),IFERROR(IF(LataProjekcji=$F2363,ROUND($D2361-SUM($K2362:R2362),0),ROUND(S2360*$E2362,0)),0),0)</f>
        <v>0</v>
      </c>
      <c r="T2362" s="5">
        <f ca="1">IF(AND($G2361,NOT(ISTEXT($G2360)),ISNUMBER(Poczatek),ISNUMBER(Koniec_Projekt)),IFERROR(IF(LataProjekcji=$F2363,ROUND($D2361-SUM($K2362:S2362),0),ROUND(T2360*$E2362,0)),0),0)</f>
        <v>0</v>
      </c>
      <c r="U2362" s="5">
        <f ca="1">IF(AND($G2361,NOT(ISTEXT($G2360)),ISNUMBER(Poczatek),ISNUMBER(Koniec_Projekt)),IFERROR(IF(LataProjekcji=$F2363,ROUND($D2361-SUM($K2362:T2362),0),ROUND(U2360*$E2362,0)),0),0)</f>
        <v>0</v>
      </c>
      <c r="V2362" s="5">
        <f ca="1">IF(AND($G2361,NOT(ISTEXT($G2360)),ISNUMBER(Poczatek),ISNUMBER(Koniec_Projekt)),IFERROR(IF(LataProjekcji=$F2363,ROUND($D2361-SUM($K2362:U2362),0),ROUND(V2360*$E2362,0)),0),0)</f>
        <v>0</v>
      </c>
      <c r="W2362" s="5">
        <f ca="1">IF(AND($G2361,NOT(ISTEXT($G2360)),ISNUMBER(Poczatek),ISNUMBER(Koniec_Projekt)),IFERROR(IF(LataProjekcji=$F2363,ROUND($D2361-SUM($K2362:V2362),0),ROUND(W2360*$E2362,0)),0),0)</f>
        <v>0</v>
      </c>
      <c r="X2362" s="5">
        <f ca="1">IF(AND($G2361,NOT(ISTEXT($G2360)),ISNUMBER(Poczatek),ISNUMBER(Koniec_Projekt)),IFERROR(IF(LataProjekcji=$F2363,ROUND($D2361-SUM($K2362:W2362),0),ROUND(X2360*$E2362,0)),0),0)</f>
        <v>0</v>
      </c>
    </row>
    <row r="2363" spans="2:24" hidden="1">
      <c r="B2363" s="554" t="s">
        <v>803</v>
      </c>
      <c r="D2363" s="1">
        <f ca="1">IFERROR(ROUNDUP(D2361/E2362,0),0)</f>
        <v>0</v>
      </c>
      <c r="E2363" s="1">
        <f ca="1">IF(D2363=0,0,DATEDIF(DATE(D2360,E2360,1),DATE(F2362,G2362,1),"m"))</f>
        <v>0</v>
      </c>
      <c r="F2363" s="1" t="str">
        <f ca="1">IFERROR(YEAR(G2360),"brak daty")</f>
        <v>brak daty</v>
      </c>
      <c r="G2363" s="1" t="str">
        <f ca="1">IFERROR(MONTH(G2360),"brak daty")</f>
        <v>brak daty</v>
      </c>
      <c r="H2363" s="5"/>
      <c r="I2363" s="1" t="s">
        <v>444</v>
      </c>
      <c r="K2363" s="5">
        <f ca="1">IF(AND($G2361,NOT(ISTEXT($G2360)),ISNUMBER(Poczatek),ISNUMBER(Koniec_Projekt)),IFERROR(IF(LataProjekcji=$F2362,IF(AND($G2362=$G2363,$F2362=$F2363),ROUND($D2361-SUM($K2363),0),ROUND(K2361*$E2362,0)),IF(LataProjekcji&gt;$F2362,0,ROUND(K2361*$E2362,0))),0),0)</f>
        <v>0</v>
      </c>
      <c r="L2363" s="5">
        <f ca="1">IF(AND($G2361,NOT(ISTEXT($G2360)),ISNUMBER(Poczatek),ISNUMBER(Koniec_Projekt)),IFERROR(IF(LataProjekcji=$F2362,IF(AND($G2362=$G2363,$F2362=$F2363),ROUND($D2361-SUM($K2363:K2363),0),ROUND(L2361*$E2362,0)),IF(LataProjekcji&gt;$F2362,0,ROUND(L2361*$E2362,0))),0),0)</f>
        <v>0</v>
      </c>
      <c r="M2363" s="5">
        <f ca="1">IF(AND($G2361,NOT(ISTEXT($G2360)),ISNUMBER(Poczatek),ISNUMBER(Koniec_Projekt)),IFERROR(IF(LataProjekcji=$F2362,IF(AND($G2362=$G2363,$F2362=$F2363),ROUND($D2361-SUM($K2363:L2363),0),ROUND(M2361*$E2362,0)),IF(LataProjekcji&gt;$F2362,0,ROUND(M2361*$E2362,0))),0),0)</f>
        <v>0</v>
      </c>
      <c r="N2363" s="5">
        <f ca="1">IF(AND($G2361,NOT(ISTEXT($G2360)),ISNUMBER(Poczatek),ISNUMBER(Koniec_Projekt)),IFERROR(IF(LataProjekcji=$F2362,IF(AND($G2362=$G2363,$F2362=$F2363),ROUND($D2361-SUM($K2363:M2363),0),ROUND(N2361*$E2362,0)),IF(LataProjekcji&gt;$F2362,0,ROUND(N2361*$E2362,0))),0),0)</f>
        <v>0</v>
      </c>
      <c r="O2363" s="5">
        <f ca="1">IF(AND($G2361,NOT(ISTEXT($G2360)),ISNUMBER(Poczatek),ISNUMBER(Koniec_Projekt)),IFERROR(IF(LataProjekcji=$F2362,IF(AND($G2362=$G2363,$F2362=$F2363),ROUND($D2361-SUM($K2363:N2363),0),ROUND(O2361*$E2362,0)),IF(LataProjekcji&gt;$F2362,0,ROUND(O2361*$E2362,0))),0),0)</f>
        <v>0</v>
      </c>
      <c r="P2363" s="5">
        <f ca="1">IF(AND($G2361,NOT(ISTEXT($G2360)),ISNUMBER(Poczatek),ISNUMBER(Koniec_Projekt)),IFERROR(IF(LataProjekcji=$F2362,IF(AND($G2362=$G2363,$F2362=$F2363),ROUND($D2361-SUM($K2363:O2363),0),ROUND(P2361*$E2362,0)),IF(LataProjekcji&gt;$F2362,0,ROUND(P2361*$E2362,0))),0),0)</f>
        <v>0</v>
      </c>
      <c r="Q2363" s="5">
        <f ca="1">IF(AND($G2361,NOT(ISTEXT($G2360)),ISNUMBER(Poczatek),ISNUMBER(Koniec_Projekt)),IFERROR(IF(LataProjekcji=$F2362,IF(AND($G2362=$G2363,$F2362=$F2363),ROUND($D2361-SUM($K2363:P2363),0),ROUND(Q2361*$E2362,0)),IF(LataProjekcji&gt;$F2362,0,ROUND(Q2361*$E2362,0))),0),0)</f>
        <v>0</v>
      </c>
      <c r="R2363" s="5">
        <f ca="1">IF(AND($G2361,NOT(ISTEXT($G2360)),ISNUMBER(Poczatek),ISNUMBER(Koniec_Projekt)),IFERROR(IF(LataProjekcji=$F2362,IF(AND($G2362=$G2363,$F2362=$F2363),ROUND($D2361-SUM($K2363:Q2363),0),ROUND(R2361*$E2362,0)),IF(LataProjekcji&gt;$F2362,0,ROUND(R2361*$E2362,0))),0),0)</f>
        <v>0</v>
      </c>
      <c r="S2363" s="5">
        <f ca="1">IF(AND($G2361,NOT(ISTEXT($G2360)),ISNUMBER(Poczatek),ISNUMBER(Koniec_Projekt)),IFERROR(IF(LataProjekcji=$F2362,IF(AND($G2362=$G2363,$F2362=$F2363),ROUND($D2361-SUM($K2363:R2363),0),ROUND(S2361*$E2362,0)),IF(LataProjekcji&gt;$F2362,0,ROUND(S2361*$E2362,0))),0),0)</f>
        <v>0</v>
      </c>
      <c r="T2363" s="5">
        <f ca="1">IF(AND($G2361,NOT(ISTEXT($G2360)),ISNUMBER(Poczatek),ISNUMBER(Koniec_Projekt)),IFERROR(IF(LataProjekcji=$F2362,IF(AND($G2362=$G2363,$F2362=$F2363),ROUND($D2361-SUM($K2363:S2363),0),ROUND(T2361*$E2362,0)),IF(LataProjekcji&gt;$F2362,0,ROUND(T2361*$E2362,0))),0),0)</f>
        <v>0</v>
      </c>
      <c r="U2363" s="5">
        <f ca="1">IF(AND($G2361,NOT(ISTEXT($G2360)),ISNUMBER(Poczatek),ISNUMBER(Koniec_Projekt)),IFERROR(IF(LataProjekcji=$F2362,IF(AND($G2362=$G2363,$F2362=$F2363),ROUND($D2361-SUM($K2363:T2363),0),ROUND(U2361*$E2362,0)),IF(LataProjekcji&gt;$F2362,0,ROUND(U2361*$E2362,0))),0),0)</f>
        <v>0</v>
      </c>
      <c r="V2363" s="5">
        <f ca="1">IF(AND($G2361,NOT(ISTEXT($G2360)),ISNUMBER(Poczatek),ISNUMBER(Koniec_Projekt)),IFERROR(IF(LataProjekcji=$F2362,IF(AND($G2362=$G2363,$F2362=$F2363),ROUND($D2361-SUM($K2363:U2363),0),ROUND(V2361*$E2362,0)),IF(LataProjekcji&gt;$F2362,0,ROUND(V2361*$E2362,0))),0),0)</f>
        <v>0</v>
      </c>
      <c r="W2363" s="5">
        <f ca="1">IF(AND($G2361,NOT(ISTEXT($G2360)),ISNUMBER(Poczatek),ISNUMBER(Koniec_Projekt)),IFERROR(IF(LataProjekcji=$F2362,IF(AND($G2362=$G2363,$F2362=$F2363),ROUND($D2361-SUM($K2363:V2363),0),ROUND(W2361*$E2362,0)),IF(LataProjekcji&gt;$F2362,0,ROUND(W2361*$E2362,0))),0),0)</f>
        <v>0</v>
      </c>
      <c r="X2363" s="5">
        <f ca="1">IF(AND($G2361,NOT(ISTEXT($G2360)),ISNUMBER(Poczatek),ISNUMBER(Koniec_Projekt)),IFERROR(IF(LataProjekcji=$F2362,IF(AND($G2362=$G2363,$F2362=$F2363),ROUND($D2361-SUM($K2363:W2363),0),ROUND(X2361*$E2362,0)),IF(LataProjekcji&gt;$F2362,0,ROUND(X2361*$E2362,0))),0),0)</f>
        <v>0</v>
      </c>
    </row>
    <row r="2364" spans="2:24" ht="12.75" hidden="1" thickBot="1">
      <c r="B2364" s="555" t="s">
        <v>804</v>
      </c>
      <c r="C2364" s="556"/>
      <c r="D2364" s="557">
        <f ca="1">IF(D2361&gt;10,ROUND((D2363-1)*E2362,0),E2362)</f>
        <v>0</v>
      </c>
      <c r="E2364" s="557">
        <f ca="1">D2361-D2364</f>
        <v>0</v>
      </c>
      <c r="F2364" s="556"/>
      <c r="G2364" s="556"/>
      <c r="H2364" s="556"/>
      <c r="I2364" s="556"/>
      <c r="J2364" s="556"/>
      <c r="K2364" s="556"/>
      <c r="L2364" s="556"/>
      <c r="M2364" s="556"/>
      <c r="N2364" s="556"/>
      <c r="O2364" s="556"/>
      <c r="P2364" s="556"/>
      <c r="Q2364" s="556"/>
      <c r="R2364" s="556"/>
      <c r="S2364" s="556"/>
      <c r="T2364" s="556"/>
      <c r="U2364" s="556"/>
      <c r="V2364" s="556"/>
      <c r="W2364" s="556"/>
      <c r="X2364" s="556"/>
    </row>
    <row r="2365" spans="2:24" ht="12.75" hidden="1" thickTop="1"/>
    <row r="2366" spans="2:24" ht="12.75" hidden="1" thickBot="1">
      <c r="B2366" s="558" t="str">
        <f ca="1">"nazwa ST: "&amp;B1173</f>
        <v>nazwa ST: 0</v>
      </c>
      <c r="C2366" s="558"/>
      <c r="D2366" s="559">
        <f>D1173</f>
        <v>8</v>
      </c>
      <c r="E2366" s="558"/>
      <c r="F2366" s="558"/>
      <c r="G2366" s="558"/>
      <c r="H2366" s="558"/>
      <c r="I2366" s="558"/>
      <c r="J2366" s="558"/>
      <c r="K2366" s="567" t="str">
        <f t="shared" ref="K2366:X2366" si="1718">LataProjekcji</f>
        <v>Uzupełnij dane</v>
      </c>
      <c r="L2366" s="567" t="str">
        <f t="shared" si="1718"/>
        <v/>
      </c>
      <c r="M2366" s="567" t="str">
        <f t="shared" si="1718"/>
        <v/>
      </c>
      <c r="N2366" s="567" t="str">
        <f t="shared" si="1718"/>
        <v/>
      </c>
      <c r="O2366" s="567" t="str">
        <f t="shared" si="1718"/>
        <v/>
      </c>
      <c r="P2366" s="567" t="str">
        <f t="shared" si="1718"/>
        <v/>
      </c>
      <c r="Q2366" s="567" t="str">
        <f t="shared" si="1718"/>
        <v/>
      </c>
      <c r="R2366" s="567" t="str">
        <f t="shared" si="1718"/>
        <v/>
      </c>
      <c r="S2366" s="567" t="str">
        <f t="shared" si="1718"/>
        <v/>
      </c>
      <c r="T2366" s="567" t="str">
        <f t="shared" si="1718"/>
        <v/>
      </c>
      <c r="U2366" s="567" t="str">
        <f t="shared" si="1718"/>
        <v/>
      </c>
      <c r="V2366" s="567" t="str">
        <f t="shared" si="1718"/>
        <v/>
      </c>
      <c r="W2366" s="567" t="str">
        <f t="shared" si="1718"/>
        <v/>
      </c>
      <c r="X2366" s="567" t="str">
        <f t="shared" si="1718"/>
        <v/>
      </c>
    </row>
    <row r="2367" spans="2:24" hidden="1">
      <c r="B2367" s="554" t="s">
        <v>805</v>
      </c>
      <c r="D2367" s="1">
        <f ca="1">D1174</f>
        <v>1900</v>
      </c>
      <c r="E2367" s="1">
        <f ca="1">E1174</f>
        <v>1</v>
      </c>
      <c r="F2367" s="1">
        <f ca="1">IF(D2368&gt;10,F1174,1)</f>
        <v>1</v>
      </c>
      <c r="G2367" s="553" t="str">
        <f ca="1">IF(ISBLANK(OFFSET($E$195,$D2366,0)),"brak daty",IF(D2368&gt;10,EDATE(OFFSET($E$195,$D2366,0),D2370),DATE(D2367,E2367,1)))</f>
        <v>brak daty</v>
      </c>
      <c r="H2367" s="566" t="b">
        <f ca="1">SUM(K2367:X2367)=D2370</f>
        <v>1</v>
      </c>
      <c r="I2367" s="1" t="s">
        <v>801</v>
      </c>
      <c r="K2367" s="5">
        <f ca="1">IF(AND($G2368,NOT(ISTEXT($G2367)),ISNUMBER(Poczatek),ISNUMBER(Koniec_Projekt)),IFERROR(IF($D2367=LataProjekcji,$F2367,IF($D2367&lt;LataProjekcji,IF((SUM(K2367)+12)&lt;$D2370,12,$D2370-SUM(K2367)),0)),0),0)</f>
        <v>0</v>
      </c>
      <c r="L2367" s="5">
        <f ca="1">IF(AND($G2368,NOT(ISTEXT($G2367)),ISNUMBER(Poczatek),ISNUMBER(Koniec_Projekt)),IFERROR(IF($D2367=LataProjekcji,$F2367,IF($D2367&lt;LataProjekcji,IF((SUM($K2367:K2367)+12)&lt;$D2370,12,$D2370-SUM($K2367:K2367)),0)),0),0)</f>
        <v>0</v>
      </c>
      <c r="M2367" s="5">
        <f ca="1">IF(AND($G2368,NOT(ISTEXT($G2367)),ISNUMBER(Poczatek),ISNUMBER(Koniec_Projekt)),IFERROR(IF($D2367=LataProjekcji,$F2367,IF($D2367&lt;LataProjekcji,IF((SUM($K2367:L2367)+12)&lt;$D2370,12,$D2370-SUM($K2367:L2367)),0)),0),0)</f>
        <v>0</v>
      </c>
      <c r="N2367" s="5">
        <f ca="1">IF(AND($G2368,NOT(ISTEXT($G2367)),ISNUMBER(Poczatek),ISNUMBER(Koniec_Projekt)),IFERROR(IF($D2367=LataProjekcji,$F2367,IF($D2367&lt;LataProjekcji,IF((SUM($K2367:M2367)+12)&lt;$D2370,12,$D2370-SUM($K2367:M2367)),0)),0),0)</f>
        <v>0</v>
      </c>
      <c r="O2367" s="5">
        <f ca="1">IF(AND($G2368,NOT(ISTEXT($G2367)),ISNUMBER(Poczatek),ISNUMBER(Koniec_Projekt)),IFERROR(IF($D2367=LataProjekcji,$F2367,IF($D2367&lt;LataProjekcji,IF((SUM($K2367:N2367)+12)&lt;$D2370,12,$D2370-SUM($K2367:N2367)),0)),0),0)</f>
        <v>0</v>
      </c>
      <c r="P2367" s="5">
        <f ca="1">IF(AND($G2368,NOT(ISTEXT($G2367)),ISNUMBER(Poczatek),ISNUMBER(Koniec_Projekt)),IFERROR(IF($D2367=LataProjekcji,$F2367,IF($D2367&lt;LataProjekcji,IF((SUM($K2367:O2367)+12)&lt;$D2370,12,$D2370-SUM($K2367:O2367)),0)),0),0)</f>
        <v>0</v>
      </c>
      <c r="Q2367" s="5">
        <f ca="1">IF(AND($G2368,NOT(ISTEXT($G2367)),ISNUMBER(Poczatek),ISNUMBER(Koniec_Projekt)),IFERROR(IF($D2367=LataProjekcji,$F2367,IF($D2367&lt;LataProjekcji,IF((SUM($K2367:P2367)+12)&lt;$D2370,12,$D2370-SUM($K2367:P2367)),0)),0),0)</f>
        <v>0</v>
      </c>
      <c r="R2367" s="5">
        <f ca="1">IF(AND($G2368,NOT(ISTEXT($G2367)),ISNUMBER(Poczatek),ISNUMBER(Koniec_Projekt)),IFERROR(IF($D2367=LataProjekcji,$F2367,IF($D2367&lt;LataProjekcji,IF((SUM($K2367:Q2367)+12)&lt;$D2370,12,$D2370-SUM($K2367:Q2367)),0)),0),0)</f>
        <v>0</v>
      </c>
      <c r="S2367" s="5">
        <f ca="1">IF(AND($G2368,NOT(ISTEXT($G2367)),ISNUMBER(Poczatek),ISNUMBER(Koniec_Projekt)),IFERROR(IF($D2367=LataProjekcji,$F2367,IF($D2367&lt;LataProjekcji,IF((SUM($K2367:R2367)+12)&lt;$D2370,12,$D2370-SUM($K2367:R2367)),0)),0),0)</f>
        <v>0</v>
      </c>
      <c r="T2367" s="5">
        <f ca="1">IF(AND($G2368,NOT(ISTEXT($G2367)),ISNUMBER(Poczatek),ISNUMBER(Koniec_Projekt)),IFERROR(IF($D2367=LataProjekcji,$F2367,IF($D2367&lt;LataProjekcji,IF((SUM($K2367:S2367)+12)&lt;$D2370,12,$D2370-SUM($K2367:S2367)),0)),0),0)</f>
        <v>0</v>
      </c>
      <c r="U2367" s="5">
        <f ca="1">IF(AND($G2368,NOT(ISTEXT($G2367)),ISNUMBER(Poczatek),ISNUMBER(Koniec_Projekt)),IFERROR(IF($D2367=LataProjekcji,$F2367,IF($D2367&lt;LataProjekcji,IF((SUM($K2367:T2367)+12)&lt;$D2370,12,$D2370-SUM($K2367:T2367)),0)),0),0)</f>
        <v>0</v>
      </c>
      <c r="V2367" s="5">
        <f ca="1">IF(AND($G2368,NOT(ISTEXT($G2367)),ISNUMBER(Poczatek),ISNUMBER(Koniec_Projekt)),IFERROR(IF($D2367=LataProjekcji,$F2367,IF($D2367&lt;LataProjekcji,IF((SUM($K2367:U2367)+12)&lt;$D2370,12,$D2370-SUM($K2367:U2367)),0)),0),0)</f>
        <v>0</v>
      </c>
      <c r="W2367" s="5">
        <f ca="1">IF(AND($G2368,NOT(ISTEXT($G2367)),ISNUMBER(Poczatek),ISNUMBER(Koniec_Projekt)),IFERROR(IF($D2367=LataProjekcji,$F2367,IF($D2367&lt;LataProjekcji,IF((SUM($K2367:V2367)+12)&lt;$D2370,12,$D2370-SUM($K2367:V2367)),0)),0),0)</f>
        <v>0</v>
      </c>
      <c r="X2367" s="5">
        <f ca="1">IF(AND($G2368,NOT(ISTEXT($G2367)),ISNUMBER(Poczatek),ISNUMBER(Koniec_Projekt)),IFERROR(IF($D2367=LataProjekcji,$F2367,IF($D2367&lt;LataProjekcji,IF((SUM($K2367:W2367)+12)&lt;$D2370,12,$D2370-SUM($K2367:W2367)),0)),0),0)</f>
        <v>0</v>
      </c>
    </row>
    <row r="2368" spans="2:24" hidden="1">
      <c r="B2368" s="554" t="s">
        <v>807</v>
      </c>
      <c r="D2368" s="5">
        <f ca="1">D1175</f>
        <v>0</v>
      </c>
      <c r="E2368" s="474">
        <f ca="1">E1175</f>
        <v>0</v>
      </c>
      <c r="F2368" s="474">
        <f ca="1">F1175</f>
        <v>0</v>
      </c>
      <c r="G2368" s="1" t="b">
        <f>NOT(ISBLANK(am_prace_rozwojowe))</f>
        <v>0</v>
      </c>
      <c r="H2368" s="566" t="b">
        <f ca="1">SUM(K2368:X2368)=E2370</f>
        <v>1</v>
      </c>
      <c r="I2368" s="1" t="s">
        <v>802</v>
      </c>
      <c r="K2368" s="565">
        <f ca="1">IF(AND($G2368,NOT(ISTEXT($G2367)),ISNUMBER(Poczatek),ISNUMBER(Koniec_Projekt)),IFERROR(IF($D2367=LataProjekcji,IF($F2367&gt;$E2370,$E2370,$F2367),IF($D2370&gt;=$E2370,(IF($D2367&lt;LataProjekcji,IF((SUM(J2368:$K2368)+12)&lt;$E2370,12,$E2370-SUM(J2368:$K2368)),0)),(IF($D2367&lt;LataProjekcji,IF((SUM(J2368:$K2368)+12)&lt;$D2370,12,$D2370-SUM(J2368:$K2368)),0)))),0),0)</f>
        <v>0</v>
      </c>
      <c r="L2368" s="565">
        <f ca="1">IF(AND($G2368,NOT(ISTEXT($G2367)),ISNUMBER(Poczatek),ISNUMBER(Koniec_Projekt)),IFERROR(IF($D2367=LataProjekcji,IF($F2367&gt;$E2370,$E2370,$F2367),IF($D2370&gt;=$E2370,(IF($D2367&lt;LataProjekcji,IF((SUM($K2368:K2368)+12)&lt;$E2370,12,$E2370-SUM($K2368:K2368)),0)),(IF($D2367&lt;LataProjekcji,IF((SUM($K2368:K2368)+12)&lt;$D2370,12,$D2370-SUM($K2368:K2368)),0)))),0),0)</f>
        <v>0</v>
      </c>
      <c r="M2368" s="565">
        <f ca="1">IF(AND($G2368,NOT(ISTEXT($G2367)),ISNUMBER(Poczatek),ISNUMBER(Koniec_Projekt)),IFERROR(IF($D2367=LataProjekcji,IF($F2367&gt;$E2370,$E2370,$F2367),IF($D2370&gt;=$E2370,(IF($D2367&lt;LataProjekcji,IF((SUM($K2368:L2368)+12)&lt;$E2370,12,$E2370-SUM($K2368:L2368)),0)),(IF($D2367&lt;LataProjekcji,IF((SUM($K2368:L2368)+12)&lt;$D2370,12,$D2370-SUM($K2368:L2368)),0)))),0),0)</f>
        <v>0</v>
      </c>
      <c r="N2368" s="565">
        <f ca="1">IF(AND($G2368,NOT(ISTEXT($G2367)),ISNUMBER(Poczatek),ISNUMBER(Koniec_Projekt)),IFERROR(IF($D2367=LataProjekcji,IF($F2367&gt;$E2370,$E2370,$F2367),IF($D2370&gt;=$E2370,(IF($D2367&lt;LataProjekcji,IF((SUM($K2368:M2368)+12)&lt;$E2370,12,$E2370-SUM($K2368:M2368)),0)),(IF($D2367&lt;LataProjekcji,IF((SUM($K2368:M2368)+12)&lt;$D2370,12,$D2370-SUM($K2368:M2368)),0)))),0),0)</f>
        <v>0</v>
      </c>
      <c r="O2368" s="565">
        <f ca="1">IF(AND($G2368,NOT(ISTEXT($G2367)),ISNUMBER(Poczatek),ISNUMBER(Koniec_Projekt)),IFERROR(IF($D2367=LataProjekcji,IF($F2367&gt;$E2370,$E2370,$F2367),IF($D2370&gt;=$E2370,(IF($D2367&lt;LataProjekcji,IF((SUM($K2368:N2368)+12)&lt;$E2370,12,$E2370-SUM($K2368:N2368)),0)),(IF($D2367&lt;LataProjekcji,IF((SUM($K2368:N2368)+12)&lt;$D2370,12,$D2370-SUM($K2368:N2368)),0)))),0),0)</f>
        <v>0</v>
      </c>
      <c r="P2368" s="565">
        <f ca="1">IF(AND($G2368,NOT(ISTEXT($G2367)),ISNUMBER(Poczatek),ISNUMBER(Koniec_Projekt)),IFERROR(IF($D2367=LataProjekcji,IF($F2367&gt;$E2370,$E2370,$F2367),IF($D2370&gt;=$E2370,(IF($D2367&lt;LataProjekcji,IF((SUM($K2368:O2368)+12)&lt;$E2370,12,$E2370-SUM($K2368:O2368)),0)),(IF($D2367&lt;LataProjekcji,IF((SUM($K2368:O2368)+12)&lt;$D2370,12,$D2370-SUM($K2368:O2368)),0)))),0),0)</f>
        <v>0</v>
      </c>
      <c r="Q2368" s="565">
        <f ca="1">IF(AND($G2368,NOT(ISTEXT($G2367)),ISNUMBER(Poczatek),ISNUMBER(Koniec_Projekt)),IFERROR(IF($D2367=LataProjekcji,IF($F2367&gt;$E2370,$E2370,$F2367),IF($D2370&gt;=$E2370,(IF($D2367&lt;LataProjekcji,IF((SUM($K2368:P2368)+12)&lt;$E2370,12,$E2370-SUM($K2368:P2368)),0)),(IF($D2367&lt;LataProjekcji,IF((SUM($K2368:P2368)+12)&lt;$D2370,12,$D2370-SUM($K2368:P2368)),0)))),0),0)</f>
        <v>0</v>
      </c>
      <c r="R2368" s="565">
        <f ca="1">IF(AND($G2368,NOT(ISTEXT($G2367)),ISNUMBER(Poczatek),ISNUMBER(Koniec_Projekt)),IFERROR(IF($D2367=LataProjekcji,IF($F2367&gt;$E2370,$E2370,$F2367),IF($D2370&gt;=$E2370,(IF($D2367&lt;LataProjekcji,IF((SUM($K2368:Q2368)+12)&lt;$E2370,12,$E2370-SUM($K2368:Q2368)),0)),(IF($D2367&lt;LataProjekcji,IF((SUM($K2368:Q2368)+12)&lt;$D2370,12,$D2370-SUM($K2368:Q2368)),0)))),0),0)</f>
        <v>0</v>
      </c>
      <c r="S2368" s="565">
        <f ca="1">IF(AND($G2368,NOT(ISTEXT($G2367)),ISNUMBER(Poczatek),ISNUMBER(Koniec_Projekt)),IFERROR(IF($D2367=LataProjekcji,IF($F2367&gt;$E2370,$E2370,$F2367),IF($D2370&gt;=$E2370,(IF($D2367&lt;LataProjekcji,IF((SUM($K2368:R2368)+12)&lt;$E2370,12,$E2370-SUM($K2368:R2368)),0)),(IF($D2367&lt;LataProjekcji,IF((SUM($K2368:R2368)+12)&lt;$D2370,12,$D2370-SUM($K2368:R2368)),0)))),0),0)</f>
        <v>0</v>
      </c>
      <c r="T2368" s="565">
        <f ca="1">IF(AND($G2368,NOT(ISTEXT($G2367)),ISNUMBER(Poczatek),ISNUMBER(Koniec_Projekt)),IFERROR(IF($D2367=LataProjekcji,IF($F2367&gt;$E2370,$E2370,$F2367),IF($D2370&gt;=$E2370,(IF($D2367&lt;LataProjekcji,IF((SUM($K2368:S2368)+12)&lt;$E2370,12,$E2370-SUM($K2368:S2368)),0)),(IF($D2367&lt;LataProjekcji,IF((SUM($K2368:S2368)+12)&lt;$D2370,12,$D2370-SUM($K2368:S2368)),0)))),0),0)</f>
        <v>0</v>
      </c>
      <c r="U2368" s="565">
        <f ca="1">IF(AND($G2368,NOT(ISTEXT($G2367)),ISNUMBER(Poczatek),ISNUMBER(Koniec_Projekt)),IFERROR(IF($D2367=LataProjekcji,IF($F2367&gt;$E2370,$E2370,$F2367),IF($D2370&gt;=$E2370,(IF($D2367&lt;LataProjekcji,IF((SUM($K2368:T2368)+12)&lt;$E2370,12,$E2370-SUM($K2368:T2368)),0)),(IF($D2367&lt;LataProjekcji,IF((SUM($K2368:T2368)+12)&lt;$D2370,12,$D2370-SUM($K2368:T2368)),0)))),0),0)</f>
        <v>0</v>
      </c>
      <c r="V2368" s="565">
        <f ca="1">IF(AND($G2368,NOT(ISTEXT($G2367)),ISNUMBER(Poczatek),ISNUMBER(Koniec_Projekt)),IFERROR(IF($D2367=LataProjekcji,IF($F2367&gt;$E2370,$E2370,$F2367),IF($D2370&gt;=$E2370,(IF($D2367&lt;LataProjekcji,IF((SUM($K2368:U2368)+12)&lt;$E2370,12,$E2370-SUM($K2368:U2368)),0)),(IF($D2367&lt;LataProjekcji,IF((SUM($K2368:U2368)+12)&lt;$D2370,12,$D2370-SUM($K2368:U2368)),0)))),0),0)</f>
        <v>0</v>
      </c>
      <c r="W2368" s="565">
        <f ca="1">IF(AND($G2368,NOT(ISTEXT($G2367)),ISNUMBER(Poczatek),ISNUMBER(Koniec_Projekt)),IFERROR(IF($D2367=LataProjekcji,IF($F2367&gt;$E2370,$E2370,$F2367),IF($D2370&gt;=$E2370,(IF($D2367&lt;LataProjekcji,IF((SUM($K2368:V2368)+12)&lt;$E2370,12,$E2370-SUM($K2368:V2368)),0)),(IF($D2367&lt;LataProjekcji,IF((SUM($K2368:V2368)+12)&lt;$D2370,12,$D2370-SUM($K2368:V2368)),0)))),0),0)</f>
        <v>0</v>
      </c>
      <c r="X2368" s="565">
        <f ca="1">IF(AND($G2368,NOT(ISTEXT($G2367)),ISNUMBER(Poczatek),ISNUMBER(Koniec_Projekt)),IFERROR(IF($D2367=LataProjekcji,IF($F2367&gt;$E2370,$E2370,$F2367),IF($D2370&gt;=$E2370,(IF($D2367&lt;LataProjekcji,IF((SUM($K2368:W2368)+12)&lt;$E2370,12,$E2370-SUM($K2368:W2368)),0)),(IF($D2367&lt;LataProjekcji,IF((SUM($K2368:W2368)+12)&lt;$D2370,12,$D2370-SUM($K2368:W2368)),0)))),0),0)</f>
        <v>0</v>
      </c>
    </row>
    <row r="2369" spans="2:24" hidden="1">
      <c r="B2369" s="554" t="s">
        <v>806</v>
      </c>
      <c r="D2369" s="474">
        <f ca="1">D1176</f>
        <v>0</v>
      </c>
      <c r="E2369" s="474">
        <f ca="1">IF(D2368&gt;10,ROUND(D2369/12,2),D2369)</f>
        <v>0</v>
      </c>
      <c r="F2369" s="552">
        <f>Koniec_Projekt</f>
        <v>0</v>
      </c>
      <c r="G2369" s="330">
        <f>Miesiac_Koniec_Projekt</f>
        <v>0</v>
      </c>
      <c r="H2369" s="566" t="b">
        <f ca="1">SUM(K2369:X2369)=D2368</f>
        <v>1</v>
      </c>
      <c r="I2369" s="1" t="s">
        <v>739</v>
      </c>
      <c r="K2369" s="256">
        <f ca="1">IF(AND($G2368,NOT(ISTEXT($G2367)),ISNUMBER(Poczatek),ISNUMBER(Koniec_Projekt)),IFERROR(IF(LataProjekcji=$F2370,ROUND($D2368,0),ROUND(K2367*$E2369,0)),0),0)</f>
        <v>0</v>
      </c>
      <c r="L2369" s="5">
        <f ca="1">IF(AND($G2368,NOT(ISTEXT($G2367)),ISNUMBER(Poczatek),ISNUMBER(Koniec_Projekt)),IFERROR(IF(LataProjekcji=$F2370,ROUND($D2368-SUM(K2369:$K2369),0),ROUND(L2367*$E2369,0)),0),0)</f>
        <v>0</v>
      </c>
      <c r="M2369" s="5">
        <f ca="1">IF(AND($G2368,NOT(ISTEXT($G2367)),ISNUMBER(Poczatek),ISNUMBER(Koniec_Projekt)),IFERROR(IF(LataProjekcji=$F2370,ROUND($D2368-SUM($K2369:L2369),0),ROUND(M2367*$E2369,0)),0),0)</f>
        <v>0</v>
      </c>
      <c r="N2369" s="5">
        <f ca="1">IF(AND($G2368,NOT(ISTEXT($G2367)),ISNUMBER(Poczatek),ISNUMBER(Koniec_Projekt)),IFERROR(IF(LataProjekcji=$F2370,ROUND($D2368-SUM($K2369:M2369),0),ROUND(N2367*$E2369,0)),0),0)</f>
        <v>0</v>
      </c>
      <c r="O2369" s="5">
        <f ca="1">IF(AND($G2368,NOT(ISTEXT($G2367)),ISNUMBER(Poczatek),ISNUMBER(Koniec_Projekt)),IFERROR(IF(LataProjekcji=$F2370,ROUND($D2368-SUM($K2369:N2369),0),ROUND(O2367*$E2369,0)),0),0)</f>
        <v>0</v>
      </c>
      <c r="P2369" s="5">
        <f ca="1">IF(AND($G2368,NOT(ISTEXT($G2367)),ISNUMBER(Poczatek),ISNUMBER(Koniec_Projekt)),IFERROR(IF(LataProjekcji=$F2370,ROUND($D2368-SUM($K2369:O2369),0),ROUND(P2367*$E2369,0)),0),0)</f>
        <v>0</v>
      </c>
      <c r="Q2369" s="5">
        <f ca="1">IF(AND($G2368,NOT(ISTEXT($G2367)),ISNUMBER(Poczatek),ISNUMBER(Koniec_Projekt)),IFERROR(IF(LataProjekcji=$F2370,ROUND($D2368-SUM($K2369:P2369),0),ROUND(Q2367*$E2369,0)),0),0)</f>
        <v>0</v>
      </c>
      <c r="R2369" s="5">
        <f ca="1">IF(AND($G2368,NOT(ISTEXT($G2367)),ISNUMBER(Poczatek),ISNUMBER(Koniec_Projekt)),IFERROR(IF(LataProjekcji=$F2370,ROUND($D2368-SUM($K2369:Q2369),0),ROUND(R2367*$E2369,0)),0),0)</f>
        <v>0</v>
      </c>
      <c r="S2369" s="5">
        <f ca="1">IF(AND($G2368,NOT(ISTEXT($G2367)),ISNUMBER(Poczatek),ISNUMBER(Koniec_Projekt)),IFERROR(IF(LataProjekcji=$F2370,ROUND($D2368-SUM($K2369:R2369),0),ROUND(S2367*$E2369,0)),0),0)</f>
        <v>0</v>
      </c>
      <c r="T2369" s="5">
        <f ca="1">IF(AND($G2368,NOT(ISTEXT($G2367)),ISNUMBER(Poczatek),ISNUMBER(Koniec_Projekt)),IFERROR(IF(LataProjekcji=$F2370,ROUND($D2368-SUM($K2369:S2369),0),ROUND(T2367*$E2369,0)),0),0)</f>
        <v>0</v>
      </c>
      <c r="U2369" s="5">
        <f ca="1">IF(AND($G2368,NOT(ISTEXT($G2367)),ISNUMBER(Poczatek),ISNUMBER(Koniec_Projekt)),IFERROR(IF(LataProjekcji=$F2370,ROUND($D2368-SUM($K2369:T2369),0),ROUND(U2367*$E2369,0)),0),0)</f>
        <v>0</v>
      </c>
      <c r="V2369" s="5">
        <f ca="1">IF(AND($G2368,NOT(ISTEXT($G2367)),ISNUMBER(Poczatek),ISNUMBER(Koniec_Projekt)),IFERROR(IF(LataProjekcji=$F2370,ROUND($D2368-SUM($K2369:U2369),0),ROUND(V2367*$E2369,0)),0),0)</f>
        <v>0</v>
      </c>
      <c r="W2369" s="5">
        <f ca="1">IF(AND($G2368,NOT(ISTEXT($G2367)),ISNUMBER(Poczatek),ISNUMBER(Koniec_Projekt)),IFERROR(IF(LataProjekcji=$F2370,ROUND($D2368-SUM($K2369:V2369),0),ROUND(W2367*$E2369,0)),0),0)</f>
        <v>0</v>
      </c>
      <c r="X2369" s="5">
        <f ca="1">IF(AND($G2368,NOT(ISTEXT($G2367)),ISNUMBER(Poczatek),ISNUMBER(Koniec_Projekt)),IFERROR(IF(LataProjekcji=$F2370,ROUND($D2368-SUM($K2369:W2369),0),ROUND(X2367*$E2369,0)),0),0)</f>
        <v>0</v>
      </c>
    </row>
    <row r="2370" spans="2:24" hidden="1">
      <c r="B2370" s="554" t="s">
        <v>803</v>
      </c>
      <c r="D2370" s="1">
        <f ca="1">IFERROR(ROUNDUP(D2368/E2369,0),0)</f>
        <v>0</v>
      </c>
      <c r="E2370" s="1">
        <f ca="1">IF(D2370=0,0,DATEDIF(DATE(D2367,E2367,1),DATE(F2369,G2369,1),"m"))</f>
        <v>0</v>
      </c>
      <c r="F2370" s="1" t="str">
        <f ca="1">IFERROR(YEAR(G2367),"brak daty")</f>
        <v>brak daty</v>
      </c>
      <c r="G2370" s="1" t="str">
        <f ca="1">IFERROR(MONTH(G2367),"brak daty")</f>
        <v>brak daty</v>
      </c>
      <c r="H2370" s="5"/>
      <c r="I2370" s="1" t="s">
        <v>444</v>
      </c>
      <c r="K2370" s="5">
        <f ca="1">IF(AND($G2368,NOT(ISTEXT($G2367)),ISNUMBER(Poczatek),ISNUMBER(Koniec_Projekt)),IFERROR(IF(LataProjekcji=$F2369,IF(AND($G2369=$G2370,$F2369=$F2370),ROUND($D2368-SUM($K2370),0),ROUND(K2368*$E2369,0)),IF(LataProjekcji&gt;$F2369,0,ROUND(K2368*$E2369,0))),0),0)</f>
        <v>0</v>
      </c>
      <c r="L2370" s="5">
        <f ca="1">IF(AND($G2368,NOT(ISTEXT($G2367)),ISNUMBER(Poczatek),ISNUMBER(Koniec_Projekt)),IFERROR(IF(LataProjekcji=$F2369,IF(AND($G2369=$G2370,$F2369=$F2370),ROUND($D2368-SUM($K2370:K2370),0),ROUND(L2368*$E2369,0)),IF(LataProjekcji&gt;$F2369,0,ROUND(L2368*$E2369,0))),0),0)</f>
        <v>0</v>
      </c>
      <c r="M2370" s="5">
        <f ca="1">IF(AND($G2368,NOT(ISTEXT($G2367)),ISNUMBER(Poczatek),ISNUMBER(Koniec_Projekt)),IFERROR(IF(LataProjekcji=$F2369,IF(AND($G2369=$G2370,$F2369=$F2370),ROUND($D2368-SUM($K2370:L2370),0),ROUND(M2368*$E2369,0)),IF(LataProjekcji&gt;$F2369,0,ROUND(M2368*$E2369,0))),0),0)</f>
        <v>0</v>
      </c>
      <c r="N2370" s="5">
        <f ca="1">IF(AND($G2368,NOT(ISTEXT($G2367)),ISNUMBER(Poczatek),ISNUMBER(Koniec_Projekt)),IFERROR(IF(LataProjekcji=$F2369,IF(AND($G2369=$G2370,$F2369=$F2370),ROUND($D2368-SUM($K2370:M2370),0),ROUND(N2368*$E2369,0)),IF(LataProjekcji&gt;$F2369,0,ROUND(N2368*$E2369,0))),0),0)</f>
        <v>0</v>
      </c>
      <c r="O2370" s="5">
        <f ca="1">IF(AND($G2368,NOT(ISTEXT($G2367)),ISNUMBER(Poczatek),ISNUMBER(Koniec_Projekt)),IFERROR(IF(LataProjekcji=$F2369,IF(AND($G2369=$G2370,$F2369=$F2370),ROUND($D2368-SUM($K2370:N2370),0),ROUND(O2368*$E2369,0)),IF(LataProjekcji&gt;$F2369,0,ROUND(O2368*$E2369,0))),0),0)</f>
        <v>0</v>
      </c>
      <c r="P2370" s="5">
        <f ca="1">IF(AND($G2368,NOT(ISTEXT($G2367)),ISNUMBER(Poczatek),ISNUMBER(Koniec_Projekt)),IFERROR(IF(LataProjekcji=$F2369,IF(AND($G2369=$G2370,$F2369=$F2370),ROUND($D2368-SUM($K2370:O2370),0),ROUND(P2368*$E2369,0)),IF(LataProjekcji&gt;$F2369,0,ROUND(P2368*$E2369,0))),0),0)</f>
        <v>0</v>
      </c>
      <c r="Q2370" s="5">
        <f ca="1">IF(AND($G2368,NOT(ISTEXT($G2367)),ISNUMBER(Poczatek),ISNUMBER(Koniec_Projekt)),IFERROR(IF(LataProjekcji=$F2369,IF(AND($G2369=$G2370,$F2369=$F2370),ROUND($D2368-SUM($K2370:P2370),0),ROUND(Q2368*$E2369,0)),IF(LataProjekcji&gt;$F2369,0,ROUND(Q2368*$E2369,0))),0),0)</f>
        <v>0</v>
      </c>
      <c r="R2370" s="5">
        <f ca="1">IF(AND($G2368,NOT(ISTEXT($G2367)),ISNUMBER(Poczatek),ISNUMBER(Koniec_Projekt)),IFERROR(IF(LataProjekcji=$F2369,IF(AND($G2369=$G2370,$F2369=$F2370),ROUND($D2368-SUM($K2370:Q2370),0),ROUND(R2368*$E2369,0)),IF(LataProjekcji&gt;$F2369,0,ROUND(R2368*$E2369,0))),0),0)</f>
        <v>0</v>
      </c>
      <c r="S2370" s="5">
        <f ca="1">IF(AND($G2368,NOT(ISTEXT($G2367)),ISNUMBER(Poczatek),ISNUMBER(Koniec_Projekt)),IFERROR(IF(LataProjekcji=$F2369,IF(AND($G2369=$G2370,$F2369=$F2370),ROUND($D2368-SUM($K2370:R2370),0),ROUND(S2368*$E2369,0)),IF(LataProjekcji&gt;$F2369,0,ROUND(S2368*$E2369,0))),0),0)</f>
        <v>0</v>
      </c>
      <c r="T2370" s="5">
        <f ca="1">IF(AND($G2368,NOT(ISTEXT($G2367)),ISNUMBER(Poczatek),ISNUMBER(Koniec_Projekt)),IFERROR(IF(LataProjekcji=$F2369,IF(AND($G2369=$G2370,$F2369=$F2370),ROUND($D2368-SUM($K2370:S2370),0),ROUND(T2368*$E2369,0)),IF(LataProjekcji&gt;$F2369,0,ROUND(T2368*$E2369,0))),0),0)</f>
        <v>0</v>
      </c>
      <c r="U2370" s="5">
        <f ca="1">IF(AND($G2368,NOT(ISTEXT($G2367)),ISNUMBER(Poczatek),ISNUMBER(Koniec_Projekt)),IFERROR(IF(LataProjekcji=$F2369,IF(AND($G2369=$G2370,$F2369=$F2370),ROUND($D2368-SUM($K2370:T2370),0),ROUND(U2368*$E2369,0)),IF(LataProjekcji&gt;$F2369,0,ROUND(U2368*$E2369,0))),0),0)</f>
        <v>0</v>
      </c>
      <c r="V2370" s="5">
        <f ca="1">IF(AND($G2368,NOT(ISTEXT($G2367)),ISNUMBER(Poczatek),ISNUMBER(Koniec_Projekt)),IFERROR(IF(LataProjekcji=$F2369,IF(AND($G2369=$G2370,$F2369=$F2370),ROUND($D2368-SUM($K2370:U2370),0),ROUND(V2368*$E2369,0)),IF(LataProjekcji&gt;$F2369,0,ROUND(V2368*$E2369,0))),0),0)</f>
        <v>0</v>
      </c>
      <c r="W2370" s="5">
        <f ca="1">IF(AND($G2368,NOT(ISTEXT($G2367)),ISNUMBER(Poczatek),ISNUMBER(Koniec_Projekt)),IFERROR(IF(LataProjekcji=$F2369,IF(AND($G2369=$G2370,$F2369=$F2370),ROUND($D2368-SUM($K2370:V2370),0),ROUND(W2368*$E2369,0)),IF(LataProjekcji&gt;$F2369,0,ROUND(W2368*$E2369,0))),0),0)</f>
        <v>0</v>
      </c>
      <c r="X2370" s="5">
        <f ca="1">IF(AND($G2368,NOT(ISTEXT($G2367)),ISNUMBER(Poczatek),ISNUMBER(Koniec_Projekt)),IFERROR(IF(LataProjekcji=$F2369,IF(AND($G2369=$G2370,$F2369=$F2370),ROUND($D2368-SUM($K2370:W2370),0),ROUND(X2368*$E2369,0)),IF(LataProjekcji&gt;$F2369,0,ROUND(X2368*$E2369,0))),0),0)</f>
        <v>0</v>
      </c>
    </row>
    <row r="2371" spans="2:24" ht="12.75" hidden="1" thickBot="1">
      <c r="B2371" s="555" t="s">
        <v>804</v>
      </c>
      <c r="C2371" s="556"/>
      <c r="D2371" s="557">
        <f ca="1">IF(D2368&gt;10,ROUND((D2370-1)*E2369,0),E2369)</f>
        <v>0</v>
      </c>
      <c r="E2371" s="557">
        <f ca="1">D2368-D2371</f>
        <v>0</v>
      </c>
      <c r="F2371" s="556"/>
      <c r="G2371" s="556"/>
      <c r="H2371" s="556"/>
      <c r="I2371" s="556"/>
      <c r="J2371" s="556"/>
      <c r="K2371" s="556"/>
      <c r="L2371" s="556"/>
      <c r="M2371" s="556"/>
      <c r="N2371" s="556"/>
      <c r="O2371" s="556"/>
      <c r="P2371" s="556"/>
      <c r="Q2371" s="556"/>
      <c r="R2371" s="556"/>
      <c r="S2371" s="556"/>
      <c r="T2371" s="556"/>
      <c r="U2371" s="556"/>
      <c r="V2371" s="556"/>
      <c r="W2371" s="556"/>
      <c r="X2371" s="556"/>
    </row>
    <row r="2372" spans="2:24" ht="12.75" hidden="1" thickTop="1"/>
    <row r="2373" spans="2:24" ht="12.75" hidden="1" thickBot="1">
      <c r="B2373" s="558" t="str">
        <f ca="1">"nazwa ST: "&amp;B1180</f>
        <v>nazwa ST: 0</v>
      </c>
      <c r="C2373" s="558"/>
      <c r="D2373" s="559">
        <f>D1180</f>
        <v>9</v>
      </c>
      <c r="E2373" s="558"/>
      <c r="F2373" s="558"/>
      <c r="G2373" s="558"/>
      <c r="H2373" s="558"/>
      <c r="I2373" s="558"/>
      <c r="J2373" s="558"/>
      <c r="K2373" s="567" t="str">
        <f t="shared" ref="K2373:X2373" si="1719">LataProjekcji</f>
        <v>Uzupełnij dane</v>
      </c>
      <c r="L2373" s="567" t="str">
        <f t="shared" si="1719"/>
        <v/>
      </c>
      <c r="M2373" s="567" t="str">
        <f t="shared" si="1719"/>
        <v/>
      </c>
      <c r="N2373" s="567" t="str">
        <f t="shared" si="1719"/>
        <v/>
      </c>
      <c r="O2373" s="567" t="str">
        <f t="shared" si="1719"/>
        <v/>
      </c>
      <c r="P2373" s="567" t="str">
        <f t="shared" si="1719"/>
        <v/>
      </c>
      <c r="Q2373" s="567" t="str">
        <f t="shared" si="1719"/>
        <v/>
      </c>
      <c r="R2373" s="567" t="str">
        <f t="shared" si="1719"/>
        <v/>
      </c>
      <c r="S2373" s="567" t="str">
        <f t="shared" si="1719"/>
        <v/>
      </c>
      <c r="T2373" s="567" t="str">
        <f t="shared" si="1719"/>
        <v/>
      </c>
      <c r="U2373" s="567" t="str">
        <f t="shared" si="1719"/>
        <v/>
      </c>
      <c r="V2373" s="567" t="str">
        <f t="shared" si="1719"/>
        <v/>
      </c>
      <c r="W2373" s="567" t="str">
        <f t="shared" si="1719"/>
        <v/>
      </c>
      <c r="X2373" s="567" t="str">
        <f t="shared" si="1719"/>
        <v/>
      </c>
    </row>
    <row r="2374" spans="2:24" hidden="1">
      <c r="B2374" s="554" t="s">
        <v>805</v>
      </c>
      <c r="D2374" s="1">
        <f ca="1">D1181</f>
        <v>1900</v>
      </c>
      <c r="E2374" s="1">
        <f ca="1">E1181</f>
        <v>1</v>
      </c>
      <c r="F2374" s="1">
        <f ca="1">IF(D2375&gt;10,F1181,1)</f>
        <v>1</v>
      </c>
      <c r="G2374" s="553" t="str">
        <f ca="1">IF(ISBLANK(OFFSET($E$195,$D2373,0)),"brak daty",IF(D2375&gt;10,EDATE(OFFSET($E$195,$D2373,0),D2377),DATE(D2374,E2374,1)))</f>
        <v>brak daty</v>
      </c>
      <c r="H2374" s="566" t="b">
        <f ca="1">SUM(K2374:X2374)=D2377</f>
        <v>1</v>
      </c>
      <c r="I2374" s="1" t="s">
        <v>801</v>
      </c>
      <c r="K2374" s="5">
        <f ca="1">IF(AND($G2375,NOT(ISTEXT($G2374)),ISNUMBER(Poczatek),ISNUMBER(Koniec_Projekt)),IFERROR(IF($D2374=LataProjekcji,$F2374,IF($D2374&lt;LataProjekcji,IF((SUM(K2374)+12)&lt;$D2377,12,$D2377-SUM(K2374)),0)),0),0)</f>
        <v>0</v>
      </c>
      <c r="L2374" s="5">
        <f ca="1">IF(AND($G2375,NOT(ISTEXT($G2374)),ISNUMBER(Poczatek),ISNUMBER(Koniec_Projekt)),IFERROR(IF($D2374=LataProjekcji,$F2374,IF($D2374&lt;LataProjekcji,IF((SUM($K2374:K2374)+12)&lt;$D2377,12,$D2377-SUM($K2374:K2374)),0)),0),0)</f>
        <v>0</v>
      </c>
      <c r="M2374" s="5">
        <f ca="1">IF(AND($G2375,NOT(ISTEXT($G2374)),ISNUMBER(Poczatek),ISNUMBER(Koniec_Projekt)),IFERROR(IF($D2374=LataProjekcji,$F2374,IF($D2374&lt;LataProjekcji,IF((SUM($K2374:L2374)+12)&lt;$D2377,12,$D2377-SUM($K2374:L2374)),0)),0),0)</f>
        <v>0</v>
      </c>
      <c r="N2374" s="5">
        <f ca="1">IF(AND($G2375,NOT(ISTEXT($G2374)),ISNUMBER(Poczatek),ISNUMBER(Koniec_Projekt)),IFERROR(IF($D2374=LataProjekcji,$F2374,IF($D2374&lt;LataProjekcji,IF((SUM($K2374:M2374)+12)&lt;$D2377,12,$D2377-SUM($K2374:M2374)),0)),0),0)</f>
        <v>0</v>
      </c>
      <c r="O2374" s="5">
        <f ca="1">IF(AND($G2375,NOT(ISTEXT($G2374)),ISNUMBER(Poczatek),ISNUMBER(Koniec_Projekt)),IFERROR(IF($D2374=LataProjekcji,$F2374,IF($D2374&lt;LataProjekcji,IF((SUM($K2374:N2374)+12)&lt;$D2377,12,$D2377-SUM($K2374:N2374)),0)),0),0)</f>
        <v>0</v>
      </c>
      <c r="P2374" s="5">
        <f ca="1">IF(AND($G2375,NOT(ISTEXT($G2374)),ISNUMBER(Poczatek),ISNUMBER(Koniec_Projekt)),IFERROR(IF($D2374=LataProjekcji,$F2374,IF($D2374&lt;LataProjekcji,IF((SUM($K2374:O2374)+12)&lt;$D2377,12,$D2377-SUM($K2374:O2374)),0)),0),0)</f>
        <v>0</v>
      </c>
      <c r="Q2374" s="5">
        <f ca="1">IF(AND($G2375,NOT(ISTEXT($G2374)),ISNUMBER(Poczatek),ISNUMBER(Koniec_Projekt)),IFERROR(IF($D2374=LataProjekcji,$F2374,IF($D2374&lt;LataProjekcji,IF((SUM($K2374:P2374)+12)&lt;$D2377,12,$D2377-SUM($K2374:P2374)),0)),0),0)</f>
        <v>0</v>
      </c>
      <c r="R2374" s="5">
        <f ca="1">IF(AND($G2375,NOT(ISTEXT($G2374)),ISNUMBER(Poczatek),ISNUMBER(Koniec_Projekt)),IFERROR(IF($D2374=LataProjekcji,$F2374,IF($D2374&lt;LataProjekcji,IF((SUM($K2374:Q2374)+12)&lt;$D2377,12,$D2377-SUM($K2374:Q2374)),0)),0),0)</f>
        <v>0</v>
      </c>
      <c r="S2374" s="5">
        <f ca="1">IF(AND($G2375,NOT(ISTEXT($G2374)),ISNUMBER(Poczatek),ISNUMBER(Koniec_Projekt)),IFERROR(IF($D2374=LataProjekcji,$F2374,IF($D2374&lt;LataProjekcji,IF((SUM($K2374:R2374)+12)&lt;$D2377,12,$D2377-SUM($K2374:R2374)),0)),0),0)</f>
        <v>0</v>
      </c>
      <c r="T2374" s="5">
        <f ca="1">IF(AND($G2375,NOT(ISTEXT($G2374)),ISNUMBER(Poczatek),ISNUMBER(Koniec_Projekt)),IFERROR(IF($D2374=LataProjekcji,$F2374,IF($D2374&lt;LataProjekcji,IF((SUM($K2374:S2374)+12)&lt;$D2377,12,$D2377-SUM($K2374:S2374)),0)),0),0)</f>
        <v>0</v>
      </c>
      <c r="U2374" s="5">
        <f ca="1">IF(AND($G2375,NOT(ISTEXT($G2374)),ISNUMBER(Poczatek),ISNUMBER(Koniec_Projekt)),IFERROR(IF($D2374=LataProjekcji,$F2374,IF($D2374&lt;LataProjekcji,IF((SUM($K2374:T2374)+12)&lt;$D2377,12,$D2377-SUM($K2374:T2374)),0)),0),0)</f>
        <v>0</v>
      </c>
      <c r="V2374" s="5">
        <f ca="1">IF(AND($G2375,NOT(ISTEXT($G2374)),ISNUMBER(Poczatek),ISNUMBER(Koniec_Projekt)),IFERROR(IF($D2374=LataProjekcji,$F2374,IF($D2374&lt;LataProjekcji,IF((SUM($K2374:U2374)+12)&lt;$D2377,12,$D2377-SUM($K2374:U2374)),0)),0),0)</f>
        <v>0</v>
      </c>
      <c r="W2374" s="5">
        <f ca="1">IF(AND($G2375,NOT(ISTEXT($G2374)),ISNUMBER(Poczatek),ISNUMBER(Koniec_Projekt)),IFERROR(IF($D2374=LataProjekcji,$F2374,IF($D2374&lt;LataProjekcji,IF((SUM($K2374:V2374)+12)&lt;$D2377,12,$D2377-SUM($K2374:V2374)),0)),0),0)</f>
        <v>0</v>
      </c>
      <c r="X2374" s="5">
        <f ca="1">IF(AND($G2375,NOT(ISTEXT($G2374)),ISNUMBER(Poczatek),ISNUMBER(Koniec_Projekt)),IFERROR(IF($D2374=LataProjekcji,$F2374,IF($D2374&lt;LataProjekcji,IF((SUM($K2374:W2374)+12)&lt;$D2377,12,$D2377-SUM($K2374:W2374)),0)),0),0)</f>
        <v>0</v>
      </c>
    </row>
    <row r="2375" spans="2:24" hidden="1">
      <c r="B2375" s="554" t="s">
        <v>807</v>
      </c>
      <c r="D2375" s="5">
        <f ca="1">D1182</f>
        <v>0</v>
      </c>
      <c r="E2375" s="474">
        <f ca="1">E1182</f>
        <v>0</v>
      </c>
      <c r="F2375" s="474">
        <f ca="1">F1182</f>
        <v>0</v>
      </c>
      <c r="G2375" s="1" t="b">
        <f>NOT(ISBLANK(am_prace_rozwojowe))</f>
        <v>0</v>
      </c>
      <c r="H2375" s="566" t="b">
        <f ca="1">SUM(K2375:X2375)=E2377</f>
        <v>1</v>
      </c>
      <c r="I2375" s="1" t="s">
        <v>802</v>
      </c>
      <c r="K2375" s="565">
        <f ca="1">IF(AND($G2375,NOT(ISTEXT($G2374)),ISNUMBER(Poczatek),ISNUMBER(Koniec_Projekt)),IFERROR(IF($D2374=LataProjekcji,IF($F2374&gt;$E2377,$E2377,$F2374),IF($D2377&gt;=$E2377,(IF($D2374&lt;LataProjekcji,IF((SUM(J2375:$K2375)+12)&lt;$E2377,12,$E2377-SUM(J2375:$K2375)),0)),(IF($D2374&lt;LataProjekcji,IF((SUM(J2375:$K2375)+12)&lt;$D2377,12,$D2377-SUM(J2375:$K2375)),0)))),0),0)</f>
        <v>0</v>
      </c>
      <c r="L2375" s="565">
        <f ca="1">IF(AND($G2375,NOT(ISTEXT($G2374)),ISNUMBER(Poczatek),ISNUMBER(Koniec_Projekt)),IFERROR(IF($D2374=LataProjekcji,IF($F2374&gt;$E2377,$E2377,$F2374),IF($D2377&gt;=$E2377,(IF($D2374&lt;LataProjekcji,IF((SUM($K2375:K2375)+12)&lt;$E2377,12,$E2377-SUM($K2375:K2375)),0)),(IF($D2374&lt;LataProjekcji,IF((SUM($K2375:K2375)+12)&lt;$D2377,12,$D2377-SUM($K2375:K2375)),0)))),0),0)</f>
        <v>0</v>
      </c>
      <c r="M2375" s="565">
        <f ca="1">IF(AND($G2375,NOT(ISTEXT($G2374)),ISNUMBER(Poczatek),ISNUMBER(Koniec_Projekt)),IFERROR(IF($D2374=LataProjekcji,IF($F2374&gt;$E2377,$E2377,$F2374),IF($D2377&gt;=$E2377,(IF($D2374&lt;LataProjekcji,IF((SUM($K2375:L2375)+12)&lt;$E2377,12,$E2377-SUM($K2375:L2375)),0)),(IF($D2374&lt;LataProjekcji,IF((SUM($K2375:L2375)+12)&lt;$D2377,12,$D2377-SUM($K2375:L2375)),0)))),0),0)</f>
        <v>0</v>
      </c>
      <c r="N2375" s="565">
        <f ca="1">IF(AND($G2375,NOT(ISTEXT($G2374)),ISNUMBER(Poczatek),ISNUMBER(Koniec_Projekt)),IFERROR(IF($D2374=LataProjekcji,IF($F2374&gt;$E2377,$E2377,$F2374),IF($D2377&gt;=$E2377,(IF($D2374&lt;LataProjekcji,IF((SUM($K2375:M2375)+12)&lt;$E2377,12,$E2377-SUM($K2375:M2375)),0)),(IF($D2374&lt;LataProjekcji,IF((SUM($K2375:M2375)+12)&lt;$D2377,12,$D2377-SUM($K2375:M2375)),0)))),0),0)</f>
        <v>0</v>
      </c>
      <c r="O2375" s="565">
        <f ca="1">IF(AND($G2375,NOT(ISTEXT($G2374)),ISNUMBER(Poczatek),ISNUMBER(Koniec_Projekt)),IFERROR(IF($D2374=LataProjekcji,IF($F2374&gt;$E2377,$E2377,$F2374),IF($D2377&gt;=$E2377,(IF($D2374&lt;LataProjekcji,IF((SUM($K2375:N2375)+12)&lt;$E2377,12,$E2377-SUM($K2375:N2375)),0)),(IF($D2374&lt;LataProjekcji,IF((SUM($K2375:N2375)+12)&lt;$D2377,12,$D2377-SUM($K2375:N2375)),0)))),0),0)</f>
        <v>0</v>
      </c>
      <c r="P2375" s="565">
        <f ca="1">IF(AND($G2375,NOT(ISTEXT($G2374)),ISNUMBER(Poczatek),ISNUMBER(Koniec_Projekt)),IFERROR(IF($D2374=LataProjekcji,IF($F2374&gt;$E2377,$E2377,$F2374),IF($D2377&gt;=$E2377,(IF($D2374&lt;LataProjekcji,IF((SUM($K2375:O2375)+12)&lt;$E2377,12,$E2377-SUM($K2375:O2375)),0)),(IF($D2374&lt;LataProjekcji,IF((SUM($K2375:O2375)+12)&lt;$D2377,12,$D2377-SUM($K2375:O2375)),0)))),0),0)</f>
        <v>0</v>
      </c>
      <c r="Q2375" s="565">
        <f ca="1">IF(AND($G2375,NOT(ISTEXT($G2374)),ISNUMBER(Poczatek),ISNUMBER(Koniec_Projekt)),IFERROR(IF($D2374=LataProjekcji,IF($F2374&gt;$E2377,$E2377,$F2374),IF($D2377&gt;=$E2377,(IF($D2374&lt;LataProjekcji,IF((SUM($K2375:P2375)+12)&lt;$E2377,12,$E2377-SUM($K2375:P2375)),0)),(IF($D2374&lt;LataProjekcji,IF((SUM($K2375:P2375)+12)&lt;$D2377,12,$D2377-SUM($K2375:P2375)),0)))),0),0)</f>
        <v>0</v>
      </c>
      <c r="R2375" s="565">
        <f ca="1">IF(AND($G2375,NOT(ISTEXT($G2374)),ISNUMBER(Poczatek),ISNUMBER(Koniec_Projekt)),IFERROR(IF($D2374=LataProjekcji,IF($F2374&gt;$E2377,$E2377,$F2374),IF($D2377&gt;=$E2377,(IF($D2374&lt;LataProjekcji,IF((SUM($K2375:Q2375)+12)&lt;$E2377,12,$E2377-SUM($K2375:Q2375)),0)),(IF($D2374&lt;LataProjekcji,IF((SUM($K2375:Q2375)+12)&lt;$D2377,12,$D2377-SUM($K2375:Q2375)),0)))),0),0)</f>
        <v>0</v>
      </c>
      <c r="S2375" s="565">
        <f ca="1">IF(AND($G2375,NOT(ISTEXT($G2374)),ISNUMBER(Poczatek),ISNUMBER(Koniec_Projekt)),IFERROR(IF($D2374=LataProjekcji,IF($F2374&gt;$E2377,$E2377,$F2374),IF($D2377&gt;=$E2377,(IF($D2374&lt;LataProjekcji,IF((SUM($K2375:R2375)+12)&lt;$E2377,12,$E2377-SUM($K2375:R2375)),0)),(IF($D2374&lt;LataProjekcji,IF((SUM($K2375:R2375)+12)&lt;$D2377,12,$D2377-SUM($K2375:R2375)),0)))),0),0)</f>
        <v>0</v>
      </c>
      <c r="T2375" s="565">
        <f ca="1">IF(AND($G2375,NOT(ISTEXT($G2374)),ISNUMBER(Poczatek),ISNUMBER(Koniec_Projekt)),IFERROR(IF($D2374=LataProjekcji,IF($F2374&gt;$E2377,$E2377,$F2374),IF($D2377&gt;=$E2377,(IF($D2374&lt;LataProjekcji,IF((SUM($K2375:S2375)+12)&lt;$E2377,12,$E2377-SUM($K2375:S2375)),0)),(IF($D2374&lt;LataProjekcji,IF((SUM($K2375:S2375)+12)&lt;$D2377,12,$D2377-SUM($K2375:S2375)),0)))),0),0)</f>
        <v>0</v>
      </c>
      <c r="U2375" s="565">
        <f ca="1">IF(AND($G2375,NOT(ISTEXT($G2374)),ISNUMBER(Poczatek),ISNUMBER(Koniec_Projekt)),IFERROR(IF($D2374=LataProjekcji,IF($F2374&gt;$E2377,$E2377,$F2374),IF($D2377&gt;=$E2377,(IF($D2374&lt;LataProjekcji,IF((SUM($K2375:T2375)+12)&lt;$E2377,12,$E2377-SUM($K2375:T2375)),0)),(IF($D2374&lt;LataProjekcji,IF((SUM($K2375:T2375)+12)&lt;$D2377,12,$D2377-SUM($K2375:T2375)),0)))),0),0)</f>
        <v>0</v>
      </c>
      <c r="V2375" s="565">
        <f ca="1">IF(AND($G2375,NOT(ISTEXT($G2374)),ISNUMBER(Poczatek),ISNUMBER(Koniec_Projekt)),IFERROR(IF($D2374=LataProjekcji,IF($F2374&gt;$E2377,$E2377,$F2374),IF($D2377&gt;=$E2377,(IF($D2374&lt;LataProjekcji,IF((SUM($K2375:U2375)+12)&lt;$E2377,12,$E2377-SUM($K2375:U2375)),0)),(IF($D2374&lt;LataProjekcji,IF((SUM($K2375:U2375)+12)&lt;$D2377,12,$D2377-SUM($K2375:U2375)),0)))),0),0)</f>
        <v>0</v>
      </c>
      <c r="W2375" s="565">
        <f ca="1">IF(AND($G2375,NOT(ISTEXT($G2374)),ISNUMBER(Poczatek),ISNUMBER(Koniec_Projekt)),IFERROR(IF($D2374=LataProjekcji,IF($F2374&gt;$E2377,$E2377,$F2374),IF($D2377&gt;=$E2377,(IF($D2374&lt;LataProjekcji,IF((SUM($K2375:V2375)+12)&lt;$E2377,12,$E2377-SUM($K2375:V2375)),0)),(IF($D2374&lt;LataProjekcji,IF((SUM($K2375:V2375)+12)&lt;$D2377,12,$D2377-SUM($K2375:V2375)),0)))),0),0)</f>
        <v>0</v>
      </c>
      <c r="X2375" s="565">
        <f ca="1">IF(AND($G2375,NOT(ISTEXT($G2374)),ISNUMBER(Poczatek),ISNUMBER(Koniec_Projekt)),IFERROR(IF($D2374=LataProjekcji,IF($F2374&gt;$E2377,$E2377,$F2374),IF($D2377&gt;=$E2377,(IF($D2374&lt;LataProjekcji,IF((SUM($K2375:W2375)+12)&lt;$E2377,12,$E2377-SUM($K2375:W2375)),0)),(IF($D2374&lt;LataProjekcji,IF((SUM($K2375:W2375)+12)&lt;$D2377,12,$D2377-SUM($K2375:W2375)),0)))),0),0)</f>
        <v>0</v>
      </c>
    </row>
    <row r="2376" spans="2:24" hidden="1">
      <c r="B2376" s="554" t="s">
        <v>806</v>
      </c>
      <c r="D2376" s="474">
        <f ca="1">D1183</f>
        <v>0</v>
      </c>
      <c r="E2376" s="474">
        <f ca="1">IF(D2375&gt;10,ROUND(D2376/12,2),D2376)</f>
        <v>0</v>
      </c>
      <c r="F2376" s="552">
        <f>Koniec_Projekt</f>
        <v>0</v>
      </c>
      <c r="G2376" s="330">
        <f>Miesiac_Koniec_Projekt</f>
        <v>0</v>
      </c>
      <c r="H2376" s="566" t="b">
        <f ca="1">SUM(K2376:X2376)=D2375</f>
        <v>1</v>
      </c>
      <c r="I2376" s="1" t="s">
        <v>739</v>
      </c>
      <c r="K2376" s="256">
        <f ca="1">IF(AND($G2375,NOT(ISTEXT($G2374)),ISNUMBER(Poczatek),ISNUMBER(Koniec_Projekt)),IFERROR(IF(LataProjekcji=$F2377,ROUND($D2375,0),ROUND(K2374*$E2376,0)),0),0)</f>
        <v>0</v>
      </c>
      <c r="L2376" s="5">
        <f ca="1">IF(AND($G2375,NOT(ISTEXT($G2374)),ISNUMBER(Poczatek),ISNUMBER(Koniec_Projekt)),IFERROR(IF(LataProjekcji=$F2377,ROUND($D2375-SUM(K2376:$K2376),0),ROUND(L2374*$E2376,0)),0),0)</f>
        <v>0</v>
      </c>
      <c r="M2376" s="5">
        <f ca="1">IF(AND($G2375,NOT(ISTEXT($G2374)),ISNUMBER(Poczatek),ISNUMBER(Koniec_Projekt)),IFERROR(IF(LataProjekcji=$F2377,ROUND($D2375-SUM($K2376:L2376),0),ROUND(M2374*$E2376,0)),0),0)</f>
        <v>0</v>
      </c>
      <c r="N2376" s="5">
        <f ca="1">IF(AND($G2375,NOT(ISTEXT($G2374)),ISNUMBER(Poczatek),ISNUMBER(Koniec_Projekt)),IFERROR(IF(LataProjekcji=$F2377,ROUND($D2375-SUM($K2376:M2376),0),ROUND(N2374*$E2376,0)),0),0)</f>
        <v>0</v>
      </c>
      <c r="O2376" s="5">
        <f ca="1">IF(AND($G2375,NOT(ISTEXT($G2374)),ISNUMBER(Poczatek),ISNUMBER(Koniec_Projekt)),IFERROR(IF(LataProjekcji=$F2377,ROUND($D2375-SUM($K2376:N2376),0),ROUND(O2374*$E2376,0)),0),0)</f>
        <v>0</v>
      </c>
      <c r="P2376" s="5">
        <f ca="1">IF(AND($G2375,NOT(ISTEXT($G2374)),ISNUMBER(Poczatek),ISNUMBER(Koniec_Projekt)),IFERROR(IF(LataProjekcji=$F2377,ROUND($D2375-SUM($K2376:O2376),0),ROUND(P2374*$E2376,0)),0),0)</f>
        <v>0</v>
      </c>
      <c r="Q2376" s="5">
        <f ca="1">IF(AND($G2375,NOT(ISTEXT($G2374)),ISNUMBER(Poczatek),ISNUMBER(Koniec_Projekt)),IFERROR(IF(LataProjekcji=$F2377,ROUND($D2375-SUM($K2376:P2376),0),ROUND(Q2374*$E2376,0)),0),0)</f>
        <v>0</v>
      </c>
      <c r="R2376" s="5">
        <f ca="1">IF(AND($G2375,NOT(ISTEXT($G2374)),ISNUMBER(Poczatek),ISNUMBER(Koniec_Projekt)),IFERROR(IF(LataProjekcji=$F2377,ROUND($D2375-SUM($K2376:Q2376),0),ROUND(R2374*$E2376,0)),0),0)</f>
        <v>0</v>
      </c>
      <c r="S2376" s="5">
        <f ca="1">IF(AND($G2375,NOT(ISTEXT($G2374)),ISNUMBER(Poczatek),ISNUMBER(Koniec_Projekt)),IFERROR(IF(LataProjekcji=$F2377,ROUND($D2375-SUM($K2376:R2376),0),ROUND(S2374*$E2376,0)),0),0)</f>
        <v>0</v>
      </c>
      <c r="T2376" s="5">
        <f ca="1">IF(AND($G2375,NOT(ISTEXT($G2374)),ISNUMBER(Poczatek),ISNUMBER(Koniec_Projekt)),IFERROR(IF(LataProjekcji=$F2377,ROUND($D2375-SUM($K2376:S2376),0),ROUND(T2374*$E2376,0)),0),0)</f>
        <v>0</v>
      </c>
      <c r="U2376" s="5">
        <f ca="1">IF(AND($G2375,NOT(ISTEXT($G2374)),ISNUMBER(Poczatek),ISNUMBER(Koniec_Projekt)),IFERROR(IF(LataProjekcji=$F2377,ROUND($D2375-SUM($K2376:T2376),0),ROUND(U2374*$E2376,0)),0),0)</f>
        <v>0</v>
      </c>
      <c r="V2376" s="5">
        <f ca="1">IF(AND($G2375,NOT(ISTEXT($G2374)),ISNUMBER(Poczatek),ISNUMBER(Koniec_Projekt)),IFERROR(IF(LataProjekcji=$F2377,ROUND($D2375-SUM($K2376:U2376),0),ROUND(V2374*$E2376,0)),0),0)</f>
        <v>0</v>
      </c>
      <c r="W2376" s="5">
        <f ca="1">IF(AND($G2375,NOT(ISTEXT($G2374)),ISNUMBER(Poczatek),ISNUMBER(Koniec_Projekt)),IFERROR(IF(LataProjekcji=$F2377,ROUND($D2375-SUM($K2376:V2376),0),ROUND(W2374*$E2376,0)),0),0)</f>
        <v>0</v>
      </c>
      <c r="X2376" s="5">
        <f ca="1">IF(AND($G2375,NOT(ISTEXT($G2374)),ISNUMBER(Poczatek),ISNUMBER(Koniec_Projekt)),IFERROR(IF(LataProjekcji=$F2377,ROUND($D2375-SUM($K2376:W2376),0),ROUND(X2374*$E2376,0)),0),0)</f>
        <v>0</v>
      </c>
    </row>
    <row r="2377" spans="2:24" hidden="1">
      <c r="B2377" s="554" t="s">
        <v>803</v>
      </c>
      <c r="D2377" s="1">
        <f ca="1">IFERROR(ROUNDUP(D2375/E2376,0),0)</f>
        <v>0</v>
      </c>
      <c r="E2377" s="1">
        <f ca="1">IF(D2377=0,0,DATEDIF(DATE(D2374,E2374,1),DATE(F2376,G2376,1),"m"))</f>
        <v>0</v>
      </c>
      <c r="F2377" s="1" t="str">
        <f ca="1">IFERROR(YEAR(G2374),"brak daty")</f>
        <v>brak daty</v>
      </c>
      <c r="G2377" s="1" t="str">
        <f ca="1">IFERROR(MONTH(G2374),"brak daty")</f>
        <v>brak daty</v>
      </c>
      <c r="H2377" s="5"/>
      <c r="I2377" s="1" t="s">
        <v>444</v>
      </c>
      <c r="K2377" s="5">
        <f ca="1">IF(AND($G2375,NOT(ISTEXT($G2374)),ISNUMBER(Poczatek),ISNUMBER(Koniec_Projekt)),IFERROR(IF(LataProjekcji=$F2376,IF(AND($G2376=$G2377,$F2376=$F2377),ROUND($D2375-SUM($K2377),0),ROUND(K2375*$E2376,0)),IF(LataProjekcji&gt;$F2376,0,ROUND(K2375*$E2376,0))),0),0)</f>
        <v>0</v>
      </c>
      <c r="L2377" s="5">
        <f ca="1">IF(AND($G2375,NOT(ISTEXT($G2374)),ISNUMBER(Poczatek),ISNUMBER(Koniec_Projekt)),IFERROR(IF(LataProjekcji=$F2376,IF(AND($G2376=$G2377,$F2376=$F2377),ROUND($D2375-SUM($K2377:K2377),0),ROUND(L2375*$E2376,0)),IF(LataProjekcji&gt;$F2376,0,ROUND(L2375*$E2376,0))),0),0)</f>
        <v>0</v>
      </c>
      <c r="M2377" s="5">
        <f ca="1">IF(AND($G2375,NOT(ISTEXT($G2374)),ISNUMBER(Poczatek),ISNUMBER(Koniec_Projekt)),IFERROR(IF(LataProjekcji=$F2376,IF(AND($G2376=$G2377,$F2376=$F2377),ROUND($D2375-SUM($K2377:L2377),0),ROUND(M2375*$E2376,0)),IF(LataProjekcji&gt;$F2376,0,ROUND(M2375*$E2376,0))),0),0)</f>
        <v>0</v>
      </c>
      <c r="N2377" s="5">
        <f ca="1">IF(AND($G2375,NOT(ISTEXT($G2374)),ISNUMBER(Poczatek),ISNUMBER(Koniec_Projekt)),IFERROR(IF(LataProjekcji=$F2376,IF(AND($G2376=$G2377,$F2376=$F2377),ROUND($D2375-SUM($K2377:M2377),0),ROUND(N2375*$E2376,0)),IF(LataProjekcji&gt;$F2376,0,ROUND(N2375*$E2376,0))),0),0)</f>
        <v>0</v>
      </c>
      <c r="O2377" s="5">
        <f ca="1">IF(AND($G2375,NOT(ISTEXT($G2374)),ISNUMBER(Poczatek),ISNUMBER(Koniec_Projekt)),IFERROR(IF(LataProjekcji=$F2376,IF(AND($G2376=$G2377,$F2376=$F2377),ROUND($D2375-SUM($K2377:N2377),0),ROUND(O2375*$E2376,0)),IF(LataProjekcji&gt;$F2376,0,ROUND(O2375*$E2376,0))),0),0)</f>
        <v>0</v>
      </c>
      <c r="P2377" s="5">
        <f ca="1">IF(AND($G2375,NOT(ISTEXT($G2374)),ISNUMBER(Poczatek),ISNUMBER(Koniec_Projekt)),IFERROR(IF(LataProjekcji=$F2376,IF(AND($G2376=$G2377,$F2376=$F2377),ROUND($D2375-SUM($K2377:O2377),0),ROUND(P2375*$E2376,0)),IF(LataProjekcji&gt;$F2376,0,ROUND(P2375*$E2376,0))),0),0)</f>
        <v>0</v>
      </c>
      <c r="Q2377" s="5">
        <f ca="1">IF(AND($G2375,NOT(ISTEXT($G2374)),ISNUMBER(Poczatek),ISNUMBER(Koniec_Projekt)),IFERROR(IF(LataProjekcji=$F2376,IF(AND($G2376=$G2377,$F2376=$F2377),ROUND($D2375-SUM($K2377:P2377),0),ROUND(Q2375*$E2376,0)),IF(LataProjekcji&gt;$F2376,0,ROUND(Q2375*$E2376,0))),0),0)</f>
        <v>0</v>
      </c>
      <c r="R2377" s="5">
        <f ca="1">IF(AND($G2375,NOT(ISTEXT($G2374)),ISNUMBER(Poczatek),ISNUMBER(Koniec_Projekt)),IFERROR(IF(LataProjekcji=$F2376,IF(AND($G2376=$G2377,$F2376=$F2377),ROUND($D2375-SUM($K2377:Q2377),0),ROUND(R2375*$E2376,0)),IF(LataProjekcji&gt;$F2376,0,ROUND(R2375*$E2376,0))),0),0)</f>
        <v>0</v>
      </c>
      <c r="S2377" s="5">
        <f ca="1">IF(AND($G2375,NOT(ISTEXT($G2374)),ISNUMBER(Poczatek),ISNUMBER(Koniec_Projekt)),IFERROR(IF(LataProjekcji=$F2376,IF(AND($G2376=$G2377,$F2376=$F2377),ROUND($D2375-SUM($K2377:R2377),0),ROUND(S2375*$E2376,0)),IF(LataProjekcji&gt;$F2376,0,ROUND(S2375*$E2376,0))),0),0)</f>
        <v>0</v>
      </c>
      <c r="T2377" s="5">
        <f ca="1">IF(AND($G2375,NOT(ISTEXT($G2374)),ISNUMBER(Poczatek),ISNUMBER(Koniec_Projekt)),IFERROR(IF(LataProjekcji=$F2376,IF(AND($G2376=$G2377,$F2376=$F2377),ROUND($D2375-SUM($K2377:S2377),0),ROUND(T2375*$E2376,0)),IF(LataProjekcji&gt;$F2376,0,ROUND(T2375*$E2376,0))),0),0)</f>
        <v>0</v>
      </c>
      <c r="U2377" s="5">
        <f ca="1">IF(AND($G2375,NOT(ISTEXT($G2374)),ISNUMBER(Poczatek),ISNUMBER(Koniec_Projekt)),IFERROR(IF(LataProjekcji=$F2376,IF(AND($G2376=$G2377,$F2376=$F2377),ROUND($D2375-SUM($K2377:T2377),0),ROUND(U2375*$E2376,0)),IF(LataProjekcji&gt;$F2376,0,ROUND(U2375*$E2376,0))),0),0)</f>
        <v>0</v>
      </c>
      <c r="V2377" s="5">
        <f ca="1">IF(AND($G2375,NOT(ISTEXT($G2374)),ISNUMBER(Poczatek),ISNUMBER(Koniec_Projekt)),IFERROR(IF(LataProjekcji=$F2376,IF(AND($G2376=$G2377,$F2376=$F2377),ROUND($D2375-SUM($K2377:U2377),0),ROUND(V2375*$E2376,0)),IF(LataProjekcji&gt;$F2376,0,ROUND(V2375*$E2376,0))),0),0)</f>
        <v>0</v>
      </c>
      <c r="W2377" s="5">
        <f ca="1">IF(AND($G2375,NOT(ISTEXT($G2374)),ISNUMBER(Poczatek),ISNUMBER(Koniec_Projekt)),IFERROR(IF(LataProjekcji=$F2376,IF(AND($G2376=$G2377,$F2376=$F2377),ROUND($D2375-SUM($K2377:V2377),0),ROUND(W2375*$E2376,0)),IF(LataProjekcji&gt;$F2376,0,ROUND(W2375*$E2376,0))),0),0)</f>
        <v>0</v>
      </c>
      <c r="X2377" s="5">
        <f ca="1">IF(AND($G2375,NOT(ISTEXT($G2374)),ISNUMBER(Poczatek),ISNUMBER(Koniec_Projekt)),IFERROR(IF(LataProjekcji=$F2376,IF(AND($G2376=$G2377,$F2376=$F2377),ROUND($D2375-SUM($K2377:W2377),0),ROUND(X2375*$E2376,0)),IF(LataProjekcji&gt;$F2376,0,ROUND(X2375*$E2376,0))),0),0)</f>
        <v>0</v>
      </c>
    </row>
    <row r="2378" spans="2:24" ht="12.75" hidden="1" thickBot="1">
      <c r="B2378" s="555" t="s">
        <v>804</v>
      </c>
      <c r="C2378" s="556"/>
      <c r="D2378" s="557">
        <f ca="1">IF(D2375&gt;10,ROUND((D2377-1)*E2376,0),E2376)</f>
        <v>0</v>
      </c>
      <c r="E2378" s="557">
        <f ca="1">D2375-D2378</f>
        <v>0</v>
      </c>
      <c r="F2378" s="556"/>
      <c r="G2378" s="556"/>
      <c r="H2378" s="556"/>
      <c r="I2378" s="556"/>
      <c r="J2378" s="556"/>
      <c r="K2378" s="556"/>
      <c r="L2378" s="556"/>
      <c r="M2378" s="556"/>
      <c r="N2378" s="556"/>
      <c r="O2378" s="556"/>
      <c r="P2378" s="556"/>
      <c r="Q2378" s="556"/>
      <c r="R2378" s="556"/>
      <c r="S2378" s="556"/>
      <c r="T2378" s="556"/>
      <c r="U2378" s="556"/>
      <c r="V2378" s="556"/>
      <c r="W2378" s="556"/>
      <c r="X2378" s="556"/>
    </row>
    <row r="2379" spans="2:24" ht="12.75" hidden="1" thickTop="1"/>
    <row r="2380" spans="2:24" ht="12.75" hidden="1" thickBot="1">
      <c r="B2380" s="558" t="str">
        <f ca="1">"nazwa ST: "&amp;B1187</f>
        <v>nazwa ST: 0</v>
      </c>
      <c r="C2380" s="558"/>
      <c r="D2380" s="559">
        <f>D1187</f>
        <v>10</v>
      </c>
      <c r="E2380" s="558"/>
      <c r="F2380" s="558"/>
      <c r="G2380" s="558"/>
      <c r="H2380" s="558"/>
      <c r="I2380" s="558"/>
      <c r="J2380" s="558"/>
      <c r="K2380" s="567" t="str">
        <f t="shared" ref="K2380:X2380" si="1720">LataProjekcji</f>
        <v>Uzupełnij dane</v>
      </c>
      <c r="L2380" s="567" t="str">
        <f t="shared" si="1720"/>
        <v/>
      </c>
      <c r="M2380" s="567" t="str">
        <f t="shared" si="1720"/>
        <v/>
      </c>
      <c r="N2380" s="567" t="str">
        <f t="shared" si="1720"/>
        <v/>
      </c>
      <c r="O2380" s="567" t="str">
        <f t="shared" si="1720"/>
        <v/>
      </c>
      <c r="P2380" s="567" t="str">
        <f t="shared" si="1720"/>
        <v/>
      </c>
      <c r="Q2380" s="567" t="str">
        <f t="shared" si="1720"/>
        <v/>
      </c>
      <c r="R2380" s="567" t="str">
        <f t="shared" si="1720"/>
        <v/>
      </c>
      <c r="S2380" s="567" t="str">
        <f t="shared" si="1720"/>
        <v/>
      </c>
      <c r="T2380" s="567" t="str">
        <f t="shared" si="1720"/>
        <v/>
      </c>
      <c r="U2380" s="567" t="str">
        <f t="shared" si="1720"/>
        <v/>
      </c>
      <c r="V2380" s="567" t="str">
        <f t="shared" si="1720"/>
        <v/>
      </c>
      <c r="W2380" s="567" t="str">
        <f t="shared" si="1720"/>
        <v/>
      </c>
      <c r="X2380" s="567" t="str">
        <f t="shared" si="1720"/>
        <v/>
      </c>
    </row>
    <row r="2381" spans="2:24" hidden="1">
      <c r="B2381" s="554" t="s">
        <v>805</v>
      </c>
      <c r="D2381" s="1">
        <f ca="1">D1188</f>
        <v>1900</v>
      </c>
      <c r="E2381" s="1">
        <f ca="1">E1188</f>
        <v>1</v>
      </c>
      <c r="F2381" s="1">
        <f ca="1">IF(D2382&gt;10,F1188,1)</f>
        <v>1</v>
      </c>
      <c r="G2381" s="553" t="str">
        <f ca="1">IF(ISBLANK(OFFSET($E$195,$D2380,0)),"brak daty",IF(D2382&gt;10,EDATE(OFFSET($E$195,$D2380,0),D2384),DATE(D2381,E2381,1)))</f>
        <v>brak daty</v>
      </c>
      <c r="H2381" s="566" t="b">
        <f ca="1">SUM(K2381:X2381)=D2384</f>
        <v>1</v>
      </c>
      <c r="I2381" s="1" t="s">
        <v>801</v>
      </c>
      <c r="K2381" s="5">
        <f ca="1">IF(AND($G2382,NOT(ISTEXT($G2381)),ISNUMBER(Poczatek),ISNUMBER(Koniec_Projekt)),IFERROR(IF($D2381=LataProjekcji,$F2381,IF($D2381&lt;LataProjekcji,IF((SUM(K2381)+12)&lt;$D2384,12,$D2384-SUM(K2381)),0)),0),0)</f>
        <v>0</v>
      </c>
      <c r="L2381" s="5">
        <f ca="1">IF(AND($G2382,NOT(ISTEXT($G2381)),ISNUMBER(Poczatek),ISNUMBER(Koniec_Projekt)),IFERROR(IF($D2381=LataProjekcji,$F2381,IF($D2381&lt;LataProjekcji,IF((SUM($K2381:K2381)+12)&lt;$D2384,12,$D2384-SUM($K2381:K2381)),0)),0),0)</f>
        <v>0</v>
      </c>
      <c r="M2381" s="5">
        <f ca="1">IF(AND($G2382,NOT(ISTEXT($G2381)),ISNUMBER(Poczatek),ISNUMBER(Koniec_Projekt)),IFERROR(IF($D2381=LataProjekcji,$F2381,IF($D2381&lt;LataProjekcji,IF((SUM($K2381:L2381)+12)&lt;$D2384,12,$D2384-SUM($K2381:L2381)),0)),0),0)</f>
        <v>0</v>
      </c>
      <c r="N2381" s="5">
        <f ca="1">IF(AND($G2382,NOT(ISTEXT($G2381)),ISNUMBER(Poczatek),ISNUMBER(Koniec_Projekt)),IFERROR(IF($D2381=LataProjekcji,$F2381,IF($D2381&lt;LataProjekcji,IF((SUM($K2381:M2381)+12)&lt;$D2384,12,$D2384-SUM($K2381:M2381)),0)),0),0)</f>
        <v>0</v>
      </c>
      <c r="O2381" s="5">
        <f ca="1">IF(AND($G2382,NOT(ISTEXT($G2381)),ISNUMBER(Poczatek),ISNUMBER(Koniec_Projekt)),IFERROR(IF($D2381=LataProjekcji,$F2381,IF($D2381&lt;LataProjekcji,IF((SUM($K2381:N2381)+12)&lt;$D2384,12,$D2384-SUM($K2381:N2381)),0)),0),0)</f>
        <v>0</v>
      </c>
      <c r="P2381" s="5">
        <f ca="1">IF(AND($G2382,NOT(ISTEXT($G2381)),ISNUMBER(Poczatek),ISNUMBER(Koniec_Projekt)),IFERROR(IF($D2381=LataProjekcji,$F2381,IF($D2381&lt;LataProjekcji,IF((SUM($K2381:O2381)+12)&lt;$D2384,12,$D2384-SUM($K2381:O2381)),0)),0),0)</f>
        <v>0</v>
      </c>
      <c r="Q2381" s="5">
        <f ca="1">IF(AND($G2382,NOT(ISTEXT($G2381)),ISNUMBER(Poczatek),ISNUMBER(Koniec_Projekt)),IFERROR(IF($D2381=LataProjekcji,$F2381,IF($D2381&lt;LataProjekcji,IF((SUM($K2381:P2381)+12)&lt;$D2384,12,$D2384-SUM($K2381:P2381)),0)),0),0)</f>
        <v>0</v>
      </c>
      <c r="R2381" s="5">
        <f ca="1">IF(AND($G2382,NOT(ISTEXT($G2381)),ISNUMBER(Poczatek),ISNUMBER(Koniec_Projekt)),IFERROR(IF($D2381=LataProjekcji,$F2381,IF($D2381&lt;LataProjekcji,IF((SUM($K2381:Q2381)+12)&lt;$D2384,12,$D2384-SUM($K2381:Q2381)),0)),0),0)</f>
        <v>0</v>
      </c>
      <c r="S2381" s="5">
        <f ca="1">IF(AND($G2382,NOT(ISTEXT($G2381)),ISNUMBER(Poczatek),ISNUMBER(Koniec_Projekt)),IFERROR(IF($D2381=LataProjekcji,$F2381,IF($D2381&lt;LataProjekcji,IF((SUM($K2381:R2381)+12)&lt;$D2384,12,$D2384-SUM($K2381:R2381)),0)),0),0)</f>
        <v>0</v>
      </c>
      <c r="T2381" s="5">
        <f ca="1">IF(AND($G2382,NOT(ISTEXT($G2381)),ISNUMBER(Poczatek),ISNUMBER(Koniec_Projekt)),IFERROR(IF($D2381=LataProjekcji,$F2381,IF($D2381&lt;LataProjekcji,IF((SUM($K2381:S2381)+12)&lt;$D2384,12,$D2384-SUM($K2381:S2381)),0)),0),0)</f>
        <v>0</v>
      </c>
      <c r="U2381" s="5">
        <f ca="1">IF(AND($G2382,NOT(ISTEXT($G2381)),ISNUMBER(Poczatek),ISNUMBER(Koniec_Projekt)),IFERROR(IF($D2381=LataProjekcji,$F2381,IF($D2381&lt;LataProjekcji,IF((SUM($K2381:T2381)+12)&lt;$D2384,12,$D2384-SUM($K2381:T2381)),0)),0),0)</f>
        <v>0</v>
      </c>
      <c r="V2381" s="5">
        <f ca="1">IF(AND($G2382,NOT(ISTEXT($G2381)),ISNUMBER(Poczatek),ISNUMBER(Koniec_Projekt)),IFERROR(IF($D2381=LataProjekcji,$F2381,IF($D2381&lt;LataProjekcji,IF((SUM($K2381:U2381)+12)&lt;$D2384,12,$D2384-SUM($K2381:U2381)),0)),0),0)</f>
        <v>0</v>
      </c>
      <c r="W2381" s="5">
        <f ca="1">IF(AND($G2382,NOT(ISTEXT($G2381)),ISNUMBER(Poczatek),ISNUMBER(Koniec_Projekt)),IFERROR(IF($D2381=LataProjekcji,$F2381,IF($D2381&lt;LataProjekcji,IF((SUM($K2381:V2381)+12)&lt;$D2384,12,$D2384-SUM($K2381:V2381)),0)),0),0)</f>
        <v>0</v>
      </c>
      <c r="X2381" s="5">
        <f ca="1">IF(AND($G2382,NOT(ISTEXT($G2381)),ISNUMBER(Poczatek),ISNUMBER(Koniec_Projekt)),IFERROR(IF($D2381=LataProjekcji,$F2381,IF($D2381&lt;LataProjekcji,IF((SUM($K2381:W2381)+12)&lt;$D2384,12,$D2384-SUM($K2381:W2381)),0)),0),0)</f>
        <v>0</v>
      </c>
    </row>
    <row r="2382" spans="2:24" hidden="1">
      <c r="B2382" s="554" t="s">
        <v>807</v>
      </c>
      <c r="D2382" s="5">
        <f ca="1">D1189</f>
        <v>0</v>
      </c>
      <c r="E2382" s="474">
        <f ca="1">E1189</f>
        <v>0</v>
      </c>
      <c r="F2382" s="474">
        <f ca="1">F1189</f>
        <v>0</v>
      </c>
      <c r="G2382" s="1" t="b">
        <f>NOT(ISBLANK(am_prace_rozwojowe))</f>
        <v>0</v>
      </c>
      <c r="H2382" s="566" t="b">
        <f ca="1">SUM(K2382:X2382)=E2384</f>
        <v>1</v>
      </c>
      <c r="I2382" s="1" t="s">
        <v>802</v>
      </c>
      <c r="K2382" s="565">
        <f ca="1">IF(AND($G2382,NOT(ISTEXT($G2381)),ISNUMBER(Poczatek),ISNUMBER(Koniec_Projekt)),IFERROR(IF($D2381=LataProjekcji,IF($F2381&gt;$E2384,$E2384,$F2381),IF($D2384&gt;=$E2384,(IF($D2381&lt;LataProjekcji,IF((SUM(J2382:$K2382)+12)&lt;$E2384,12,$E2384-SUM(J2382:$K2382)),0)),(IF($D2381&lt;LataProjekcji,IF((SUM(J2382:$K2382)+12)&lt;$D2384,12,$D2384-SUM(J2382:$K2382)),0)))),0),0)</f>
        <v>0</v>
      </c>
      <c r="L2382" s="565">
        <f ca="1">IF(AND($G2382,NOT(ISTEXT($G2381)),ISNUMBER(Poczatek),ISNUMBER(Koniec_Projekt)),IFERROR(IF($D2381=LataProjekcji,IF($F2381&gt;$E2384,$E2384,$F2381),IF($D2384&gt;=$E2384,(IF($D2381&lt;LataProjekcji,IF((SUM($K2382:K2382)+12)&lt;$E2384,12,$E2384-SUM($K2382:K2382)),0)),(IF($D2381&lt;LataProjekcji,IF((SUM($K2382:K2382)+12)&lt;$D2384,12,$D2384-SUM($K2382:K2382)),0)))),0),0)</f>
        <v>0</v>
      </c>
      <c r="M2382" s="565">
        <f ca="1">IF(AND($G2382,NOT(ISTEXT($G2381)),ISNUMBER(Poczatek),ISNUMBER(Koniec_Projekt)),IFERROR(IF($D2381=LataProjekcji,IF($F2381&gt;$E2384,$E2384,$F2381),IF($D2384&gt;=$E2384,(IF($D2381&lt;LataProjekcji,IF((SUM($K2382:L2382)+12)&lt;$E2384,12,$E2384-SUM($K2382:L2382)),0)),(IF($D2381&lt;LataProjekcji,IF((SUM($K2382:L2382)+12)&lt;$D2384,12,$D2384-SUM($K2382:L2382)),0)))),0),0)</f>
        <v>0</v>
      </c>
      <c r="N2382" s="565">
        <f ca="1">IF(AND($G2382,NOT(ISTEXT($G2381)),ISNUMBER(Poczatek),ISNUMBER(Koniec_Projekt)),IFERROR(IF($D2381=LataProjekcji,IF($F2381&gt;$E2384,$E2384,$F2381),IF($D2384&gt;=$E2384,(IF($D2381&lt;LataProjekcji,IF((SUM($K2382:M2382)+12)&lt;$E2384,12,$E2384-SUM($K2382:M2382)),0)),(IF($D2381&lt;LataProjekcji,IF((SUM($K2382:M2382)+12)&lt;$D2384,12,$D2384-SUM($K2382:M2382)),0)))),0),0)</f>
        <v>0</v>
      </c>
      <c r="O2382" s="565">
        <f ca="1">IF(AND($G2382,NOT(ISTEXT($G2381)),ISNUMBER(Poczatek),ISNUMBER(Koniec_Projekt)),IFERROR(IF($D2381=LataProjekcji,IF($F2381&gt;$E2384,$E2384,$F2381),IF($D2384&gt;=$E2384,(IF($D2381&lt;LataProjekcji,IF((SUM($K2382:N2382)+12)&lt;$E2384,12,$E2384-SUM($K2382:N2382)),0)),(IF($D2381&lt;LataProjekcji,IF((SUM($K2382:N2382)+12)&lt;$D2384,12,$D2384-SUM($K2382:N2382)),0)))),0),0)</f>
        <v>0</v>
      </c>
      <c r="P2382" s="565">
        <f ca="1">IF(AND($G2382,NOT(ISTEXT($G2381)),ISNUMBER(Poczatek),ISNUMBER(Koniec_Projekt)),IFERROR(IF($D2381=LataProjekcji,IF($F2381&gt;$E2384,$E2384,$F2381),IF($D2384&gt;=$E2384,(IF($D2381&lt;LataProjekcji,IF((SUM($K2382:O2382)+12)&lt;$E2384,12,$E2384-SUM($K2382:O2382)),0)),(IF($D2381&lt;LataProjekcji,IF((SUM($K2382:O2382)+12)&lt;$D2384,12,$D2384-SUM($K2382:O2382)),0)))),0),0)</f>
        <v>0</v>
      </c>
      <c r="Q2382" s="565">
        <f ca="1">IF(AND($G2382,NOT(ISTEXT($G2381)),ISNUMBER(Poczatek),ISNUMBER(Koniec_Projekt)),IFERROR(IF($D2381=LataProjekcji,IF($F2381&gt;$E2384,$E2384,$F2381),IF($D2384&gt;=$E2384,(IF($D2381&lt;LataProjekcji,IF((SUM($K2382:P2382)+12)&lt;$E2384,12,$E2384-SUM($K2382:P2382)),0)),(IF($D2381&lt;LataProjekcji,IF((SUM($K2382:P2382)+12)&lt;$D2384,12,$D2384-SUM($K2382:P2382)),0)))),0),0)</f>
        <v>0</v>
      </c>
      <c r="R2382" s="565">
        <f ca="1">IF(AND($G2382,NOT(ISTEXT($G2381)),ISNUMBER(Poczatek),ISNUMBER(Koniec_Projekt)),IFERROR(IF($D2381=LataProjekcji,IF($F2381&gt;$E2384,$E2384,$F2381),IF($D2384&gt;=$E2384,(IF($D2381&lt;LataProjekcji,IF((SUM($K2382:Q2382)+12)&lt;$E2384,12,$E2384-SUM($K2382:Q2382)),0)),(IF($D2381&lt;LataProjekcji,IF((SUM($K2382:Q2382)+12)&lt;$D2384,12,$D2384-SUM($K2382:Q2382)),0)))),0),0)</f>
        <v>0</v>
      </c>
      <c r="S2382" s="565">
        <f ca="1">IF(AND($G2382,NOT(ISTEXT($G2381)),ISNUMBER(Poczatek),ISNUMBER(Koniec_Projekt)),IFERROR(IF($D2381=LataProjekcji,IF($F2381&gt;$E2384,$E2384,$F2381),IF($D2384&gt;=$E2384,(IF($D2381&lt;LataProjekcji,IF((SUM($K2382:R2382)+12)&lt;$E2384,12,$E2384-SUM($K2382:R2382)),0)),(IF($D2381&lt;LataProjekcji,IF((SUM($K2382:R2382)+12)&lt;$D2384,12,$D2384-SUM($K2382:R2382)),0)))),0),0)</f>
        <v>0</v>
      </c>
      <c r="T2382" s="565">
        <f ca="1">IF(AND($G2382,NOT(ISTEXT($G2381)),ISNUMBER(Poczatek),ISNUMBER(Koniec_Projekt)),IFERROR(IF($D2381=LataProjekcji,IF($F2381&gt;$E2384,$E2384,$F2381),IF($D2384&gt;=$E2384,(IF($D2381&lt;LataProjekcji,IF((SUM($K2382:S2382)+12)&lt;$E2384,12,$E2384-SUM($K2382:S2382)),0)),(IF($D2381&lt;LataProjekcji,IF((SUM($K2382:S2382)+12)&lt;$D2384,12,$D2384-SUM($K2382:S2382)),0)))),0),0)</f>
        <v>0</v>
      </c>
      <c r="U2382" s="565">
        <f ca="1">IF(AND($G2382,NOT(ISTEXT($G2381)),ISNUMBER(Poczatek),ISNUMBER(Koniec_Projekt)),IFERROR(IF($D2381=LataProjekcji,IF($F2381&gt;$E2384,$E2384,$F2381),IF($D2384&gt;=$E2384,(IF($D2381&lt;LataProjekcji,IF((SUM($K2382:T2382)+12)&lt;$E2384,12,$E2384-SUM($K2382:T2382)),0)),(IF($D2381&lt;LataProjekcji,IF((SUM($K2382:T2382)+12)&lt;$D2384,12,$D2384-SUM($K2382:T2382)),0)))),0),0)</f>
        <v>0</v>
      </c>
      <c r="V2382" s="565">
        <f ca="1">IF(AND($G2382,NOT(ISTEXT($G2381)),ISNUMBER(Poczatek),ISNUMBER(Koniec_Projekt)),IFERROR(IF($D2381=LataProjekcji,IF($F2381&gt;$E2384,$E2384,$F2381),IF($D2384&gt;=$E2384,(IF($D2381&lt;LataProjekcji,IF((SUM($K2382:U2382)+12)&lt;$E2384,12,$E2384-SUM($K2382:U2382)),0)),(IF($D2381&lt;LataProjekcji,IF((SUM($K2382:U2382)+12)&lt;$D2384,12,$D2384-SUM($K2382:U2382)),0)))),0),0)</f>
        <v>0</v>
      </c>
      <c r="W2382" s="565">
        <f ca="1">IF(AND($G2382,NOT(ISTEXT($G2381)),ISNUMBER(Poczatek),ISNUMBER(Koniec_Projekt)),IFERROR(IF($D2381=LataProjekcji,IF($F2381&gt;$E2384,$E2384,$F2381),IF($D2384&gt;=$E2384,(IF($D2381&lt;LataProjekcji,IF((SUM($K2382:V2382)+12)&lt;$E2384,12,$E2384-SUM($K2382:V2382)),0)),(IF($D2381&lt;LataProjekcji,IF((SUM($K2382:V2382)+12)&lt;$D2384,12,$D2384-SUM($K2382:V2382)),0)))),0),0)</f>
        <v>0</v>
      </c>
      <c r="X2382" s="565">
        <f ca="1">IF(AND($G2382,NOT(ISTEXT($G2381)),ISNUMBER(Poczatek),ISNUMBER(Koniec_Projekt)),IFERROR(IF($D2381=LataProjekcji,IF($F2381&gt;$E2384,$E2384,$F2381),IF($D2384&gt;=$E2384,(IF($D2381&lt;LataProjekcji,IF((SUM($K2382:W2382)+12)&lt;$E2384,12,$E2384-SUM($K2382:W2382)),0)),(IF($D2381&lt;LataProjekcji,IF((SUM($K2382:W2382)+12)&lt;$D2384,12,$D2384-SUM($K2382:W2382)),0)))),0),0)</f>
        <v>0</v>
      </c>
    </row>
    <row r="2383" spans="2:24" hidden="1">
      <c r="B2383" s="554" t="s">
        <v>806</v>
      </c>
      <c r="D2383" s="474">
        <f ca="1">D1190</f>
        <v>0</v>
      </c>
      <c r="E2383" s="474">
        <f ca="1">IF(D2382&gt;10,ROUND(D2383/12,2),D2383)</f>
        <v>0</v>
      </c>
      <c r="F2383" s="552">
        <f>Koniec_Projekt</f>
        <v>0</v>
      </c>
      <c r="G2383" s="330">
        <f>Miesiac_Koniec_Projekt</f>
        <v>0</v>
      </c>
      <c r="H2383" s="566" t="b">
        <f ca="1">SUM(K2383:X2383)=D2382</f>
        <v>1</v>
      </c>
      <c r="I2383" s="1" t="s">
        <v>739</v>
      </c>
      <c r="K2383" s="256">
        <f ca="1">IF(AND($G2382,NOT(ISTEXT($G2381)),ISNUMBER(Poczatek),ISNUMBER(Koniec_Projekt)),IFERROR(IF(LataProjekcji=$F2384,ROUND($D2382,0),ROUND(K2381*$E2383,0)),0),0)</f>
        <v>0</v>
      </c>
      <c r="L2383" s="5">
        <f ca="1">IF(AND($G2382,NOT(ISTEXT($G2381)),ISNUMBER(Poczatek),ISNUMBER(Koniec_Projekt)),IFERROR(IF(LataProjekcji=$F2384,ROUND($D2382-SUM(K2383:$K2383),0),ROUND(L2381*$E2383,0)),0),0)</f>
        <v>0</v>
      </c>
      <c r="M2383" s="5">
        <f ca="1">IF(AND($G2382,NOT(ISTEXT($G2381)),ISNUMBER(Poczatek),ISNUMBER(Koniec_Projekt)),IFERROR(IF(LataProjekcji=$F2384,ROUND($D2382-SUM($K2383:L2383),0),ROUND(M2381*$E2383,0)),0),0)</f>
        <v>0</v>
      </c>
      <c r="N2383" s="5">
        <f ca="1">IF(AND($G2382,NOT(ISTEXT($G2381)),ISNUMBER(Poczatek),ISNUMBER(Koniec_Projekt)),IFERROR(IF(LataProjekcji=$F2384,ROUND($D2382-SUM($K2383:M2383),0),ROUND(N2381*$E2383,0)),0),0)</f>
        <v>0</v>
      </c>
      <c r="O2383" s="5">
        <f ca="1">IF(AND($G2382,NOT(ISTEXT($G2381)),ISNUMBER(Poczatek),ISNUMBER(Koniec_Projekt)),IFERROR(IF(LataProjekcji=$F2384,ROUND($D2382-SUM($K2383:N2383),0),ROUND(O2381*$E2383,0)),0),0)</f>
        <v>0</v>
      </c>
      <c r="P2383" s="5">
        <f ca="1">IF(AND($G2382,NOT(ISTEXT($G2381)),ISNUMBER(Poczatek),ISNUMBER(Koniec_Projekt)),IFERROR(IF(LataProjekcji=$F2384,ROUND($D2382-SUM($K2383:O2383),0),ROUND(P2381*$E2383,0)),0),0)</f>
        <v>0</v>
      </c>
      <c r="Q2383" s="5">
        <f ca="1">IF(AND($G2382,NOT(ISTEXT($G2381)),ISNUMBER(Poczatek),ISNUMBER(Koniec_Projekt)),IFERROR(IF(LataProjekcji=$F2384,ROUND($D2382-SUM($K2383:P2383),0),ROUND(Q2381*$E2383,0)),0),0)</f>
        <v>0</v>
      </c>
      <c r="R2383" s="5">
        <f ca="1">IF(AND($G2382,NOT(ISTEXT($G2381)),ISNUMBER(Poczatek),ISNUMBER(Koniec_Projekt)),IFERROR(IF(LataProjekcji=$F2384,ROUND($D2382-SUM($K2383:Q2383),0),ROUND(R2381*$E2383,0)),0),0)</f>
        <v>0</v>
      </c>
      <c r="S2383" s="5">
        <f ca="1">IF(AND($G2382,NOT(ISTEXT($G2381)),ISNUMBER(Poczatek),ISNUMBER(Koniec_Projekt)),IFERROR(IF(LataProjekcji=$F2384,ROUND($D2382-SUM($K2383:R2383),0),ROUND(S2381*$E2383,0)),0),0)</f>
        <v>0</v>
      </c>
      <c r="T2383" s="5">
        <f ca="1">IF(AND($G2382,NOT(ISTEXT($G2381)),ISNUMBER(Poczatek),ISNUMBER(Koniec_Projekt)),IFERROR(IF(LataProjekcji=$F2384,ROUND($D2382-SUM($K2383:S2383),0),ROUND(T2381*$E2383,0)),0),0)</f>
        <v>0</v>
      </c>
      <c r="U2383" s="5">
        <f ca="1">IF(AND($G2382,NOT(ISTEXT($G2381)),ISNUMBER(Poczatek),ISNUMBER(Koniec_Projekt)),IFERROR(IF(LataProjekcji=$F2384,ROUND($D2382-SUM($K2383:T2383),0),ROUND(U2381*$E2383,0)),0),0)</f>
        <v>0</v>
      </c>
      <c r="V2383" s="5">
        <f ca="1">IF(AND($G2382,NOT(ISTEXT($G2381)),ISNUMBER(Poczatek),ISNUMBER(Koniec_Projekt)),IFERROR(IF(LataProjekcji=$F2384,ROUND($D2382-SUM($K2383:U2383),0),ROUND(V2381*$E2383,0)),0),0)</f>
        <v>0</v>
      </c>
      <c r="W2383" s="5">
        <f ca="1">IF(AND($G2382,NOT(ISTEXT($G2381)),ISNUMBER(Poczatek),ISNUMBER(Koniec_Projekt)),IFERROR(IF(LataProjekcji=$F2384,ROUND($D2382-SUM($K2383:V2383),0),ROUND(W2381*$E2383,0)),0),0)</f>
        <v>0</v>
      </c>
      <c r="X2383" s="5">
        <f ca="1">IF(AND($G2382,NOT(ISTEXT($G2381)),ISNUMBER(Poczatek),ISNUMBER(Koniec_Projekt)),IFERROR(IF(LataProjekcji=$F2384,ROUND($D2382-SUM($K2383:W2383),0),ROUND(X2381*$E2383,0)),0),0)</f>
        <v>0</v>
      </c>
    </row>
    <row r="2384" spans="2:24" hidden="1">
      <c r="B2384" s="554" t="s">
        <v>803</v>
      </c>
      <c r="D2384" s="1">
        <f ca="1">IFERROR(ROUNDUP(D2382/E2383,0),0)</f>
        <v>0</v>
      </c>
      <c r="E2384" s="1">
        <f ca="1">IF(D2384=0,0,DATEDIF(DATE(D2381,E2381,1),DATE(F2383,G2383,1),"m"))</f>
        <v>0</v>
      </c>
      <c r="F2384" s="1" t="str">
        <f ca="1">IFERROR(YEAR(G2381),"brak daty")</f>
        <v>brak daty</v>
      </c>
      <c r="G2384" s="1" t="str">
        <f ca="1">IFERROR(MONTH(G2381),"brak daty")</f>
        <v>brak daty</v>
      </c>
      <c r="H2384" s="5"/>
      <c r="I2384" s="1" t="s">
        <v>444</v>
      </c>
      <c r="K2384" s="5">
        <f ca="1">IF(AND($G2382,NOT(ISTEXT($G2381)),ISNUMBER(Poczatek),ISNUMBER(Koniec_Projekt)),IFERROR(IF(LataProjekcji=$F2383,IF(AND($G2383=$G2384,$F2383=$F2384),ROUND($D2382-SUM($K2384),0),ROUND(K2382*$E2383,0)),IF(LataProjekcji&gt;$F2383,0,ROUND(K2382*$E2383,0))),0),0)</f>
        <v>0</v>
      </c>
      <c r="L2384" s="5">
        <f ca="1">IF(AND($G2382,NOT(ISTEXT($G2381)),ISNUMBER(Poczatek),ISNUMBER(Koniec_Projekt)),IFERROR(IF(LataProjekcji=$F2383,IF(AND($G2383=$G2384,$F2383=$F2384),ROUND($D2382-SUM($K2384:K2384),0),ROUND(L2382*$E2383,0)),IF(LataProjekcji&gt;$F2383,0,ROUND(L2382*$E2383,0))),0),0)</f>
        <v>0</v>
      </c>
      <c r="M2384" s="5">
        <f ca="1">IF(AND($G2382,NOT(ISTEXT($G2381)),ISNUMBER(Poczatek),ISNUMBER(Koniec_Projekt)),IFERROR(IF(LataProjekcji=$F2383,IF(AND($G2383=$G2384,$F2383=$F2384),ROUND($D2382-SUM($K2384:L2384),0),ROUND(M2382*$E2383,0)),IF(LataProjekcji&gt;$F2383,0,ROUND(M2382*$E2383,0))),0),0)</f>
        <v>0</v>
      </c>
      <c r="N2384" s="5">
        <f ca="1">IF(AND($G2382,NOT(ISTEXT($G2381)),ISNUMBER(Poczatek),ISNUMBER(Koniec_Projekt)),IFERROR(IF(LataProjekcji=$F2383,IF(AND($G2383=$G2384,$F2383=$F2384),ROUND($D2382-SUM($K2384:M2384),0),ROUND(N2382*$E2383,0)),IF(LataProjekcji&gt;$F2383,0,ROUND(N2382*$E2383,0))),0),0)</f>
        <v>0</v>
      </c>
      <c r="O2384" s="5">
        <f ca="1">IF(AND($G2382,NOT(ISTEXT($G2381)),ISNUMBER(Poczatek),ISNUMBER(Koniec_Projekt)),IFERROR(IF(LataProjekcji=$F2383,IF(AND($G2383=$G2384,$F2383=$F2384),ROUND($D2382-SUM($K2384:N2384),0),ROUND(O2382*$E2383,0)),IF(LataProjekcji&gt;$F2383,0,ROUND(O2382*$E2383,0))),0),0)</f>
        <v>0</v>
      </c>
      <c r="P2384" s="5">
        <f ca="1">IF(AND($G2382,NOT(ISTEXT($G2381)),ISNUMBER(Poczatek),ISNUMBER(Koniec_Projekt)),IFERROR(IF(LataProjekcji=$F2383,IF(AND($G2383=$G2384,$F2383=$F2384),ROUND($D2382-SUM($K2384:O2384),0),ROUND(P2382*$E2383,0)),IF(LataProjekcji&gt;$F2383,0,ROUND(P2382*$E2383,0))),0),0)</f>
        <v>0</v>
      </c>
      <c r="Q2384" s="5">
        <f ca="1">IF(AND($G2382,NOT(ISTEXT($G2381)),ISNUMBER(Poczatek),ISNUMBER(Koniec_Projekt)),IFERROR(IF(LataProjekcji=$F2383,IF(AND($G2383=$G2384,$F2383=$F2384),ROUND($D2382-SUM($K2384:P2384),0),ROUND(Q2382*$E2383,0)),IF(LataProjekcji&gt;$F2383,0,ROUND(Q2382*$E2383,0))),0),0)</f>
        <v>0</v>
      </c>
      <c r="R2384" s="5">
        <f ca="1">IF(AND($G2382,NOT(ISTEXT($G2381)),ISNUMBER(Poczatek),ISNUMBER(Koniec_Projekt)),IFERROR(IF(LataProjekcji=$F2383,IF(AND($G2383=$G2384,$F2383=$F2384),ROUND($D2382-SUM($K2384:Q2384),0),ROUND(R2382*$E2383,0)),IF(LataProjekcji&gt;$F2383,0,ROUND(R2382*$E2383,0))),0),0)</f>
        <v>0</v>
      </c>
      <c r="S2384" s="5">
        <f ca="1">IF(AND($G2382,NOT(ISTEXT($G2381)),ISNUMBER(Poczatek),ISNUMBER(Koniec_Projekt)),IFERROR(IF(LataProjekcji=$F2383,IF(AND($G2383=$G2384,$F2383=$F2384),ROUND($D2382-SUM($K2384:R2384),0),ROUND(S2382*$E2383,0)),IF(LataProjekcji&gt;$F2383,0,ROUND(S2382*$E2383,0))),0),0)</f>
        <v>0</v>
      </c>
      <c r="T2384" s="5">
        <f ca="1">IF(AND($G2382,NOT(ISTEXT($G2381)),ISNUMBER(Poczatek),ISNUMBER(Koniec_Projekt)),IFERROR(IF(LataProjekcji=$F2383,IF(AND($G2383=$G2384,$F2383=$F2384),ROUND($D2382-SUM($K2384:S2384),0),ROUND(T2382*$E2383,0)),IF(LataProjekcji&gt;$F2383,0,ROUND(T2382*$E2383,0))),0),0)</f>
        <v>0</v>
      </c>
      <c r="U2384" s="5">
        <f ca="1">IF(AND($G2382,NOT(ISTEXT($G2381)),ISNUMBER(Poczatek),ISNUMBER(Koniec_Projekt)),IFERROR(IF(LataProjekcji=$F2383,IF(AND($G2383=$G2384,$F2383=$F2384),ROUND($D2382-SUM($K2384:T2384),0),ROUND(U2382*$E2383,0)),IF(LataProjekcji&gt;$F2383,0,ROUND(U2382*$E2383,0))),0),0)</f>
        <v>0</v>
      </c>
      <c r="V2384" s="5">
        <f ca="1">IF(AND($G2382,NOT(ISTEXT($G2381)),ISNUMBER(Poczatek),ISNUMBER(Koniec_Projekt)),IFERROR(IF(LataProjekcji=$F2383,IF(AND($G2383=$G2384,$F2383=$F2384),ROUND($D2382-SUM($K2384:U2384),0),ROUND(V2382*$E2383,0)),IF(LataProjekcji&gt;$F2383,0,ROUND(V2382*$E2383,0))),0),0)</f>
        <v>0</v>
      </c>
      <c r="W2384" s="5">
        <f ca="1">IF(AND($G2382,NOT(ISTEXT($G2381)),ISNUMBER(Poczatek),ISNUMBER(Koniec_Projekt)),IFERROR(IF(LataProjekcji=$F2383,IF(AND($G2383=$G2384,$F2383=$F2384),ROUND($D2382-SUM($K2384:V2384),0),ROUND(W2382*$E2383,0)),IF(LataProjekcji&gt;$F2383,0,ROUND(W2382*$E2383,0))),0),0)</f>
        <v>0</v>
      </c>
      <c r="X2384" s="5">
        <f ca="1">IF(AND($G2382,NOT(ISTEXT($G2381)),ISNUMBER(Poczatek),ISNUMBER(Koniec_Projekt)),IFERROR(IF(LataProjekcji=$F2383,IF(AND($G2383=$G2384,$F2383=$F2384),ROUND($D2382-SUM($K2384:W2384),0),ROUND(X2382*$E2383,0)),IF(LataProjekcji&gt;$F2383,0,ROUND(X2382*$E2383,0))),0),0)</f>
        <v>0</v>
      </c>
    </row>
    <row r="2385" spans="2:24" ht="12.75" hidden="1" thickBot="1">
      <c r="B2385" s="555" t="s">
        <v>804</v>
      </c>
      <c r="C2385" s="556"/>
      <c r="D2385" s="557">
        <f ca="1">IF(D2382&gt;10,ROUND((D2384-1)*E2383,0),E2383)</f>
        <v>0</v>
      </c>
      <c r="E2385" s="557">
        <f ca="1">D2382-D2385</f>
        <v>0</v>
      </c>
      <c r="F2385" s="556"/>
      <c r="G2385" s="556"/>
      <c r="H2385" s="556"/>
      <c r="I2385" s="556"/>
      <c r="J2385" s="556"/>
      <c r="K2385" s="556"/>
      <c r="L2385" s="556"/>
      <c r="M2385" s="556"/>
      <c r="N2385" s="556"/>
      <c r="O2385" s="556"/>
      <c r="P2385" s="556"/>
      <c r="Q2385" s="556"/>
      <c r="R2385" s="556"/>
      <c r="S2385" s="556"/>
      <c r="T2385" s="556"/>
      <c r="U2385" s="556"/>
      <c r="V2385" s="556"/>
      <c r="W2385" s="556"/>
      <c r="X2385" s="556"/>
    </row>
    <row r="2386" spans="2:24" ht="12.75" hidden="1" thickTop="1"/>
    <row r="2387" spans="2:24" ht="12.75" hidden="1" thickBot="1">
      <c r="B2387" s="558" t="str">
        <f ca="1">"nazwa ST: "&amp;B1194</f>
        <v>nazwa ST: 0</v>
      </c>
      <c r="C2387" s="558"/>
      <c r="D2387" s="559">
        <f>D1194</f>
        <v>11</v>
      </c>
      <c r="E2387" s="558"/>
      <c r="F2387" s="558"/>
      <c r="G2387" s="558"/>
      <c r="H2387" s="558"/>
      <c r="I2387" s="558"/>
      <c r="J2387" s="558"/>
      <c r="K2387" s="567" t="str">
        <f t="shared" ref="K2387:X2387" si="1721">LataProjekcji</f>
        <v>Uzupełnij dane</v>
      </c>
      <c r="L2387" s="567" t="str">
        <f t="shared" si="1721"/>
        <v/>
      </c>
      <c r="M2387" s="567" t="str">
        <f t="shared" si="1721"/>
        <v/>
      </c>
      <c r="N2387" s="567" t="str">
        <f t="shared" si="1721"/>
        <v/>
      </c>
      <c r="O2387" s="567" t="str">
        <f t="shared" si="1721"/>
        <v/>
      </c>
      <c r="P2387" s="567" t="str">
        <f t="shared" si="1721"/>
        <v/>
      </c>
      <c r="Q2387" s="567" t="str">
        <f t="shared" si="1721"/>
        <v/>
      </c>
      <c r="R2387" s="567" t="str">
        <f t="shared" si="1721"/>
        <v/>
      </c>
      <c r="S2387" s="567" t="str">
        <f t="shared" si="1721"/>
        <v/>
      </c>
      <c r="T2387" s="567" t="str">
        <f t="shared" si="1721"/>
        <v/>
      </c>
      <c r="U2387" s="567" t="str">
        <f t="shared" si="1721"/>
        <v/>
      </c>
      <c r="V2387" s="567" t="str">
        <f t="shared" si="1721"/>
        <v/>
      </c>
      <c r="W2387" s="567" t="str">
        <f t="shared" si="1721"/>
        <v/>
      </c>
      <c r="X2387" s="567" t="str">
        <f t="shared" si="1721"/>
        <v/>
      </c>
    </row>
    <row r="2388" spans="2:24" hidden="1">
      <c r="B2388" s="554" t="s">
        <v>805</v>
      </c>
      <c r="D2388" s="1">
        <f ca="1">D1195</f>
        <v>1900</v>
      </c>
      <c r="E2388" s="1">
        <f ca="1">E1195</f>
        <v>1</v>
      </c>
      <c r="F2388" s="1">
        <f ca="1">IF(D2389&gt;10,F1195,1)</f>
        <v>1</v>
      </c>
      <c r="G2388" s="553" t="str">
        <f ca="1">IF(ISBLANK(OFFSET($E$195,$D2387,0)),"brak daty",IF(D2389&gt;10,EDATE(OFFSET($E$195,$D2387,0),D2391),DATE(D2388,E2388,1)))</f>
        <v>brak daty</v>
      </c>
      <c r="H2388" s="566" t="b">
        <f ca="1">SUM(K2388:X2388)=D2391</f>
        <v>1</v>
      </c>
      <c r="I2388" s="1" t="s">
        <v>801</v>
      </c>
      <c r="K2388" s="5">
        <f ca="1">IF(AND($G2389,NOT(ISTEXT($G2388)),ISNUMBER(Poczatek),ISNUMBER(Koniec_Projekt)),IFERROR(IF($D2388=LataProjekcji,$F2388,IF($D2388&lt;LataProjekcji,IF((SUM(K2388)+12)&lt;$D2391,12,$D2391-SUM(K2388)),0)),0),0)</f>
        <v>0</v>
      </c>
      <c r="L2388" s="5">
        <f ca="1">IF(AND($G2389,NOT(ISTEXT($G2388)),ISNUMBER(Poczatek),ISNUMBER(Koniec_Projekt)),IFERROR(IF($D2388=LataProjekcji,$F2388,IF($D2388&lt;LataProjekcji,IF((SUM($K2388:K2388)+12)&lt;$D2391,12,$D2391-SUM($K2388:K2388)),0)),0),0)</f>
        <v>0</v>
      </c>
      <c r="M2388" s="5">
        <f ca="1">IF(AND($G2389,NOT(ISTEXT($G2388)),ISNUMBER(Poczatek),ISNUMBER(Koniec_Projekt)),IFERROR(IF($D2388=LataProjekcji,$F2388,IF($D2388&lt;LataProjekcji,IF((SUM($K2388:L2388)+12)&lt;$D2391,12,$D2391-SUM($K2388:L2388)),0)),0),0)</f>
        <v>0</v>
      </c>
      <c r="N2388" s="5">
        <f ca="1">IF(AND($G2389,NOT(ISTEXT($G2388)),ISNUMBER(Poczatek),ISNUMBER(Koniec_Projekt)),IFERROR(IF($D2388=LataProjekcji,$F2388,IF($D2388&lt;LataProjekcji,IF((SUM($K2388:M2388)+12)&lt;$D2391,12,$D2391-SUM($K2388:M2388)),0)),0),0)</f>
        <v>0</v>
      </c>
      <c r="O2388" s="5">
        <f ca="1">IF(AND($G2389,NOT(ISTEXT($G2388)),ISNUMBER(Poczatek),ISNUMBER(Koniec_Projekt)),IFERROR(IF($D2388=LataProjekcji,$F2388,IF($D2388&lt;LataProjekcji,IF((SUM($K2388:N2388)+12)&lt;$D2391,12,$D2391-SUM($K2388:N2388)),0)),0),0)</f>
        <v>0</v>
      </c>
      <c r="P2388" s="5">
        <f ca="1">IF(AND($G2389,NOT(ISTEXT($G2388)),ISNUMBER(Poczatek),ISNUMBER(Koniec_Projekt)),IFERROR(IF($D2388=LataProjekcji,$F2388,IF($D2388&lt;LataProjekcji,IF((SUM($K2388:O2388)+12)&lt;$D2391,12,$D2391-SUM($K2388:O2388)),0)),0),0)</f>
        <v>0</v>
      </c>
      <c r="Q2388" s="5">
        <f ca="1">IF(AND($G2389,NOT(ISTEXT($G2388)),ISNUMBER(Poczatek),ISNUMBER(Koniec_Projekt)),IFERROR(IF($D2388=LataProjekcji,$F2388,IF($D2388&lt;LataProjekcji,IF((SUM($K2388:P2388)+12)&lt;$D2391,12,$D2391-SUM($K2388:P2388)),0)),0),0)</f>
        <v>0</v>
      </c>
      <c r="R2388" s="5">
        <f ca="1">IF(AND($G2389,NOT(ISTEXT($G2388)),ISNUMBER(Poczatek),ISNUMBER(Koniec_Projekt)),IFERROR(IF($D2388=LataProjekcji,$F2388,IF($D2388&lt;LataProjekcji,IF((SUM($K2388:Q2388)+12)&lt;$D2391,12,$D2391-SUM($K2388:Q2388)),0)),0),0)</f>
        <v>0</v>
      </c>
      <c r="S2388" s="5">
        <f ca="1">IF(AND($G2389,NOT(ISTEXT($G2388)),ISNUMBER(Poczatek),ISNUMBER(Koniec_Projekt)),IFERROR(IF($D2388=LataProjekcji,$F2388,IF($D2388&lt;LataProjekcji,IF((SUM($K2388:R2388)+12)&lt;$D2391,12,$D2391-SUM($K2388:R2388)),0)),0),0)</f>
        <v>0</v>
      </c>
      <c r="T2388" s="5">
        <f ca="1">IF(AND($G2389,NOT(ISTEXT($G2388)),ISNUMBER(Poczatek),ISNUMBER(Koniec_Projekt)),IFERROR(IF($D2388=LataProjekcji,$F2388,IF($D2388&lt;LataProjekcji,IF((SUM($K2388:S2388)+12)&lt;$D2391,12,$D2391-SUM($K2388:S2388)),0)),0),0)</f>
        <v>0</v>
      </c>
      <c r="U2388" s="5">
        <f ca="1">IF(AND($G2389,NOT(ISTEXT($G2388)),ISNUMBER(Poczatek),ISNUMBER(Koniec_Projekt)),IFERROR(IF($D2388=LataProjekcji,$F2388,IF($D2388&lt;LataProjekcji,IF((SUM($K2388:T2388)+12)&lt;$D2391,12,$D2391-SUM($K2388:T2388)),0)),0),0)</f>
        <v>0</v>
      </c>
      <c r="V2388" s="5">
        <f ca="1">IF(AND($G2389,NOT(ISTEXT($G2388)),ISNUMBER(Poczatek),ISNUMBER(Koniec_Projekt)),IFERROR(IF($D2388=LataProjekcji,$F2388,IF($D2388&lt;LataProjekcji,IF((SUM($K2388:U2388)+12)&lt;$D2391,12,$D2391-SUM($K2388:U2388)),0)),0),0)</f>
        <v>0</v>
      </c>
      <c r="W2388" s="5">
        <f ca="1">IF(AND($G2389,NOT(ISTEXT($G2388)),ISNUMBER(Poczatek),ISNUMBER(Koniec_Projekt)),IFERROR(IF($D2388=LataProjekcji,$F2388,IF($D2388&lt;LataProjekcji,IF((SUM($K2388:V2388)+12)&lt;$D2391,12,$D2391-SUM($K2388:V2388)),0)),0),0)</f>
        <v>0</v>
      </c>
      <c r="X2388" s="5">
        <f ca="1">IF(AND($G2389,NOT(ISTEXT($G2388)),ISNUMBER(Poczatek),ISNUMBER(Koniec_Projekt)),IFERROR(IF($D2388=LataProjekcji,$F2388,IF($D2388&lt;LataProjekcji,IF((SUM($K2388:W2388)+12)&lt;$D2391,12,$D2391-SUM($K2388:W2388)),0)),0),0)</f>
        <v>0</v>
      </c>
    </row>
    <row r="2389" spans="2:24" hidden="1">
      <c r="B2389" s="554" t="s">
        <v>807</v>
      </c>
      <c r="D2389" s="5">
        <f ca="1">D1196</f>
        <v>0</v>
      </c>
      <c r="E2389" s="474">
        <f ca="1">E1196</f>
        <v>0</v>
      </c>
      <c r="F2389" s="474">
        <f ca="1">F1196</f>
        <v>0</v>
      </c>
      <c r="G2389" s="1" t="b">
        <f>NOT(ISBLANK(am_prace_rozwojowe))</f>
        <v>0</v>
      </c>
      <c r="H2389" s="566" t="b">
        <f ca="1">SUM(K2389:X2389)=E2391</f>
        <v>1</v>
      </c>
      <c r="I2389" s="1" t="s">
        <v>802</v>
      </c>
      <c r="K2389" s="565">
        <f ca="1">IF(AND($G2389,NOT(ISTEXT($G2388)),ISNUMBER(Poczatek),ISNUMBER(Koniec_Projekt)),IFERROR(IF($D2388=LataProjekcji,IF($F2388&gt;$E2391,$E2391,$F2388),IF($D2391&gt;=$E2391,(IF($D2388&lt;LataProjekcji,IF((SUM(J2389:$K2389)+12)&lt;$E2391,12,$E2391-SUM(J2389:$K2389)),0)),(IF($D2388&lt;LataProjekcji,IF((SUM(J2389:$K2389)+12)&lt;$D2391,12,$D2391-SUM(J2389:$K2389)),0)))),0),0)</f>
        <v>0</v>
      </c>
      <c r="L2389" s="565">
        <f ca="1">IF(AND($G2389,NOT(ISTEXT($G2388)),ISNUMBER(Poczatek),ISNUMBER(Koniec_Projekt)),IFERROR(IF($D2388=LataProjekcji,IF($F2388&gt;$E2391,$E2391,$F2388),IF($D2391&gt;=$E2391,(IF($D2388&lt;LataProjekcji,IF((SUM($K2389:K2389)+12)&lt;$E2391,12,$E2391-SUM($K2389:K2389)),0)),(IF($D2388&lt;LataProjekcji,IF((SUM($K2389:K2389)+12)&lt;$D2391,12,$D2391-SUM($K2389:K2389)),0)))),0),0)</f>
        <v>0</v>
      </c>
      <c r="M2389" s="565">
        <f ca="1">IF(AND($G2389,NOT(ISTEXT($G2388)),ISNUMBER(Poczatek),ISNUMBER(Koniec_Projekt)),IFERROR(IF($D2388=LataProjekcji,IF($F2388&gt;$E2391,$E2391,$F2388),IF($D2391&gt;=$E2391,(IF($D2388&lt;LataProjekcji,IF((SUM($K2389:L2389)+12)&lt;$E2391,12,$E2391-SUM($K2389:L2389)),0)),(IF($D2388&lt;LataProjekcji,IF((SUM($K2389:L2389)+12)&lt;$D2391,12,$D2391-SUM($K2389:L2389)),0)))),0),0)</f>
        <v>0</v>
      </c>
      <c r="N2389" s="565">
        <f ca="1">IF(AND($G2389,NOT(ISTEXT($G2388)),ISNUMBER(Poczatek),ISNUMBER(Koniec_Projekt)),IFERROR(IF($D2388=LataProjekcji,IF($F2388&gt;$E2391,$E2391,$F2388),IF($D2391&gt;=$E2391,(IF($D2388&lt;LataProjekcji,IF((SUM($K2389:M2389)+12)&lt;$E2391,12,$E2391-SUM($K2389:M2389)),0)),(IF($D2388&lt;LataProjekcji,IF((SUM($K2389:M2389)+12)&lt;$D2391,12,$D2391-SUM($K2389:M2389)),0)))),0),0)</f>
        <v>0</v>
      </c>
      <c r="O2389" s="565">
        <f ca="1">IF(AND($G2389,NOT(ISTEXT($G2388)),ISNUMBER(Poczatek),ISNUMBER(Koniec_Projekt)),IFERROR(IF($D2388=LataProjekcji,IF($F2388&gt;$E2391,$E2391,$F2388),IF($D2391&gt;=$E2391,(IF($D2388&lt;LataProjekcji,IF((SUM($K2389:N2389)+12)&lt;$E2391,12,$E2391-SUM($K2389:N2389)),0)),(IF($D2388&lt;LataProjekcji,IF((SUM($K2389:N2389)+12)&lt;$D2391,12,$D2391-SUM($K2389:N2389)),0)))),0),0)</f>
        <v>0</v>
      </c>
      <c r="P2389" s="565">
        <f ca="1">IF(AND($G2389,NOT(ISTEXT($G2388)),ISNUMBER(Poczatek),ISNUMBER(Koniec_Projekt)),IFERROR(IF($D2388=LataProjekcji,IF($F2388&gt;$E2391,$E2391,$F2388),IF($D2391&gt;=$E2391,(IF($D2388&lt;LataProjekcji,IF((SUM($K2389:O2389)+12)&lt;$E2391,12,$E2391-SUM($K2389:O2389)),0)),(IF($D2388&lt;LataProjekcji,IF((SUM($K2389:O2389)+12)&lt;$D2391,12,$D2391-SUM($K2389:O2389)),0)))),0),0)</f>
        <v>0</v>
      </c>
      <c r="Q2389" s="565">
        <f ca="1">IF(AND($G2389,NOT(ISTEXT($G2388)),ISNUMBER(Poczatek),ISNUMBER(Koniec_Projekt)),IFERROR(IF($D2388=LataProjekcji,IF($F2388&gt;$E2391,$E2391,$F2388),IF($D2391&gt;=$E2391,(IF($D2388&lt;LataProjekcji,IF((SUM($K2389:P2389)+12)&lt;$E2391,12,$E2391-SUM($K2389:P2389)),0)),(IF($D2388&lt;LataProjekcji,IF((SUM($K2389:P2389)+12)&lt;$D2391,12,$D2391-SUM($K2389:P2389)),0)))),0),0)</f>
        <v>0</v>
      </c>
      <c r="R2389" s="565">
        <f ca="1">IF(AND($G2389,NOT(ISTEXT($G2388)),ISNUMBER(Poczatek),ISNUMBER(Koniec_Projekt)),IFERROR(IF($D2388=LataProjekcji,IF($F2388&gt;$E2391,$E2391,$F2388),IF($D2391&gt;=$E2391,(IF($D2388&lt;LataProjekcji,IF((SUM($K2389:Q2389)+12)&lt;$E2391,12,$E2391-SUM($K2389:Q2389)),0)),(IF($D2388&lt;LataProjekcji,IF((SUM($K2389:Q2389)+12)&lt;$D2391,12,$D2391-SUM($K2389:Q2389)),0)))),0),0)</f>
        <v>0</v>
      </c>
      <c r="S2389" s="565">
        <f ca="1">IF(AND($G2389,NOT(ISTEXT($G2388)),ISNUMBER(Poczatek),ISNUMBER(Koniec_Projekt)),IFERROR(IF($D2388=LataProjekcji,IF($F2388&gt;$E2391,$E2391,$F2388),IF($D2391&gt;=$E2391,(IF($D2388&lt;LataProjekcji,IF((SUM($K2389:R2389)+12)&lt;$E2391,12,$E2391-SUM($K2389:R2389)),0)),(IF($D2388&lt;LataProjekcji,IF((SUM($K2389:R2389)+12)&lt;$D2391,12,$D2391-SUM($K2389:R2389)),0)))),0),0)</f>
        <v>0</v>
      </c>
      <c r="T2389" s="565">
        <f ca="1">IF(AND($G2389,NOT(ISTEXT($G2388)),ISNUMBER(Poczatek),ISNUMBER(Koniec_Projekt)),IFERROR(IF($D2388=LataProjekcji,IF($F2388&gt;$E2391,$E2391,$F2388),IF($D2391&gt;=$E2391,(IF($D2388&lt;LataProjekcji,IF((SUM($K2389:S2389)+12)&lt;$E2391,12,$E2391-SUM($K2389:S2389)),0)),(IF($D2388&lt;LataProjekcji,IF((SUM($K2389:S2389)+12)&lt;$D2391,12,$D2391-SUM($K2389:S2389)),0)))),0),0)</f>
        <v>0</v>
      </c>
      <c r="U2389" s="565">
        <f ca="1">IF(AND($G2389,NOT(ISTEXT($G2388)),ISNUMBER(Poczatek),ISNUMBER(Koniec_Projekt)),IFERROR(IF($D2388=LataProjekcji,IF($F2388&gt;$E2391,$E2391,$F2388),IF($D2391&gt;=$E2391,(IF($D2388&lt;LataProjekcji,IF((SUM($K2389:T2389)+12)&lt;$E2391,12,$E2391-SUM($K2389:T2389)),0)),(IF($D2388&lt;LataProjekcji,IF((SUM($K2389:T2389)+12)&lt;$D2391,12,$D2391-SUM($K2389:T2389)),0)))),0),0)</f>
        <v>0</v>
      </c>
      <c r="V2389" s="565">
        <f ca="1">IF(AND($G2389,NOT(ISTEXT($G2388)),ISNUMBER(Poczatek),ISNUMBER(Koniec_Projekt)),IFERROR(IF($D2388=LataProjekcji,IF($F2388&gt;$E2391,$E2391,$F2388),IF($D2391&gt;=$E2391,(IF($D2388&lt;LataProjekcji,IF((SUM($K2389:U2389)+12)&lt;$E2391,12,$E2391-SUM($K2389:U2389)),0)),(IF($D2388&lt;LataProjekcji,IF((SUM($K2389:U2389)+12)&lt;$D2391,12,$D2391-SUM($K2389:U2389)),0)))),0),0)</f>
        <v>0</v>
      </c>
      <c r="W2389" s="565">
        <f ca="1">IF(AND($G2389,NOT(ISTEXT($G2388)),ISNUMBER(Poczatek),ISNUMBER(Koniec_Projekt)),IFERROR(IF($D2388=LataProjekcji,IF($F2388&gt;$E2391,$E2391,$F2388),IF($D2391&gt;=$E2391,(IF($D2388&lt;LataProjekcji,IF((SUM($K2389:V2389)+12)&lt;$E2391,12,$E2391-SUM($K2389:V2389)),0)),(IF($D2388&lt;LataProjekcji,IF((SUM($K2389:V2389)+12)&lt;$D2391,12,$D2391-SUM($K2389:V2389)),0)))),0),0)</f>
        <v>0</v>
      </c>
      <c r="X2389" s="565">
        <f ca="1">IF(AND($G2389,NOT(ISTEXT($G2388)),ISNUMBER(Poczatek),ISNUMBER(Koniec_Projekt)),IFERROR(IF($D2388=LataProjekcji,IF($F2388&gt;$E2391,$E2391,$F2388),IF($D2391&gt;=$E2391,(IF($D2388&lt;LataProjekcji,IF((SUM($K2389:W2389)+12)&lt;$E2391,12,$E2391-SUM($K2389:W2389)),0)),(IF($D2388&lt;LataProjekcji,IF((SUM($K2389:W2389)+12)&lt;$D2391,12,$D2391-SUM($K2389:W2389)),0)))),0),0)</f>
        <v>0</v>
      </c>
    </row>
    <row r="2390" spans="2:24" hidden="1">
      <c r="B2390" s="554" t="s">
        <v>806</v>
      </c>
      <c r="D2390" s="474">
        <f ca="1">D1197</f>
        <v>0</v>
      </c>
      <c r="E2390" s="474">
        <f ca="1">IF(D2389&gt;10,ROUND(D2390/12,2),D2390)</f>
        <v>0</v>
      </c>
      <c r="F2390" s="552">
        <f>Koniec_Projekt</f>
        <v>0</v>
      </c>
      <c r="G2390" s="330">
        <f>Miesiac_Koniec_Projekt</f>
        <v>0</v>
      </c>
      <c r="H2390" s="566" t="b">
        <f ca="1">SUM(K2390:X2390)=D2389</f>
        <v>1</v>
      </c>
      <c r="I2390" s="1" t="s">
        <v>739</v>
      </c>
      <c r="K2390" s="256">
        <f ca="1">IF(AND($G2389,NOT(ISTEXT($G2388)),ISNUMBER(Poczatek),ISNUMBER(Koniec_Projekt)),IFERROR(IF(LataProjekcji=$F2391,ROUND($D2389,0),ROUND(K2388*$E2390,0)),0),0)</f>
        <v>0</v>
      </c>
      <c r="L2390" s="5">
        <f ca="1">IF(AND($G2389,NOT(ISTEXT($G2388)),ISNUMBER(Poczatek),ISNUMBER(Koniec_Projekt)),IFERROR(IF(LataProjekcji=$F2391,ROUND($D2389-SUM(K2390:$K2390),0),ROUND(L2388*$E2390,0)),0),0)</f>
        <v>0</v>
      </c>
      <c r="M2390" s="5">
        <f ca="1">IF(AND($G2389,NOT(ISTEXT($G2388)),ISNUMBER(Poczatek),ISNUMBER(Koniec_Projekt)),IFERROR(IF(LataProjekcji=$F2391,ROUND($D2389-SUM($K2390:L2390),0),ROUND(M2388*$E2390,0)),0),0)</f>
        <v>0</v>
      </c>
      <c r="N2390" s="5">
        <f ca="1">IF(AND($G2389,NOT(ISTEXT($G2388)),ISNUMBER(Poczatek),ISNUMBER(Koniec_Projekt)),IFERROR(IF(LataProjekcji=$F2391,ROUND($D2389-SUM($K2390:M2390),0),ROUND(N2388*$E2390,0)),0),0)</f>
        <v>0</v>
      </c>
      <c r="O2390" s="5">
        <f ca="1">IF(AND($G2389,NOT(ISTEXT($G2388)),ISNUMBER(Poczatek),ISNUMBER(Koniec_Projekt)),IFERROR(IF(LataProjekcji=$F2391,ROUND($D2389-SUM($K2390:N2390),0),ROUND(O2388*$E2390,0)),0),0)</f>
        <v>0</v>
      </c>
      <c r="P2390" s="5">
        <f ca="1">IF(AND($G2389,NOT(ISTEXT($G2388)),ISNUMBER(Poczatek),ISNUMBER(Koniec_Projekt)),IFERROR(IF(LataProjekcji=$F2391,ROUND($D2389-SUM($K2390:O2390),0),ROUND(P2388*$E2390,0)),0),0)</f>
        <v>0</v>
      </c>
      <c r="Q2390" s="5">
        <f ca="1">IF(AND($G2389,NOT(ISTEXT($G2388)),ISNUMBER(Poczatek),ISNUMBER(Koniec_Projekt)),IFERROR(IF(LataProjekcji=$F2391,ROUND($D2389-SUM($K2390:P2390),0),ROUND(Q2388*$E2390,0)),0),0)</f>
        <v>0</v>
      </c>
      <c r="R2390" s="5">
        <f ca="1">IF(AND($G2389,NOT(ISTEXT($G2388)),ISNUMBER(Poczatek),ISNUMBER(Koniec_Projekt)),IFERROR(IF(LataProjekcji=$F2391,ROUND($D2389-SUM($K2390:Q2390),0),ROUND(R2388*$E2390,0)),0),0)</f>
        <v>0</v>
      </c>
      <c r="S2390" s="5">
        <f ca="1">IF(AND($G2389,NOT(ISTEXT($G2388)),ISNUMBER(Poczatek),ISNUMBER(Koniec_Projekt)),IFERROR(IF(LataProjekcji=$F2391,ROUND($D2389-SUM($K2390:R2390),0),ROUND(S2388*$E2390,0)),0),0)</f>
        <v>0</v>
      </c>
      <c r="T2390" s="5">
        <f ca="1">IF(AND($G2389,NOT(ISTEXT($G2388)),ISNUMBER(Poczatek),ISNUMBER(Koniec_Projekt)),IFERROR(IF(LataProjekcji=$F2391,ROUND($D2389-SUM($K2390:S2390),0),ROUND(T2388*$E2390,0)),0),0)</f>
        <v>0</v>
      </c>
      <c r="U2390" s="5">
        <f ca="1">IF(AND($G2389,NOT(ISTEXT($G2388)),ISNUMBER(Poczatek),ISNUMBER(Koniec_Projekt)),IFERROR(IF(LataProjekcji=$F2391,ROUND($D2389-SUM($K2390:T2390),0),ROUND(U2388*$E2390,0)),0),0)</f>
        <v>0</v>
      </c>
      <c r="V2390" s="5">
        <f ca="1">IF(AND($G2389,NOT(ISTEXT($G2388)),ISNUMBER(Poczatek),ISNUMBER(Koniec_Projekt)),IFERROR(IF(LataProjekcji=$F2391,ROUND($D2389-SUM($K2390:U2390),0),ROUND(V2388*$E2390,0)),0),0)</f>
        <v>0</v>
      </c>
      <c r="W2390" s="5">
        <f ca="1">IF(AND($G2389,NOT(ISTEXT($G2388)),ISNUMBER(Poczatek),ISNUMBER(Koniec_Projekt)),IFERROR(IF(LataProjekcji=$F2391,ROUND($D2389-SUM($K2390:V2390),0),ROUND(W2388*$E2390,0)),0),0)</f>
        <v>0</v>
      </c>
      <c r="X2390" s="5">
        <f ca="1">IF(AND($G2389,NOT(ISTEXT($G2388)),ISNUMBER(Poczatek),ISNUMBER(Koniec_Projekt)),IFERROR(IF(LataProjekcji=$F2391,ROUND($D2389-SUM($K2390:W2390),0),ROUND(X2388*$E2390,0)),0),0)</f>
        <v>0</v>
      </c>
    </row>
    <row r="2391" spans="2:24" hidden="1">
      <c r="B2391" s="554" t="s">
        <v>803</v>
      </c>
      <c r="D2391" s="1">
        <f ca="1">IFERROR(ROUNDUP(D2389/E2390,0),0)</f>
        <v>0</v>
      </c>
      <c r="E2391" s="1">
        <f ca="1">IF(D2391=0,0,DATEDIF(DATE(D2388,E2388,1),DATE(F2390,G2390,1),"m"))</f>
        <v>0</v>
      </c>
      <c r="F2391" s="1" t="str">
        <f ca="1">IFERROR(YEAR(G2388),"brak daty")</f>
        <v>brak daty</v>
      </c>
      <c r="G2391" s="1" t="str">
        <f ca="1">IFERROR(MONTH(G2388),"brak daty")</f>
        <v>brak daty</v>
      </c>
      <c r="H2391" s="5"/>
      <c r="I2391" s="1" t="s">
        <v>444</v>
      </c>
      <c r="K2391" s="5">
        <f ca="1">IF(AND($G2389,NOT(ISTEXT($G2388)),ISNUMBER(Poczatek),ISNUMBER(Koniec_Projekt)),IFERROR(IF(LataProjekcji=$F2390,IF(AND($G2390=$G2391,$F2390=$F2391),ROUND($D2389-SUM($K2391),0),ROUND(K2389*$E2390,0)),IF(LataProjekcji&gt;$F2390,0,ROUND(K2389*$E2390,0))),0),0)</f>
        <v>0</v>
      </c>
      <c r="L2391" s="5">
        <f ca="1">IF(AND($G2389,NOT(ISTEXT($G2388)),ISNUMBER(Poczatek),ISNUMBER(Koniec_Projekt)),IFERROR(IF(LataProjekcji=$F2390,IF(AND($G2390=$G2391,$F2390=$F2391),ROUND($D2389-SUM($K2391:K2391),0),ROUND(L2389*$E2390,0)),IF(LataProjekcji&gt;$F2390,0,ROUND(L2389*$E2390,0))),0),0)</f>
        <v>0</v>
      </c>
      <c r="M2391" s="5">
        <f ca="1">IF(AND($G2389,NOT(ISTEXT($G2388)),ISNUMBER(Poczatek),ISNUMBER(Koniec_Projekt)),IFERROR(IF(LataProjekcji=$F2390,IF(AND($G2390=$G2391,$F2390=$F2391),ROUND($D2389-SUM($K2391:L2391),0),ROUND(M2389*$E2390,0)),IF(LataProjekcji&gt;$F2390,0,ROUND(M2389*$E2390,0))),0),0)</f>
        <v>0</v>
      </c>
      <c r="N2391" s="5">
        <f ca="1">IF(AND($G2389,NOT(ISTEXT($G2388)),ISNUMBER(Poczatek),ISNUMBER(Koniec_Projekt)),IFERROR(IF(LataProjekcji=$F2390,IF(AND($G2390=$G2391,$F2390=$F2391),ROUND($D2389-SUM($K2391:M2391),0),ROUND(N2389*$E2390,0)),IF(LataProjekcji&gt;$F2390,0,ROUND(N2389*$E2390,0))),0),0)</f>
        <v>0</v>
      </c>
      <c r="O2391" s="5">
        <f ca="1">IF(AND($G2389,NOT(ISTEXT($G2388)),ISNUMBER(Poczatek),ISNUMBER(Koniec_Projekt)),IFERROR(IF(LataProjekcji=$F2390,IF(AND($G2390=$G2391,$F2390=$F2391),ROUND($D2389-SUM($K2391:N2391),0),ROUND(O2389*$E2390,0)),IF(LataProjekcji&gt;$F2390,0,ROUND(O2389*$E2390,0))),0),0)</f>
        <v>0</v>
      </c>
      <c r="P2391" s="5">
        <f ca="1">IF(AND($G2389,NOT(ISTEXT($G2388)),ISNUMBER(Poczatek),ISNUMBER(Koniec_Projekt)),IFERROR(IF(LataProjekcji=$F2390,IF(AND($G2390=$G2391,$F2390=$F2391),ROUND($D2389-SUM($K2391:O2391),0),ROUND(P2389*$E2390,0)),IF(LataProjekcji&gt;$F2390,0,ROUND(P2389*$E2390,0))),0),0)</f>
        <v>0</v>
      </c>
      <c r="Q2391" s="5">
        <f ca="1">IF(AND($G2389,NOT(ISTEXT($G2388)),ISNUMBER(Poczatek),ISNUMBER(Koniec_Projekt)),IFERROR(IF(LataProjekcji=$F2390,IF(AND($G2390=$G2391,$F2390=$F2391),ROUND($D2389-SUM($K2391:P2391),0),ROUND(Q2389*$E2390,0)),IF(LataProjekcji&gt;$F2390,0,ROUND(Q2389*$E2390,0))),0),0)</f>
        <v>0</v>
      </c>
      <c r="R2391" s="5">
        <f ca="1">IF(AND($G2389,NOT(ISTEXT($G2388)),ISNUMBER(Poczatek),ISNUMBER(Koniec_Projekt)),IFERROR(IF(LataProjekcji=$F2390,IF(AND($G2390=$G2391,$F2390=$F2391),ROUND($D2389-SUM($K2391:Q2391),0),ROUND(R2389*$E2390,0)),IF(LataProjekcji&gt;$F2390,0,ROUND(R2389*$E2390,0))),0),0)</f>
        <v>0</v>
      </c>
      <c r="S2391" s="5">
        <f ca="1">IF(AND($G2389,NOT(ISTEXT($G2388)),ISNUMBER(Poczatek),ISNUMBER(Koniec_Projekt)),IFERROR(IF(LataProjekcji=$F2390,IF(AND($G2390=$G2391,$F2390=$F2391),ROUND($D2389-SUM($K2391:R2391),0),ROUND(S2389*$E2390,0)),IF(LataProjekcji&gt;$F2390,0,ROUND(S2389*$E2390,0))),0),0)</f>
        <v>0</v>
      </c>
      <c r="T2391" s="5">
        <f ca="1">IF(AND($G2389,NOT(ISTEXT($G2388)),ISNUMBER(Poczatek),ISNUMBER(Koniec_Projekt)),IFERROR(IF(LataProjekcji=$F2390,IF(AND($G2390=$G2391,$F2390=$F2391),ROUND($D2389-SUM($K2391:S2391),0),ROUND(T2389*$E2390,0)),IF(LataProjekcji&gt;$F2390,0,ROUND(T2389*$E2390,0))),0),0)</f>
        <v>0</v>
      </c>
      <c r="U2391" s="5">
        <f ca="1">IF(AND($G2389,NOT(ISTEXT($G2388)),ISNUMBER(Poczatek),ISNUMBER(Koniec_Projekt)),IFERROR(IF(LataProjekcji=$F2390,IF(AND($G2390=$G2391,$F2390=$F2391),ROUND($D2389-SUM($K2391:T2391),0),ROUND(U2389*$E2390,0)),IF(LataProjekcji&gt;$F2390,0,ROUND(U2389*$E2390,0))),0),0)</f>
        <v>0</v>
      </c>
      <c r="V2391" s="5">
        <f ca="1">IF(AND($G2389,NOT(ISTEXT($G2388)),ISNUMBER(Poczatek),ISNUMBER(Koniec_Projekt)),IFERROR(IF(LataProjekcji=$F2390,IF(AND($G2390=$G2391,$F2390=$F2391),ROUND($D2389-SUM($K2391:U2391),0),ROUND(V2389*$E2390,0)),IF(LataProjekcji&gt;$F2390,0,ROUND(V2389*$E2390,0))),0),0)</f>
        <v>0</v>
      </c>
      <c r="W2391" s="5">
        <f ca="1">IF(AND($G2389,NOT(ISTEXT($G2388)),ISNUMBER(Poczatek),ISNUMBER(Koniec_Projekt)),IFERROR(IF(LataProjekcji=$F2390,IF(AND($G2390=$G2391,$F2390=$F2391),ROUND($D2389-SUM($K2391:V2391),0),ROUND(W2389*$E2390,0)),IF(LataProjekcji&gt;$F2390,0,ROUND(W2389*$E2390,0))),0),0)</f>
        <v>0</v>
      </c>
      <c r="X2391" s="5">
        <f ca="1">IF(AND($G2389,NOT(ISTEXT($G2388)),ISNUMBER(Poczatek),ISNUMBER(Koniec_Projekt)),IFERROR(IF(LataProjekcji=$F2390,IF(AND($G2390=$G2391,$F2390=$F2391),ROUND($D2389-SUM($K2391:W2391),0),ROUND(X2389*$E2390,0)),IF(LataProjekcji&gt;$F2390,0,ROUND(X2389*$E2390,0))),0),0)</f>
        <v>0</v>
      </c>
    </row>
    <row r="2392" spans="2:24" ht="12.75" hidden="1" thickBot="1">
      <c r="B2392" s="555" t="s">
        <v>804</v>
      </c>
      <c r="C2392" s="556"/>
      <c r="D2392" s="557">
        <f ca="1">IF(D2389&gt;10,ROUND((D2391-1)*E2390,0),E2390)</f>
        <v>0</v>
      </c>
      <c r="E2392" s="557">
        <f ca="1">D2389-D2392</f>
        <v>0</v>
      </c>
      <c r="F2392" s="556"/>
      <c r="G2392" s="556"/>
      <c r="H2392" s="556"/>
      <c r="I2392" s="556"/>
      <c r="J2392" s="556"/>
      <c r="K2392" s="556"/>
      <c r="L2392" s="556"/>
      <c r="M2392" s="556"/>
      <c r="N2392" s="556"/>
      <c r="O2392" s="556"/>
      <c r="P2392" s="556"/>
      <c r="Q2392" s="556"/>
      <c r="R2392" s="556"/>
      <c r="S2392" s="556"/>
      <c r="T2392" s="556"/>
      <c r="U2392" s="556"/>
      <c r="V2392" s="556"/>
      <c r="W2392" s="556"/>
      <c r="X2392" s="556"/>
    </row>
    <row r="2393" spans="2:24" ht="12.75" hidden="1" thickTop="1"/>
    <row r="2394" spans="2:24" ht="12.75" hidden="1" thickBot="1">
      <c r="B2394" s="558" t="str">
        <f ca="1">"nazwa ST: "&amp;B1201</f>
        <v>nazwa ST: 0</v>
      </c>
      <c r="C2394" s="558"/>
      <c r="D2394" s="559">
        <f>D1201</f>
        <v>12</v>
      </c>
      <c r="E2394" s="558"/>
      <c r="F2394" s="558"/>
      <c r="G2394" s="558"/>
      <c r="H2394" s="558"/>
      <c r="I2394" s="558"/>
      <c r="J2394" s="558"/>
      <c r="K2394" s="567" t="str">
        <f t="shared" ref="K2394:X2394" si="1722">LataProjekcji</f>
        <v>Uzupełnij dane</v>
      </c>
      <c r="L2394" s="567" t="str">
        <f t="shared" si="1722"/>
        <v/>
      </c>
      <c r="M2394" s="567" t="str">
        <f t="shared" si="1722"/>
        <v/>
      </c>
      <c r="N2394" s="567" t="str">
        <f t="shared" si="1722"/>
        <v/>
      </c>
      <c r="O2394" s="567" t="str">
        <f t="shared" si="1722"/>
        <v/>
      </c>
      <c r="P2394" s="567" t="str">
        <f t="shared" si="1722"/>
        <v/>
      </c>
      <c r="Q2394" s="567" t="str">
        <f t="shared" si="1722"/>
        <v/>
      </c>
      <c r="R2394" s="567" t="str">
        <f t="shared" si="1722"/>
        <v/>
      </c>
      <c r="S2394" s="567" t="str">
        <f t="shared" si="1722"/>
        <v/>
      </c>
      <c r="T2394" s="567" t="str">
        <f t="shared" si="1722"/>
        <v/>
      </c>
      <c r="U2394" s="567" t="str">
        <f t="shared" si="1722"/>
        <v/>
      </c>
      <c r="V2394" s="567" t="str">
        <f t="shared" si="1722"/>
        <v/>
      </c>
      <c r="W2394" s="567" t="str">
        <f t="shared" si="1722"/>
        <v/>
      </c>
      <c r="X2394" s="567" t="str">
        <f t="shared" si="1722"/>
        <v/>
      </c>
    </row>
    <row r="2395" spans="2:24" hidden="1">
      <c r="B2395" s="554" t="s">
        <v>805</v>
      </c>
      <c r="D2395" s="1">
        <f ca="1">D1202</f>
        <v>1900</v>
      </c>
      <c r="E2395" s="1">
        <f ca="1">E1202</f>
        <v>1</v>
      </c>
      <c r="F2395" s="1">
        <f ca="1">IF(D2396&gt;10,F1202,1)</f>
        <v>1</v>
      </c>
      <c r="G2395" s="553" t="str">
        <f ca="1">IF(ISBLANK(OFFSET($E$195,$D2394,0)),"brak daty",IF(D2396&gt;10,EDATE(OFFSET($E$195,$D2394,0),D2398),DATE(D2395,E2395,1)))</f>
        <v>brak daty</v>
      </c>
      <c r="H2395" s="566" t="b">
        <f ca="1">SUM(K2395:X2395)=D2398</f>
        <v>1</v>
      </c>
      <c r="I2395" s="1" t="s">
        <v>801</v>
      </c>
      <c r="K2395" s="5">
        <f ca="1">IF(AND($G2396,NOT(ISTEXT($G2395)),ISNUMBER(Poczatek),ISNUMBER(Koniec_Projekt)),IFERROR(IF($D2395=LataProjekcji,$F2395,IF($D2395&lt;LataProjekcji,IF((SUM(K2395)+12)&lt;$D2398,12,$D2398-SUM(K2395)),0)),0),0)</f>
        <v>0</v>
      </c>
      <c r="L2395" s="5">
        <f ca="1">IF(AND($G2396,NOT(ISTEXT($G2395)),ISNUMBER(Poczatek),ISNUMBER(Koniec_Projekt)),IFERROR(IF($D2395=LataProjekcji,$F2395,IF($D2395&lt;LataProjekcji,IF((SUM($K2395:K2395)+12)&lt;$D2398,12,$D2398-SUM($K2395:K2395)),0)),0),0)</f>
        <v>0</v>
      </c>
      <c r="M2395" s="5">
        <f ca="1">IF(AND($G2396,NOT(ISTEXT($G2395)),ISNUMBER(Poczatek),ISNUMBER(Koniec_Projekt)),IFERROR(IF($D2395=LataProjekcji,$F2395,IF($D2395&lt;LataProjekcji,IF((SUM($K2395:L2395)+12)&lt;$D2398,12,$D2398-SUM($K2395:L2395)),0)),0),0)</f>
        <v>0</v>
      </c>
      <c r="N2395" s="5">
        <f ca="1">IF(AND($G2396,NOT(ISTEXT($G2395)),ISNUMBER(Poczatek),ISNUMBER(Koniec_Projekt)),IFERROR(IF($D2395=LataProjekcji,$F2395,IF($D2395&lt;LataProjekcji,IF((SUM($K2395:M2395)+12)&lt;$D2398,12,$D2398-SUM($K2395:M2395)),0)),0),0)</f>
        <v>0</v>
      </c>
      <c r="O2395" s="5">
        <f ca="1">IF(AND($G2396,NOT(ISTEXT($G2395)),ISNUMBER(Poczatek),ISNUMBER(Koniec_Projekt)),IFERROR(IF($D2395=LataProjekcji,$F2395,IF($D2395&lt;LataProjekcji,IF((SUM($K2395:N2395)+12)&lt;$D2398,12,$D2398-SUM($K2395:N2395)),0)),0),0)</f>
        <v>0</v>
      </c>
      <c r="P2395" s="5">
        <f ca="1">IF(AND($G2396,NOT(ISTEXT($G2395)),ISNUMBER(Poczatek),ISNUMBER(Koniec_Projekt)),IFERROR(IF($D2395=LataProjekcji,$F2395,IF($D2395&lt;LataProjekcji,IF((SUM($K2395:O2395)+12)&lt;$D2398,12,$D2398-SUM($K2395:O2395)),0)),0),0)</f>
        <v>0</v>
      </c>
      <c r="Q2395" s="5">
        <f ca="1">IF(AND($G2396,NOT(ISTEXT($G2395)),ISNUMBER(Poczatek),ISNUMBER(Koniec_Projekt)),IFERROR(IF($D2395=LataProjekcji,$F2395,IF($D2395&lt;LataProjekcji,IF((SUM($K2395:P2395)+12)&lt;$D2398,12,$D2398-SUM($K2395:P2395)),0)),0),0)</f>
        <v>0</v>
      </c>
      <c r="R2395" s="5">
        <f ca="1">IF(AND($G2396,NOT(ISTEXT($G2395)),ISNUMBER(Poczatek),ISNUMBER(Koniec_Projekt)),IFERROR(IF($D2395=LataProjekcji,$F2395,IF($D2395&lt;LataProjekcji,IF((SUM($K2395:Q2395)+12)&lt;$D2398,12,$D2398-SUM($K2395:Q2395)),0)),0),0)</f>
        <v>0</v>
      </c>
      <c r="S2395" s="5">
        <f ca="1">IF(AND($G2396,NOT(ISTEXT($G2395)),ISNUMBER(Poczatek),ISNUMBER(Koniec_Projekt)),IFERROR(IF($D2395=LataProjekcji,$F2395,IF($D2395&lt;LataProjekcji,IF((SUM($K2395:R2395)+12)&lt;$D2398,12,$D2398-SUM($K2395:R2395)),0)),0),0)</f>
        <v>0</v>
      </c>
      <c r="T2395" s="5">
        <f ca="1">IF(AND($G2396,NOT(ISTEXT($G2395)),ISNUMBER(Poczatek),ISNUMBER(Koniec_Projekt)),IFERROR(IF($D2395=LataProjekcji,$F2395,IF($D2395&lt;LataProjekcji,IF((SUM($K2395:S2395)+12)&lt;$D2398,12,$D2398-SUM($K2395:S2395)),0)),0),0)</f>
        <v>0</v>
      </c>
      <c r="U2395" s="5">
        <f ca="1">IF(AND($G2396,NOT(ISTEXT($G2395)),ISNUMBER(Poczatek),ISNUMBER(Koniec_Projekt)),IFERROR(IF($D2395=LataProjekcji,$F2395,IF($D2395&lt;LataProjekcji,IF((SUM($K2395:T2395)+12)&lt;$D2398,12,$D2398-SUM($K2395:T2395)),0)),0),0)</f>
        <v>0</v>
      </c>
      <c r="V2395" s="5">
        <f ca="1">IF(AND($G2396,NOT(ISTEXT($G2395)),ISNUMBER(Poczatek),ISNUMBER(Koniec_Projekt)),IFERROR(IF($D2395=LataProjekcji,$F2395,IF($D2395&lt;LataProjekcji,IF((SUM($K2395:U2395)+12)&lt;$D2398,12,$D2398-SUM($K2395:U2395)),0)),0),0)</f>
        <v>0</v>
      </c>
      <c r="W2395" s="5">
        <f ca="1">IF(AND($G2396,NOT(ISTEXT($G2395)),ISNUMBER(Poczatek),ISNUMBER(Koniec_Projekt)),IFERROR(IF($D2395=LataProjekcji,$F2395,IF($D2395&lt;LataProjekcji,IF((SUM($K2395:V2395)+12)&lt;$D2398,12,$D2398-SUM($K2395:V2395)),0)),0),0)</f>
        <v>0</v>
      </c>
      <c r="X2395" s="5">
        <f ca="1">IF(AND($G2396,NOT(ISTEXT($G2395)),ISNUMBER(Poczatek),ISNUMBER(Koniec_Projekt)),IFERROR(IF($D2395=LataProjekcji,$F2395,IF($D2395&lt;LataProjekcji,IF((SUM($K2395:W2395)+12)&lt;$D2398,12,$D2398-SUM($K2395:W2395)),0)),0),0)</f>
        <v>0</v>
      </c>
    </row>
    <row r="2396" spans="2:24" hidden="1">
      <c r="B2396" s="554" t="s">
        <v>807</v>
      </c>
      <c r="D2396" s="5">
        <f ca="1">D1203</f>
        <v>0</v>
      </c>
      <c r="E2396" s="474">
        <f ca="1">E1203</f>
        <v>0</v>
      </c>
      <c r="F2396" s="474">
        <f ca="1">F1203</f>
        <v>0</v>
      </c>
      <c r="G2396" s="1" t="b">
        <f>NOT(ISBLANK(am_prace_rozwojowe))</f>
        <v>0</v>
      </c>
      <c r="H2396" s="566" t="b">
        <f ca="1">SUM(K2396:X2396)=E2398</f>
        <v>1</v>
      </c>
      <c r="I2396" s="1" t="s">
        <v>802</v>
      </c>
      <c r="K2396" s="565">
        <f ca="1">IF(AND($G2396,NOT(ISTEXT($G2395)),ISNUMBER(Poczatek),ISNUMBER(Koniec_Projekt)),IFERROR(IF($D2395=LataProjekcji,IF($F2395&gt;$E2398,$E2398,$F2395),IF($D2398&gt;=$E2398,(IF($D2395&lt;LataProjekcji,IF((SUM(J2396:$K2396)+12)&lt;$E2398,12,$E2398-SUM(J2396:$K2396)),0)),(IF($D2395&lt;LataProjekcji,IF((SUM(J2396:$K2396)+12)&lt;$D2398,12,$D2398-SUM(J2396:$K2396)),0)))),0),0)</f>
        <v>0</v>
      </c>
      <c r="L2396" s="565">
        <f ca="1">IF(AND($G2396,NOT(ISTEXT($G2395)),ISNUMBER(Poczatek),ISNUMBER(Koniec_Projekt)),IFERROR(IF($D2395=LataProjekcji,IF($F2395&gt;$E2398,$E2398,$F2395),IF($D2398&gt;=$E2398,(IF($D2395&lt;LataProjekcji,IF((SUM($K2396:K2396)+12)&lt;$E2398,12,$E2398-SUM($K2396:K2396)),0)),(IF($D2395&lt;LataProjekcji,IF((SUM($K2396:K2396)+12)&lt;$D2398,12,$D2398-SUM($K2396:K2396)),0)))),0),0)</f>
        <v>0</v>
      </c>
      <c r="M2396" s="565">
        <f ca="1">IF(AND($G2396,NOT(ISTEXT($G2395)),ISNUMBER(Poczatek),ISNUMBER(Koniec_Projekt)),IFERROR(IF($D2395=LataProjekcji,IF($F2395&gt;$E2398,$E2398,$F2395),IF($D2398&gt;=$E2398,(IF($D2395&lt;LataProjekcji,IF((SUM($K2396:L2396)+12)&lt;$E2398,12,$E2398-SUM($K2396:L2396)),0)),(IF($D2395&lt;LataProjekcji,IF((SUM($K2396:L2396)+12)&lt;$D2398,12,$D2398-SUM($K2396:L2396)),0)))),0),0)</f>
        <v>0</v>
      </c>
      <c r="N2396" s="565">
        <f ca="1">IF(AND($G2396,NOT(ISTEXT($G2395)),ISNUMBER(Poczatek),ISNUMBER(Koniec_Projekt)),IFERROR(IF($D2395=LataProjekcji,IF($F2395&gt;$E2398,$E2398,$F2395),IF($D2398&gt;=$E2398,(IF($D2395&lt;LataProjekcji,IF((SUM($K2396:M2396)+12)&lt;$E2398,12,$E2398-SUM($K2396:M2396)),0)),(IF($D2395&lt;LataProjekcji,IF((SUM($K2396:M2396)+12)&lt;$D2398,12,$D2398-SUM($K2396:M2396)),0)))),0),0)</f>
        <v>0</v>
      </c>
      <c r="O2396" s="565">
        <f ca="1">IF(AND($G2396,NOT(ISTEXT($G2395)),ISNUMBER(Poczatek),ISNUMBER(Koniec_Projekt)),IFERROR(IF($D2395=LataProjekcji,IF($F2395&gt;$E2398,$E2398,$F2395),IF($D2398&gt;=$E2398,(IF($D2395&lt;LataProjekcji,IF((SUM($K2396:N2396)+12)&lt;$E2398,12,$E2398-SUM($K2396:N2396)),0)),(IF($D2395&lt;LataProjekcji,IF((SUM($K2396:N2396)+12)&lt;$D2398,12,$D2398-SUM($K2396:N2396)),0)))),0),0)</f>
        <v>0</v>
      </c>
      <c r="P2396" s="565">
        <f ca="1">IF(AND($G2396,NOT(ISTEXT($G2395)),ISNUMBER(Poczatek),ISNUMBER(Koniec_Projekt)),IFERROR(IF($D2395=LataProjekcji,IF($F2395&gt;$E2398,$E2398,$F2395),IF($D2398&gt;=$E2398,(IF($D2395&lt;LataProjekcji,IF((SUM($K2396:O2396)+12)&lt;$E2398,12,$E2398-SUM($K2396:O2396)),0)),(IF($D2395&lt;LataProjekcji,IF((SUM($K2396:O2396)+12)&lt;$D2398,12,$D2398-SUM($K2396:O2396)),0)))),0),0)</f>
        <v>0</v>
      </c>
      <c r="Q2396" s="565">
        <f ca="1">IF(AND($G2396,NOT(ISTEXT($G2395)),ISNUMBER(Poczatek),ISNUMBER(Koniec_Projekt)),IFERROR(IF($D2395=LataProjekcji,IF($F2395&gt;$E2398,$E2398,$F2395),IF($D2398&gt;=$E2398,(IF($D2395&lt;LataProjekcji,IF((SUM($K2396:P2396)+12)&lt;$E2398,12,$E2398-SUM($K2396:P2396)),0)),(IF($D2395&lt;LataProjekcji,IF((SUM($K2396:P2396)+12)&lt;$D2398,12,$D2398-SUM($K2396:P2396)),0)))),0),0)</f>
        <v>0</v>
      </c>
      <c r="R2396" s="565">
        <f ca="1">IF(AND($G2396,NOT(ISTEXT($G2395)),ISNUMBER(Poczatek),ISNUMBER(Koniec_Projekt)),IFERROR(IF($D2395=LataProjekcji,IF($F2395&gt;$E2398,$E2398,$F2395),IF($D2398&gt;=$E2398,(IF($D2395&lt;LataProjekcji,IF((SUM($K2396:Q2396)+12)&lt;$E2398,12,$E2398-SUM($K2396:Q2396)),0)),(IF($D2395&lt;LataProjekcji,IF((SUM($K2396:Q2396)+12)&lt;$D2398,12,$D2398-SUM($K2396:Q2396)),0)))),0),0)</f>
        <v>0</v>
      </c>
      <c r="S2396" s="565">
        <f ca="1">IF(AND($G2396,NOT(ISTEXT($G2395)),ISNUMBER(Poczatek),ISNUMBER(Koniec_Projekt)),IFERROR(IF($D2395=LataProjekcji,IF($F2395&gt;$E2398,$E2398,$F2395),IF($D2398&gt;=$E2398,(IF($D2395&lt;LataProjekcji,IF((SUM($K2396:R2396)+12)&lt;$E2398,12,$E2398-SUM($K2396:R2396)),0)),(IF($D2395&lt;LataProjekcji,IF((SUM($K2396:R2396)+12)&lt;$D2398,12,$D2398-SUM($K2396:R2396)),0)))),0),0)</f>
        <v>0</v>
      </c>
      <c r="T2396" s="565">
        <f ca="1">IF(AND($G2396,NOT(ISTEXT($G2395)),ISNUMBER(Poczatek),ISNUMBER(Koniec_Projekt)),IFERROR(IF($D2395=LataProjekcji,IF($F2395&gt;$E2398,$E2398,$F2395),IF($D2398&gt;=$E2398,(IF($D2395&lt;LataProjekcji,IF((SUM($K2396:S2396)+12)&lt;$E2398,12,$E2398-SUM($K2396:S2396)),0)),(IF($D2395&lt;LataProjekcji,IF((SUM($K2396:S2396)+12)&lt;$D2398,12,$D2398-SUM($K2396:S2396)),0)))),0),0)</f>
        <v>0</v>
      </c>
      <c r="U2396" s="565">
        <f ca="1">IF(AND($G2396,NOT(ISTEXT($G2395)),ISNUMBER(Poczatek),ISNUMBER(Koniec_Projekt)),IFERROR(IF($D2395=LataProjekcji,IF($F2395&gt;$E2398,$E2398,$F2395),IF($D2398&gt;=$E2398,(IF($D2395&lt;LataProjekcji,IF((SUM($K2396:T2396)+12)&lt;$E2398,12,$E2398-SUM($K2396:T2396)),0)),(IF($D2395&lt;LataProjekcji,IF((SUM($K2396:T2396)+12)&lt;$D2398,12,$D2398-SUM($K2396:T2396)),0)))),0),0)</f>
        <v>0</v>
      </c>
      <c r="V2396" s="565">
        <f ca="1">IF(AND($G2396,NOT(ISTEXT($G2395)),ISNUMBER(Poczatek),ISNUMBER(Koniec_Projekt)),IFERROR(IF($D2395=LataProjekcji,IF($F2395&gt;$E2398,$E2398,$F2395),IF($D2398&gt;=$E2398,(IF($D2395&lt;LataProjekcji,IF((SUM($K2396:U2396)+12)&lt;$E2398,12,$E2398-SUM($K2396:U2396)),0)),(IF($D2395&lt;LataProjekcji,IF((SUM($K2396:U2396)+12)&lt;$D2398,12,$D2398-SUM($K2396:U2396)),0)))),0),0)</f>
        <v>0</v>
      </c>
      <c r="W2396" s="565">
        <f ca="1">IF(AND($G2396,NOT(ISTEXT($G2395)),ISNUMBER(Poczatek),ISNUMBER(Koniec_Projekt)),IFERROR(IF($D2395=LataProjekcji,IF($F2395&gt;$E2398,$E2398,$F2395),IF($D2398&gt;=$E2398,(IF($D2395&lt;LataProjekcji,IF((SUM($K2396:V2396)+12)&lt;$E2398,12,$E2398-SUM($K2396:V2396)),0)),(IF($D2395&lt;LataProjekcji,IF((SUM($K2396:V2396)+12)&lt;$D2398,12,$D2398-SUM($K2396:V2396)),0)))),0),0)</f>
        <v>0</v>
      </c>
      <c r="X2396" s="565">
        <f ca="1">IF(AND($G2396,NOT(ISTEXT($G2395)),ISNUMBER(Poczatek),ISNUMBER(Koniec_Projekt)),IFERROR(IF($D2395=LataProjekcji,IF($F2395&gt;$E2398,$E2398,$F2395),IF($D2398&gt;=$E2398,(IF($D2395&lt;LataProjekcji,IF((SUM($K2396:W2396)+12)&lt;$E2398,12,$E2398-SUM($K2396:W2396)),0)),(IF($D2395&lt;LataProjekcji,IF((SUM($K2396:W2396)+12)&lt;$D2398,12,$D2398-SUM($K2396:W2396)),0)))),0),0)</f>
        <v>0</v>
      </c>
    </row>
    <row r="2397" spans="2:24" hidden="1">
      <c r="B2397" s="554" t="s">
        <v>806</v>
      </c>
      <c r="D2397" s="474">
        <f ca="1">D1204</f>
        <v>0</v>
      </c>
      <c r="E2397" s="474">
        <f ca="1">IF(D2396&gt;10,ROUND(D2397/12,2),D2397)</f>
        <v>0</v>
      </c>
      <c r="F2397" s="552">
        <f>Koniec_Projekt</f>
        <v>0</v>
      </c>
      <c r="G2397" s="330">
        <f>Miesiac_Koniec_Projekt</f>
        <v>0</v>
      </c>
      <c r="H2397" s="566" t="b">
        <f ca="1">SUM(K2397:X2397)=D2396</f>
        <v>1</v>
      </c>
      <c r="I2397" s="1" t="s">
        <v>739</v>
      </c>
      <c r="K2397" s="256">
        <f ca="1">IF(AND($G2396,NOT(ISTEXT($G2395)),ISNUMBER(Poczatek),ISNUMBER(Koniec_Projekt)),IFERROR(IF(LataProjekcji=$F2398,ROUND($D2396,0),ROUND(K2395*$E2397,0)),0),0)</f>
        <v>0</v>
      </c>
      <c r="L2397" s="5">
        <f ca="1">IF(AND($G2396,NOT(ISTEXT($G2395)),ISNUMBER(Poczatek),ISNUMBER(Koniec_Projekt)),IFERROR(IF(LataProjekcji=$F2398,ROUND($D2396-SUM(K2397:$K2397),0),ROUND(L2395*$E2397,0)),0),0)</f>
        <v>0</v>
      </c>
      <c r="M2397" s="5">
        <f ca="1">IF(AND($G2396,NOT(ISTEXT($G2395)),ISNUMBER(Poczatek),ISNUMBER(Koniec_Projekt)),IFERROR(IF(LataProjekcji=$F2398,ROUND($D2396-SUM($K2397:L2397),0),ROUND(M2395*$E2397,0)),0),0)</f>
        <v>0</v>
      </c>
      <c r="N2397" s="5">
        <f ca="1">IF(AND($G2396,NOT(ISTEXT($G2395)),ISNUMBER(Poczatek),ISNUMBER(Koniec_Projekt)),IFERROR(IF(LataProjekcji=$F2398,ROUND($D2396-SUM($K2397:M2397),0),ROUND(N2395*$E2397,0)),0),0)</f>
        <v>0</v>
      </c>
      <c r="O2397" s="5">
        <f ca="1">IF(AND($G2396,NOT(ISTEXT($G2395)),ISNUMBER(Poczatek),ISNUMBER(Koniec_Projekt)),IFERROR(IF(LataProjekcji=$F2398,ROUND($D2396-SUM($K2397:N2397),0),ROUND(O2395*$E2397,0)),0),0)</f>
        <v>0</v>
      </c>
      <c r="P2397" s="5">
        <f ca="1">IF(AND($G2396,NOT(ISTEXT($G2395)),ISNUMBER(Poczatek),ISNUMBER(Koniec_Projekt)),IFERROR(IF(LataProjekcji=$F2398,ROUND($D2396-SUM($K2397:O2397),0),ROUND(P2395*$E2397,0)),0),0)</f>
        <v>0</v>
      </c>
      <c r="Q2397" s="5">
        <f ca="1">IF(AND($G2396,NOT(ISTEXT($G2395)),ISNUMBER(Poczatek),ISNUMBER(Koniec_Projekt)),IFERROR(IF(LataProjekcji=$F2398,ROUND($D2396-SUM($K2397:P2397),0),ROUND(Q2395*$E2397,0)),0),0)</f>
        <v>0</v>
      </c>
      <c r="R2397" s="5">
        <f ca="1">IF(AND($G2396,NOT(ISTEXT($G2395)),ISNUMBER(Poczatek),ISNUMBER(Koniec_Projekt)),IFERROR(IF(LataProjekcji=$F2398,ROUND($D2396-SUM($K2397:Q2397),0),ROUND(R2395*$E2397,0)),0),0)</f>
        <v>0</v>
      </c>
      <c r="S2397" s="5">
        <f ca="1">IF(AND($G2396,NOT(ISTEXT($G2395)),ISNUMBER(Poczatek),ISNUMBER(Koniec_Projekt)),IFERROR(IF(LataProjekcji=$F2398,ROUND($D2396-SUM($K2397:R2397),0),ROUND(S2395*$E2397,0)),0),0)</f>
        <v>0</v>
      </c>
      <c r="T2397" s="5">
        <f ca="1">IF(AND($G2396,NOT(ISTEXT($G2395)),ISNUMBER(Poczatek),ISNUMBER(Koniec_Projekt)),IFERROR(IF(LataProjekcji=$F2398,ROUND($D2396-SUM($K2397:S2397),0),ROUND(T2395*$E2397,0)),0),0)</f>
        <v>0</v>
      </c>
      <c r="U2397" s="5">
        <f ca="1">IF(AND($G2396,NOT(ISTEXT($G2395)),ISNUMBER(Poczatek),ISNUMBER(Koniec_Projekt)),IFERROR(IF(LataProjekcji=$F2398,ROUND($D2396-SUM($K2397:T2397),0),ROUND(U2395*$E2397,0)),0),0)</f>
        <v>0</v>
      </c>
      <c r="V2397" s="5">
        <f ca="1">IF(AND($G2396,NOT(ISTEXT($G2395)),ISNUMBER(Poczatek),ISNUMBER(Koniec_Projekt)),IFERROR(IF(LataProjekcji=$F2398,ROUND($D2396-SUM($K2397:U2397),0),ROUND(V2395*$E2397,0)),0),0)</f>
        <v>0</v>
      </c>
      <c r="W2397" s="5">
        <f ca="1">IF(AND($G2396,NOT(ISTEXT($G2395)),ISNUMBER(Poczatek),ISNUMBER(Koniec_Projekt)),IFERROR(IF(LataProjekcji=$F2398,ROUND($D2396-SUM($K2397:V2397),0),ROUND(W2395*$E2397,0)),0),0)</f>
        <v>0</v>
      </c>
      <c r="X2397" s="5">
        <f ca="1">IF(AND($G2396,NOT(ISTEXT($G2395)),ISNUMBER(Poczatek),ISNUMBER(Koniec_Projekt)),IFERROR(IF(LataProjekcji=$F2398,ROUND($D2396-SUM($K2397:W2397),0),ROUND(X2395*$E2397,0)),0),0)</f>
        <v>0</v>
      </c>
    </row>
    <row r="2398" spans="2:24" hidden="1">
      <c r="B2398" s="554" t="s">
        <v>803</v>
      </c>
      <c r="D2398" s="1">
        <f ca="1">IFERROR(ROUNDUP(D2396/E2397,0),0)</f>
        <v>0</v>
      </c>
      <c r="E2398" s="1">
        <f ca="1">IF(D2398=0,0,DATEDIF(DATE(D2395,E2395,1),DATE(F2397,G2397,1),"m"))</f>
        <v>0</v>
      </c>
      <c r="F2398" s="1" t="str">
        <f ca="1">IFERROR(YEAR(G2395),"brak daty")</f>
        <v>brak daty</v>
      </c>
      <c r="G2398" s="1" t="str">
        <f ca="1">IFERROR(MONTH(G2395),"brak daty")</f>
        <v>brak daty</v>
      </c>
      <c r="H2398" s="5"/>
      <c r="I2398" s="1" t="s">
        <v>444</v>
      </c>
      <c r="K2398" s="5">
        <f ca="1">IF(AND($G2396,NOT(ISTEXT($G2395)),ISNUMBER(Poczatek),ISNUMBER(Koniec_Projekt)),IFERROR(IF(LataProjekcji=$F2397,IF(AND($G2397=$G2398,$F2397=$F2398),ROUND($D2396-SUM($K2398),0),ROUND(K2396*$E2397,0)),IF(LataProjekcji&gt;$F2397,0,ROUND(K2396*$E2397,0))),0),0)</f>
        <v>0</v>
      </c>
      <c r="L2398" s="5">
        <f ca="1">IF(AND($G2396,NOT(ISTEXT($G2395)),ISNUMBER(Poczatek),ISNUMBER(Koniec_Projekt)),IFERROR(IF(LataProjekcji=$F2397,IF(AND($G2397=$G2398,$F2397=$F2398),ROUND($D2396-SUM($K2398:K2398),0),ROUND(L2396*$E2397,0)),IF(LataProjekcji&gt;$F2397,0,ROUND(L2396*$E2397,0))),0),0)</f>
        <v>0</v>
      </c>
      <c r="M2398" s="5">
        <f ca="1">IF(AND($G2396,NOT(ISTEXT($G2395)),ISNUMBER(Poczatek),ISNUMBER(Koniec_Projekt)),IFERROR(IF(LataProjekcji=$F2397,IF(AND($G2397=$G2398,$F2397=$F2398),ROUND($D2396-SUM($K2398:L2398),0),ROUND(M2396*$E2397,0)),IF(LataProjekcji&gt;$F2397,0,ROUND(M2396*$E2397,0))),0),0)</f>
        <v>0</v>
      </c>
      <c r="N2398" s="5">
        <f ca="1">IF(AND($G2396,NOT(ISTEXT($G2395)),ISNUMBER(Poczatek),ISNUMBER(Koniec_Projekt)),IFERROR(IF(LataProjekcji=$F2397,IF(AND($G2397=$G2398,$F2397=$F2398),ROUND($D2396-SUM($K2398:M2398),0),ROUND(N2396*$E2397,0)),IF(LataProjekcji&gt;$F2397,0,ROUND(N2396*$E2397,0))),0),0)</f>
        <v>0</v>
      </c>
      <c r="O2398" s="5">
        <f ca="1">IF(AND($G2396,NOT(ISTEXT($G2395)),ISNUMBER(Poczatek),ISNUMBER(Koniec_Projekt)),IFERROR(IF(LataProjekcji=$F2397,IF(AND($G2397=$G2398,$F2397=$F2398),ROUND($D2396-SUM($K2398:N2398),0),ROUND(O2396*$E2397,0)),IF(LataProjekcji&gt;$F2397,0,ROUND(O2396*$E2397,0))),0),0)</f>
        <v>0</v>
      </c>
      <c r="P2398" s="5">
        <f ca="1">IF(AND($G2396,NOT(ISTEXT($G2395)),ISNUMBER(Poczatek),ISNUMBER(Koniec_Projekt)),IFERROR(IF(LataProjekcji=$F2397,IF(AND($G2397=$G2398,$F2397=$F2398),ROUND($D2396-SUM($K2398:O2398),0),ROUND(P2396*$E2397,0)),IF(LataProjekcji&gt;$F2397,0,ROUND(P2396*$E2397,0))),0),0)</f>
        <v>0</v>
      </c>
      <c r="Q2398" s="5">
        <f ca="1">IF(AND($G2396,NOT(ISTEXT($G2395)),ISNUMBER(Poczatek),ISNUMBER(Koniec_Projekt)),IFERROR(IF(LataProjekcji=$F2397,IF(AND($G2397=$G2398,$F2397=$F2398),ROUND($D2396-SUM($K2398:P2398),0),ROUND(Q2396*$E2397,0)),IF(LataProjekcji&gt;$F2397,0,ROUND(Q2396*$E2397,0))),0),0)</f>
        <v>0</v>
      </c>
      <c r="R2398" s="5">
        <f ca="1">IF(AND($G2396,NOT(ISTEXT($G2395)),ISNUMBER(Poczatek),ISNUMBER(Koniec_Projekt)),IFERROR(IF(LataProjekcji=$F2397,IF(AND($G2397=$G2398,$F2397=$F2398),ROUND($D2396-SUM($K2398:Q2398),0),ROUND(R2396*$E2397,0)),IF(LataProjekcji&gt;$F2397,0,ROUND(R2396*$E2397,0))),0),0)</f>
        <v>0</v>
      </c>
      <c r="S2398" s="5">
        <f ca="1">IF(AND($G2396,NOT(ISTEXT($G2395)),ISNUMBER(Poczatek),ISNUMBER(Koniec_Projekt)),IFERROR(IF(LataProjekcji=$F2397,IF(AND($G2397=$G2398,$F2397=$F2398),ROUND($D2396-SUM($K2398:R2398),0),ROUND(S2396*$E2397,0)),IF(LataProjekcji&gt;$F2397,0,ROUND(S2396*$E2397,0))),0),0)</f>
        <v>0</v>
      </c>
      <c r="T2398" s="5">
        <f ca="1">IF(AND($G2396,NOT(ISTEXT($G2395)),ISNUMBER(Poczatek),ISNUMBER(Koniec_Projekt)),IFERROR(IF(LataProjekcji=$F2397,IF(AND($G2397=$G2398,$F2397=$F2398),ROUND($D2396-SUM($K2398:S2398),0),ROUND(T2396*$E2397,0)),IF(LataProjekcji&gt;$F2397,0,ROUND(T2396*$E2397,0))),0),0)</f>
        <v>0</v>
      </c>
      <c r="U2398" s="5">
        <f ca="1">IF(AND($G2396,NOT(ISTEXT($G2395)),ISNUMBER(Poczatek),ISNUMBER(Koniec_Projekt)),IFERROR(IF(LataProjekcji=$F2397,IF(AND($G2397=$G2398,$F2397=$F2398),ROUND($D2396-SUM($K2398:T2398),0),ROUND(U2396*$E2397,0)),IF(LataProjekcji&gt;$F2397,0,ROUND(U2396*$E2397,0))),0),0)</f>
        <v>0</v>
      </c>
      <c r="V2398" s="5">
        <f ca="1">IF(AND($G2396,NOT(ISTEXT($G2395)),ISNUMBER(Poczatek),ISNUMBER(Koniec_Projekt)),IFERROR(IF(LataProjekcji=$F2397,IF(AND($G2397=$G2398,$F2397=$F2398),ROUND($D2396-SUM($K2398:U2398),0),ROUND(V2396*$E2397,0)),IF(LataProjekcji&gt;$F2397,0,ROUND(V2396*$E2397,0))),0),0)</f>
        <v>0</v>
      </c>
      <c r="W2398" s="5">
        <f ca="1">IF(AND($G2396,NOT(ISTEXT($G2395)),ISNUMBER(Poczatek),ISNUMBER(Koniec_Projekt)),IFERROR(IF(LataProjekcji=$F2397,IF(AND($G2397=$G2398,$F2397=$F2398),ROUND($D2396-SUM($K2398:V2398),0),ROUND(W2396*$E2397,0)),IF(LataProjekcji&gt;$F2397,0,ROUND(W2396*$E2397,0))),0),0)</f>
        <v>0</v>
      </c>
      <c r="X2398" s="5">
        <f ca="1">IF(AND($G2396,NOT(ISTEXT($G2395)),ISNUMBER(Poczatek),ISNUMBER(Koniec_Projekt)),IFERROR(IF(LataProjekcji=$F2397,IF(AND($G2397=$G2398,$F2397=$F2398),ROUND($D2396-SUM($K2398:W2398),0),ROUND(X2396*$E2397,0)),IF(LataProjekcji&gt;$F2397,0,ROUND(X2396*$E2397,0))),0),0)</f>
        <v>0</v>
      </c>
    </row>
    <row r="2399" spans="2:24" ht="12.75" hidden="1" thickBot="1">
      <c r="B2399" s="555" t="s">
        <v>804</v>
      </c>
      <c r="C2399" s="556"/>
      <c r="D2399" s="557">
        <f ca="1">IF(D2396&gt;10,ROUND((D2398-1)*E2397,0),E2397)</f>
        <v>0</v>
      </c>
      <c r="E2399" s="557">
        <f ca="1">D2396-D2399</f>
        <v>0</v>
      </c>
      <c r="F2399" s="556"/>
      <c r="G2399" s="556"/>
      <c r="H2399" s="556"/>
      <c r="I2399" s="556"/>
      <c r="J2399" s="556"/>
      <c r="K2399" s="556"/>
      <c r="L2399" s="556"/>
      <c r="M2399" s="556"/>
      <c r="N2399" s="556"/>
      <c r="O2399" s="556"/>
      <c r="P2399" s="556"/>
      <c r="Q2399" s="556"/>
      <c r="R2399" s="556"/>
      <c r="S2399" s="556"/>
      <c r="T2399" s="556"/>
      <c r="U2399" s="556"/>
      <c r="V2399" s="556"/>
      <c r="W2399" s="556"/>
      <c r="X2399" s="556"/>
    </row>
    <row r="2400" spans="2:24" ht="12.75" hidden="1" thickTop="1"/>
    <row r="2401" spans="2:24" ht="12.75" hidden="1" thickBot="1">
      <c r="B2401" s="558" t="str">
        <f ca="1">"nazwa ST: "&amp;B1208</f>
        <v>nazwa ST: 0</v>
      </c>
      <c r="C2401" s="558"/>
      <c r="D2401" s="559">
        <f>D1208</f>
        <v>13</v>
      </c>
      <c r="E2401" s="558"/>
      <c r="F2401" s="558"/>
      <c r="G2401" s="558"/>
      <c r="H2401" s="558"/>
      <c r="I2401" s="558"/>
      <c r="J2401" s="558"/>
      <c r="K2401" s="567" t="str">
        <f t="shared" ref="K2401:X2401" si="1723">LataProjekcji</f>
        <v>Uzupełnij dane</v>
      </c>
      <c r="L2401" s="567" t="str">
        <f t="shared" si="1723"/>
        <v/>
      </c>
      <c r="M2401" s="567" t="str">
        <f t="shared" si="1723"/>
        <v/>
      </c>
      <c r="N2401" s="567" t="str">
        <f t="shared" si="1723"/>
        <v/>
      </c>
      <c r="O2401" s="567" t="str">
        <f t="shared" si="1723"/>
        <v/>
      </c>
      <c r="P2401" s="567" t="str">
        <f t="shared" si="1723"/>
        <v/>
      </c>
      <c r="Q2401" s="567" t="str">
        <f t="shared" si="1723"/>
        <v/>
      </c>
      <c r="R2401" s="567" t="str">
        <f t="shared" si="1723"/>
        <v/>
      </c>
      <c r="S2401" s="567" t="str">
        <f t="shared" si="1723"/>
        <v/>
      </c>
      <c r="T2401" s="567" t="str">
        <f t="shared" si="1723"/>
        <v/>
      </c>
      <c r="U2401" s="567" t="str">
        <f t="shared" si="1723"/>
        <v/>
      </c>
      <c r="V2401" s="567" t="str">
        <f t="shared" si="1723"/>
        <v/>
      </c>
      <c r="W2401" s="567" t="str">
        <f t="shared" si="1723"/>
        <v/>
      </c>
      <c r="X2401" s="567" t="str">
        <f t="shared" si="1723"/>
        <v/>
      </c>
    </row>
    <row r="2402" spans="2:24" hidden="1">
      <c r="B2402" s="554" t="s">
        <v>805</v>
      </c>
      <c r="D2402" s="1">
        <f ca="1">D1209</f>
        <v>1900</v>
      </c>
      <c r="E2402" s="1">
        <f ca="1">E1209</f>
        <v>1</v>
      </c>
      <c r="F2402" s="1">
        <f ca="1">IF(D2403&gt;10,F1209,1)</f>
        <v>1</v>
      </c>
      <c r="G2402" s="553" t="str">
        <f ca="1">IF(ISBLANK(OFFSET($E$195,$D2401,0)),"brak daty",IF(D2403&gt;10,EDATE(OFFSET($E$195,$D2401,0),D2405),DATE(D2402,E2402,1)))</f>
        <v>brak daty</v>
      </c>
      <c r="H2402" s="566" t="b">
        <f ca="1">SUM(K2402:X2402)=D2405</f>
        <v>1</v>
      </c>
      <c r="I2402" s="1" t="s">
        <v>801</v>
      </c>
      <c r="K2402" s="5">
        <f ca="1">IF(AND($G2403,NOT(ISTEXT($G2402)),ISNUMBER(Poczatek),ISNUMBER(Koniec_Projekt)),IFERROR(IF($D2402=LataProjekcji,$F2402,IF($D2402&lt;LataProjekcji,IF((SUM(K2402)+12)&lt;$D2405,12,$D2405-SUM(K2402)),0)),0),0)</f>
        <v>0</v>
      </c>
      <c r="L2402" s="5">
        <f ca="1">IF(AND($G2403,NOT(ISTEXT($G2402)),ISNUMBER(Poczatek),ISNUMBER(Koniec_Projekt)),IFERROR(IF($D2402=LataProjekcji,$F2402,IF($D2402&lt;LataProjekcji,IF((SUM($K2402:K2402)+12)&lt;$D2405,12,$D2405-SUM($K2402:K2402)),0)),0),0)</f>
        <v>0</v>
      </c>
      <c r="M2402" s="5">
        <f ca="1">IF(AND($G2403,NOT(ISTEXT($G2402)),ISNUMBER(Poczatek),ISNUMBER(Koniec_Projekt)),IFERROR(IF($D2402=LataProjekcji,$F2402,IF($D2402&lt;LataProjekcji,IF((SUM($K2402:L2402)+12)&lt;$D2405,12,$D2405-SUM($K2402:L2402)),0)),0),0)</f>
        <v>0</v>
      </c>
      <c r="N2402" s="5">
        <f ca="1">IF(AND($G2403,NOT(ISTEXT($G2402)),ISNUMBER(Poczatek),ISNUMBER(Koniec_Projekt)),IFERROR(IF($D2402=LataProjekcji,$F2402,IF($D2402&lt;LataProjekcji,IF((SUM($K2402:M2402)+12)&lt;$D2405,12,$D2405-SUM($K2402:M2402)),0)),0),0)</f>
        <v>0</v>
      </c>
      <c r="O2402" s="5">
        <f ca="1">IF(AND($G2403,NOT(ISTEXT($G2402)),ISNUMBER(Poczatek),ISNUMBER(Koniec_Projekt)),IFERROR(IF($D2402=LataProjekcji,$F2402,IF($D2402&lt;LataProjekcji,IF((SUM($K2402:N2402)+12)&lt;$D2405,12,$D2405-SUM($K2402:N2402)),0)),0),0)</f>
        <v>0</v>
      </c>
      <c r="P2402" s="5">
        <f ca="1">IF(AND($G2403,NOT(ISTEXT($G2402)),ISNUMBER(Poczatek),ISNUMBER(Koniec_Projekt)),IFERROR(IF($D2402=LataProjekcji,$F2402,IF($D2402&lt;LataProjekcji,IF((SUM($K2402:O2402)+12)&lt;$D2405,12,$D2405-SUM($K2402:O2402)),0)),0),0)</f>
        <v>0</v>
      </c>
      <c r="Q2402" s="5">
        <f ca="1">IF(AND($G2403,NOT(ISTEXT($G2402)),ISNUMBER(Poczatek),ISNUMBER(Koniec_Projekt)),IFERROR(IF($D2402=LataProjekcji,$F2402,IF($D2402&lt;LataProjekcji,IF((SUM($K2402:P2402)+12)&lt;$D2405,12,$D2405-SUM($K2402:P2402)),0)),0),0)</f>
        <v>0</v>
      </c>
      <c r="R2402" s="5">
        <f ca="1">IF(AND($G2403,NOT(ISTEXT($G2402)),ISNUMBER(Poczatek),ISNUMBER(Koniec_Projekt)),IFERROR(IF($D2402=LataProjekcji,$F2402,IF($D2402&lt;LataProjekcji,IF((SUM($K2402:Q2402)+12)&lt;$D2405,12,$D2405-SUM($K2402:Q2402)),0)),0),0)</f>
        <v>0</v>
      </c>
      <c r="S2402" s="5">
        <f ca="1">IF(AND($G2403,NOT(ISTEXT($G2402)),ISNUMBER(Poczatek),ISNUMBER(Koniec_Projekt)),IFERROR(IF($D2402=LataProjekcji,$F2402,IF($D2402&lt;LataProjekcji,IF((SUM($K2402:R2402)+12)&lt;$D2405,12,$D2405-SUM($K2402:R2402)),0)),0),0)</f>
        <v>0</v>
      </c>
      <c r="T2402" s="5">
        <f ca="1">IF(AND($G2403,NOT(ISTEXT($G2402)),ISNUMBER(Poczatek),ISNUMBER(Koniec_Projekt)),IFERROR(IF($D2402=LataProjekcji,$F2402,IF($D2402&lt;LataProjekcji,IF((SUM($K2402:S2402)+12)&lt;$D2405,12,$D2405-SUM($K2402:S2402)),0)),0),0)</f>
        <v>0</v>
      </c>
      <c r="U2402" s="5">
        <f ca="1">IF(AND($G2403,NOT(ISTEXT($G2402)),ISNUMBER(Poczatek),ISNUMBER(Koniec_Projekt)),IFERROR(IF($D2402=LataProjekcji,$F2402,IF($D2402&lt;LataProjekcji,IF((SUM($K2402:T2402)+12)&lt;$D2405,12,$D2405-SUM($K2402:T2402)),0)),0),0)</f>
        <v>0</v>
      </c>
      <c r="V2402" s="5">
        <f ca="1">IF(AND($G2403,NOT(ISTEXT($G2402)),ISNUMBER(Poczatek),ISNUMBER(Koniec_Projekt)),IFERROR(IF($D2402=LataProjekcji,$F2402,IF($D2402&lt;LataProjekcji,IF((SUM($K2402:U2402)+12)&lt;$D2405,12,$D2405-SUM($K2402:U2402)),0)),0),0)</f>
        <v>0</v>
      </c>
      <c r="W2402" s="5">
        <f ca="1">IF(AND($G2403,NOT(ISTEXT($G2402)),ISNUMBER(Poczatek),ISNUMBER(Koniec_Projekt)),IFERROR(IF($D2402=LataProjekcji,$F2402,IF($D2402&lt;LataProjekcji,IF((SUM($K2402:V2402)+12)&lt;$D2405,12,$D2405-SUM($K2402:V2402)),0)),0),0)</f>
        <v>0</v>
      </c>
      <c r="X2402" s="5">
        <f ca="1">IF(AND($G2403,NOT(ISTEXT($G2402)),ISNUMBER(Poczatek),ISNUMBER(Koniec_Projekt)),IFERROR(IF($D2402=LataProjekcji,$F2402,IF($D2402&lt;LataProjekcji,IF((SUM($K2402:W2402)+12)&lt;$D2405,12,$D2405-SUM($K2402:W2402)),0)),0),0)</f>
        <v>0</v>
      </c>
    </row>
    <row r="2403" spans="2:24" hidden="1">
      <c r="B2403" s="554" t="s">
        <v>807</v>
      </c>
      <c r="D2403" s="5">
        <f ca="1">D1210</f>
        <v>0</v>
      </c>
      <c r="E2403" s="474">
        <f ca="1">E1210</f>
        <v>0</v>
      </c>
      <c r="F2403" s="474">
        <f ca="1">F1210</f>
        <v>0</v>
      </c>
      <c r="G2403" s="1" t="b">
        <f>NOT(ISBLANK(am_prace_rozwojowe))</f>
        <v>0</v>
      </c>
      <c r="H2403" s="566" t="b">
        <f ca="1">SUM(K2403:X2403)=E2405</f>
        <v>1</v>
      </c>
      <c r="I2403" s="1" t="s">
        <v>802</v>
      </c>
      <c r="K2403" s="565">
        <f ca="1">IF(AND($G2403,NOT(ISTEXT($G2402)),ISNUMBER(Poczatek),ISNUMBER(Koniec_Projekt)),IFERROR(IF($D2402=LataProjekcji,IF($F2402&gt;$E2405,$E2405,$F2402),IF($D2405&gt;=$E2405,(IF($D2402&lt;LataProjekcji,IF((SUM(J2403:$K2403)+12)&lt;$E2405,12,$E2405-SUM(J2403:$K2403)),0)),(IF($D2402&lt;LataProjekcji,IF((SUM(J2403:$K2403)+12)&lt;$D2405,12,$D2405-SUM(J2403:$K2403)),0)))),0),0)</f>
        <v>0</v>
      </c>
      <c r="L2403" s="565">
        <f ca="1">IF(AND($G2403,NOT(ISTEXT($G2402)),ISNUMBER(Poczatek),ISNUMBER(Koniec_Projekt)),IFERROR(IF($D2402=LataProjekcji,IF($F2402&gt;$E2405,$E2405,$F2402),IF($D2405&gt;=$E2405,(IF($D2402&lt;LataProjekcji,IF((SUM($K2403:K2403)+12)&lt;$E2405,12,$E2405-SUM($K2403:K2403)),0)),(IF($D2402&lt;LataProjekcji,IF((SUM($K2403:K2403)+12)&lt;$D2405,12,$D2405-SUM($K2403:K2403)),0)))),0),0)</f>
        <v>0</v>
      </c>
      <c r="M2403" s="565">
        <f ca="1">IF(AND($G2403,NOT(ISTEXT($G2402)),ISNUMBER(Poczatek),ISNUMBER(Koniec_Projekt)),IFERROR(IF($D2402=LataProjekcji,IF($F2402&gt;$E2405,$E2405,$F2402),IF($D2405&gt;=$E2405,(IF($D2402&lt;LataProjekcji,IF((SUM($K2403:L2403)+12)&lt;$E2405,12,$E2405-SUM($K2403:L2403)),0)),(IF($D2402&lt;LataProjekcji,IF((SUM($K2403:L2403)+12)&lt;$D2405,12,$D2405-SUM($K2403:L2403)),0)))),0),0)</f>
        <v>0</v>
      </c>
      <c r="N2403" s="565">
        <f ca="1">IF(AND($G2403,NOT(ISTEXT($G2402)),ISNUMBER(Poczatek),ISNUMBER(Koniec_Projekt)),IFERROR(IF($D2402=LataProjekcji,IF($F2402&gt;$E2405,$E2405,$F2402),IF($D2405&gt;=$E2405,(IF($D2402&lt;LataProjekcji,IF((SUM($K2403:M2403)+12)&lt;$E2405,12,$E2405-SUM($K2403:M2403)),0)),(IF($D2402&lt;LataProjekcji,IF((SUM($K2403:M2403)+12)&lt;$D2405,12,$D2405-SUM($K2403:M2403)),0)))),0),0)</f>
        <v>0</v>
      </c>
      <c r="O2403" s="565">
        <f ca="1">IF(AND($G2403,NOT(ISTEXT($G2402)),ISNUMBER(Poczatek),ISNUMBER(Koniec_Projekt)),IFERROR(IF($D2402=LataProjekcji,IF($F2402&gt;$E2405,$E2405,$F2402),IF($D2405&gt;=$E2405,(IF($D2402&lt;LataProjekcji,IF((SUM($K2403:N2403)+12)&lt;$E2405,12,$E2405-SUM($K2403:N2403)),0)),(IF($D2402&lt;LataProjekcji,IF((SUM($K2403:N2403)+12)&lt;$D2405,12,$D2405-SUM($K2403:N2403)),0)))),0),0)</f>
        <v>0</v>
      </c>
      <c r="P2403" s="565">
        <f ca="1">IF(AND($G2403,NOT(ISTEXT($G2402)),ISNUMBER(Poczatek),ISNUMBER(Koniec_Projekt)),IFERROR(IF($D2402=LataProjekcji,IF($F2402&gt;$E2405,$E2405,$F2402),IF($D2405&gt;=$E2405,(IF($D2402&lt;LataProjekcji,IF((SUM($K2403:O2403)+12)&lt;$E2405,12,$E2405-SUM($K2403:O2403)),0)),(IF($D2402&lt;LataProjekcji,IF((SUM($K2403:O2403)+12)&lt;$D2405,12,$D2405-SUM($K2403:O2403)),0)))),0),0)</f>
        <v>0</v>
      </c>
      <c r="Q2403" s="565">
        <f ca="1">IF(AND($G2403,NOT(ISTEXT($G2402)),ISNUMBER(Poczatek),ISNUMBER(Koniec_Projekt)),IFERROR(IF($D2402=LataProjekcji,IF($F2402&gt;$E2405,$E2405,$F2402),IF($D2405&gt;=$E2405,(IF($D2402&lt;LataProjekcji,IF((SUM($K2403:P2403)+12)&lt;$E2405,12,$E2405-SUM($K2403:P2403)),0)),(IF($D2402&lt;LataProjekcji,IF((SUM($K2403:P2403)+12)&lt;$D2405,12,$D2405-SUM($K2403:P2403)),0)))),0),0)</f>
        <v>0</v>
      </c>
      <c r="R2403" s="565">
        <f ca="1">IF(AND($G2403,NOT(ISTEXT($G2402)),ISNUMBER(Poczatek),ISNUMBER(Koniec_Projekt)),IFERROR(IF($D2402=LataProjekcji,IF($F2402&gt;$E2405,$E2405,$F2402),IF($D2405&gt;=$E2405,(IF($D2402&lt;LataProjekcji,IF((SUM($K2403:Q2403)+12)&lt;$E2405,12,$E2405-SUM($K2403:Q2403)),0)),(IF($D2402&lt;LataProjekcji,IF((SUM($K2403:Q2403)+12)&lt;$D2405,12,$D2405-SUM($K2403:Q2403)),0)))),0),0)</f>
        <v>0</v>
      </c>
      <c r="S2403" s="565">
        <f ca="1">IF(AND($G2403,NOT(ISTEXT($G2402)),ISNUMBER(Poczatek),ISNUMBER(Koniec_Projekt)),IFERROR(IF($D2402=LataProjekcji,IF($F2402&gt;$E2405,$E2405,$F2402),IF($D2405&gt;=$E2405,(IF($D2402&lt;LataProjekcji,IF((SUM($K2403:R2403)+12)&lt;$E2405,12,$E2405-SUM($K2403:R2403)),0)),(IF($D2402&lt;LataProjekcji,IF((SUM($K2403:R2403)+12)&lt;$D2405,12,$D2405-SUM($K2403:R2403)),0)))),0),0)</f>
        <v>0</v>
      </c>
      <c r="T2403" s="565">
        <f ca="1">IF(AND($G2403,NOT(ISTEXT($G2402)),ISNUMBER(Poczatek),ISNUMBER(Koniec_Projekt)),IFERROR(IF($D2402=LataProjekcji,IF($F2402&gt;$E2405,$E2405,$F2402),IF($D2405&gt;=$E2405,(IF($D2402&lt;LataProjekcji,IF((SUM($K2403:S2403)+12)&lt;$E2405,12,$E2405-SUM($K2403:S2403)),0)),(IF($D2402&lt;LataProjekcji,IF((SUM($K2403:S2403)+12)&lt;$D2405,12,$D2405-SUM($K2403:S2403)),0)))),0),0)</f>
        <v>0</v>
      </c>
      <c r="U2403" s="565">
        <f ca="1">IF(AND($G2403,NOT(ISTEXT($G2402)),ISNUMBER(Poczatek),ISNUMBER(Koniec_Projekt)),IFERROR(IF($D2402=LataProjekcji,IF($F2402&gt;$E2405,$E2405,$F2402),IF($D2405&gt;=$E2405,(IF($D2402&lt;LataProjekcji,IF((SUM($K2403:T2403)+12)&lt;$E2405,12,$E2405-SUM($K2403:T2403)),0)),(IF($D2402&lt;LataProjekcji,IF((SUM($K2403:T2403)+12)&lt;$D2405,12,$D2405-SUM($K2403:T2403)),0)))),0),0)</f>
        <v>0</v>
      </c>
      <c r="V2403" s="565">
        <f ca="1">IF(AND($G2403,NOT(ISTEXT($G2402)),ISNUMBER(Poczatek),ISNUMBER(Koniec_Projekt)),IFERROR(IF($D2402=LataProjekcji,IF($F2402&gt;$E2405,$E2405,$F2402),IF($D2405&gt;=$E2405,(IF($D2402&lt;LataProjekcji,IF((SUM($K2403:U2403)+12)&lt;$E2405,12,$E2405-SUM($K2403:U2403)),0)),(IF($D2402&lt;LataProjekcji,IF((SUM($K2403:U2403)+12)&lt;$D2405,12,$D2405-SUM($K2403:U2403)),0)))),0),0)</f>
        <v>0</v>
      </c>
      <c r="W2403" s="565">
        <f ca="1">IF(AND($G2403,NOT(ISTEXT($G2402)),ISNUMBER(Poczatek),ISNUMBER(Koniec_Projekt)),IFERROR(IF($D2402=LataProjekcji,IF($F2402&gt;$E2405,$E2405,$F2402),IF($D2405&gt;=$E2405,(IF($D2402&lt;LataProjekcji,IF((SUM($K2403:V2403)+12)&lt;$E2405,12,$E2405-SUM($K2403:V2403)),0)),(IF($D2402&lt;LataProjekcji,IF((SUM($K2403:V2403)+12)&lt;$D2405,12,$D2405-SUM($K2403:V2403)),0)))),0),0)</f>
        <v>0</v>
      </c>
      <c r="X2403" s="565">
        <f ca="1">IF(AND($G2403,NOT(ISTEXT($G2402)),ISNUMBER(Poczatek),ISNUMBER(Koniec_Projekt)),IFERROR(IF($D2402=LataProjekcji,IF($F2402&gt;$E2405,$E2405,$F2402),IF($D2405&gt;=$E2405,(IF($D2402&lt;LataProjekcji,IF((SUM($K2403:W2403)+12)&lt;$E2405,12,$E2405-SUM($K2403:W2403)),0)),(IF($D2402&lt;LataProjekcji,IF((SUM($K2403:W2403)+12)&lt;$D2405,12,$D2405-SUM($K2403:W2403)),0)))),0),0)</f>
        <v>0</v>
      </c>
    </row>
    <row r="2404" spans="2:24" hidden="1">
      <c r="B2404" s="554" t="s">
        <v>806</v>
      </c>
      <c r="D2404" s="474">
        <f ca="1">D1211</f>
        <v>0</v>
      </c>
      <c r="E2404" s="474">
        <f ca="1">IF(D2403&gt;10,ROUND(D2404/12,2),D2404)</f>
        <v>0</v>
      </c>
      <c r="F2404" s="552">
        <f>Koniec_Projekt</f>
        <v>0</v>
      </c>
      <c r="G2404" s="330">
        <f>Miesiac_Koniec_Projekt</f>
        <v>0</v>
      </c>
      <c r="H2404" s="566" t="b">
        <f ca="1">SUM(K2404:X2404)=D2403</f>
        <v>1</v>
      </c>
      <c r="I2404" s="1" t="s">
        <v>739</v>
      </c>
      <c r="K2404" s="256">
        <f ca="1">IF(AND($G2403,NOT(ISTEXT($G2402)),ISNUMBER(Poczatek),ISNUMBER(Koniec_Projekt)),IFERROR(IF(LataProjekcji=$F2405,ROUND($D2403,0),ROUND(K2402*$E2404,0)),0),0)</f>
        <v>0</v>
      </c>
      <c r="L2404" s="5">
        <f ca="1">IF(AND($G2403,NOT(ISTEXT($G2402)),ISNUMBER(Poczatek),ISNUMBER(Koniec_Projekt)),IFERROR(IF(LataProjekcji=$F2405,ROUND($D2403-SUM(K2404:$K2404),0),ROUND(L2402*$E2404,0)),0),0)</f>
        <v>0</v>
      </c>
      <c r="M2404" s="5">
        <f ca="1">IF(AND($G2403,NOT(ISTEXT($G2402)),ISNUMBER(Poczatek),ISNUMBER(Koniec_Projekt)),IFERROR(IF(LataProjekcji=$F2405,ROUND($D2403-SUM($K2404:L2404),0),ROUND(M2402*$E2404,0)),0),0)</f>
        <v>0</v>
      </c>
      <c r="N2404" s="5">
        <f ca="1">IF(AND($G2403,NOT(ISTEXT($G2402)),ISNUMBER(Poczatek),ISNUMBER(Koniec_Projekt)),IFERROR(IF(LataProjekcji=$F2405,ROUND($D2403-SUM($K2404:M2404),0),ROUND(N2402*$E2404,0)),0),0)</f>
        <v>0</v>
      </c>
      <c r="O2404" s="5">
        <f ca="1">IF(AND($G2403,NOT(ISTEXT($G2402)),ISNUMBER(Poczatek),ISNUMBER(Koniec_Projekt)),IFERROR(IF(LataProjekcji=$F2405,ROUND($D2403-SUM($K2404:N2404),0),ROUND(O2402*$E2404,0)),0),0)</f>
        <v>0</v>
      </c>
      <c r="P2404" s="5">
        <f ca="1">IF(AND($G2403,NOT(ISTEXT($G2402)),ISNUMBER(Poczatek),ISNUMBER(Koniec_Projekt)),IFERROR(IF(LataProjekcji=$F2405,ROUND($D2403-SUM($K2404:O2404),0),ROUND(P2402*$E2404,0)),0),0)</f>
        <v>0</v>
      </c>
      <c r="Q2404" s="5">
        <f ca="1">IF(AND($G2403,NOT(ISTEXT($G2402)),ISNUMBER(Poczatek),ISNUMBER(Koniec_Projekt)),IFERROR(IF(LataProjekcji=$F2405,ROUND($D2403-SUM($K2404:P2404),0),ROUND(Q2402*$E2404,0)),0),0)</f>
        <v>0</v>
      </c>
      <c r="R2404" s="5">
        <f ca="1">IF(AND($G2403,NOT(ISTEXT($G2402)),ISNUMBER(Poczatek),ISNUMBER(Koniec_Projekt)),IFERROR(IF(LataProjekcji=$F2405,ROUND($D2403-SUM($K2404:Q2404),0),ROUND(R2402*$E2404,0)),0),0)</f>
        <v>0</v>
      </c>
      <c r="S2404" s="5">
        <f ca="1">IF(AND($G2403,NOT(ISTEXT($G2402)),ISNUMBER(Poczatek),ISNUMBER(Koniec_Projekt)),IFERROR(IF(LataProjekcji=$F2405,ROUND($D2403-SUM($K2404:R2404),0),ROUND(S2402*$E2404,0)),0),0)</f>
        <v>0</v>
      </c>
      <c r="T2404" s="5">
        <f ca="1">IF(AND($G2403,NOT(ISTEXT($G2402)),ISNUMBER(Poczatek),ISNUMBER(Koniec_Projekt)),IFERROR(IF(LataProjekcji=$F2405,ROUND($D2403-SUM($K2404:S2404),0),ROUND(T2402*$E2404,0)),0),0)</f>
        <v>0</v>
      </c>
      <c r="U2404" s="5">
        <f ca="1">IF(AND($G2403,NOT(ISTEXT($G2402)),ISNUMBER(Poczatek),ISNUMBER(Koniec_Projekt)),IFERROR(IF(LataProjekcji=$F2405,ROUND($D2403-SUM($K2404:T2404),0),ROUND(U2402*$E2404,0)),0),0)</f>
        <v>0</v>
      </c>
      <c r="V2404" s="5">
        <f ca="1">IF(AND($G2403,NOT(ISTEXT($G2402)),ISNUMBER(Poczatek),ISNUMBER(Koniec_Projekt)),IFERROR(IF(LataProjekcji=$F2405,ROUND($D2403-SUM($K2404:U2404),0),ROUND(V2402*$E2404,0)),0),0)</f>
        <v>0</v>
      </c>
      <c r="W2404" s="5">
        <f ca="1">IF(AND($G2403,NOT(ISTEXT($G2402)),ISNUMBER(Poczatek),ISNUMBER(Koniec_Projekt)),IFERROR(IF(LataProjekcji=$F2405,ROUND($D2403-SUM($K2404:V2404),0),ROUND(W2402*$E2404,0)),0),0)</f>
        <v>0</v>
      </c>
      <c r="X2404" s="5">
        <f ca="1">IF(AND($G2403,NOT(ISTEXT($G2402)),ISNUMBER(Poczatek),ISNUMBER(Koniec_Projekt)),IFERROR(IF(LataProjekcji=$F2405,ROUND($D2403-SUM($K2404:W2404),0),ROUND(X2402*$E2404,0)),0),0)</f>
        <v>0</v>
      </c>
    </row>
    <row r="2405" spans="2:24" hidden="1">
      <c r="B2405" s="554" t="s">
        <v>803</v>
      </c>
      <c r="D2405" s="1">
        <f ca="1">IFERROR(ROUNDUP(D2403/E2404,0),0)</f>
        <v>0</v>
      </c>
      <c r="E2405" s="1">
        <f ca="1">IF(D2405=0,0,DATEDIF(DATE(D2402,E2402,1),DATE(F2404,G2404,1),"m"))</f>
        <v>0</v>
      </c>
      <c r="F2405" s="1" t="str">
        <f ca="1">IFERROR(YEAR(G2402),"brak daty")</f>
        <v>brak daty</v>
      </c>
      <c r="G2405" s="1" t="str">
        <f ca="1">IFERROR(MONTH(G2402),"brak daty")</f>
        <v>brak daty</v>
      </c>
      <c r="H2405" s="5"/>
      <c r="I2405" s="1" t="s">
        <v>444</v>
      </c>
      <c r="K2405" s="5">
        <f ca="1">IF(AND($G2403,NOT(ISTEXT($G2402)),ISNUMBER(Poczatek),ISNUMBER(Koniec_Projekt)),IFERROR(IF(LataProjekcji=$F2404,IF(AND($G2404=$G2405,$F2404=$F2405),ROUND($D2403-SUM($K2405),0),ROUND(K2403*$E2404,0)),IF(LataProjekcji&gt;$F2404,0,ROUND(K2403*$E2404,0))),0),0)</f>
        <v>0</v>
      </c>
      <c r="L2405" s="5">
        <f ca="1">IF(AND($G2403,NOT(ISTEXT($G2402)),ISNUMBER(Poczatek),ISNUMBER(Koniec_Projekt)),IFERROR(IF(LataProjekcji=$F2404,IF(AND($G2404=$G2405,$F2404=$F2405),ROUND($D2403-SUM($K2405:K2405),0),ROUND(L2403*$E2404,0)),IF(LataProjekcji&gt;$F2404,0,ROUND(L2403*$E2404,0))),0),0)</f>
        <v>0</v>
      </c>
      <c r="M2405" s="5">
        <f ca="1">IF(AND($G2403,NOT(ISTEXT($G2402)),ISNUMBER(Poczatek),ISNUMBER(Koniec_Projekt)),IFERROR(IF(LataProjekcji=$F2404,IF(AND($G2404=$G2405,$F2404=$F2405),ROUND($D2403-SUM($K2405:L2405),0),ROUND(M2403*$E2404,0)),IF(LataProjekcji&gt;$F2404,0,ROUND(M2403*$E2404,0))),0),0)</f>
        <v>0</v>
      </c>
      <c r="N2405" s="5">
        <f ca="1">IF(AND($G2403,NOT(ISTEXT($G2402)),ISNUMBER(Poczatek),ISNUMBER(Koniec_Projekt)),IFERROR(IF(LataProjekcji=$F2404,IF(AND($G2404=$G2405,$F2404=$F2405),ROUND($D2403-SUM($K2405:M2405),0),ROUND(N2403*$E2404,0)),IF(LataProjekcji&gt;$F2404,0,ROUND(N2403*$E2404,0))),0),0)</f>
        <v>0</v>
      </c>
      <c r="O2405" s="5">
        <f ca="1">IF(AND($G2403,NOT(ISTEXT($G2402)),ISNUMBER(Poczatek),ISNUMBER(Koniec_Projekt)),IFERROR(IF(LataProjekcji=$F2404,IF(AND($G2404=$G2405,$F2404=$F2405),ROUND($D2403-SUM($K2405:N2405),0),ROUND(O2403*$E2404,0)),IF(LataProjekcji&gt;$F2404,0,ROUND(O2403*$E2404,0))),0),0)</f>
        <v>0</v>
      </c>
      <c r="P2405" s="5">
        <f ca="1">IF(AND($G2403,NOT(ISTEXT($G2402)),ISNUMBER(Poczatek),ISNUMBER(Koniec_Projekt)),IFERROR(IF(LataProjekcji=$F2404,IF(AND($G2404=$G2405,$F2404=$F2405),ROUND($D2403-SUM($K2405:O2405),0),ROUND(P2403*$E2404,0)),IF(LataProjekcji&gt;$F2404,0,ROUND(P2403*$E2404,0))),0),0)</f>
        <v>0</v>
      </c>
      <c r="Q2405" s="5">
        <f ca="1">IF(AND($G2403,NOT(ISTEXT($G2402)),ISNUMBER(Poczatek),ISNUMBER(Koniec_Projekt)),IFERROR(IF(LataProjekcji=$F2404,IF(AND($G2404=$G2405,$F2404=$F2405),ROUND($D2403-SUM($K2405:P2405),0),ROUND(Q2403*$E2404,0)),IF(LataProjekcji&gt;$F2404,0,ROUND(Q2403*$E2404,0))),0),0)</f>
        <v>0</v>
      </c>
      <c r="R2405" s="5">
        <f ca="1">IF(AND($G2403,NOT(ISTEXT($G2402)),ISNUMBER(Poczatek),ISNUMBER(Koniec_Projekt)),IFERROR(IF(LataProjekcji=$F2404,IF(AND($G2404=$G2405,$F2404=$F2405),ROUND($D2403-SUM($K2405:Q2405),0),ROUND(R2403*$E2404,0)),IF(LataProjekcji&gt;$F2404,0,ROUND(R2403*$E2404,0))),0),0)</f>
        <v>0</v>
      </c>
      <c r="S2405" s="5">
        <f ca="1">IF(AND($G2403,NOT(ISTEXT($G2402)),ISNUMBER(Poczatek),ISNUMBER(Koniec_Projekt)),IFERROR(IF(LataProjekcji=$F2404,IF(AND($G2404=$G2405,$F2404=$F2405),ROUND($D2403-SUM($K2405:R2405),0),ROUND(S2403*$E2404,0)),IF(LataProjekcji&gt;$F2404,0,ROUND(S2403*$E2404,0))),0),0)</f>
        <v>0</v>
      </c>
      <c r="T2405" s="5">
        <f ca="1">IF(AND($G2403,NOT(ISTEXT($G2402)),ISNUMBER(Poczatek),ISNUMBER(Koniec_Projekt)),IFERROR(IF(LataProjekcji=$F2404,IF(AND($G2404=$G2405,$F2404=$F2405),ROUND($D2403-SUM($K2405:S2405),0),ROUND(T2403*$E2404,0)),IF(LataProjekcji&gt;$F2404,0,ROUND(T2403*$E2404,0))),0),0)</f>
        <v>0</v>
      </c>
      <c r="U2405" s="5">
        <f ca="1">IF(AND($G2403,NOT(ISTEXT($G2402)),ISNUMBER(Poczatek),ISNUMBER(Koniec_Projekt)),IFERROR(IF(LataProjekcji=$F2404,IF(AND($G2404=$G2405,$F2404=$F2405),ROUND($D2403-SUM($K2405:T2405),0),ROUND(U2403*$E2404,0)),IF(LataProjekcji&gt;$F2404,0,ROUND(U2403*$E2404,0))),0),0)</f>
        <v>0</v>
      </c>
      <c r="V2405" s="5">
        <f ca="1">IF(AND($G2403,NOT(ISTEXT($G2402)),ISNUMBER(Poczatek),ISNUMBER(Koniec_Projekt)),IFERROR(IF(LataProjekcji=$F2404,IF(AND($G2404=$G2405,$F2404=$F2405),ROUND($D2403-SUM($K2405:U2405),0),ROUND(V2403*$E2404,0)),IF(LataProjekcji&gt;$F2404,0,ROUND(V2403*$E2404,0))),0),0)</f>
        <v>0</v>
      </c>
      <c r="W2405" s="5">
        <f ca="1">IF(AND($G2403,NOT(ISTEXT($G2402)),ISNUMBER(Poczatek),ISNUMBER(Koniec_Projekt)),IFERROR(IF(LataProjekcji=$F2404,IF(AND($G2404=$G2405,$F2404=$F2405),ROUND($D2403-SUM($K2405:V2405),0),ROUND(W2403*$E2404,0)),IF(LataProjekcji&gt;$F2404,0,ROUND(W2403*$E2404,0))),0),0)</f>
        <v>0</v>
      </c>
      <c r="X2405" s="5">
        <f ca="1">IF(AND($G2403,NOT(ISTEXT($G2402)),ISNUMBER(Poczatek),ISNUMBER(Koniec_Projekt)),IFERROR(IF(LataProjekcji=$F2404,IF(AND($G2404=$G2405,$F2404=$F2405),ROUND($D2403-SUM($K2405:W2405),0),ROUND(X2403*$E2404,0)),IF(LataProjekcji&gt;$F2404,0,ROUND(X2403*$E2404,0))),0),0)</f>
        <v>0</v>
      </c>
    </row>
    <row r="2406" spans="2:24" ht="12.75" hidden="1" thickBot="1">
      <c r="B2406" s="555" t="s">
        <v>804</v>
      </c>
      <c r="C2406" s="556"/>
      <c r="D2406" s="557">
        <f ca="1">IF(D2403&gt;10,ROUND((D2405-1)*E2404,0),E2404)</f>
        <v>0</v>
      </c>
      <c r="E2406" s="557">
        <f ca="1">D2403-D2406</f>
        <v>0</v>
      </c>
      <c r="F2406" s="556"/>
      <c r="G2406" s="556"/>
      <c r="H2406" s="556"/>
      <c r="I2406" s="556"/>
      <c r="J2406" s="556"/>
      <c r="K2406" s="556"/>
      <c r="L2406" s="556"/>
      <c r="M2406" s="556"/>
      <c r="N2406" s="556"/>
      <c r="O2406" s="556"/>
      <c r="P2406" s="556"/>
      <c r="Q2406" s="556"/>
      <c r="R2406" s="556"/>
      <c r="S2406" s="556"/>
      <c r="T2406" s="556"/>
      <c r="U2406" s="556"/>
      <c r="V2406" s="556"/>
      <c r="W2406" s="556"/>
      <c r="X2406" s="556"/>
    </row>
    <row r="2407" spans="2:24" ht="12.75" hidden="1" thickTop="1"/>
    <row r="2408" spans="2:24" ht="12.75" hidden="1" thickBot="1">
      <c r="B2408" s="558" t="str">
        <f ca="1">"nazwa ST: "&amp;B1215</f>
        <v>nazwa ST: 0</v>
      </c>
      <c r="C2408" s="558"/>
      <c r="D2408" s="559">
        <f>D1215</f>
        <v>14</v>
      </c>
      <c r="E2408" s="558"/>
      <c r="F2408" s="558"/>
      <c r="G2408" s="558"/>
      <c r="H2408" s="558"/>
      <c r="I2408" s="558"/>
      <c r="J2408" s="558"/>
      <c r="K2408" s="567" t="str">
        <f t="shared" ref="K2408:X2408" si="1724">LataProjekcji</f>
        <v>Uzupełnij dane</v>
      </c>
      <c r="L2408" s="567" t="str">
        <f t="shared" si="1724"/>
        <v/>
      </c>
      <c r="M2408" s="567" t="str">
        <f t="shared" si="1724"/>
        <v/>
      </c>
      <c r="N2408" s="567" t="str">
        <f t="shared" si="1724"/>
        <v/>
      </c>
      <c r="O2408" s="567" t="str">
        <f t="shared" si="1724"/>
        <v/>
      </c>
      <c r="P2408" s="567" t="str">
        <f t="shared" si="1724"/>
        <v/>
      </c>
      <c r="Q2408" s="567" t="str">
        <f t="shared" si="1724"/>
        <v/>
      </c>
      <c r="R2408" s="567" t="str">
        <f t="shared" si="1724"/>
        <v/>
      </c>
      <c r="S2408" s="567" t="str">
        <f t="shared" si="1724"/>
        <v/>
      </c>
      <c r="T2408" s="567" t="str">
        <f t="shared" si="1724"/>
        <v/>
      </c>
      <c r="U2408" s="567" t="str">
        <f t="shared" si="1724"/>
        <v/>
      </c>
      <c r="V2408" s="567" t="str">
        <f t="shared" si="1724"/>
        <v/>
      </c>
      <c r="W2408" s="567" t="str">
        <f t="shared" si="1724"/>
        <v/>
      </c>
      <c r="X2408" s="567" t="str">
        <f t="shared" si="1724"/>
        <v/>
      </c>
    </row>
    <row r="2409" spans="2:24" hidden="1">
      <c r="B2409" s="554" t="s">
        <v>805</v>
      </c>
      <c r="D2409" s="1">
        <f ca="1">D1216</f>
        <v>1900</v>
      </c>
      <c r="E2409" s="1">
        <f ca="1">E1216</f>
        <v>1</v>
      </c>
      <c r="F2409" s="1">
        <f ca="1">IF(D2410&gt;10,F1216,1)</f>
        <v>1</v>
      </c>
      <c r="G2409" s="553" t="str">
        <f ca="1">IF(ISBLANK(OFFSET($E$195,$D2408,0)),"brak daty",IF(D2410&gt;10,EDATE(OFFSET($E$195,$D2408,0),D2412),DATE(D2409,E2409,1)))</f>
        <v>brak daty</v>
      </c>
      <c r="H2409" s="566" t="b">
        <f ca="1">SUM(K2409:X2409)=D2412</f>
        <v>1</v>
      </c>
      <c r="I2409" s="1" t="s">
        <v>801</v>
      </c>
      <c r="K2409" s="5">
        <f ca="1">IF(AND($G2410,NOT(ISTEXT($G2409)),ISNUMBER(Poczatek),ISNUMBER(Koniec_Projekt)),IFERROR(IF($D2409=LataProjekcji,$F2409,IF($D2409&lt;LataProjekcji,IF((SUM(K2409)+12)&lt;$D2412,12,$D2412-SUM(K2409)),0)),0),0)</f>
        <v>0</v>
      </c>
      <c r="L2409" s="5">
        <f ca="1">IF(AND($G2410,NOT(ISTEXT($G2409)),ISNUMBER(Poczatek),ISNUMBER(Koniec_Projekt)),IFERROR(IF($D2409=LataProjekcji,$F2409,IF($D2409&lt;LataProjekcji,IF((SUM($K2409:K2409)+12)&lt;$D2412,12,$D2412-SUM($K2409:K2409)),0)),0),0)</f>
        <v>0</v>
      </c>
      <c r="M2409" s="5">
        <f ca="1">IF(AND($G2410,NOT(ISTEXT($G2409)),ISNUMBER(Poczatek),ISNUMBER(Koniec_Projekt)),IFERROR(IF($D2409=LataProjekcji,$F2409,IF($D2409&lt;LataProjekcji,IF((SUM($K2409:L2409)+12)&lt;$D2412,12,$D2412-SUM($K2409:L2409)),0)),0),0)</f>
        <v>0</v>
      </c>
      <c r="N2409" s="5">
        <f ca="1">IF(AND($G2410,NOT(ISTEXT($G2409)),ISNUMBER(Poczatek),ISNUMBER(Koniec_Projekt)),IFERROR(IF($D2409=LataProjekcji,$F2409,IF($D2409&lt;LataProjekcji,IF((SUM($K2409:M2409)+12)&lt;$D2412,12,$D2412-SUM($K2409:M2409)),0)),0),0)</f>
        <v>0</v>
      </c>
      <c r="O2409" s="5">
        <f ca="1">IF(AND($G2410,NOT(ISTEXT($G2409)),ISNUMBER(Poczatek),ISNUMBER(Koniec_Projekt)),IFERROR(IF($D2409=LataProjekcji,$F2409,IF($D2409&lt;LataProjekcji,IF((SUM($K2409:N2409)+12)&lt;$D2412,12,$D2412-SUM($K2409:N2409)),0)),0),0)</f>
        <v>0</v>
      </c>
      <c r="P2409" s="5">
        <f ca="1">IF(AND($G2410,NOT(ISTEXT($G2409)),ISNUMBER(Poczatek),ISNUMBER(Koniec_Projekt)),IFERROR(IF($D2409=LataProjekcji,$F2409,IF($D2409&lt;LataProjekcji,IF((SUM($K2409:O2409)+12)&lt;$D2412,12,$D2412-SUM($K2409:O2409)),0)),0),0)</f>
        <v>0</v>
      </c>
      <c r="Q2409" s="5">
        <f ca="1">IF(AND($G2410,NOT(ISTEXT($G2409)),ISNUMBER(Poczatek),ISNUMBER(Koniec_Projekt)),IFERROR(IF($D2409=LataProjekcji,$F2409,IF($D2409&lt;LataProjekcji,IF((SUM($K2409:P2409)+12)&lt;$D2412,12,$D2412-SUM($K2409:P2409)),0)),0),0)</f>
        <v>0</v>
      </c>
      <c r="R2409" s="5">
        <f ca="1">IF(AND($G2410,NOT(ISTEXT($G2409)),ISNUMBER(Poczatek),ISNUMBER(Koniec_Projekt)),IFERROR(IF($D2409=LataProjekcji,$F2409,IF($D2409&lt;LataProjekcji,IF((SUM($K2409:Q2409)+12)&lt;$D2412,12,$D2412-SUM($K2409:Q2409)),0)),0),0)</f>
        <v>0</v>
      </c>
      <c r="S2409" s="5">
        <f ca="1">IF(AND($G2410,NOT(ISTEXT($G2409)),ISNUMBER(Poczatek),ISNUMBER(Koniec_Projekt)),IFERROR(IF($D2409=LataProjekcji,$F2409,IF($D2409&lt;LataProjekcji,IF((SUM($K2409:R2409)+12)&lt;$D2412,12,$D2412-SUM($K2409:R2409)),0)),0),0)</f>
        <v>0</v>
      </c>
      <c r="T2409" s="5">
        <f ca="1">IF(AND($G2410,NOT(ISTEXT($G2409)),ISNUMBER(Poczatek),ISNUMBER(Koniec_Projekt)),IFERROR(IF($D2409=LataProjekcji,$F2409,IF($D2409&lt;LataProjekcji,IF((SUM($K2409:S2409)+12)&lt;$D2412,12,$D2412-SUM($K2409:S2409)),0)),0),0)</f>
        <v>0</v>
      </c>
      <c r="U2409" s="5">
        <f ca="1">IF(AND($G2410,NOT(ISTEXT($G2409)),ISNUMBER(Poczatek),ISNUMBER(Koniec_Projekt)),IFERROR(IF($D2409=LataProjekcji,$F2409,IF($D2409&lt;LataProjekcji,IF((SUM($K2409:T2409)+12)&lt;$D2412,12,$D2412-SUM($K2409:T2409)),0)),0),0)</f>
        <v>0</v>
      </c>
      <c r="V2409" s="5">
        <f ca="1">IF(AND($G2410,NOT(ISTEXT($G2409)),ISNUMBER(Poczatek),ISNUMBER(Koniec_Projekt)),IFERROR(IF($D2409=LataProjekcji,$F2409,IF($D2409&lt;LataProjekcji,IF((SUM($K2409:U2409)+12)&lt;$D2412,12,$D2412-SUM($K2409:U2409)),0)),0),0)</f>
        <v>0</v>
      </c>
      <c r="W2409" s="5">
        <f ca="1">IF(AND($G2410,NOT(ISTEXT($G2409)),ISNUMBER(Poczatek),ISNUMBER(Koniec_Projekt)),IFERROR(IF($D2409=LataProjekcji,$F2409,IF($D2409&lt;LataProjekcji,IF((SUM($K2409:V2409)+12)&lt;$D2412,12,$D2412-SUM($K2409:V2409)),0)),0),0)</f>
        <v>0</v>
      </c>
      <c r="X2409" s="5">
        <f ca="1">IF(AND($G2410,NOT(ISTEXT($G2409)),ISNUMBER(Poczatek),ISNUMBER(Koniec_Projekt)),IFERROR(IF($D2409=LataProjekcji,$F2409,IF($D2409&lt;LataProjekcji,IF((SUM($K2409:W2409)+12)&lt;$D2412,12,$D2412-SUM($K2409:W2409)),0)),0),0)</f>
        <v>0</v>
      </c>
    </row>
    <row r="2410" spans="2:24" hidden="1">
      <c r="B2410" s="554" t="s">
        <v>807</v>
      </c>
      <c r="D2410" s="5">
        <f ca="1">D1217</f>
        <v>0</v>
      </c>
      <c r="E2410" s="474">
        <f ca="1">E1217</f>
        <v>0</v>
      </c>
      <c r="F2410" s="474">
        <f ca="1">F1217</f>
        <v>0</v>
      </c>
      <c r="G2410" s="1" t="b">
        <f>NOT(ISBLANK(am_prace_rozwojowe))</f>
        <v>0</v>
      </c>
      <c r="H2410" s="566" t="b">
        <f ca="1">SUM(K2410:X2410)=E2412</f>
        <v>1</v>
      </c>
      <c r="I2410" s="1" t="s">
        <v>802</v>
      </c>
      <c r="K2410" s="565">
        <f ca="1">IF(AND($G2410,NOT(ISTEXT($G2409)),ISNUMBER(Poczatek),ISNUMBER(Koniec_Projekt)),IFERROR(IF($D2409=LataProjekcji,IF($F2409&gt;$E2412,$E2412,$F2409),IF($D2412&gt;=$E2412,(IF($D2409&lt;LataProjekcji,IF((SUM(J2410:$K2410)+12)&lt;$E2412,12,$E2412-SUM(J2410:$K2410)),0)),(IF($D2409&lt;LataProjekcji,IF((SUM(J2410:$K2410)+12)&lt;$D2412,12,$D2412-SUM(J2410:$K2410)),0)))),0),0)</f>
        <v>0</v>
      </c>
      <c r="L2410" s="565">
        <f ca="1">IF(AND($G2410,NOT(ISTEXT($G2409)),ISNUMBER(Poczatek),ISNUMBER(Koniec_Projekt)),IFERROR(IF($D2409=LataProjekcji,IF($F2409&gt;$E2412,$E2412,$F2409),IF($D2412&gt;=$E2412,(IF($D2409&lt;LataProjekcji,IF((SUM($K2410:K2410)+12)&lt;$E2412,12,$E2412-SUM($K2410:K2410)),0)),(IF($D2409&lt;LataProjekcji,IF((SUM($K2410:K2410)+12)&lt;$D2412,12,$D2412-SUM($K2410:K2410)),0)))),0),0)</f>
        <v>0</v>
      </c>
      <c r="M2410" s="565">
        <f ca="1">IF(AND($G2410,NOT(ISTEXT($G2409)),ISNUMBER(Poczatek),ISNUMBER(Koniec_Projekt)),IFERROR(IF($D2409=LataProjekcji,IF($F2409&gt;$E2412,$E2412,$F2409),IF($D2412&gt;=$E2412,(IF($D2409&lt;LataProjekcji,IF((SUM($K2410:L2410)+12)&lt;$E2412,12,$E2412-SUM($K2410:L2410)),0)),(IF($D2409&lt;LataProjekcji,IF((SUM($K2410:L2410)+12)&lt;$D2412,12,$D2412-SUM($K2410:L2410)),0)))),0),0)</f>
        <v>0</v>
      </c>
      <c r="N2410" s="565">
        <f ca="1">IF(AND($G2410,NOT(ISTEXT($G2409)),ISNUMBER(Poczatek),ISNUMBER(Koniec_Projekt)),IFERROR(IF($D2409=LataProjekcji,IF($F2409&gt;$E2412,$E2412,$F2409),IF($D2412&gt;=$E2412,(IF($D2409&lt;LataProjekcji,IF((SUM($K2410:M2410)+12)&lt;$E2412,12,$E2412-SUM($K2410:M2410)),0)),(IF($D2409&lt;LataProjekcji,IF((SUM($K2410:M2410)+12)&lt;$D2412,12,$D2412-SUM($K2410:M2410)),0)))),0),0)</f>
        <v>0</v>
      </c>
      <c r="O2410" s="565">
        <f ca="1">IF(AND($G2410,NOT(ISTEXT($G2409)),ISNUMBER(Poczatek),ISNUMBER(Koniec_Projekt)),IFERROR(IF($D2409=LataProjekcji,IF($F2409&gt;$E2412,$E2412,$F2409),IF($D2412&gt;=$E2412,(IF($D2409&lt;LataProjekcji,IF((SUM($K2410:N2410)+12)&lt;$E2412,12,$E2412-SUM($K2410:N2410)),0)),(IF($D2409&lt;LataProjekcji,IF((SUM($K2410:N2410)+12)&lt;$D2412,12,$D2412-SUM($K2410:N2410)),0)))),0),0)</f>
        <v>0</v>
      </c>
      <c r="P2410" s="565">
        <f ca="1">IF(AND($G2410,NOT(ISTEXT($G2409)),ISNUMBER(Poczatek),ISNUMBER(Koniec_Projekt)),IFERROR(IF($D2409=LataProjekcji,IF($F2409&gt;$E2412,$E2412,$F2409),IF($D2412&gt;=$E2412,(IF($D2409&lt;LataProjekcji,IF((SUM($K2410:O2410)+12)&lt;$E2412,12,$E2412-SUM($K2410:O2410)),0)),(IF($D2409&lt;LataProjekcji,IF((SUM($K2410:O2410)+12)&lt;$D2412,12,$D2412-SUM($K2410:O2410)),0)))),0),0)</f>
        <v>0</v>
      </c>
      <c r="Q2410" s="565">
        <f ca="1">IF(AND($G2410,NOT(ISTEXT($G2409)),ISNUMBER(Poczatek),ISNUMBER(Koniec_Projekt)),IFERROR(IF($D2409=LataProjekcji,IF($F2409&gt;$E2412,$E2412,$F2409),IF($D2412&gt;=$E2412,(IF($D2409&lt;LataProjekcji,IF((SUM($K2410:P2410)+12)&lt;$E2412,12,$E2412-SUM($K2410:P2410)),0)),(IF($D2409&lt;LataProjekcji,IF((SUM($K2410:P2410)+12)&lt;$D2412,12,$D2412-SUM($K2410:P2410)),0)))),0),0)</f>
        <v>0</v>
      </c>
      <c r="R2410" s="565">
        <f ca="1">IF(AND($G2410,NOT(ISTEXT($G2409)),ISNUMBER(Poczatek),ISNUMBER(Koniec_Projekt)),IFERROR(IF($D2409=LataProjekcji,IF($F2409&gt;$E2412,$E2412,$F2409),IF($D2412&gt;=$E2412,(IF($D2409&lt;LataProjekcji,IF((SUM($K2410:Q2410)+12)&lt;$E2412,12,$E2412-SUM($K2410:Q2410)),0)),(IF($D2409&lt;LataProjekcji,IF((SUM($K2410:Q2410)+12)&lt;$D2412,12,$D2412-SUM($K2410:Q2410)),0)))),0),0)</f>
        <v>0</v>
      </c>
      <c r="S2410" s="565">
        <f ca="1">IF(AND($G2410,NOT(ISTEXT($G2409)),ISNUMBER(Poczatek),ISNUMBER(Koniec_Projekt)),IFERROR(IF($D2409=LataProjekcji,IF($F2409&gt;$E2412,$E2412,$F2409),IF($D2412&gt;=$E2412,(IF($D2409&lt;LataProjekcji,IF((SUM($K2410:R2410)+12)&lt;$E2412,12,$E2412-SUM($K2410:R2410)),0)),(IF($D2409&lt;LataProjekcji,IF((SUM($K2410:R2410)+12)&lt;$D2412,12,$D2412-SUM($K2410:R2410)),0)))),0),0)</f>
        <v>0</v>
      </c>
      <c r="T2410" s="565">
        <f ca="1">IF(AND($G2410,NOT(ISTEXT($G2409)),ISNUMBER(Poczatek),ISNUMBER(Koniec_Projekt)),IFERROR(IF($D2409=LataProjekcji,IF($F2409&gt;$E2412,$E2412,$F2409),IF($D2412&gt;=$E2412,(IF($D2409&lt;LataProjekcji,IF((SUM($K2410:S2410)+12)&lt;$E2412,12,$E2412-SUM($K2410:S2410)),0)),(IF($D2409&lt;LataProjekcji,IF((SUM($K2410:S2410)+12)&lt;$D2412,12,$D2412-SUM($K2410:S2410)),0)))),0),0)</f>
        <v>0</v>
      </c>
      <c r="U2410" s="565">
        <f ca="1">IF(AND($G2410,NOT(ISTEXT($G2409)),ISNUMBER(Poczatek),ISNUMBER(Koniec_Projekt)),IFERROR(IF($D2409=LataProjekcji,IF($F2409&gt;$E2412,$E2412,$F2409),IF($D2412&gt;=$E2412,(IF($D2409&lt;LataProjekcji,IF((SUM($K2410:T2410)+12)&lt;$E2412,12,$E2412-SUM($K2410:T2410)),0)),(IF($D2409&lt;LataProjekcji,IF((SUM($K2410:T2410)+12)&lt;$D2412,12,$D2412-SUM($K2410:T2410)),0)))),0),0)</f>
        <v>0</v>
      </c>
      <c r="V2410" s="565">
        <f ca="1">IF(AND($G2410,NOT(ISTEXT($G2409)),ISNUMBER(Poczatek),ISNUMBER(Koniec_Projekt)),IFERROR(IF($D2409=LataProjekcji,IF($F2409&gt;$E2412,$E2412,$F2409),IF($D2412&gt;=$E2412,(IF($D2409&lt;LataProjekcji,IF((SUM($K2410:U2410)+12)&lt;$E2412,12,$E2412-SUM($K2410:U2410)),0)),(IF($D2409&lt;LataProjekcji,IF((SUM($K2410:U2410)+12)&lt;$D2412,12,$D2412-SUM($K2410:U2410)),0)))),0),0)</f>
        <v>0</v>
      </c>
      <c r="W2410" s="565">
        <f ca="1">IF(AND($G2410,NOT(ISTEXT($G2409)),ISNUMBER(Poczatek),ISNUMBER(Koniec_Projekt)),IFERROR(IF($D2409=LataProjekcji,IF($F2409&gt;$E2412,$E2412,$F2409),IF($D2412&gt;=$E2412,(IF($D2409&lt;LataProjekcji,IF((SUM($K2410:V2410)+12)&lt;$E2412,12,$E2412-SUM($K2410:V2410)),0)),(IF($D2409&lt;LataProjekcji,IF((SUM($K2410:V2410)+12)&lt;$D2412,12,$D2412-SUM($K2410:V2410)),0)))),0),0)</f>
        <v>0</v>
      </c>
      <c r="X2410" s="565">
        <f ca="1">IF(AND($G2410,NOT(ISTEXT($G2409)),ISNUMBER(Poczatek),ISNUMBER(Koniec_Projekt)),IFERROR(IF($D2409=LataProjekcji,IF($F2409&gt;$E2412,$E2412,$F2409),IF($D2412&gt;=$E2412,(IF($D2409&lt;LataProjekcji,IF((SUM($K2410:W2410)+12)&lt;$E2412,12,$E2412-SUM($K2410:W2410)),0)),(IF($D2409&lt;LataProjekcji,IF((SUM($K2410:W2410)+12)&lt;$D2412,12,$D2412-SUM($K2410:W2410)),0)))),0),0)</f>
        <v>0</v>
      </c>
    </row>
    <row r="2411" spans="2:24" hidden="1">
      <c r="B2411" s="554" t="s">
        <v>806</v>
      </c>
      <c r="D2411" s="474">
        <f ca="1">D1218</f>
        <v>0</v>
      </c>
      <c r="E2411" s="474">
        <f ca="1">IF(D2410&gt;10,ROUND(D2411/12,2),D2411)</f>
        <v>0</v>
      </c>
      <c r="F2411" s="552">
        <f>Koniec_Projekt</f>
        <v>0</v>
      </c>
      <c r="G2411" s="330">
        <f>Miesiac_Koniec_Projekt</f>
        <v>0</v>
      </c>
      <c r="H2411" s="566" t="b">
        <f ca="1">SUM(K2411:X2411)=D2410</f>
        <v>1</v>
      </c>
      <c r="I2411" s="1" t="s">
        <v>739</v>
      </c>
      <c r="K2411" s="256">
        <f ca="1">IF(AND($G2410,NOT(ISTEXT($G2409)),ISNUMBER(Poczatek),ISNUMBER(Koniec_Projekt)),IFERROR(IF(LataProjekcji=$F2412,ROUND($D2410,0),ROUND(K2409*$E2411,0)),0),0)</f>
        <v>0</v>
      </c>
      <c r="L2411" s="5">
        <f ca="1">IF(AND($G2410,NOT(ISTEXT($G2409)),ISNUMBER(Poczatek),ISNUMBER(Koniec_Projekt)),IFERROR(IF(LataProjekcji=$F2412,ROUND($D2410-SUM(K2411:$K2411),0),ROUND(L2409*$E2411,0)),0),0)</f>
        <v>0</v>
      </c>
      <c r="M2411" s="5">
        <f ca="1">IF(AND($G2410,NOT(ISTEXT($G2409)),ISNUMBER(Poczatek),ISNUMBER(Koniec_Projekt)),IFERROR(IF(LataProjekcji=$F2412,ROUND($D2410-SUM($K2411:L2411),0),ROUND(M2409*$E2411,0)),0),0)</f>
        <v>0</v>
      </c>
      <c r="N2411" s="5">
        <f ca="1">IF(AND($G2410,NOT(ISTEXT($G2409)),ISNUMBER(Poczatek),ISNUMBER(Koniec_Projekt)),IFERROR(IF(LataProjekcji=$F2412,ROUND($D2410-SUM($K2411:M2411),0),ROUND(N2409*$E2411,0)),0),0)</f>
        <v>0</v>
      </c>
      <c r="O2411" s="5">
        <f ca="1">IF(AND($G2410,NOT(ISTEXT($G2409)),ISNUMBER(Poczatek),ISNUMBER(Koniec_Projekt)),IFERROR(IF(LataProjekcji=$F2412,ROUND($D2410-SUM($K2411:N2411),0),ROUND(O2409*$E2411,0)),0),0)</f>
        <v>0</v>
      </c>
      <c r="P2411" s="5">
        <f ca="1">IF(AND($G2410,NOT(ISTEXT($G2409)),ISNUMBER(Poczatek),ISNUMBER(Koniec_Projekt)),IFERROR(IF(LataProjekcji=$F2412,ROUND($D2410-SUM($K2411:O2411),0),ROUND(P2409*$E2411,0)),0),0)</f>
        <v>0</v>
      </c>
      <c r="Q2411" s="5">
        <f ca="1">IF(AND($G2410,NOT(ISTEXT($G2409)),ISNUMBER(Poczatek),ISNUMBER(Koniec_Projekt)),IFERROR(IF(LataProjekcji=$F2412,ROUND($D2410-SUM($K2411:P2411),0),ROUND(Q2409*$E2411,0)),0),0)</f>
        <v>0</v>
      </c>
      <c r="R2411" s="5">
        <f ca="1">IF(AND($G2410,NOT(ISTEXT($G2409)),ISNUMBER(Poczatek),ISNUMBER(Koniec_Projekt)),IFERROR(IF(LataProjekcji=$F2412,ROUND($D2410-SUM($K2411:Q2411),0),ROUND(R2409*$E2411,0)),0),0)</f>
        <v>0</v>
      </c>
      <c r="S2411" s="5">
        <f ca="1">IF(AND($G2410,NOT(ISTEXT($G2409)),ISNUMBER(Poczatek),ISNUMBER(Koniec_Projekt)),IFERROR(IF(LataProjekcji=$F2412,ROUND($D2410-SUM($K2411:R2411),0),ROUND(S2409*$E2411,0)),0),0)</f>
        <v>0</v>
      </c>
      <c r="T2411" s="5">
        <f ca="1">IF(AND($G2410,NOT(ISTEXT($G2409)),ISNUMBER(Poczatek),ISNUMBER(Koniec_Projekt)),IFERROR(IF(LataProjekcji=$F2412,ROUND($D2410-SUM($K2411:S2411),0),ROUND(T2409*$E2411,0)),0),0)</f>
        <v>0</v>
      </c>
      <c r="U2411" s="5">
        <f ca="1">IF(AND($G2410,NOT(ISTEXT($G2409)),ISNUMBER(Poczatek),ISNUMBER(Koniec_Projekt)),IFERROR(IF(LataProjekcji=$F2412,ROUND($D2410-SUM($K2411:T2411),0),ROUND(U2409*$E2411,0)),0),0)</f>
        <v>0</v>
      </c>
      <c r="V2411" s="5">
        <f ca="1">IF(AND($G2410,NOT(ISTEXT($G2409)),ISNUMBER(Poczatek),ISNUMBER(Koniec_Projekt)),IFERROR(IF(LataProjekcji=$F2412,ROUND($D2410-SUM($K2411:U2411),0),ROUND(V2409*$E2411,0)),0),0)</f>
        <v>0</v>
      </c>
      <c r="W2411" s="5">
        <f ca="1">IF(AND($G2410,NOT(ISTEXT($G2409)),ISNUMBER(Poczatek),ISNUMBER(Koniec_Projekt)),IFERROR(IF(LataProjekcji=$F2412,ROUND($D2410-SUM($K2411:V2411),0),ROUND(W2409*$E2411,0)),0),0)</f>
        <v>0</v>
      </c>
      <c r="X2411" s="5">
        <f ca="1">IF(AND($G2410,NOT(ISTEXT($G2409)),ISNUMBER(Poczatek),ISNUMBER(Koniec_Projekt)),IFERROR(IF(LataProjekcji=$F2412,ROUND($D2410-SUM($K2411:W2411),0),ROUND(X2409*$E2411,0)),0),0)</f>
        <v>0</v>
      </c>
    </row>
    <row r="2412" spans="2:24" hidden="1">
      <c r="B2412" s="554" t="s">
        <v>803</v>
      </c>
      <c r="D2412" s="1">
        <f ca="1">IFERROR(ROUNDUP(D2410/E2411,0),0)</f>
        <v>0</v>
      </c>
      <c r="E2412" s="1">
        <f ca="1">IF(D2412=0,0,DATEDIF(DATE(D2409,E2409,1),DATE(F2411,G2411,1),"m"))</f>
        <v>0</v>
      </c>
      <c r="F2412" s="1" t="str">
        <f ca="1">IFERROR(YEAR(G2409),"brak daty")</f>
        <v>brak daty</v>
      </c>
      <c r="G2412" s="1" t="str">
        <f ca="1">IFERROR(MONTH(G2409),"brak daty")</f>
        <v>brak daty</v>
      </c>
      <c r="H2412" s="5"/>
      <c r="I2412" s="1" t="s">
        <v>444</v>
      </c>
      <c r="K2412" s="5">
        <f ca="1">IF(AND($G2410,NOT(ISTEXT($G2409)),ISNUMBER(Poczatek),ISNUMBER(Koniec_Projekt)),IFERROR(IF(LataProjekcji=$F2411,IF(AND($G2411=$G2412,$F2411=$F2412),ROUND($D2410-SUM($K2412),0),ROUND(K2410*$E2411,0)),IF(LataProjekcji&gt;$F2411,0,ROUND(K2410*$E2411,0))),0),0)</f>
        <v>0</v>
      </c>
      <c r="L2412" s="5">
        <f ca="1">IF(AND($G2410,NOT(ISTEXT($G2409)),ISNUMBER(Poczatek),ISNUMBER(Koniec_Projekt)),IFERROR(IF(LataProjekcji=$F2411,IF(AND($G2411=$G2412,$F2411=$F2412),ROUND($D2410-SUM($K2412:K2412),0),ROUND(L2410*$E2411,0)),IF(LataProjekcji&gt;$F2411,0,ROUND(L2410*$E2411,0))),0),0)</f>
        <v>0</v>
      </c>
      <c r="M2412" s="5">
        <f ca="1">IF(AND($G2410,NOT(ISTEXT($G2409)),ISNUMBER(Poczatek),ISNUMBER(Koniec_Projekt)),IFERROR(IF(LataProjekcji=$F2411,IF(AND($G2411=$G2412,$F2411=$F2412),ROUND($D2410-SUM($K2412:L2412),0),ROUND(M2410*$E2411,0)),IF(LataProjekcji&gt;$F2411,0,ROUND(M2410*$E2411,0))),0),0)</f>
        <v>0</v>
      </c>
      <c r="N2412" s="5">
        <f ca="1">IF(AND($G2410,NOT(ISTEXT($G2409)),ISNUMBER(Poczatek),ISNUMBER(Koniec_Projekt)),IFERROR(IF(LataProjekcji=$F2411,IF(AND($G2411=$G2412,$F2411=$F2412),ROUND($D2410-SUM($K2412:M2412),0),ROUND(N2410*$E2411,0)),IF(LataProjekcji&gt;$F2411,0,ROUND(N2410*$E2411,0))),0),0)</f>
        <v>0</v>
      </c>
      <c r="O2412" s="5">
        <f ca="1">IF(AND($G2410,NOT(ISTEXT($G2409)),ISNUMBER(Poczatek),ISNUMBER(Koniec_Projekt)),IFERROR(IF(LataProjekcji=$F2411,IF(AND($G2411=$G2412,$F2411=$F2412),ROUND($D2410-SUM($K2412:N2412),0),ROUND(O2410*$E2411,0)),IF(LataProjekcji&gt;$F2411,0,ROUND(O2410*$E2411,0))),0),0)</f>
        <v>0</v>
      </c>
      <c r="P2412" s="5">
        <f ca="1">IF(AND($G2410,NOT(ISTEXT($G2409)),ISNUMBER(Poczatek),ISNUMBER(Koniec_Projekt)),IFERROR(IF(LataProjekcji=$F2411,IF(AND($G2411=$G2412,$F2411=$F2412),ROUND($D2410-SUM($K2412:O2412),0),ROUND(P2410*$E2411,0)),IF(LataProjekcji&gt;$F2411,0,ROUND(P2410*$E2411,0))),0),0)</f>
        <v>0</v>
      </c>
      <c r="Q2412" s="5">
        <f ca="1">IF(AND($G2410,NOT(ISTEXT($G2409)),ISNUMBER(Poczatek),ISNUMBER(Koniec_Projekt)),IFERROR(IF(LataProjekcji=$F2411,IF(AND($G2411=$G2412,$F2411=$F2412),ROUND($D2410-SUM($K2412:P2412),0),ROUND(Q2410*$E2411,0)),IF(LataProjekcji&gt;$F2411,0,ROUND(Q2410*$E2411,0))),0),0)</f>
        <v>0</v>
      </c>
      <c r="R2412" s="5">
        <f ca="1">IF(AND($G2410,NOT(ISTEXT($G2409)),ISNUMBER(Poczatek),ISNUMBER(Koniec_Projekt)),IFERROR(IF(LataProjekcji=$F2411,IF(AND($G2411=$G2412,$F2411=$F2412),ROUND($D2410-SUM($K2412:Q2412),0),ROUND(R2410*$E2411,0)),IF(LataProjekcji&gt;$F2411,0,ROUND(R2410*$E2411,0))),0),0)</f>
        <v>0</v>
      </c>
      <c r="S2412" s="5">
        <f ca="1">IF(AND($G2410,NOT(ISTEXT($G2409)),ISNUMBER(Poczatek),ISNUMBER(Koniec_Projekt)),IFERROR(IF(LataProjekcji=$F2411,IF(AND($G2411=$G2412,$F2411=$F2412),ROUND($D2410-SUM($K2412:R2412),0),ROUND(S2410*$E2411,0)),IF(LataProjekcji&gt;$F2411,0,ROUND(S2410*$E2411,0))),0),0)</f>
        <v>0</v>
      </c>
      <c r="T2412" s="5">
        <f ca="1">IF(AND($G2410,NOT(ISTEXT($G2409)),ISNUMBER(Poczatek),ISNUMBER(Koniec_Projekt)),IFERROR(IF(LataProjekcji=$F2411,IF(AND($G2411=$G2412,$F2411=$F2412),ROUND($D2410-SUM($K2412:S2412),0),ROUND(T2410*$E2411,0)),IF(LataProjekcji&gt;$F2411,0,ROUND(T2410*$E2411,0))),0),0)</f>
        <v>0</v>
      </c>
      <c r="U2412" s="5">
        <f ca="1">IF(AND($G2410,NOT(ISTEXT($G2409)),ISNUMBER(Poczatek),ISNUMBER(Koniec_Projekt)),IFERROR(IF(LataProjekcji=$F2411,IF(AND($G2411=$G2412,$F2411=$F2412),ROUND($D2410-SUM($K2412:T2412),0),ROUND(U2410*$E2411,0)),IF(LataProjekcji&gt;$F2411,0,ROUND(U2410*$E2411,0))),0),0)</f>
        <v>0</v>
      </c>
      <c r="V2412" s="5">
        <f ca="1">IF(AND($G2410,NOT(ISTEXT($G2409)),ISNUMBER(Poczatek),ISNUMBER(Koniec_Projekt)),IFERROR(IF(LataProjekcji=$F2411,IF(AND($G2411=$G2412,$F2411=$F2412),ROUND($D2410-SUM($K2412:U2412),0),ROUND(V2410*$E2411,0)),IF(LataProjekcji&gt;$F2411,0,ROUND(V2410*$E2411,0))),0),0)</f>
        <v>0</v>
      </c>
      <c r="W2412" s="5">
        <f ca="1">IF(AND($G2410,NOT(ISTEXT($G2409)),ISNUMBER(Poczatek),ISNUMBER(Koniec_Projekt)),IFERROR(IF(LataProjekcji=$F2411,IF(AND($G2411=$G2412,$F2411=$F2412),ROUND($D2410-SUM($K2412:V2412),0),ROUND(W2410*$E2411,0)),IF(LataProjekcji&gt;$F2411,0,ROUND(W2410*$E2411,0))),0),0)</f>
        <v>0</v>
      </c>
      <c r="X2412" s="5">
        <f ca="1">IF(AND($G2410,NOT(ISTEXT($G2409)),ISNUMBER(Poczatek),ISNUMBER(Koniec_Projekt)),IFERROR(IF(LataProjekcji=$F2411,IF(AND($G2411=$G2412,$F2411=$F2412),ROUND($D2410-SUM($K2412:W2412),0),ROUND(X2410*$E2411,0)),IF(LataProjekcji&gt;$F2411,0,ROUND(X2410*$E2411,0))),0),0)</f>
        <v>0</v>
      </c>
    </row>
    <row r="2413" spans="2:24" ht="12.75" hidden="1" thickBot="1">
      <c r="B2413" s="555" t="s">
        <v>804</v>
      </c>
      <c r="C2413" s="556"/>
      <c r="D2413" s="557">
        <f ca="1">IF(D2410&gt;10,ROUND((D2412-1)*E2411,0),E2411)</f>
        <v>0</v>
      </c>
      <c r="E2413" s="557">
        <f ca="1">D2410-D2413</f>
        <v>0</v>
      </c>
      <c r="F2413" s="556"/>
      <c r="G2413" s="556"/>
      <c r="H2413" s="556"/>
      <c r="I2413" s="556"/>
      <c r="J2413" s="556"/>
      <c r="K2413" s="556"/>
      <c r="L2413" s="556"/>
      <c r="M2413" s="556"/>
      <c r="N2413" s="556"/>
      <c r="O2413" s="556"/>
      <c r="P2413" s="556"/>
      <c r="Q2413" s="556"/>
      <c r="R2413" s="556"/>
      <c r="S2413" s="556"/>
      <c r="T2413" s="556"/>
      <c r="U2413" s="556"/>
      <c r="V2413" s="556"/>
      <c r="W2413" s="556"/>
      <c r="X2413" s="556"/>
    </row>
    <row r="2414" spans="2:24" ht="12.75" hidden="1" thickTop="1"/>
    <row r="2415" spans="2:24" ht="12.75" hidden="1" thickBot="1">
      <c r="B2415" s="558" t="str">
        <f ca="1">"nazwa ST: "&amp;B1222</f>
        <v>nazwa ST: 0</v>
      </c>
      <c r="C2415" s="558"/>
      <c r="D2415" s="559">
        <f>D1222</f>
        <v>15</v>
      </c>
      <c r="E2415" s="558"/>
      <c r="F2415" s="558"/>
      <c r="G2415" s="558"/>
      <c r="H2415" s="558"/>
      <c r="I2415" s="558"/>
      <c r="J2415" s="558"/>
      <c r="K2415" s="567" t="str">
        <f t="shared" ref="K2415:X2415" si="1725">LataProjekcji</f>
        <v>Uzupełnij dane</v>
      </c>
      <c r="L2415" s="567" t="str">
        <f t="shared" si="1725"/>
        <v/>
      </c>
      <c r="M2415" s="567" t="str">
        <f t="shared" si="1725"/>
        <v/>
      </c>
      <c r="N2415" s="567" t="str">
        <f t="shared" si="1725"/>
        <v/>
      </c>
      <c r="O2415" s="567" t="str">
        <f t="shared" si="1725"/>
        <v/>
      </c>
      <c r="P2415" s="567" t="str">
        <f t="shared" si="1725"/>
        <v/>
      </c>
      <c r="Q2415" s="567" t="str">
        <f t="shared" si="1725"/>
        <v/>
      </c>
      <c r="R2415" s="567" t="str">
        <f t="shared" si="1725"/>
        <v/>
      </c>
      <c r="S2415" s="567" t="str">
        <f t="shared" si="1725"/>
        <v/>
      </c>
      <c r="T2415" s="567" t="str">
        <f t="shared" si="1725"/>
        <v/>
      </c>
      <c r="U2415" s="567" t="str">
        <f t="shared" si="1725"/>
        <v/>
      </c>
      <c r="V2415" s="567" t="str">
        <f t="shared" si="1725"/>
        <v/>
      </c>
      <c r="W2415" s="567" t="str">
        <f t="shared" si="1725"/>
        <v/>
      </c>
      <c r="X2415" s="567" t="str">
        <f t="shared" si="1725"/>
        <v/>
      </c>
    </row>
    <row r="2416" spans="2:24" hidden="1">
      <c r="B2416" s="554" t="s">
        <v>805</v>
      </c>
      <c r="D2416" s="1">
        <f ca="1">D1223</f>
        <v>1900</v>
      </c>
      <c r="E2416" s="1">
        <f ca="1">E1223</f>
        <v>1</v>
      </c>
      <c r="F2416" s="1">
        <f ca="1">IF(D2417&gt;10,F1223,1)</f>
        <v>1</v>
      </c>
      <c r="G2416" s="553" t="str">
        <f ca="1">IF(ISBLANK(OFFSET($E$195,$D2415,0)),"brak daty",IF(D2417&gt;10,EDATE(OFFSET($E$195,$D2415,0),D2419),DATE(D2416,E2416,1)))</f>
        <v>brak daty</v>
      </c>
      <c r="H2416" s="566" t="b">
        <f ca="1">SUM(K2416:X2416)=D2419</f>
        <v>1</v>
      </c>
      <c r="I2416" s="1" t="s">
        <v>801</v>
      </c>
      <c r="K2416" s="5">
        <f ca="1">IF(AND($G2417,NOT(ISTEXT($G2416)),ISNUMBER(Poczatek),ISNUMBER(Koniec_Projekt)),IFERROR(IF($D2416=LataProjekcji,$F2416,IF($D2416&lt;LataProjekcji,IF((SUM(K2416)+12)&lt;$D2419,12,$D2419-SUM(K2416)),0)),0),0)</f>
        <v>0</v>
      </c>
      <c r="L2416" s="5">
        <f ca="1">IF(AND($G2417,NOT(ISTEXT($G2416)),ISNUMBER(Poczatek),ISNUMBER(Koniec_Projekt)),IFERROR(IF($D2416=LataProjekcji,$F2416,IF($D2416&lt;LataProjekcji,IF((SUM($K2416:K2416)+12)&lt;$D2419,12,$D2419-SUM($K2416:K2416)),0)),0),0)</f>
        <v>0</v>
      </c>
      <c r="M2416" s="5">
        <f ca="1">IF(AND($G2417,NOT(ISTEXT($G2416)),ISNUMBER(Poczatek),ISNUMBER(Koniec_Projekt)),IFERROR(IF($D2416=LataProjekcji,$F2416,IF($D2416&lt;LataProjekcji,IF((SUM($K2416:L2416)+12)&lt;$D2419,12,$D2419-SUM($K2416:L2416)),0)),0),0)</f>
        <v>0</v>
      </c>
      <c r="N2416" s="5">
        <f ca="1">IF(AND($G2417,NOT(ISTEXT($G2416)),ISNUMBER(Poczatek),ISNUMBER(Koniec_Projekt)),IFERROR(IF($D2416=LataProjekcji,$F2416,IF($D2416&lt;LataProjekcji,IF((SUM($K2416:M2416)+12)&lt;$D2419,12,$D2419-SUM($K2416:M2416)),0)),0),0)</f>
        <v>0</v>
      </c>
      <c r="O2416" s="5">
        <f ca="1">IF(AND($G2417,NOT(ISTEXT($G2416)),ISNUMBER(Poczatek),ISNUMBER(Koniec_Projekt)),IFERROR(IF($D2416=LataProjekcji,$F2416,IF($D2416&lt;LataProjekcji,IF((SUM($K2416:N2416)+12)&lt;$D2419,12,$D2419-SUM($K2416:N2416)),0)),0),0)</f>
        <v>0</v>
      </c>
      <c r="P2416" s="5">
        <f ca="1">IF(AND($G2417,NOT(ISTEXT($G2416)),ISNUMBER(Poczatek),ISNUMBER(Koniec_Projekt)),IFERROR(IF($D2416=LataProjekcji,$F2416,IF($D2416&lt;LataProjekcji,IF((SUM($K2416:O2416)+12)&lt;$D2419,12,$D2419-SUM($K2416:O2416)),0)),0),0)</f>
        <v>0</v>
      </c>
      <c r="Q2416" s="5">
        <f ca="1">IF(AND($G2417,NOT(ISTEXT($G2416)),ISNUMBER(Poczatek),ISNUMBER(Koniec_Projekt)),IFERROR(IF($D2416=LataProjekcji,$F2416,IF($D2416&lt;LataProjekcji,IF((SUM($K2416:P2416)+12)&lt;$D2419,12,$D2419-SUM($K2416:P2416)),0)),0),0)</f>
        <v>0</v>
      </c>
      <c r="R2416" s="5">
        <f ca="1">IF(AND($G2417,NOT(ISTEXT($G2416)),ISNUMBER(Poczatek),ISNUMBER(Koniec_Projekt)),IFERROR(IF($D2416=LataProjekcji,$F2416,IF($D2416&lt;LataProjekcji,IF((SUM($K2416:Q2416)+12)&lt;$D2419,12,$D2419-SUM($K2416:Q2416)),0)),0),0)</f>
        <v>0</v>
      </c>
      <c r="S2416" s="5">
        <f ca="1">IF(AND($G2417,NOT(ISTEXT($G2416)),ISNUMBER(Poczatek),ISNUMBER(Koniec_Projekt)),IFERROR(IF($D2416=LataProjekcji,$F2416,IF($D2416&lt;LataProjekcji,IF((SUM($K2416:R2416)+12)&lt;$D2419,12,$D2419-SUM($K2416:R2416)),0)),0),0)</f>
        <v>0</v>
      </c>
      <c r="T2416" s="5">
        <f ca="1">IF(AND($G2417,NOT(ISTEXT($G2416)),ISNUMBER(Poczatek),ISNUMBER(Koniec_Projekt)),IFERROR(IF($D2416=LataProjekcji,$F2416,IF($D2416&lt;LataProjekcji,IF((SUM($K2416:S2416)+12)&lt;$D2419,12,$D2419-SUM($K2416:S2416)),0)),0),0)</f>
        <v>0</v>
      </c>
      <c r="U2416" s="5">
        <f ca="1">IF(AND($G2417,NOT(ISTEXT($G2416)),ISNUMBER(Poczatek),ISNUMBER(Koniec_Projekt)),IFERROR(IF($D2416=LataProjekcji,$F2416,IF($D2416&lt;LataProjekcji,IF((SUM($K2416:T2416)+12)&lt;$D2419,12,$D2419-SUM($K2416:T2416)),0)),0),0)</f>
        <v>0</v>
      </c>
      <c r="V2416" s="5">
        <f ca="1">IF(AND($G2417,NOT(ISTEXT($G2416)),ISNUMBER(Poczatek),ISNUMBER(Koniec_Projekt)),IFERROR(IF($D2416=LataProjekcji,$F2416,IF($D2416&lt;LataProjekcji,IF((SUM($K2416:U2416)+12)&lt;$D2419,12,$D2419-SUM($K2416:U2416)),0)),0),0)</f>
        <v>0</v>
      </c>
      <c r="W2416" s="5">
        <f ca="1">IF(AND($G2417,NOT(ISTEXT($G2416)),ISNUMBER(Poczatek),ISNUMBER(Koniec_Projekt)),IFERROR(IF($D2416=LataProjekcji,$F2416,IF($D2416&lt;LataProjekcji,IF((SUM($K2416:V2416)+12)&lt;$D2419,12,$D2419-SUM($K2416:V2416)),0)),0),0)</f>
        <v>0</v>
      </c>
      <c r="X2416" s="5">
        <f ca="1">IF(AND($G2417,NOT(ISTEXT($G2416)),ISNUMBER(Poczatek),ISNUMBER(Koniec_Projekt)),IFERROR(IF($D2416=LataProjekcji,$F2416,IF($D2416&lt;LataProjekcji,IF((SUM($K2416:W2416)+12)&lt;$D2419,12,$D2419-SUM($K2416:W2416)),0)),0),0)</f>
        <v>0</v>
      </c>
    </row>
    <row r="2417" spans="2:24" hidden="1">
      <c r="B2417" s="554" t="s">
        <v>807</v>
      </c>
      <c r="D2417" s="5">
        <f ca="1">D1224</f>
        <v>0</v>
      </c>
      <c r="E2417" s="474">
        <f ca="1">E1224</f>
        <v>0</v>
      </c>
      <c r="F2417" s="474">
        <f ca="1">F1224</f>
        <v>0</v>
      </c>
      <c r="G2417" s="1" t="b">
        <f>NOT(ISBLANK(am_prace_rozwojowe))</f>
        <v>0</v>
      </c>
      <c r="H2417" s="566" t="b">
        <f ca="1">SUM(K2417:X2417)=E2419</f>
        <v>1</v>
      </c>
      <c r="I2417" s="1" t="s">
        <v>802</v>
      </c>
      <c r="K2417" s="565">
        <f ca="1">IF(AND($G2417,NOT(ISTEXT($G2416)),ISNUMBER(Poczatek),ISNUMBER(Koniec_Projekt)),IFERROR(IF($D2416=LataProjekcji,IF($F2416&gt;$E2419,$E2419,$F2416),IF($D2419&gt;=$E2419,(IF($D2416&lt;LataProjekcji,IF((SUM(J2417:$K2417)+12)&lt;$E2419,12,$E2419-SUM(J2417:$K2417)),0)),(IF($D2416&lt;LataProjekcji,IF((SUM(J2417:$K2417)+12)&lt;$D2419,12,$D2419-SUM(J2417:$K2417)),0)))),0),0)</f>
        <v>0</v>
      </c>
      <c r="L2417" s="565">
        <f ca="1">IF(AND($G2417,NOT(ISTEXT($G2416)),ISNUMBER(Poczatek),ISNUMBER(Koniec_Projekt)),IFERROR(IF($D2416=LataProjekcji,IF($F2416&gt;$E2419,$E2419,$F2416),IF($D2419&gt;=$E2419,(IF($D2416&lt;LataProjekcji,IF((SUM($K2417:K2417)+12)&lt;$E2419,12,$E2419-SUM($K2417:K2417)),0)),(IF($D2416&lt;LataProjekcji,IF((SUM($K2417:K2417)+12)&lt;$D2419,12,$D2419-SUM($K2417:K2417)),0)))),0),0)</f>
        <v>0</v>
      </c>
      <c r="M2417" s="565">
        <f ca="1">IF(AND($G2417,NOT(ISTEXT($G2416)),ISNUMBER(Poczatek),ISNUMBER(Koniec_Projekt)),IFERROR(IF($D2416=LataProjekcji,IF($F2416&gt;$E2419,$E2419,$F2416),IF($D2419&gt;=$E2419,(IF($D2416&lt;LataProjekcji,IF((SUM($K2417:L2417)+12)&lt;$E2419,12,$E2419-SUM($K2417:L2417)),0)),(IF($D2416&lt;LataProjekcji,IF((SUM($K2417:L2417)+12)&lt;$D2419,12,$D2419-SUM($K2417:L2417)),0)))),0),0)</f>
        <v>0</v>
      </c>
      <c r="N2417" s="565">
        <f ca="1">IF(AND($G2417,NOT(ISTEXT($G2416)),ISNUMBER(Poczatek),ISNUMBER(Koniec_Projekt)),IFERROR(IF($D2416=LataProjekcji,IF($F2416&gt;$E2419,$E2419,$F2416),IF($D2419&gt;=$E2419,(IF($D2416&lt;LataProjekcji,IF((SUM($K2417:M2417)+12)&lt;$E2419,12,$E2419-SUM($K2417:M2417)),0)),(IF($D2416&lt;LataProjekcji,IF((SUM($K2417:M2417)+12)&lt;$D2419,12,$D2419-SUM($K2417:M2417)),0)))),0),0)</f>
        <v>0</v>
      </c>
      <c r="O2417" s="565">
        <f ca="1">IF(AND($G2417,NOT(ISTEXT($G2416)),ISNUMBER(Poczatek),ISNUMBER(Koniec_Projekt)),IFERROR(IF($D2416=LataProjekcji,IF($F2416&gt;$E2419,$E2419,$F2416),IF($D2419&gt;=$E2419,(IF($D2416&lt;LataProjekcji,IF((SUM($K2417:N2417)+12)&lt;$E2419,12,$E2419-SUM($K2417:N2417)),0)),(IF($D2416&lt;LataProjekcji,IF((SUM($K2417:N2417)+12)&lt;$D2419,12,$D2419-SUM($K2417:N2417)),0)))),0),0)</f>
        <v>0</v>
      </c>
      <c r="P2417" s="565">
        <f ca="1">IF(AND($G2417,NOT(ISTEXT($G2416)),ISNUMBER(Poczatek),ISNUMBER(Koniec_Projekt)),IFERROR(IF($D2416=LataProjekcji,IF($F2416&gt;$E2419,$E2419,$F2416),IF($D2419&gt;=$E2419,(IF($D2416&lt;LataProjekcji,IF((SUM($K2417:O2417)+12)&lt;$E2419,12,$E2419-SUM($K2417:O2417)),0)),(IF($D2416&lt;LataProjekcji,IF((SUM($K2417:O2417)+12)&lt;$D2419,12,$D2419-SUM($K2417:O2417)),0)))),0),0)</f>
        <v>0</v>
      </c>
      <c r="Q2417" s="565">
        <f ca="1">IF(AND($G2417,NOT(ISTEXT($G2416)),ISNUMBER(Poczatek),ISNUMBER(Koniec_Projekt)),IFERROR(IF($D2416=LataProjekcji,IF($F2416&gt;$E2419,$E2419,$F2416),IF($D2419&gt;=$E2419,(IF($D2416&lt;LataProjekcji,IF((SUM($K2417:P2417)+12)&lt;$E2419,12,$E2419-SUM($K2417:P2417)),0)),(IF($D2416&lt;LataProjekcji,IF((SUM($K2417:P2417)+12)&lt;$D2419,12,$D2419-SUM($K2417:P2417)),0)))),0),0)</f>
        <v>0</v>
      </c>
      <c r="R2417" s="565">
        <f ca="1">IF(AND($G2417,NOT(ISTEXT($G2416)),ISNUMBER(Poczatek),ISNUMBER(Koniec_Projekt)),IFERROR(IF($D2416=LataProjekcji,IF($F2416&gt;$E2419,$E2419,$F2416),IF($D2419&gt;=$E2419,(IF($D2416&lt;LataProjekcji,IF((SUM($K2417:Q2417)+12)&lt;$E2419,12,$E2419-SUM($K2417:Q2417)),0)),(IF($D2416&lt;LataProjekcji,IF((SUM($K2417:Q2417)+12)&lt;$D2419,12,$D2419-SUM($K2417:Q2417)),0)))),0),0)</f>
        <v>0</v>
      </c>
      <c r="S2417" s="565">
        <f ca="1">IF(AND($G2417,NOT(ISTEXT($G2416)),ISNUMBER(Poczatek),ISNUMBER(Koniec_Projekt)),IFERROR(IF($D2416=LataProjekcji,IF($F2416&gt;$E2419,$E2419,$F2416),IF($D2419&gt;=$E2419,(IF($D2416&lt;LataProjekcji,IF((SUM($K2417:R2417)+12)&lt;$E2419,12,$E2419-SUM($K2417:R2417)),0)),(IF($D2416&lt;LataProjekcji,IF((SUM($K2417:R2417)+12)&lt;$D2419,12,$D2419-SUM($K2417:R2417)),0)))),0),0)</f>
        <v>0</v>
      </c>
      <c r="T2417" s="565">
        <f ca="1">IF(AND($G2417,NOT(ISTEXT($G2416)),ISNUMBER(Poczatek),ISNUMBER(Koniec_Projekt)),IFERROR(IF($D2416=LataProjekcji,IF($F2416&gt;$E2419,$E2419,$F2416),IF($D2419&gt;=$E2419,(IF($D2416&lt;LataProjekcji,IF((SUM($K2417:S2417)+12)&lt;$E2419,12,$E2419-SUM($K2417:S2417)),0)),(IF($D2416&lt;LataProjekcji,IF((SUM($K2417:S2417)+12)&lt;$D2419,12,$D2419-SUM($K2417:S2417)),0)))),0),0)</f>
        <v>0</v>
      </c>
      <c r="U2417" s="565">
        <f ca="1">IF(AND($G2417,NOT(ISTEXT($G2416)),ISNUMBER(Poczatek),ISNUMBER(Koniec_Projekt)),IFERROR(IF($D2416=LataProjekcji,IF($F2416&gt;$E2419,$E2419,$F2416),IF($D2419&gt;=$E2419,(IF($D2416&lt;LataProjekcji,IF((SUM($K2417:T2417)+12)&lt;$E2419,12,$E2419-SUM($K2417:T2417)),0)),(IF($D2416&lt;LataProjekcji,IF((SUM($K2417:T2417)+12)&lt;$D2419,12,$D2419-SUM($K2417:T2417)),0)))),0),0)</f>
        <v>0</v>
      </c>
      <c r="V2417" s="565">
        <f ca="1">IF(AND($G2417,NOT(ISTEXT($G2416)),ISNUMBER(Poczatek),ISNUMBER(Koniec_Projekt)),IFERROR(IF($D2416=LataProjekcji,IF($F2416&gt;$E2419,$E2419,$F2416),IF($D2419&gt;=$E2419,(IF($D2416&lt;LataProjekcji,IF((SUM($K2417:U2417)+12)&lt;$E2419,12,$E2419-SUM($K2417:U2417)),0)),(IF($D2416&lt;LataProjekcji,IF((SUM($K2417:U2417)+12)&lt;$D2419,12,$D2419-SUM($K2417:U2417)),0)))),0),0)</f>
        <v>0</v>
      </c>
      <c r="W2417" s="565">
        <f ca="1">IF(AND($G2417,NOT(ISTEXT($G2416)),ISNUMBER(Poczatek),ISNUMBER(Koniec_Projekt)),IFERROR(IF($D2416=LataProjekcji,IF($F2416&gt;$E2419,$E2419,$F2416),IF($D2419&gt;=$E2419,(IF($D2416&lt;LataProjekcji,IF((SUM($K2417:V2417)+12)&lt;$E2419,12,$E2419-SUM($K2417:V2417)),0)),(IF($D2416&lt;LataProjekcji,IF((SUM($K2417:V2417)+12)&lt;$D2419,12,$D2419-SUM($K2417:V2417)),0)))),0),0)</f>
        <v>0</v>
      </c>
      <c r="X2417" s="565">
        <f ca="1">IF(AND($G2417,NOT(ISTEXT($G2416)),ISNUMBER(Poczatek),ISNUMBER(Koniec_Projekt)),IFERROR(IF($D2416=LataProjekcji,IF($F2416&gt;$E2419,$E2419,$F2416),IF($D2419&gt;=$E2419,(IF($D2416&lt;LataProjekcji,IF((SUM($K2417:W2417)+12)&lt;$E2419,12,$E2419-SUM($K2417:W2417)),0)),(IF($D2416&lt;LataProjekcji,IF((SUM($K2417:W2417)+12)&lt;$D2419,12,$D2419-SUM($K2417:W2417)),0)))),0),0)</f>
        <v>0</v>
      </c>
    </row>
    <row r="2418" spans="2:24" hidden="1">
      <c r="B2418" s="554" t="s">
        <v>806</v>
      </c>
      <c r="D2418" s="474">
        <f ca="1">D1225</f>
        <v>0</v>
      </c>
      <c r="E2418" s="474">
        <f ca="1">IF(D2417&gt;10,ROUND(D2418/12,2),D2418)</f>
        <v>0</v>
      </c>
      <c r="F2418" s="552">
        <f>Koniec_Projekt</f>
        <v>0</v>
      </c>
      <c r="G2418" s="330">
        <f>Miesiac_Koniec_Projekt</f>
        <v>0</v>
      </c>
      <c r="H2418" s="566" t="b">
        <f ca="1">SUM(K2418:X2418)=D2417</f>
        <v>1</v>
      </c>
      <c r="I2418" s="1" t="s">
        <v>739</v>
      </c>
      <c r="K2418" s="256">
        <f ca="1">IF(AND($G2417,NOT(ISTEXT($G2416)),ISNUMBER(Poczatek),ISNUMBER(Koniec_Projekt)),IFERROR(IF(LataProjekcji=$F2419,ROUND($D2417,0),ROUND(K2416*$E2418,0)),0),0)</f>
        <v>0</v>
      </c>
      <c r="L2418" s="5">
        <f ca="1">IF(AND($G2417,NOT(ISTEXT($G2416)),ISNUMBER(Poczatek),ISNUMBER(Koniec_Projekt)),IFERROR(IF(LataProjekcji=$F2419,ROUND($D2417-SUM(K2418:$K2418),0),ROUND(L2416*$E2418,0)),0),0)</f>
        <v>0</v>
      </c>
      <c r="M2418" s="5">
        <f ca="1">IF(AND($G2417,NOT(ISTEXT($G2416)),ISNUMBER(Poczatek),ISNUMBER(Koniec_Projekt)),IFERROR(IF(LataProjekcji=$F2419,ROUND($D2417-SUM($K2418:L2418),0),ROUND(M2416*$E2418,0)),0),0)</f>
        <v>0</v>
      </c>
      <c r="N2418" s="5">
        <f ca="1">IF(AND($G2417,NOT(ISTEXT($G2416)),ISNUMBER(Poczatek),ISNUMBER(Koniec_Projekt)),IFERROR(IF(LataProjekcji=$F2419,ROUND($D2417-SUM($K2418:M2418),0),ROUND(N2416*$E2418,0)),0),0)</f>
        <v>0</v>
      </c>
      <c r="O2418" s="5">
        <f ca="1">IF(AND($G2417,NOT(ISTEXT($G2416)),ISNUMBER(Poczatek),ISNUMBER(Koniec_Projekt)),IFERROR(IF(LataProjekcji=$F2419,ROUND($D2417-SUM($K2418:N2418),0),ROUND(O2416*$E2418,0)),0),0)</f>
        <v>0</v>
      </c>
      <c r="P2418" s="5">
        <f ca="1">IF(AND($G2417,NOT(ISTEXT($G2416)),ISNUMBER(Poczatek),ISNUMBER(Koniec_Projekt)),IFERROR(IF(LataProjekcji=$F2419,ROUND($D2417-SUM($K2418:O2418),0),ROUND(P2416*$E2418,0)),0),0)</f>
        <v>0</v>
      </c>
      <c r="Q2418" s="5">
        <f ca="1">IF(AND($G2417,NOT(ISTEXT($G2416)),ISNUMBER(Poczatek),ISNUMBER(Koniec_Projekt)),IFERROR(IF(LataProjekcji=$F2419,ROUND($D2417-SUM($K2418:P2418),0),ROUND(Q2416*$E2418,0)),0),0)</f>
        <v>0</v>
      </c>
      <c r="R2418" s="5">
        <f ca="1">IF(AND($G2417,NOT(ISTEXT($G2416)),ISNUMBER(Poczatek),ISNUMBER(Koniec_Projekt)),IFERROR(IF(LataProjekcji=$F2419,ROUND($D2417-SUM($K2418:Q2418),0),ROUND(R2416*$E2418,0)),0),0)</f>
        <v>0</v>
      </c>
      <c r="S2418" s="5">
        <f ca="1">IF(AND($G2417,NOT(ISTEXT($G2416)),ISNUMBER(Poczatek),ISNUMBER(Koniec_Projekt)),IFERROR(IF(LataProjekcji=$F2419,ROUND($D2417-SUM($K2418:R2418),0),ROUND(S2416*$E2418,0)),0),0)</f>
        <v>0</v>
      </c>
      <c r="T2418" s="5">
        <f ca="1">IF(AND($G2417,NOT(ISTEXT($G2416)),ISNUMBER(Poczatek),ISNUMBER(Koniec_Projekt)),IFERROR(IF(LataProjekcji=$F2419,ROUND($D2417-SUM($K2418:S2418),0),ROUND(T2416*$E2418,0)),0),0)</f>
        <v>0</v>
      </c>
      <c r="U2418" s="5">
        <f ca="1">IF(AND($G2417,NOT(ISTEXT($G2416)),ISNUMBER(Poczatek),ISNUMBER(Koniec_Projekt)),IFERROR(IF(LataProjekcji=$F2419,ROUND($D2417-SUM($K2418:T2418),0),ROUND(U2416*$E2418,0)),0),0)</f>
        <v>0</v>
      </c>
      <c r="V2418" s="5">
        <f ca="1">IF(AND($G2417,NOT(ISTEXT($G2416)),ISNUMBER(Poczatek),ISNUMBER(Koniec_Projekt)),IFERROR(IF(LataProjekcji=$F2419,ROUND($D2417-SUM($K2418:U2418),0),ROUND(V2416*$E2418,0)),0),0)</f>
        <v>0</v>
      </c>
      <c r="W2418" s="5">
        <f ca="1">IF(AND($G2417,NOT(ISTEXT($G2416)),ISNUMBER(Poczatek),ISNUMBER(Koniec_Projekt)),IFERROR(IF(LataProjekcji=$F2419,ROUND($D2417-SUM($K2418:V2418),0),ROUND(W2416*$E2418,0)),0),0)</f>
        <v>0</v>
      </c>
      <c r="X2418" s="5">
        <f ca="1">IF(AND($G2417,NOT(ISTEXT($G2416)),ISNUMBER(Poczatek),ISNUMBER(Koniec_Projekt)),IFERROR(IF(LataProjekcji=$F2419,ROUND($D2417-SUM($K2418:W2418),0),ROUND(X2416*$E2418,0)),0),0)</f>
        <v>0</v>
      </c>
    </row>
    <row r="2419" spans="2:24" hidden="1">
      <c r="B2419" s="554" t="s">
        <v>803</v>
      </c>
      <c r="D2419" s="1">
        <f ca="1">IFERROR(ROUNDUP(D2417/E2418,0),0)</f>
        <v>0</v>
      </c>
      <c r="E2419" s="1">
        <f ca="1">IF(D2419=0,0,DATEDIF(DATE(D2416,E2416,1),DATE(F2418,G2418,1),"m"))</f>
        <v>0</v>
      </c>
      <c r="F2419" s="1" t="str">
        <f ca="1">IFERROR(YEAR(G2416),"brak daty")</f>
        <v>brak daty</v>
      </c>
      <c r="G2419" s="1" t="str">
        <f ca="1">IFERROR(MONTH(G2416),"brak daty")</f>
        <v>brak daty</v>
      </c>
      <c r="H2419" s="5"/>
      <c r="I2419" s="1" t="s">
        <v>444</v>
      </c>
      <c r="K2419" s="5">
        <f ca="1">IF(AND($G2417,NOT(ISTEXT($G2416)),ISNUMBER(Poczatek),ISNUMBER(Koniec_Projekt)),IFERROR(IF(LataProjekcji=$F2418,IF(AND($G2418=$G2419,$F2418=$F2419),ROUND($D2417-SUM($K2419),0),ROUND(K2417*$E2418,0)),IF(LataProjekcji&gt;$F2418,0,ROUND(K2417*$E2418,0))),0),0)</f>
        <v>0</v>
      </c>
      <c r="L2419" s="5">
        <f ca="1">IF(AND($G2417,NOT(ISTEXT($G2416)),ISNUMBER(Poczatek),ISNUMBER(Koniec_Projekt)),IFERROR(IF(LataProjekcji=$F2418,IF(AND($G2418=$G2419,$F2418=$F2419),ROUND($D2417-SUM($K2419:K2419),0),ROUND(L2417*$E2418,0)),IF(LataProjekcji&gt;$F2418,0,ROUND(L2417*$E2418,0))),0),0)</f>
        <v>0</v>
      </c>
      <c r="M2419" s="5">
        <f ca="1">IF(AND($G2417,NOT(ISTEXT($G2416)),ISNUMBER(Poczatek),ISNUMBER(Koniec_Projekt)),IFERROR(IF(LataProjekcji=$F2418,IF(AND($G2418=$G2419,$F2418=$F2419),ROUND($D2417-SUM($K2419:L2419),0),ROUND(M2417*$E2418,0)),IF(LataProjekcji&gt;$F2418,0,ROUND(M2417*$E2418,0))),0),0)</f>
        <v>0</v>
      </c>
      <c r="N2419" s="5">
        <f ca="1">IF(AND($G2417,NOT(ISTEXT($G2416)),ISNUMBER(Poczatek),ISNUMBER(Koniec_Projekt)),IFERROR(IF(LataProjekcji=$F2418,IF(AND($G2418=$G2419,$F2418=$F2419),ROUND($D2417-SUM($K2419:M2419),0),ROUND(N2417*$E2418,0)),IF(LataProjekcji&gt;$F2418,0,ROUND(N2417*$E2418,0))),0),0)</f>
        <v>0</v>
      </c>
      <c r="O2419" s="5">
        <f ca="1">IF(AND($G2417,NOT(ISTEXT($G2416)),ISNUMBER(Poczatek),ISNUMBER(Koniec_Projekt)),IFERROR(IF(LataProjekcji=$F2418,IF(AND($G2418=$G2419,$F2418=$F2419),ROUND($D2417-SUM($K2419:N2419),0),ROUND(O2417*$E2418,0)),IF(LataProjekcji&gt;$F2418,0,ROUND(O2417*$E2418,0))),0),0)</f>
        <v>0</v>
      </c>
      <c r="P2419" s="5">
        <f ca="1">IF(AND($G2417,NOT(ISTEXT($G2416)),ISNUMBER(Poczatek),ISNUMBER(Koniec_Projekt)),IFERROR(IF(LataProjekcji=$F2418,IF(AND($G2418=$G2419,$F2418=$F2419),ROUND($D2417-SUM($K2419:O2419),0),ROUND(P2417*$E2418,0)),IF(LataProjekcji&gt;$F2418,0,ROUND(P2417*$E2418,0))),0),0)</f>
        <v>0</v>
      </c>
      <c r="Q2419" s="5">
        <f ca="1">IF(AND($G2417,NOT(ISTEXT($G2416)),ISNUMBER(Poczatek),ISNUMBER(Koniec_Projekt)),IFERROR(IF(LataProjekcji=$F2418,IF(AND($G2418=$G2419,$F2418=$F2419),ROUND($D2417-SUM($K2419:P2419),0),ROUND(Q2417*$E2418,0)),IF(LataProjekcji&gt;$F2418,0,ROUND(Q2417*$E2418,0))),0),0)</f>
        <v>0</v>
      </c>
      <c r="R2419" s="5">
        <f ca="1">IF(AND($G2417,NOT(ISTEXT($G2416)),ISNUMBER(Poczatek),ISNUMBER(Koniec_Projekt)),IFERROR(IF(LataProjekcji=$F2418,IF(AND($G2418=$G2419,$F2418=$F2419),ROUND($D2417-SUM($K2419:Q2419),0),ROUND(R2417*$E2418,0)),IF(LataProjekcji&gt;$F2418,0,ROUND(R2417*$E2418,0))),0),0)</f>
        <v>0</v>
      </c>
      <c r="S2419" s="5">
        <f ca="1">IF(AND($G2417,NOT(ISTEXT($G2416)),ISNUMBER(Poczatek),ISNUMBER(Koniec_Projekt)),IFERROR(IF(LataProjekcji=$F2418,IF(AND($G2418=$G2419,$F2418=$F2419),ROUND($D2417-SUM($K2419:R2419),0),ROUND(S2417*$E2418,0)),IF(LataProjekcji&gt;$F2418,0,ROUND(S2417*$E2418,0))),0),0)</f>
        <v>0</v>
      </c>
      <c r="T2419" s="5">
        <f ca="1">IF(AND($G2417,NOT(ISTEXT($G2416)),ISNUMBER(Poczatek),ISNUMBER(Koniec_Projekt)),IFERROR(IF(LataProjekcji=$F2418,IF(AND($G2418=$G2419,$F2418=$F2419),ROUND($D2417-SUM($K2419:S2419),0),ROUND(T2417*$E2418,0)),IF(LataProjekcji&gt;$F2418,0,ROUND(T2417*$E2418,0))),0),0)</f>
        <v>0</v>
      </c>
      <c r="U2419" s="5">
        <f ca="1">IF(AND($G2417,NOT(ISTEXT($G2416)),ISNUMBER(Poczatek),ISNUMBER(Koniec_Projekt)),IFERROR(IF(LataProjekcji=$F2418,IF(AND($G2418=$G2419,$F2418=$F2419),ROUND($D2417-SUM($K2419:T2419),0),ROUND(U2417*$E2418,0)),IF(LataProjekcji&gt;$F2418,0,ROUND(U2417*$E2418,0))),0),0)</f>
        <v>0</v>
      </c>
      <c r="V2419" s="5">
        <f ca="1">IF(AND($G2417,NOT(ISTEXT($G2416)),ISNUMBER(Poczatek),ISNUMBER(Koniec_Projekt)),IFERROR(IF(LataProjekcji=$F2418,IF(AND($G2418=$G2419,$F2418=$F2419),ROUND($D2417-SUM($K2419:U2419),0),ROUND(V2417*$E2418,0)),IF(LataProjekcji&gt;$F2418,0,ROUND(V2417*$E2418,0))),0),0)</f>
        <v>0</v>
      </c>
      <c r="W2419" s="5">
        <f ca="1">IF(AND($G2417,NOT(ISTEXT($G2416)),ISNUMBER(Poczatek),ISNUMBER(Koniec_Projekt)),IFERROR(IF(LataProjekcji=$F2418,IF(AND($G2418=$G2419,$F2418=$F2419),ROUND($D2417-SUM($K2419:V2419),0),ROUND(W2417*$E2418,0)),IF(LataProjekcji&gt;$F2418,0,ROUND(W2417*$E2418,0))),0),0)</f>
        <v>0</v>
      </c>
      <c r="X2419" s="5">
        <f ca="1">IF(AND($G2417,NOT(ISTEXT($G2416)),ISNUMBER(Poczatek),ISNUMBER(Koniec_Projekt)),IFERROR(IF(LataProjekcji=$F2418,IF(AND($G2418=$G2419,$F2418=$F2419),ROUND($D2417-SUM($K2419:W2419),0),ROUND(X2417*$E2418,0)),IF(LataProjekcji&gt;$F2418,0,ROUND(X2417*$E2418,0))),0),0)</f>
        <v>0</v>
      </c>
    </row>
    <row r="2420" spans="2:24" ht="12.75" hidden="1" thickBot="1">
      <c r="B2420" s="555" t="s">
        <v>804</v>
      </c>
      <c r="C2420" s="556"/>
      <c r="D2420" s="557">
        <f ca="1">IF(D2417&gt;10,ROUND((D2419-1)*E2418,0),E2418)</f>
        <v>0</v>
      </c>
      <c r="E2420" s="557">
        <f ca="1">D2417-D2420</f>
        <v>0</v>
      </c>
      <c r="F2420" s="556"/>
      <c r="G2420" s="556"/>
      <c r="H2420" s="556"/>
      <c r="I2420" s="556"/>
      <c r="J2420" s="556"/>
      <c r="K2420" s="556"/>
      <c r="L2420" s="556"/>
      <c r="M2420" s="556"/>
      <c r="N2420" s="556"/>
      <c r="O2420" s="556"/>
      <c r="P2420" s="556"/>
      <c r="Q2420" s="556"/>
      <c r="R2420" s="556"/>
      <c r="S2420" s="556"/>
      <c r="T2420" s="556"/>
      <c r="U2420" s="556"/>
      <c r="V2420" s="556"/>
      <c r="W2420" s="556"/>
      <c r="X2420" s="556"/>
    </row>
    <row r="2421" spans="2:24" ht="12.75" hidden="1" thickTop="1"/>
    <row r="2422" spans="2:24" ht="12.75" hidden="1" thickBot="1">
      <c r="B2422" s="558" t="str">
        <f ca="1">"nazwa ST: "&amp;B1229</f>
        <v>nazwa ST: 0</v>
      </c>
      <c r="C2422" s="558"/>
      <c r="D2422" s="559">
        <f>D1229</f>
        <v>16</v>
      </c>
      <c r="E2422" s="558"/>
      <c r="F2422" s="558"/>
      <c r="G2422" s="558"/>
      <c r="H2422" s="558"/>
      <c r="I2422" s="558"/>
      <c r="J2422" s="558"/>
      <c r="K2422" s="567" t="str">
        <f t="shared" ref="K2422:X2422" si="1726">LataProjekcji</f>
        <v>Uzupełnij dane</v>
      </c>
      <c r="L2422" s="567" t="str">
        <f t="shared" si="1726"/>
        <v/>
      </c>
      <c r="M2422" s="567" t="str">
        <f t="shared" si="1726"/>
        <v/>
      </c>
      <c r="N2422" s="567" t="str">
        <f t="shared" si="1726"/>
        <v/>
      </c>
      <c r="O2422" s="567" t="str">
        <f t="shared" si="1726"/>
        <v/>
      </c>
      <c r="P2422" s="567" t="str">
        <f t="shared" si="1726"/>
        <v/>
      </c>
      <c r="Q2422" s="567" t="str">
        <f t="shared" si="1726"/>
        <v/>
      </c>
      <c r="R2422" s="567" t="str">
        <f t="shared" si="1726"/>
        <v/>
      </c>
      <c r="S2422" s="567" t="str">
        <f t="shared" si="1726"/>
        <v/>
      </c>
      <c r="T2422" s="567" t="str">
        <f t="shared" si="1726"/>
        <v/>
      </c>
      <c r="U2422" s="567" t="str">
        <f t="shared" si="1726"/>
        <v/>
      </c>
      <c r="V2422" s="567" t="str">
        <f t="shared" si="1726"/>
        <v/>
      </c>
      <c r="W2422" s="567" t="str">
        <f t="shared" si="1726"/>
        <v/>
      </c>
      <c r="X2422" s="567" t="str">
        <f t="shared" si="1726"/>
        <v/>
      </c>
    </row>
    <row r="2423" spans="2:24" hidden="1">
      <c r="B2423" s="554" t="s">
        <v>805</v>
      </c>
      <c r="D2423" s="1">
        <f ca="1">D1230</f>
        <v>1900</v>
      </c>
      <c r="E2423" s="1">
        <f ca="1">E1230</f>
        <v>1</v>
      </c>
      <c r="F2423" s="1">
        <f ca="1">IF(D2424&gt;10,F1230,1)</f>
        <v>1</v>
      </c>
      <c r="G2423" s="553" t="str">
        <f ca="1">IF(ISBLANK(OFFSET($E$195,$D2422,0)),"brak daty",IF(D2424&gt;10,EDATE(OFFSET($E$195,$D2422,0),D2426),DATE(D2423,E2423,1)))</f>
        <v>brak daty</v>
      </c>
      <c r="H2423" s="566" t="b">
        <f ca="1">SUM(K2423:X2423)=D2426</f>
        <v>1</v>
      </c>
      <c r="I2423" s="1" t="s">
        <v>801</v>
      </c>
      <c r="K2423" s="5">
        <f ca="1">IF(AND($G2424,NOT(ISTEXT($G2423)),ISNUMBER(Poczatek),ISNUMBER(Koniec_Projekt)),IFERROR(IF($D2423=LataProjekcji,$F2423,IF($D2423&lt;LataProjekcji,IF((SUM(K2423)+12)&lt;$D2426,12,$D2426-SUM(K2423)),0)),0),0)</f>
        <v>0</v>
      </c>
      <c r="L2423" s="5">
        <f ca="1">IF(AND($G2424,NOT(ISTEXT($G2423)),ISNUMBER(Poczatek),ISNUMBER(Koniec_Projekt)),IFERROR(IF($D2423=LataProjekcji,$F2423,IF($D2423&lt;LataProjekcji,IF((SUM($K2423:K2423)+12)&lt;$D2426,12,$D2426-SUM($K2423:K2423)),0)),0),0)</f>
        <v>0</v>
      </c>
      <c r="M2423" s="5">
        <f ca="1">IF(AND($G2424,NOT(ISTEXT($G2423)),ISNUMBER(Poczatek),ISNUMBER(Koniec_Projekt)),IFERROR(IF($D2423=LataProjekcji,$F2423,IF($D2423&lt;LataProjekcji,IF((SUM($K2423:L2423)+12)&lt;$D2426,12,$D2426-SUM($K2423:L2423)),0)),0),0)</f>
        <v>0</v>
      </c>
      <c r="N2423" s="5">
        <f ca="1">IF(AND($G2424,NOT(ISTEXT($G2423)),ISNUMBER(Poczatek),ISNUMBER(Koniec_Projekt)),IFERROR(IF($D2423=LataProjekcji,$F2423,IF($D2423&lt;LataProjekcji,IF((SUM($K2423:M2423)+12)&lt;$D2426,12,$D2426-SUM($K2423:M2423)),0)),0),0)</f>
        <v>0</v>
      </c>
      <c r="O2423" s="5">
        <f ca="1">IF(AND($G2424,NOT(ISTEXT($G2423)),ISNUMBER(Poczatek),ISNUMBER(Koniec_Projekt)),IFERROR(IF($D2423=LataProjekcji,$F2423,IF($D2423&lt;LataProjekcji,IF((SUM($K2423:N2423)+12)&lt;$D2426,12,$D2426-SUM($K2423:N2423)),0)),0),0)</f>
        <v>0</v>
      </c>
      <c r="P2423" s="5">
        <f ca="1">IF(AND($G2424,NOT(ISTEXT($G2423)),ISNUMBER(Poczatek),ISNUMBER(Koniec_Projekt)),IFERROR(IF($D2423=LataProjekcji,$F2423,IF($D2423&lt;LataProjekcji,IF((SUM($K2423:O2423)+12)&lt;$D2426,12,$D2426-SUM($K2423:O2423)),0)),0),0)</f>
        <v>0</v>
      </c>
      <c r="Q2423" s="5">
        <f ca="1">IF(AND($G2424,NOT(ISTEXT($G2423)),ISNUMBER(Poczatek),ISNUMBER(Koniec_Projekt)),IFERROR(IF($D2423=LataProjekcji,$F2423,IF($D2423&lt;LataProjekcji,IF((SUM($K2423:P2423)+12)&lt;$D2426,12,$D2426-SUM($K2423:P2423)),0)),0),0)</f>
        <v>0</v>
      </c>
      <c r="R2423" s="5">
        <f ca="1">IF(AND($G2424,NOT(ISTEXT($G2423)),ISNUMBER(Poczatek),ISNUMBER(Koniec_Projekt)),IFERROR(IF($D2423=LataProjekcji,$F2423,IF($D2423&lt;LataProjekcji,IF((SUM($K2423:Q2423)+12)&lt;$D2426,12,$D2426-SUM($K2423:Q2423)),0)),0),0)</f>
        <v>0</v>
      </c>
      <c r="S2423" s="5">
        <f ca="1">IF(AND($G2424,NOT(ISTEXT($G2423)),ISNUMBER(Poczatek),ISNUMBER(Koniec_Projekt)),IFERROR(IF($D2423=LataProjekcji,$F2423,IF($D2423&lt;LataProjekcji,IF((SUM($K2423:R2423)+12)&lt;$D2426,12,$D2426-SUM($K2423:R2423)),0)),0),0)</f>
        <v>0</v>
      </c>
      <c r="T2423" s="5">
        <f ca="1">IF(AND($G2424,NOT(ISTEXT($G2423)),ISNUMBER(Poczatek),ISNUMBER(Koniec_Projekt)),IFERROR(IF($D2423=LataProjekcji,$F2423,IF($D2423&lt;LataProjekcji,IF((SUM($K2423:S2423)+12)&lt;$D2426,12,$D2426-SUM($K2423:S2423)),0)),0),0)</f>
        <v>0</v>
      </c>
      <c r="U2423" s="5">
        <f ca="1">IF(AND($G2424,NOT(ISTEXT($G2423)),ISNUMBER(Poczatek),ISNUMBER(Koniec_Projekt)),IFERROR(IF($D2423=LataProjekcji,$F2423,IF($D2423&lt;LataProjekcji,IF((SUM($K2423:T2423)+12)&lt;$D2426,12,$D2426-SUM($K2423:T2423)),0)),0),0)</f>
        <v>0</v>
      </c>
      <c r="V2423" s="5">
        <f ca="1">IF(AND($G2424,NOT(ISTEXT($G2423)),ISNUMBER(Poczatek),ISNUMBER(Koniec_Projekt)),IFERROR(IF($D2423=LataProjekcji,$F2423,IF($D2423&lt;LataProjekcji,IF((SUM($K2423:U2423)+12)&lt;$D2426,12,$D2426-SUM($K2423:U2423)),0)),0),0)</f>
        <v>0</v>
      </c>
      <c r="W2423" s="5">
        <f ca="1">IF(AND($G2424,NOT(ISTEXT($G2423)),ISNUMBER(Poczatek),ISNUMBER(Koniec_Projekt)),IFERROR(IF($D2423=LataProjekcji,$F2423,IF($D2423&lt;LataProjekcji,IF((SUM($K2423:V2423)+12)&lt;$D2426,12,$D2426-SUM($K2423:V2423)),0)),0),0)</f>
        <v>0</v>
      </c>
      <c r="X2423" s="5">
        <f ca="1">IF(AND($G2424,NOT(ISTEXT($G2423)),ISNUMBER(Poczatek),ISNUMBER(Koniec_Projekt)),IFERROR(IF($D2423=LataProjekcji,$F2423,IF($D2423&lt;LataProjekcji,IF((SUM($K2423:W2423)+12)&lt;$D2426,12,$D2426-SUM($K2423:W2423)),0)),0),0)</f>
        <v>0</v>
      </c>
    </row>
    <row r="2424" spans="2:24" hidden="1">
      <c r="B2424" s="554" t="s">
        <v>807</v>
      </c>
      <c r="D2424" s="5">
        <f ca="1">D1231</f>
        <v>0</v>
      </c>
      <c r="E2424" s="474">
        <f ca="1">E1231</f>
        <v>0</v>
      </c>
      <c r="F2424" s="474">
        <f ca="1">F1231</f>
        <v>0</v>
      </c>
      <c r="G2424" s="1" t="b">
        <f>NOT(ISBLANK(am_prace_rozwojowe))</f>
        <v>0</v>
      </c>
      <c r="H2424" s="566" t="b">
        <f ca="1">SUM(K2424:X2424)=E2426</f>
        <v>1</v>
      </c>
      <c r="I2424" s="1" t="s">
        <v>802</v>
      </c>
      <c r="K2424" s="565">
        <f ca="1">IF(AND($G2424,NOT(ISTEXT($G2423)),ISNUMBER(Poczatek),ISNUMBER(Koniec_Projekt)),IFERROR(IF($D2423=LataProjekcji,IF($F2423&gt;$E2426,$E2426,$F2423),IF($D2426&gt;=$E2426,(IF($D2423&lt;LataProjekcji,IF((SUM(J2424:$K2424)+12)&lt;$E2426,12,$E2426-SUM(J2424:$K2424)),0)),(IF($D2423&lt;LataProjekcji,IF((SUM(J2424:$K2424)+12)&lt;$D2426,12,$D2426-SUM(J2424:$K2424)),0)))),0),0)</f>
        <v>0</v>
      </c>
      <c r="L2424" s="565">
        <f ca="1">IF(AND($G2424,NOT(ISTEXT($G2423)),ISNUMBER(Poczatek),ISNUMBER(Koniec_Projekt)),IFERROR(IF($D2423=LataProjekcji,IF($F2423&gt;$E2426,$E2426,$F2423),IF($D2426&gt;=$E2426,(IF($D2423&lt;LataProjekcji,IF((SUM($K2424:K2424)+12)&lt;$E2426,12,$E2426-SUM($K2424:K2424)),0)),(IF($D2423&lt;LataProjekcji,IF((SUM($K2424:K2424)+12)&lt;$D2426,12,$D2426-SUM($K2424:K2424)),0)))),0),0)</f>
        <v>0</v>
      </c>
      <c r="M2424" s="565">
        <f ca="1">IF(AND($G2424,NOT(ISTEXT($G2423)),ISNUMBER(Poczatek),ISNUMBER(Koniec_Projekt)),IFERROR(IF($D2423=LataProjekcji,IF($F2423&gt;$E2426,$E2426,$F2423),IF($D2426&gt;=$E2426,(IF($D2423&lt;LataProjekcji,IF((SUM($K2424:L2424)+12)&lt;$E2426,12,$E2426-SUM($K2424:L2424)),0)),(IF($D2423&lt;LataProjekcji,IF((SUM($K2424:L2424)+12)&lt;$D2426,12,$D2426-SUM($K2424:L2424)),0)))),0),0)</f>
        <v>0</v>
      </c>
      <c r="N2424" s="565">
        <f ca="1">IF(AND($G2424,NOT(ISTEXT($G2423)),ISNUMBER(Poczatek),ISNUMBER(Koniec_Projekt)),IFERROR(IF($D2423=LataProjekcji,IF($F2423&gt;$E2426,$E2426,$F2423),IF($D2426&gt;=$E2426,(IF($D2423&lt;LataProjekcji,IF((SUM($K2424:M2424)+12)&lt;$E2426,12,$E2426-SUM($K2424:M2424)),0)),(IF($D2423&lt;LataProjekcji,IF((SUM($K2424:M2424)+12)&lt;$D2426,12,$D2426-SUM($K2424:M2424)),0)))),0),0)</f>
        <v>0</v>
      </c>
      <c r="O2424" s="565">
        <f ca="1">IF(AND($G2424,NOT(ISTEXT($G2423)),ISNUMBER(Poczatek),ISNUMBER(Koniec_Projekt)),IFERROR(IF($D2423=LataProjekcji,IF($F2423&gt;$E2426,$E2426,$F2423),IF($D2426&gt;=$E2426,(IF($D2423&lt;LataProjekcji,IF((SUM($K2424:N2424)+12)&lt;$E2426,12,$E2426-SUM($K2424:N2424)),0)),(IF($D2423&lt;LataProjekcji,IF((SUM($K2424:N2424)+12)&lt;$D2426,12,$D2426-SUM($K2424:N2424)),0)))),0),0)</f>
        <v>0</v>
      </c>
      <c r="P2424" s="565">
        <f ca="1">IF(AND($G2424,NOT(ISTEXT($G2423)),ISNUMBER(Poczatek),ISNUMBER(Koniec_Projekt)),IFERROR(IF($D2423=LataProjekcji,IF($F2423&gt;$E2426,$E2426,$F2423),IF($D2426&gt;=$E2426,(IF($D2423&lt;LataProjekcji,IF((SUM($K2424:O2424)+12)&lt;$E2426,12,$E2426-SUM($K2424:O2424)),0)),(IF($D2423&lt;LataProjekcji,IF((SUM($K2424:O2424)+12)&lt;$D2426,12,$D2426-SUM($K2424:O2424)),0)))),0),0)</f>
        <v>0</v>
      </c>
      <c r="Q2424" s="565">
        <f ca="1">IF(AND($G2424,NOT(ISTEXT($G2423)),ISNUMBER(Poczatek),ISNUMBER(Koniec_Projekt)),IFERROR(IF($D2423=LataProjekcji,IF($F2423&gt;$E2426,$E2426,$F2423),IF($D2426&gt;=$E2426,(IF($D2423&lt;LataProjekcji,IF((SUM($K2424:P2424)+12)&lt;$E2426,12,$E2426-SUM($K2424:P2424)),0)),(IF($D2423&lt;LataProjekcji,IF((SUM($K2424:P2424)+12)&lt;$D2426,12,$D2426-SUM($K2424:P2424)),0)))),0),0)</f>
        <v>0</v>
      </c>
      <c r="R2424" s="565">
        <f ca="1">IF(AND($G2424,NOT(ISTEXT($G2423)),ISNUMBER(Poczatek),ISNUMBER(Koniec_Projekt)),IFERROR(IF($D2423=LataProjekcji,IF($F2423&gt;$E2426,$E2426,$F2423),IF($D2426&gt;=$E2426,(IF($D2423&lt;LataProjekcji,IF((SUM($K2424:Q2424)+12)&lt;$E2426,12,$E2426-SUM($K2424:Q2424)),0)),(IF($D2423&lt;LataProjekcji,IF((SUM($K2424:Q2424)+12)&lt;$D2426,12,$D2426-SUM($K2424:Q2424)),0)))),0),0)</f>
        <v>0</v>
      </c>
      <c r="S2424" s="565">
        <f ca="1">IF(AND($G2424,NOT(ISTEXT($G2423)),ISNUMBER(Poczatek),ISNUMBER(Koniec_Projekt)),IFERROR(IF($D2423=LataProjekcji,IF($F2423&gt;$E2426,$E2426,$F2423),IF($D2426&gt;=$E2426,(IF($D2423&lt;LataProjekcji,IF((SUM($K2424:R2424)+12)&lt;$E2426,12,$E2426-SUM($K2424:R2424)),0)),(IF($D2423&lt;LataProjekcji,IF((SUM($K2424:R2424)+12)&lt;$D2426,12,$D2426-SUM($K2424:R2424)),0)))),0),0)</f>
        <v>0</v>
      </c>
      <c r="T2424" s="565">
        <f ca="1">IF(AND($G2424,NOT(ISTEXT($G2423)),ISNUMBER(Poczatek),ISNUMBER(Koniec_Projekt)),IFERROR(IF($D2423=LataProjekcji,IF($F2423&gt;$E2426,$E2426,$F2423),IF($D2426&gt;=$E2426,(IF($D2423&lt;LataProjekcji,IF((SUM($K2424:S2424)+12)&lt;$E2426,12,$E2426-SUM($K2424:S2424)),0)),(IF($D2423&lt;LataProjekcji,IF((SUM($K2424:S2424)+12)&lt;$D2426,12,$D2426-SUM($K2424:S2424)),0)))),0),0)</f>
        <v>0</v>
      </c>
      <c r="U2424" s="565">
        <f ca="1">IF(AND($G2424,NOT(ISTEXT($G2423)),ISNUMBER(Poczatek),ISNUMBER(Koniec_Projekt)),IFERROR(IF($D2423=LataProjekcji,IF($F2423&gt;$E2426,$E2426,$F2423),IF($D2426&gt;=$E2426,(IF($D2423&lt;LataProjekcji,IF((SUM($K2424:T2424)+12)&lt;$E2426,12,$E2426-SUM($K2424:T2424)),0)),(IF($D2423&lt;LataProjekcji,IF((SUM($K2424:T2424)+12)&lt;$D2426,12,$D2426-SUM($K2424:T2424)),0)))),0),0)</f>
        <v>0</v>
      </c>
      <c r="V2424" s="565">
        <f ca="1">IF(AND($G2424,NOT(ISTEXT($G2423)),ISNUMBER(Poczatek),ISNUMBER(Koniec_Projekt)),IFERROR(IF($D2423=LataProjekcji,IF($F2423&gt;$E2426,$E2426,$F2423),IF($D2426&gt;=$E2426,(IF($D2423&lt;LataProjekcji,IF((SUM($K2424:U2424)+12)&lt;$E2426,12,$E2426-SUM($K2424:U2424)),0)),(IF($D2423&lt;LataProjekcji,IF((SUM($K2424:U2424)+12)&lt;$D2426,12,$D2426-SUM($K2424:U2424)),0)))),0),0)</f>
        <v>0</v>
      </c>
      <c r="W2424" s="565">
        <f ca="1">IF(AND($G2424,NOT(ISTEXT($G2423)),ISNUMBER(Poczatek),ISNUMBER(Koniec_Projekt)),IFERROR(IF($D2423=LataProjekcji,IF($F2423&gt;$E2426,$E2426,$F2423),IF($D2426&gt;=$E2426,(IF($D2423&lt;LataProjekcji,IF((SUM($K2424:V2424)+12)&lt;$E2426,12,$E2426-SUM($K2424:V2424)),0)),(IF($D2423&lt;LataProjekcji,IF((SUM($K2424:V2424)+12)&lt;$D2426,12,$D2426-SUM($K2424:V2424)),0)))),0),0)</f>
        <v>0</v>
      </c>
      <c r="X2424" s="565">
        <f ca="1">IF(AND($G2424,NOT(ISTEXT($G2423)),ISNUMBER(Poczatek),ISNUMBER(Koniec_Projekt)),IFERROR(IF($D2423=LataProjekcji,IF($F2423&gt;$E2426,$E2426,$F2423),IF($D2426&gt;=$E2426,(IF($D2423&lt;LataProjekcji,IF((SUM($K2424:W2424)+12)&lt;$E2426,12,$E2426-SUM($K2424:W2424)),0)),(IF($D2423&lt;LataProjekcji,IF((SUM($K2424:W2424)+12)&lt;$D2426,12,$D2426-SUM($K2424:W2424)),0)))),0),0)</f>
        <v>0</v>
      </c>
    </row>
    <row r="2425" spans="2:24" hidden="1">
      <c r="B2425" s="554" t="s">
        <v>806</v>
      </c>
      <c r="D2425" s="474">
        <f ca="1">D1232</f>
        <v>0</v>
      </c>
      <c r="E2425" s="474">
        <f ca="1">IF(D2424&gt;10,ROUND(D2425/12,2),D2425)</f>
        <v>0</v>
      </c>
      <c r="F2425" s="552">
        <f>Koniec_Projekt</f>
        <v>0</v>
      </c>
      <c r="G2425" s="330">
        <f>Miesiac_Koniec_Projekt</f>
        <v>0</v>
      </c>
      <c r="H2425" s="566" t="b">
        <f ca="1">SUM(K2425:X2425)=D2424</f>
        <v>1</v>
      </c>
      <c r="I2425" s="1" t="s">
        <v>739</v>
      </c>
      <c r="K2425" s="256">
        <f ca="1">IF(AND($G2424,NOT(ISTEXT($G2423)),ISNUMBER(Poczatek),ISNUMBER(Koniec_Projekt)),IFERROR(IF(LataProjekcji=$F2426,ROUND($D2424,0),ROUND(K2423*$E2425,0)),0),0)</f>
        <v>0</v>
      </c>
      <c r="L2425" s="5">
        <f ca="1">IF(AND($G2424,NOT(ISTEXT($G2423)),ISNUMBER(Poczatek),ISNUMBER(Koniec_Projekt)),IFERROR(IF(LataProjekcji=$F2426,ROUND($D2424-SUM(K2425:$K2425),0),ROUND(L2423*$E2425,0)),0),0)</f>
        <v>0</v>
      </c>
      <c r="M2425" s="5">
        <f ca="1">IF(AND($G2424,NOT(ISTEXT($G2423)),ISNUMBER(Poczatek),ISNUMBER(Koniec_Projekt)),IFERROR(IF(LataProjekcji=$F2426,ROUND($D2424-SUM($K2425:L2425),0),ROUND(M2423*$E2425,0)),0),0)</f>
        <v>0</v>
      </c>
      <c r="N2425" s="5">
        <f ca="1">IF(AND($G2424,NOT(ISTEXT($G2423)),ISNUMBER(Poczatek),ISNUMBER(Koniec_Projekt)),IFERROR(IF(LataProjekcji=$F2426,ROUND($D2424-SUM($K2425:M2425),0),ROUND(N2423*$E2425,0)),0),0)</f>
        <v>0</v>
      </c>
      <c r="O2425" s="5">
        <f ca="1">IF(AND($G2424,NOT(ISTEXT($G2423)),ISNUMBER(Poczatek),ISNUMBER(Koniec_Projekt)),IFERROR(IF(LataProjekcji=$F2426,ROUND($D2424-SUM($K2425:N2425),0),ROUND(O2423*$E2425,0)),0),0)</f>
        <v>0</v>
      </c>
      <c r="P2425" s="5">
        <f ca="1">IF(AND($G2424,NOT(ISTEXT($G2423)),ISNUMBER(Poczatek),ISNUMBER(Koniec_Projekt)),IFERROR(IF(LataProjekcji=$F2426,ROUND($D2424-SUM($K2425:O2425),0),ROUND(P2423*$E2425,0)),0),0)</f>
        <v>0</v>
      </c>
      <c r="Q2425" s="5">
        <f ca="1">IF(AND($G2424,NOT(ISTEXT($G2423)),ISNUMBER(Poczatek),ISNUMBER(Koniec_Projekt)),IFERROR(IF(LataProjekcji=$F2426,ROUND($D2424-SUM($K2425:P2425),0),ROUND(Q2423*$E2425,0)),0),0)</f>
        <v>0</v>
      </c>
      <c r="R2425" s="5">
        <f ca="1">IF(AND($G2424,NOT(ISTEXT($G2423)),ISNUMBER(Poczatek),ISNUMBER(Koniec_Projekt)),IFERROR(IF(LataProjekcji=$F2426,ROUND($D2424-SUM($K2425:Q2425),0),ROUND(R2423*$E2425,0)),0),0)</f>
        <v>0</v>
      </c>
      <c r="S2425" s="5">
        <f ca="1">IF(AND($G2424,NOT(ISTEXT($G2423)),ISNUMBER(Poczatek),ISNUMBER(Koniec_Projekt)),IFERROR(IF(LataProjekcji=$F2426,ROUND($D2424-SUM($K2425:R2425),0),ROUND(S2423*$E2425,0)),0),0)</f>
        <v>0</v>
      </c>
      <c r="T2425" s="5">
        <f ca="1">IF(AND($G2424,NOT(ISTEXT($G2423)),ISNUMBER(Poczatek),ISNUMBER(Koniec_Projekt)),IFERROR(IF(LataProjekcji=$F2426,ROUND($D2424-SUM($K2425:S2425),0),ROUND(T2423*$E2425,0)),0),0)</f>
        <v>0</v>
      </c>
      <c r="U2425" s="5">
        <f ca="1">IF(AND($G2424,NOT(ISTEXT($G2423)),ISNUMBER(Poczatek),ISNUMBER(Koniec_Projekt)),IFERROR(IF(LataProjekcji=$F2426,ROUND($D2424-SUM($K2425:T2425),0),ROUND(U2423*$E2425,0)),0),0)</f>
        <v>0</v>
      </c>
      <c r="V2425" s="5">
        <f ca="1">IF(AND($G2424,NOT(ISTEXT($G2423)),ISNUMBER(Poczatek),ISNUMBER(Koniec_Projekt)),IFERROR(IF(LataProjekcji=$F2426,ROUND($D2424-SUM($K2425:U2425),0),ROUND(V2423*$E2425,0)),0),0)</f>
        <v>0</v>
      </c>
      <c r="W2425" s="5">
        <f ca="1">IF(AND($G2424,NOT(ISTEXT($G2423)),ISNUMBER(Poczatek),ISNUMBER(Koniec_Projekt)),IFERROR(IF(LataProjekcji=$F2426,ROUND($D2424-SUM($K2425:V2425),0),ROUND(W2423*$E2425,0)),0),0)</f>
        <v>0</v>
      </c>
      <c r="X2425" s="5">
        <f ca="1">IF(AND($G2424,NOT(ISTEXT($G2423)),ISNUMBER(Poczatek),ISNUMBER(Koniec_Projekt)),IFERROR(IF(LataProjekcji=$F2426,ROUND($D2424-SUM($K2425:W2425),0),ROUND(X2423*$E2425,0)),0),0)</f>
        <v>0</v>
      </c>
    </row>
    <row r="2426" spans="2:24" hidden="1">
      <c r="B2426" s="554" t="s">
        <v>803</v>
      </c>
      <c r="D2426" s="1">
        <f ca="1">IFERROR(ROUNDUP(D2424/E2425,0),0)</f>
        <v>0</v>
      </c>
      <c r="E2426" s="1">
        <f ca="1">IF(D2426=0,0,DATEDIF(DATE(D2423,E2423,1),DATE(F2425,G2425,1),"m"))</f>
        <v>0</v>
      </c>
      <c r="F2426" s="1" t="str">
        <f ca="1">IFERROR(YEAR(G2423),"brak daty")</f>
        <v>brak daty</v>
      </c>
      <c r="G2426" s="1" t="str">
        <f ca="1">IFERROR(MONTH(G2423),"brak daty")</f>
        <v>brak daty</v>
      </c>
      <c r="H2426" s="5"/>
      <c r="I2426" s="1" t="s">
        <v>444</v>
      </c>
      <c r="K2426" s="5">
        <f ca="1">IF(AND($G2424,NOT(ISTEXT($G2423)),ISNUMBER(Poczatek),ISNUMBER(Koniec_Projekt)),IFERROR(IF(LataProjekcji=$F2425,IF(AND($G2425=$G2426,$F2425=$F2426),ROUND($D2424-SUM($K2426),0),ROUND(K2424*$E2425,0)),IF(LataProjekcji&gt;$F2425,0,ROUND(K2424*$E2425,0))),0),0)</f>
        <v>0</v>
      </c>
      <c r="L2426" s="5">
        <f ca="1">IF(AND($G2424,NOT(ISTEXT($G2423)),ISNUMBER(Poczatek),ISNUMBER(Koniec_Projekt)),IFERROR(IF(LataProjekcji=$F2425,IF(AND($G2425=$G2426,$F2425=$F2426),ROUND($D2424-SUM($K2426:K2426),0),ROUND(L2424*$E2425,0)),IF(LataProjekcji&gt;$F2425,0,ROUND(L2424*$E2425,0))),0),0)</f>
        <v>0</v>
      </c>
      <c r="M2426" s="5">
        <f ca="1">IF(AND($G2424,NOT(ISTEXT($G2423)),ISNUMBER(Poczatek),ISNUMBER(Koniec_Projekt)),IFERROR(IF(LataProjekcji=$F2425,IF(AND($G2425=$G2426,$F2425=$F2426),ROUND($D2424-SUM($K2426:L2426),0),ROUND(M2424*$E2425,0)),IF(LataProjekcji&gt;$F2425,0,ROUND(M2424*$E2425,0))),0),0)</f>
        <v>0</v>
      </c>
      <c r="N2426" s="5">
        <f ca="1">IF(AND($G2424,NOT(ISTEXT($G2423)),ISNUMBER(Poczatek),ISNUMBER(Koniec_Projekt)),IFERROR(IF(LataProjekcji=$F2425,IF(AND($G2425=$G2426,$F2425=$F2426),ROUND($D2424-SUM($K2426:M2426),0),ROUND(N2424*$E2425,0)),IF(LataProjekcji&gt;$F2425,0,ROUND(N2424*$E2425,0))),0),0)</f>
        <v>0</v>
      </c>
      <c r="O2426" s="5">
        <f ca="1">IF(AND($G2424,NOT(ISTEXT($G2423)),ISNUMBER(Poczatek),ISNUMBER(Koniec_Projekt)),IFERROR(IF(LataProjekcji=$F2425,IF(AND($G2425=$G2426,$F2425=$F2426),ROUND($D2424-SUM($K2426:N2426),0),ROUND(O2424*$E2425,0)),IF(LataProjekcji&gt;$F2425,0,ROUND(O2424*$E2425,0))),0),0)</f>
        <v>0</v>
      </c>
      <c r="P2426" s="5">
        <f ca="1">IF(AND($G2424,NOT(ISTEXT($G2423)),ISNUMBER(Poczatek),ISNUMBER(Koniec_Projekt)),IFERROR(IF(LataProjekcji=$F2425,IF(AND($G2425=$G2426,$F2425=$F2426),ROUND($D2424-SUM($K2426:O2426),0),ROUND(P2424*$E2425,0)),IF(LataProjekcji&gt;$F2425,0,ROUND(P2424*$E2425,0))),0),0)</f>
        <v>0</v>
      </c>
      <c r="Q2426" s="5">
        <f ca="1">IF(AND($G2424,NOT(ISTEXT($G2423)),ISNUMBER(Poczatek),ISNUMBER(Koniec_Projekt)),IFERROR(IF(LataProjekcji=$F2425,IF(AND($G2425=$G2426,$F2425=$F2426),ROUND($D2424-SUM($K2426:P2426),0),ROUND(Q2424*$E2425,0)),IF(LataProjekcji&gt;$F2425,0,ROUND(Q2424*$E2425,0))),0),0)</f>
        <v>0</v>
      </c>
      <c r="R2426" s="5">
        <f ca="1">IF(AND($G2424,NOT(ISTEXT($G2423)),ISNUMBER(Poczatek),ISNUMBER(Koniec_Projekt)),IFERROR(IF(LataProjekcji=$F2425,IF(AND($G2425=$G2426,$F2425=$F2426),ROUND($D2424-SUM($K2426:Q2426),0),ROUND(R2424*$E2425,0)),IF(LataProjekcji&gt;$F2425,0,ROUND(R2424*$E2425,0))),0),0)</f>
        <v>0</v>
      </c>
      <c r="S2426" s="5">
        <f ca="1">IF(AND($G2424,NOT(ISTEXT($G2423)),ISNUMBER(Poczatek),ISNUMBER(Koniec_Projekt)),IFERROR(IF(LataProjekcji=$F2425,IF(AND($G2425=$G2426,$F2425=$F2426),ROUND($D2424-SUM($K2426:R2426),0),ROUND(S2424*$E2425,0)),IF(LataProjekcji&gt;$F2425,0,ROUND(S2424*$E2425,0))),0),0)</f>
        <v>0</v>
      </c>
      <c r="T2426" s="5">
        <f ca="1">IF(AND($G2424,NOT(ISTEXT($G2423)),ISNUMBER(Poczatek),ISNUMBER(Koniec_Projekt)),IFERROR(IF(LataProjekcji=$F2425,IF(AND($G2425=$G2426,$F2425=$F2426),ROUND($D2424-SUM($K2426:S2426),0),ROUND(T2424*$E2425,0)),IF(LataProjekcji&gt;$F2425,0,ROUND(T2424*$E2425,0))),0),0)</f>
        <v>0</v>
      </c>
      <c r="U2426" s="5">
        <f ca="1">IF(AND($G2424,NOT(ISTEXT($G2423)),ISNUMBER(Poczatek),ISNUMBER(Koniec_Projekt)),IFERROR(IF(LataProjekcji=$F2425,IF(AND($G2425=$G2426,$F2425=$F2426),ROUND($D2424-SUM($K2426:T2426),0),ROUND(U2424*$E2425,0)),IF(LataProjekcji&gt;$F2425,0,ROUND(U2424*$E2425,0))),0),0)</f>
        <v>0</v>
      </c>
      <c r="V2426" s="5">
        <f ca="1">IF(AND($G2424,NOT(ISTEXT($G2423)),ISNUMBER(Poczatek),ISNUMBER(Koniec_Projekt)),IFERROR(IF(LataProjekcji=$F2425,IF(AND($G2425=$G2426,$F2425=$F2426),ROUND($D2424-SUM($K2426:U2426),0),ROUND(V2424*$E2425,0)),IF(LataProjekcji&gt;$F2425,0,ROUND(V2424*$E2425,0))),0),0)</f>
        <v>0</v>
      </c>
      <c r="W2426" s="5">
        <f ca="1">IF(AND($G2424,NOT(ISTEXT($G2423)),ISNUMBER(Poczatek),ISNUMBER(Koniec_Projekt)),IFERROR(IF(LataProjekcji=$F2425,IF(AND($G2425=$G2426,$F2425=$F2426),ROUND($D2424-SUM($K2426:V2426),0),ROUND(W2424*$E2425,0)),IF(LataProjekcji&gt;$F2425,0,ROUND(W2424*$E2425,0))),0),0)</f>
        <v>0</v>
      </c>
      <c r="X2426" s="5">
        <f ca="1">IF(AND($G2424,NOT(ISTEXT($G2423)),ISNUMBER(Poczatek),ISNUMBER(Koniec_Projekt)),IFERROR(IF(LataProjekcji=$F2425,IF(AND($G2425=$G2426,$F2425=$F2426),ROUND($D2424-SUM($K2426:W2426),0),ROUND(X2424*$E2425,0)),IF(LataProjekcji&gt;$F2425,0,ROUND(X2424*$E2425,0))),0),0)</f>
        <v>0</v>
      </c>
    </row>
    <row r="2427" spans="2:24" ht="12.75" hidden="1" thickBot="1">
      <c r="B2427" s="555" t="s">
        <v>804</v>
      </c>
      <c r="C2427" s="556"/>
      <c r="D2427" s="557">
        <f ca="1">IF(D2424&gt;10,ROUND((D2426-1)*E2425,0),E2425)</f>
        <v>0</v>
      </c>
      <c r="E2427" s="557">
        <f ca="1">D2424-D2427</f>
        <v>0</v>
      </c>
      <c r="F2427" s="556"/>
      <c r="G2427" s="556"/>
      <c r="H2427" s="556"/>
      <c r="I2427" s="556"/>
      <c r="J2427" s="556"/>
      <c r="K2427" s="556"/>
      <c r="L2427" s="556"/>
      <c r="M2427" s="556"/>
      <c r="N2427" s="556"/>
      <c r="O2427" s="556"/>
      <c r="P2427" s="556"/>
      <c r="Q2427" s="556"/>
      <c r="R2427" s="556"/>
      <c r="S2427" s="556"/>
      <c r="T2427" s="556"/>
      <c r="U2427" s="556"/>
      <c r="V2427" s="556"/>
      <c r="W2427" s="556"/>
      <c r="X2427" s="556"/>
    </row>
    <row r="2428" spans="2:24" ht="12.75" hidden="1" thickTop="1"/>
    <row r="2429" spans="2:24" ht="12.75" hidden="1" thickBot="1">
      <c r="B2429" s="558" t="str">
        <f ca="1">"nazwa ST: "&amp;B1236</f>
        <v>nazwa ST: 0</v>
      </c>
      <c r="C2429" s="558"/>
      <c r="D2429" s="559">
        <f>D1236</f>
        <v>17</v>
      </c>
      <c r="E2429" s="558"/>
      <c r="F2429" s="558"/>
      <c r="G2429" s="558"/>
      <c r="H2429" s="558"/>
      <c r="I2429" s="558"/>
      <c r="J2429" s="558"/>
      <c r="K2429" s="567" t="str">
        <f t="shared" ref="K2429:X2429" si="1727">LataProjekcji</f>
        <v>Uzupełnij dane</v>
      </c>
      <c r="L2429" s="567" t="str">
        <f t="shared" si="1727"/>
        <v/>
      </c>
      <c r="M2429" s="567" t="str">
        <f t="shared" si="1727"/>
        <v/>
      </c>
      <c r="N2429" s="567" t="str">
        <f t="shared" si="1727"/>
        <v/>
      </c>
      <c r="O2429" s="567" t="str">
        <f t="shared" si="1727"/>
        <v/>
      </c>
      <c r="P2429" s="567" t="str">
        <f t="shared" si="1727"/>
        <v/>
      </c>
      <c r="Q2429" s="567" t="str">
        <f t="shared" si="1727"/>
        <v/>
      </c>
      <c r="R2429" s="567" t="str">
        <f t="shared" si="1727"/>
        <v/>
      </c>
      <c r="S2429" s="567" t="str">
        <f t="shared" si="1727"/>
        <v/>
      </c>
      <c r="T2429" s="567" t="str">
        <f t="shared" si="1727"/>
        <v/>
      </c>
      <c r="U2429" s="567" t="str">
        <f t="shared" si="1727"/>
        <v/>
      </c>
      <c r="V2429" s="567" t="str">
        <f t="shared" si="1727"/>
        <v/>
      </c>
      <c r="W2429" s="567" t="str">
        <f t="shared" si="1727"/>
        <v/>
      </c>
      <c r="X2429" s="567" t="str">
        <f t="shared" si="1727"/>
        <v/>
      </c>
    </row>
    <row r="2430" spans="2:24" hidden="1">
      <c r="B2430" s="554" t="s">
        <v>805</v>
      </c>
      <c r="D2430" s="1">
        <f ca="1">D1237</f>
        <v>1900</v>
      </c>
      <c r="E2430" s="1">
        <f ca="1">E1237</f>
        <v>1</v>
      </c>
      <c r="F2430" s="1">
        <f ca="1">IF(D2431&gt;10,F1237,1)</f>
        <v>1</v>
      </c>
      <c r="G2430" s="553" t="str">
        <f ca="1">IF(ISBLANK(OFFSET($E$195,$D2429,0)),"brak daty",IF(D2431&gt;10,EDATE(OFFSET($E$195,$D2429,0),D2433),DATE(D2430,E2430,1)))</f>
        <v>brak daty</v>
      </c>
      <c r="H2430" s="566" t="b">
        <f ca="1">SUM(K2430:X2430)=D2433</f>
        <v>1</v>
      </c>
      <c r="I2430" s="1" t="s">
        <v>801</v>
      </c>
      <c r="K2430" s="5">
        <f ca="1">IF(AND($G2431,NOT(ISTEXT($G2430)),ISNUMBER(Poczatek),ISNUMBER(Koniec_Projekt)),IFERROR(IF($D2430=LataProjekcji,$F2430,IF($D2430&lt;LataProjekcji,IF((SUM(K2430)+12)&lt;$D2433,12,$D2433-SUM(K2430)),0)),0),0)</f>
        <v>0</v>
      </c>
      <c r="L2430" s="5">
        <f ca="1">IF(AND($G2431,NOT(ISTEXT($G2430)),ISNUMBER(Poczatek),ISNUMBER(Koniec_Projekt)),IFERROR(IF($D2430=LataProjekcji,$F2430,IF($D2430&lt;LataProjekcji,IF((SUM($K2430:K2430)+12)&lt;$D2433,12,$D2433-SUM($K2430:K2430)),0)),0),0)</f>
        <v>0</v>
      </c>
      <c r="M2430" s="5">
        <f ca="1">IF(AND($G2431,NOT(ISTEXT($G2430)),ISNUMBER(Poczatek),ISNUMBER(Koniec_Projekt)),IFERROR(IF($D2430=LataProjekcji,$F2430,IF($D2430&lt;LataProjekcji,IF((SUM($K2430:L2430)+12)&lt;$D2433,12,$D2433-SUM($K2430:L2430)),0)),0),0)</f>
        <v>0</v>
      </c>
      <c r="N2430" s="5">
        <f ca="1">IF(AND($G2431,NOT(ISTEXT($G2430)),ISNUMBER(Poczatek),ISNUMBER(Koniec_Projekt)),IFERROR(IF($D2430=LataProjekcji,$F2430,IF($D2430&lt;LataProjekcji,IF((SUM($K2430:M2430)+12)&lt;$D2433,12,$D2433-SUM($K2430:M2430)),0)),0),0)</f>
        <v>0</v>
      </c>
      <c r="O2430" s="5">
        <f ca="1">IF(AND($G2431,NOT(ISTEXT($G2430)),ISNUMBER(Poczatek),ISNUMBER(Koniec_Projekt)),IFERROR(IF($D2430=LataProjekcji,$F2430,IF($D2430&lt;LataProjekcji,IF((SUM($K2430:N2430)+12)&lt;$D2433,12,$D2433-SUM($K2430:N2430)),0)),0),0)</f>
        <v>0</v>
      </c>
      <c r="P2430" s="5">
        <f ca="1">IF(AND($G2431,NOT(ISTEXT($G2430)),ISNUMBER(Poczatek),ISNUMBER(Koniec_Projekt)),IFERROR(IF($D2430=LataProjekcji,$F2430,IF($D2430&lt;LataProjekcji,IF((SUM($K2430:O2430)+12)&lt;$D2433,12,$D2433-SUM($K2430:O2430)),0)),0),0)</f>
        <v>0</v>
      </c>
      <c r="Q2430" s="5">
        <f ca="1">IF(AND($G2431,NOT(ISTEXT($G2430)),ISNUMBER(Poczatek),ISNUMBER(Koniec_Projekt)),IFERROR(IF($D2430=LataProjekcji,$F2430,IF($D2430&lt;LataProjekcji,IF((SUM($K2430:P2430)+12)&lt;$D2433,12,$D2433-SUM($K2430:P2430)),0)),0),0)</f>
        <v>0</v>
      </c>
      <c r="R2430" s="5">
        <f ca="1">IF(AND($G2431,NOT(ISTEXT($G2430)),ISNUMBER(Poczatek),ISNUMBER(Koniec_Projekt)),IFERROR(IF($D2430=LataProjekcji,$F2430,IF($D2430&lt;LataProjekcji,IF((SUM($K2430:Q2430)+12)&lt;$D2433,12,$D2433-SUM($K2430:Q2430)),0)),0),0)</f>
        <v>0</v>
      </c>
      <c r="S2430" s="5">
        <f ca="1">IF(AND($G2431,NOT(ISTEXT($G2430)),ISNUMBER(Poczatek),ISNUMBER(Koniec_Projekt)),IFERROR(IF($D2430=LataProjekcji,$F2430,IF($D2430&lt;LataProjekcji,IF((SUM($K2430:R2430)+12)&lt;$D2433,12,$D2433-SUM($K2430:R2430)),0)),0),0)</f>
        <v>0</v>
      </c>
      <c r="T2430" s="5">
        <f ca="1">IF(AND($G2431,NOT(ISTEXT($G2430)),ISNUMBER(Poczatek),ISNUMBER(Koniec_Projekt)),IFERROR(IF($D2430=LataProjekcji,$F2430,IF($D2430&lt;LataProjekcji,IF((SUM($K2430:S2430)+12)&lt;$D2433,12,$D2433-SUM($K2430:S2430)),0)),0),0)</f>
        <v>0</v>
      </c>
      <c r="U2430" s="5">
        <f ca="1">IF(AND($G2431,NOT(ISTEXT($G2430)),ISNUMBER(Poczatek),ISNUMBER(Koniec_Projekt)),IFERROR(IF($D2430=LataProjekcji,$F2430,IF($D2430&lt;LataProjekcji,IF((SUM($K2430:T2430)+12)&lt;$D2433,12,$D2433-SUM($K2430:T2430)),0)),0),0)</f>
        <v>0</v>
      </c>
      <c r="V2430" s="5">
        <f ca="1">IF(AND($G2431,NOT(ISTEXT($G2430)),ISNUMBER(Poczatek),ISNUMBER(Koniec_Projekt)),IFERROR(IF($D2430=LataProjekcji,$F2430,IF($D2430&lt;LataProjekcji,IF((SUM($K2430:U2430)+12)&lt;$D2433,12,$D2433-SUM($K2430:U2430)),0)),0),0)</f>
        <v>0</v>
      </c>
      <c r="W2430" s="5">
        <f ca="1">IF(AND($G2431,NOT(ISTEXT($G2430)),ISNUMBER(Poczatek),ISNUMBER(Koniec_Projekt)),IFERROR(IF($D2430=LataProjekcji,$F2430,IF($D2430&lt;LataProjekcji,IF((SUM($K2430:V2430)+12)&lt;$D2433,12,$D2433-SUM($K2430:V2430)),0)),0),0)</f>
        <v>0</v>
      </c>
      <c r="X2430" s="5">
        <f ca="1">IF(AND($G2431,NOT(ISTEXT($G2430)),ISNUMBER(Poczatek),ISNUMBER(Koniec_Projekt)),IFERROR(IF($D2430=LataProjekcji,$F2430,IF($D2430&lt;LataProjekcji,IF((SUM($K2430:W2430)+12)&lt;$D2433,12,$D2433-SUM($K2430:W2430)),0)),0),0)</f>
        <v>0</v>
      </c>
    </row>
    <row r="2431" spans="2:24" hidden="1">
      <c r="B2431" s="554" t="s">
        <v>807</v>
      </c>
      <c r="D2431" s="5">
        <f ca="1">D1238</f>
        <v>0</v>
      </c>
      <c r="E2431" s="474">
        <f ca="1">E1238</f>
        <v>0</v>
      </c>
      <c r="F2431" s="474">
        <f ca="1">F1238</f>
        <v>0</v>
      </c>
      <c r="G2431" s="1" t="b">
        <f>NOT(ISBLANK(am_prace_rozwojowe))</f>
        <v>0</v>
      </c>
      <c r="H2431" s="566" t="b">
        <f ca="1">SUM(K2431:X2431)=E2433</f>
        <v>1</v>
      </c>
      <c r="I2431" s="1" t="s">
        <v>802</v>
      </c>
      <c r="K2431" s="565">
        <f ca="1">IF(AND($G2431,NOT(ISTEXT($G2430)),ISNUMBER(Poczatek),ISNUMBER(Koniec_Projekt)),IFERROR(IF($D2430=LataProjekcji,IF($F2430&gt;$E2433,$E2433,$F2430),IF($D2433&gt;=$E2433,(IF($D2430&lt;LataProjekcji,IF((SUM(J2431:$K2431)+12)&lt;$E2433,12,$E2433-SUM(J2431:$K2431)),0)),(IF($D2430&lt;LataProjekcji,IF((SUM(J2431:$K2431)+12)&lt;$D2433,12,$D2433-SUM(J2431:$K2431)),0)))),0),0)</f>
        <v>0</v>
      </c>
      <c r="L2431" s="565">
        <f ca="1">IF(AND($G2431,NOT(ISTEXT($G2430)),ISNUMBER(Poczatek),ISNUMBER(Koniec_Projekt)),IFERROR(IF($D2430=LataProjekcji,IF($F2430&gt;$E2433,$E2433,$F2430),IF($D2433&gt;=$E2433,(IF($D2430&lt;LataProjekcji,IF((SUM($K2431:K2431)+12)&lt;$E2433,12,$E2433-SUM($K2431:K2431)),0)),(IF($D2430&lt;LataProjekcji,IF((SUM($K2431:K2431)+12)&lt;$D2433,12,$D2433-SUM($K2431:K2431)),0)))),0),0)</f>
        <v>0</v>
      </c>
      <c r="M2431" s="565">
        <f ca="1">IF(AND($G2431,NOT(ISTEXT($G2430)),ISNUMBER(Poczatek),ISNUMBER(Koniec_Projekt)),IFERROR(IF($D2430=LataProjekcji,IF($F2430&gt;$E2433,$E2433,$F2430),IF($D2433&gt;=$E2433,(IF($D2430&lt;LataProjekcji,IF((SUM($K2431:L2431)+12)&lt;$E2433,12,$E2433-SUM($K2431:L2431)),0)),(IF($D2430&lt;LataProjekcji,IF((SUM($K2431:L2431)+12)&lt;$D2433,12,$D2433-SUM($K2431:L2431)),0)))),0),0)</f>
        <v>0</v>
      </c>
      <c r="N2431" s="565">
        <f ca="1">IF(AND($G2431,NOT(ISTEXT($G2430)),ISNUMBER(Poczatek),ISNUMBER(Koniec_Projekt)),IFERROR(IF($D2430=LataProjekcji,IF($F2430&gt;$E2433,$E2433,$F2430),IF($D2433&gt;=$E2433,(IF($D2430&lt;LataProjekcji,IF((SUM($K2431:M2431)+12)&lt;$E2433,12,$E2433-SUM($K2431:M2431)),0)),(IF($D2430&lt;LataProjekcji,IF((SUM($K2431:M2431)+12)&lt;$D2433,12,$D2433-SUM($K2431:M2431)),0)))),0),0)</f>
        <v>0</v>
      </c>
      <c r="O2431" s="565">
        <f ca="1">IF(AND($G2431,NOT(ISTEXT($G2430)),ISNUMBER(Poczatek),ISNUMBER(Koniec_Projekt)),IFERROR(IF($D2430=LataProjekcji,IF($F2430&gt;$E2433,$E2433,$F2430),IF($D2433&gt;=$E2433,(IF($D2430&lt;LataProjekcji,IF((SUM($K2431:N2431)+12)&lt;$E2433,12,$E2433-SUM($K2431:N2431)),0)),(IF($D2430&lt;LataProjekcji,IF((SUM($K2431:N2431)+12)&lt;$D2433,12,$D2433-SUM($K2431:N2431)),0)))),0),0)</f>
        <v>0</v>
      </c>
      <c r="P2431" s="565">
        <f ca="1">IF(AND($G2431,NOT(ISTEXT($G2430)),ISNUMBER(Poczatek),ISNUMBER(Koniec_Projekt)),IFERROR(IF($D2430=LataProjekcji,IF($F2430&gt;$E2433,$E2433,$F2430),IF($D2433&gt;=$E2433,(IF($D2430&lt;LataProjekcji,IF((SUM($K2431:O2431)+12)&lt;$E2433,12,$E2433-SUM($K2431:O2431)),0)),(IF($D2430&lt;LataProjekcji,IF((SUM($K2431:O2431)+12)&lt;$D2433,12,$D2433-SUM($K2431:O2431)),0)))),0),0)</f>
        <v>0</v>
      </c>
      <c r="Q2431" s="565">
        <f ca="1">IF(AND($G2431,NOT(ISTEXT($G2430)),ISNUMBER(Poczatek),ISNUMBER(Koniec_Projekt)),IFERROR(IF($D2430=LataProjekcji,IF($F2430&gt;$E2433,$E2433,$F2430),IF($D2433&gt;=$E2433,(IF($D2430&lt;LataProjekcji,IF((SUM($K2431:P2431)+12)&lt;$E2433,12,$E2433-SUM($K2431:P2431)),0)),(IF($D2430&lt;LataProjekcji,IF((SUM($K2431:P2431)+12)&lt;$D2433,12,$D2433-SUM($K2431:P2431)),0)))),0),0)</f>
        <v>0</v>
      </c>
      <c r="R2431" s="565">
        <f ca="1">IF(AND($G2431,NOT(ISTEXT($G2430)),ISNUMBER(Poczatek),ISNUMBER(Koniec_Projekt)),IFERROR(IF($D2430=LataProjekcji,IF($F2430&gt;$E2433,$E2433,$F2430),IF($D2433&gt;=$E2433,(IF($D2430&lt;LataProjekcji,IF((SUM($K2431:Q2431)+12)&lt;$E2433,12,$E2433-SUM($K2431:Q2431)),0)),(IF($D2430&lt;LataProjekcji,IF((SUM($K2431:Q2431)+12)&lt;$D2433,12,$D2433-SUM($K2431:Q2431)),0)))),0),0)</f>
        <v>0</v>
      </c>
      <c r="S2431" s="565">
        <f ca="1">IF(AND($G2431,NOT(ISTEXT($G2430)),ISNUMBER(Poczatek),ISNUMBER(Koniec_Projekt)),IFERROR(IF($D2430=LataProjekcji,IF($F2430&gt;$E2433,$E2433,$F2430),IF($D2433&gt;=$E2433,(IF($D2430&lt;LataProjekcji,IF((SUM($K2431:R2431)+12)&lt;$E2433,12,$E2433-SUM($K2431:R2431)),0)),(IF($D2430&lt;LataProjekcji,IF((SUM($K2431:R2431)+12)&lt;$D2433,12,$D2433-SUM($K2431:R2431)),0)))),0),0)</f>
        <v>0</v>
      </c>
      <c r="T2431" s="565">
        <f ca="1">IF(AND($G2431,NOT(ISTEXT($G2430)),ISNUMBER(Poczatek),ISNUMBER(Koniec_Projekt)),IFERROR(IF($D2430=LataProjekcji,IF($F2430&gt;$E2433,$E2433,$F2430),IF($D2433&gt;=$E2433,(IF($D2430&lt;LataProjekcji,IF((SUM($K2431:S2431)+12)&lt;$E2433,12,$E2433-SUM($K2431:S2431)),0)),(IF($D2430&lt;LataProjekcji,IF((SUM($K2431:S2431)+12)&lt;$D2433,12,$D2433-SUM($K2431:S2431)),0)))),0),0)</f>
        <v>0</v>
      </c>
      <c r="U2431" s="565">
        <f ca="1">IF(AND($G2431,NOT(ISTEXT($G2430)),ISNUMBER(Poczatek),ISNUMBER(Koniec_Projekt)),IFERROR(IF($D2430=LataProjekcji,IF($F2430&gt;$E2433,$E2433,$F2430),IF($D2433&gt;=$E2433,(IF($D2430&lt;LataProjekcji,IF((SUM($K2431:T2431)+12)&lt;$E2433,12,$E2433-SUM($K2431:T2431)),0)),(IF($D2430&lt;LataProjekcji,IF((SUM($K2431:T2431)+12)&lt;$D2433,12,$D2433-SUM($K2431:T2431)),0)))),0),0)</f>
        <v>0</v>
      </c>
      <c r="V2431" s="565">
        <f ca="1">IF(AND($G2431,NOT(ISTEXT($G2430)),ISNUMBER(Poczatek),ISNUMBER(Koniec_Projekt)),IFERROR(IF($D2430=LataProjekcji,IF($F2430&gt;$E2433,$E2433,$F2430),IF($D2433&gt;=$E2433,(IF($D2430&lt;LataProjekcji,IF((SUM($K2431:U2431)+12)&lt;$E2433,12,$E2433-SUM($K2431:U2431)),0)),(IF($D2430&lt;LataProjekcji,IF((SUM($K2431:U2431)+12)&lt;$D2433,12,$D2433-SUM($K2431:U2431)),0)))),0),0)</f>
        <v>0</v>
      </c>
      <c r="W2431" s="565">
        <f ca="1">IF(AND($G2431,NOT(ISTEXT($G2430)),ISNUMBER(Poczatek),ISNUMBER(Koniec_Projekt)),IFERROR(IF($D2430=LataProjekcji,IF($F2430&gt;$E2433,$E2433,$F2430),IF($D2433&gt;=$E2433,(IF($D2430&lt;LataProjekcji,IF((SUM($K2431:V2431)+12)&lt;$E2433,12,$E2433-SUM($K2431:V2431)),0)),(IF($D2430&lt;LataProjekcji,IF((SUM($K2431:V2431)+12)&lt;$D2433,12,$D2433-SUM($K2431:V2431)),0)))),0),0)</f>
        <v>0</v>
      </c>
      <c r="X2431" s="565">
        <f ca="1">IF(AND($G2431,NOT(ISTEXT($G2430)),ISNUMBER(Poczatek),ISNUMBER(Koniec_Projekt)),IFERROR(IF($D2430=LataProjekcji,IF($F2430&gt;$E2433,$E2433,$F2430),IF($D2433&gt;=$E2433,(IF($D2430&lt;LataProjekcji,IF((SUM($K2431:W2431)+12)&lt;$E2433,12,$E2433-SUM($K2431:W2431)),0)),(IF($D2430&lt;LataProjekcji,IF((SUM($K2431:W2431)+12)&lt;$D2433,12,$D2433-SUM($K2431:W2431)),0)))),0),0)</f>
        <v>0</v>
      </c>
    </row>
    <row r="2432" spans="2:24" hidden="1">
      <c r="B2432" s="554" t="s">
        <v>806</v>
      </c>
      <c r="D2432" s="474">
        <f ca="1">D1239</f>
        <v>0</v>
      </c>
      <c r="E2432" s="474">
        <f ca="1">IF(D2431&gt;10,ROUND(D2432/12,2),D2432)</f>
        <v>0</v>
      </c>
      <c r="F2432" s="552">
        <f>Koniec_Projekt</f>
        <v>0</v>
      </c>
      <c r="G2432" s="330">
        <f>Miesiac_Koniec_Projekt</f>
        <v>0</v>
      </c>
      <c r="H2432" s="566" t="b">
        <f ca="1">SUM(K2432:X2432)=D2431</f>
        <v>1</v>
      </c>
      <c r="I2432" s="1" t="s">
        <v>739</v>
      </c>
      <c r="K2432" s="256">
        <f ca="1">IF(AND($G2431,NOT(ISTEXT($G2430)),ISNUMBER(Poczatek),ISNUMBER(Koniec_Projekt)),IFERROR(IF(LataProjekcji=$F2433,ROUND($D2431,0),ROUND(K2430*$E2432,0)),0),0)</f>
        <v>0</v>
      </c>
      <c r="L2432" s="5">
        <f ca="1">IF(AND($G2431,NOT(ISTEXT($G2430)),ISNUMBER(Poczatek),ISNUMBER(Koniec_Projekt)),IFERROR(IF(LataProjekcji=$F2433,ROUND($D2431-SUM(K2432:$K2432),0),ROUND(L2430*$E2432,0)),0),0)</f>
        <v>0</v>
      </c>
      <c r="M2432" s="5">
        <f ca="1">IF(AND($G2431,NOT(ISTEXT($G2430)),ISNUMBER(Poczatek),ISNUMBER(Koniec_Projekt)),IFERROR(IF(LataProjekcji=$F2433,ROUND($D2431-SUM($K2432:L2432),0),ROUND(M2430*$E2432,0)),0),0)</f>
        <v>0</v>
      </c>
      <c r="N2432" s="5">
        <f ca="1">IF(AND($G2431,NOT(ISTEXT($G2430)),ISNUMBER(Poczatek),ISNUMBER(Koniec_Projekt)),IFERROR(IF(LataProjekcji=$F2433,ROUND($D2431-SUM($K2432:M2432),0),ROUND(N2430*$E2432,0)),0),0)</f>
        <v>0</v>
      </c>
      <c r="O2432" s="5">
        <f ca="1">IF(AND($G2431,NOT(ISTEXT($G2430)),ISNUMBER(Poczatek),ISNUMBER(Koniec_Projekt)),IFERROR(IF(LataProjekcji=$F2433,ROUND($D2431-SUM($K2432:N2432),0),ROUND(O2430*$E2432,0)),0),0)</f>
        <v>0</v>
      </c>
      <c r="P2432" s="5">
        <f ca="1">IF(AND($G2431,NOT(ISTEXT($G2430)),ISNUMBER(Poczatek),ISNUMBER(Koniec_Projekt)),IFERROR(IF(LataProjekcji=$F2433,ROUND($D2431-SUM($K2432:O2432),0),ROUND(P2430*$E2432,0)),0),0)</f>
        <v>0</v>
      </c>
      <c r="Q2432" s="5">
        <f ca="1">IF(AND($G2431,NOT(ISTEXT($G2430)),ISNUMBER(Poczatek),ISNUMBER(Koniec_Projekt)),IFERROR(IF(LataProjekcji=$F2433,ROUND($D2431-SUM($K2432:P2432),0),ROUND(Q2430*$E2432,0)),0),0)</f>
        <v>0</v>
      </c>
      <c r="R2432" s="5">
        <f ca="1">IF(AND($G2431,NOT(ISTEXT($G2430)),ISNUMBER(Poczatek),ISNUMBER(Koniec_Projekt)),IFERROR(IF(LataProjekcji=$F2433,ROUND($D2431-SUM($K2432:Q2432),0),ROUND(R2430*$E2432,0)),0),0)</f>
        <v>0</v>
      </c>
      <c r="S2432" s="5">
        <f ca="1">IF(AND($G2431,NOT(ISTEXT($G2430)),ISNUMBER(Poczatek),ISNUMBER(Koniec_Projekt)),IFERROR(IF(LataProjekcji=$F2433,ROUND($D2431-SUM($K2432:R2432),0),ROUND(S2430*$E2432,0)),0),0)</f>
        <v>0</v>
      </c>
      <c r="T2432" s="5">
        <f ca="1">IF(AND($G2431,NOT(ISTEXT($G2430)),ISNUMBER(Poczatek),ISNUMBER(Koniec_Projekt)),IFERROR(IF(LataProjekcji=$F2433,ROUND($D2431-SUM($K2432:S2432),0),ROUND(T2430*$E2432,0)),0),0)</f>
        <v>0</v>
      </c>
      <c r="U2432" s="5">
        <f ca="1">IF(AND($G2431,NOT(ISTEXT($G2430)),ISNUMBER(Poczatek),ISNUMBER(Koniec_Projekt)),IFERROR(IF(LataProjekcji=$F2433,ROUND($D2431-SUM($K2432:T2432),0),ROUND(U2430*$E2432,0)),0),0)</f>
        <v>0</v>
      </c>
      <c r="V2432" s="5">
        <f ca="1">IF(AND($G2431,NOT(ISTEXT($G2430)),ISNUMBER(Poczatek),ISNUMBER(Koniec_Projekt)),IFERROR(IF(LataProjekcji=$F2433,ROUND($D2431-SUM($K2432:U2432),0),ROUND(V2430*$E2432,0)),0),0)</f>
        <v>0</v>
      </c>
      <c r="W2432" s="5">
        <f ca="1">IF(AND($G2431,NOT(ISTEXT($G2430)),ISNUMBER(Poczatek),ISNUMBER(Koniec_Projekt)),IFERROR(IF(LataProjekcji=$F2433,ROUND($D2431-SUM($K2432:V2432),0),ROUND(W2430*$E2432,0)),0),0)</f>
        <v>0</v>
      </c>
      <c r="X2432" s="5">
        <f ca="1">IF(AND($G2431,NOT(ISTEXT($G2430)),ISNUMBER(Poczatek),ISNUMBER(Koniec_Projekt)),IFERROR(IF(LataProjekcji=$F2433,ROUND($D2431-SUM($K2432:W2432),0),ROUND(X2430*$E2432,0)),0),0)</f>
        <v>0</v>
      </c>
    </row>
    <row r="2433" spans="2:24" hidden="1">
      <c r="B2433" s="554" t="s">
        <v>803</v>
      </c>
      <c r="D2433" s="1">
        <f ca="1">IFERROR(ROUNDUP(D2431/E2432,0),0)</f>
        <v>0</v>
      </c>
      <c r="E2433" s="1">
        <f ca="1">IF(D2433=0,0,DATEDIF(DATE(D2430,E2430,1),DATE(F2432,G2432,1),"m"))</f>
        <v>0</v>
      </c>
      <c r="F2433" s="1" t="str">
        <f ca="1">IFERROR(YEAR(G2430),"brak daty")</f>
        <v>brak daty</v>
      </c>
      <c r="G2433" s="1" t="str">
        <f ca="1">IFERROR(MONTH(G2430),"brak daty")</f>
        <v>brak daty</v>
      </c>
      <c r="H2433" s="5"/>
      <c r="I2433" s="1" t="s">
        <v>444</v>
      </c>
      <c r="K2433" s="5">
        <f ca="1">IF(AND($G2431,NOT(ISTEXT($G2430)),ISNUMBER(Poczatek),ISNUMBER(Koniec_Projekt)),IFERROR(IF(LataProjekcji=$F2432,IF(AND($G2432=$G2433,$F2432=$F2433),ROUND($D2431-SUM($K2433),0),ROUND(K2431*$E2432,0)),IF(LataProjekcji&gt;$F2432,0,ROUND(K2431*$E2432,0))),0),0)</f>
        <v>0</v>
      </c>
      <c r="L2433" s="5">
        <f ca="1">IF(AND($G2431,NOT(ISTEXT($G2430)),ISNUMBER(Poczatek),ISNUMBER(Koniec_Projekt)),IFERROR(IF(LataProjekcji=$F2432,IF(AND($G2432=$G2433,$F2432=$F2433),ROUND($D2431-SUM($K2433:K2433),0),ROUND(L2431*$E2432,0)),IF(LataProjekcji&gt;$F2432,0,ROUND(L2431*$E2432,0))),0),0)</f>
        <v>0</v>
      </c>
      <c r="M2433" s="5">
        <f ca="1">IF(AND($G2431,NOT(ISTEXT($G2430)),ISNUMBER(Poczatek),ISNUMBER(Koniec_Projekt)),IFERROR(IF(LataProjekcji=$F2432,IF(AND($G2432=$G2433,$F2432=$F2433),ROUND($D2431-SUM($K2433:L2433),0),ROUND(M2431*$E2432,0)),IF(LataProjekcji&gt;$F2432,0,ROUND(M2431*$E2432,0))),0),0)</f>
        <v>0</v>
      </c>
      <c r="N2433" s="5">
        <f ca="1">IF(AND($G2431,NOT(ISTEXT($G2430)),ISNUMBER(Poczatek),ISNUMBER(Koniec_Projekt)),IFERROR(IF(LataProjekcji=$F2432,IF(AND($G2432=$G2433,$F2432=$F2433),ROUND($D2431-SUM($K2433:M2433),0),ROUND(N2431*$E2432,0)),IF(LataProjekcji&gt;$F2432,0,ROUND(N2431*$E2432,0))),0),0)</f>
        <v>0</v>
      </c>
      <c r="O2433" s="5">
        <f ca="1">IF(AND($G2431,NOT(ISTEXT($G2430)),ISNUMBER(Poczatek),ISNUMBER(Koniec_Projekt)),IFERROR(IF(LataProjekcji=$F2432,IF(AND($G2432=$G2433,$F2432=$F2433),ROUND($D2431-SUM($K2433:N2433),0),ROUND(O2431*$E2432,0)),IF(LataProjekcji&gt;$F2432,0,ROUND(O2431*$E2432,0))),0),0)</f>
        <v>0</v>
      </c>
      <c r="P2433" s="5">
        <f ca="1">IF(AND($G2431,NOT(ISTEXT($G2430)),ISNUMBER(Poczatek),ISNUMBER(Koniec_Projekt)),IFERROR(IF(LataProjekcji=$F2432,IF(AND($G2432=$G2433,$F2432=$F2433),ROUND($D2431-SUM($K2433:O2433),0),ROUND(P2431*$E2432,0)),IF(LataProjekcji&gt;$F2432,0,ROUND(P2431*$E2432,0))),0),0)</f>
        <v>0</v>
      </c>
      <c r="Q2433" s="5">
        <f ca="1">IF(AND($G2431,NOT(ISTEXT($G2430)),ISNUMBER(Poczatek),ISNUMBER(Koniec_Projekt)),IFERROR(IF(LataProjekcji=$F2432,IF(AND($G2432=$G2433,$F2432=$F2433),ROUND($D2431-SUM($K2433:P2433),0),ROUND(Q2431*$E2432,0)),IF(LataProjekcji&gt;$F2432,0,ROUND(Q2431*$E2432,0))),0),0)</f>
        <v>0</v>
      </c>
      <c r="R2433" s="5">
        <f ca="1">IF(AND($G2431,NOT(ISTEXT($G2430)),ISNUMBER(Poczatek),ISNUMBER(Koniec_Projekt)),IFERROR(IF(LataProjekcji=$F2432,IF(AND($G2432=$G2433,$F2432=$F2433),ROUND($D2431-SUM($K2433:Q2433),0),ROUND(R2431*$E2432,0)),IF(LataProjekcji&gt;$F2432,0,ROUND(R2431*$E2432,0))),0),0)</f>
        <v>0</v>
      </c>
      <c r="S2433" s="5">
        <f ca="1">IF(AND($G2431,NOT(ISTEXT($G2430)),ISNUMBER(Poczatek),ISNUMBER(Koniec_Projekt)),IFERROR(IF(LataProjekcji=$F2432,IF(AND($G2432=$G2433,$F2432=$F2433),ROUND($D2431-SUM($K2433:R2433),0),ROUND(S2431*$E2432,0)),IF(LataProjekcji&gt;$F2432,0,ROUND(S2431*$E2432,0))),0),0)</f>
        <v>0</v>
      </c>
      <c r="T2433" s="5">
        <f ca="1">IF(AND($G2431,NOT(ISTEXT($G2430)),ISNUMBER(Poczatek),ISNUMBER(Koniec_Projekt)),IFERROR(IF(LataProjekcji=$F2432,IF(AND($G2432=$G2433,$F2432=$F2433),ROUND($D2431-SUM($K2433:S2433),0),ROUND(T2431*$E2432,0)),IF(LataProjekcji&gt;$F2432,0,ROUND(T2431*$E2432,0))),0),0)</f>
        <v>0</v>
      </c>
      <c r="U2433" s="5">
        <f ca="1">IF(AND($G2431,NOT(ISTEXT($G2430)),ISNUMBER(Poczatek),ISNUMBER(Koniec_Projekt)),IFERROR(IF(LataProjekcji=$F2432,IF(AND($G2432=$G2433,$F2432=$F2433),ROUND($D2431-SUM($K2433:T2433),0),ROUND(U2431*$E2432,0)),IF(LataProjekcji&gt;$F2432,0,ROUND(U2431*$E2432,0))),0),0)</f>
        <v>0</v>
      </c>
      <c r="V2433" s="5">
        <f ca="1">IF(AND($G2431,NOT(ISTEXT($G2430)),ISNUMBER(Poczatek),ISNUMBER(Koniec_Projekt)),IFERROR(IF(LataProjekcji=$F2432,IF(AND($G2432=$G2433,$F2432=$F2433),ROUND($D2431-SUM($K2433:U2433),0),ROUND(V2431*$E2432,0)),IF(LataProjekcji&gt;$F2432,0,ROUND(V2431*$E2432,0))),0),0)</f>
        <v>0</v>
      </c>
      <c r="W2433" s="5">
        <f ca="1">IF(AND($G2431,NOT(ISTEXT($G2430)),ISNUMBER(Poczatek),ISNUMBER(Koniec_Projekt)),IFERROR(IF(LataProjekcji=$F2432,IF(AND($G2432=$G2433,$F2432=$F2433),ROUND($D2431-SUM($K2433:V2433),0),ROUND(W2431*$E2432,0)),IF(LataProjekcji&gt;$F2432,0,ROUND(W2431*$E2432,0))),0),0)</f>
        <v>0</v>
      </c>
      <c r="X2433" s="5">
        <f ca="1">IF(AND($G2431,NOT(ISTEXT($G2430)),ISNUMBER(Poczatek),ISNUMBER(Koniec_Projekt)),IFERROR(IF(LataProjekcji=$F2432,IF(AND($G2432=$G2433,$F2432=$F2433),ROUND($D2431-SUM($K2433:W2433),0),ROUND(X2431*$E2432,0)),IF(LataProjekcji&gt;$F2432,0,ROUND(X2431*$E2432,0))),0),0)</f>
        <v>0</v>
      </c>
    </row>
    <row r="2434" spans="2:24" ht="12.75" hidden="1" thickBot="1">
      <c r="B2434" s="555" t="s">
        <v>804</v>
      </c>
      <c r="C2434" s="556"/>
      <c r="D2434" s="557">
        <f ca="1">IF(D2431&gt;10,ROUND((D2433-1)*E2432,0),E2432)</f>
        <v>0</v>
      </c>
      <c r="E2434" s="557">
        <f ca="1">D2431-D2434</f>
        <v>0</v>
      </c>
      <c r="F2434" s="556"/>
      <c r="G2434" s="556"/>
      <c r="H2434" s="556"/>
      <c r="I2434" s="556"/>
      <c r="J2434" s="556"/>
      <c r="K2434" s="556"/>
      <c r="L2434" s="556"/>
      <c r="M2434" s="556"/>
      <c r="N2434" s="556"/>
      <c r="O2434" s="556"/>
      <c r="P2434" s="556"/>
      <c r="Q2434" s="556"/>
      <c r="R2434" s="556"/>
      <c r="S2434" s="556"/>
      <c r="T2434" s="556"/>
      <c r="U2434" s="556"/>
      <c r="V2434" s="556"/>
      <c r="W2434" s="556"/>
      <c r="X2434" s="556"/>
    </row>
    <row r="2435" spans="2:24" ht="12.75" hidden="1" thickTop="1"/>
    <row r="2436" spans="2:24" ht="12.75" hidden="1" thickBot="1">
      <c r="B2436" s="558" t="str">
        <f ca="1">"nazwa ST: "&amp;B1243</f>
        <v>nazwa ST: 0</v>
      </c>
      <c r="C2436" s="558"/>
      <c r="D2436" s="559">
        <f>D1243</f>
        <v>18</v>
      </c>
      <c r="E2436" s="558"/>
      <c r="F2436" s="558"/>
      <c r="G2436" s="558"/>
      <c r="H2436" s="558"/>
      <c r="I2436" s="558"/>
      <c r="J2436" s="558"/>
      <c r="K2436" s="567" t="str">
        <f t="shared" ref="K2436:X2436" si="1728">LataProjekcji</f>
        <v>Uzupełnij dane</v>
      </c>
      <c r="L2436" s="567" t="str">
        <f t="shared" si="1728"/>
        <v/>
      </c>
      <c r="M2436" s="567" t="str">
        <f t="shared" si="1728"/>
        <v/>
      </c>
      <c r="N2436" s="567" t="str">
        <f t="shared" si="1728"/>
        <v/>
      </c>
      <c r="O2436" s="567" t="str">
        <f t="shared" si="1728"/>
        <v/>
      </c>
      <c r="P2436" s="567" t="str">
        <f t="shared" si="1728"/>
        <v/>
      </c>
      <c r="Q2436" s="567" t="str">
        <f t="shared" si="1728"/>
        <v/>
      </c>
      <c r="R2436" s="567" t="str">
        <f t="shared" si="1728"/>
        <v/>
      </c>
      <c r="S2436" s="567" t="str">
        <f t="shared" si="1728"/>
        <v/>
      </c>
      <c r="T2436" s="567" t="str">
        <f t="shared" si="1728"/>
        <v/>
      </c>
      <c r="U2436" s="567" t="str">
        <f t="shared" si="1728"/>
        <v/>
      </c>
      <c r="V2436" s="567" t="str">
        <f t="shared" si="1728"/>
        <v/>
      </c>
      <c r="W2436" s="567" t="str">
        <f t="shared" si="1728"/>
        <v/>
      </c>
      <c r="X2436" s="567" t="str">
        <f t="shared" si="1728"/>
        <v/>
      </c>
    </row>
    <row r="2437" spans="2:24" hidden="1">
      <c r="B2437" s="554" t="s">
        <v>805</v>
      </c>
      <c r="D2437" s="1">
        <f ca="1">D1244</f>
        <v>1900</v>
      </c>
      <c r="E2437" s="1">
        <f ca="1">E1244</f>
        <v>1</v>
      </c>
      <c r="F2437" s="1">
        <f ca="1">IF(D2438&gt;10,F1244,1)</f>
        <v>1</v>
      </c>
      <c r="G2437" s="553" t="str">
        <f ca="1">IF(ISBLANK(OFFSET($E$195,$D2436,0)),"brak daty",IF(D2438&gt;10,EDATE(OFFSET($E$195,$D2436,0),D2440),DATE(D2437,E2437,1)))</f>
        <v>brak daty</v>
      </c>
      <c r="H2437" s="566" t="b">
        <f ca="1">SUM(K2437:X2437)=D2440</f>
        <v>1</v>
      </c>
      <c r="I2437" s="1" t="s">
        <v>801</v>
      </c>
      <c r="K2437" s="5">
        <f ca="1">IF(AND($G2438,NOT(ISTEXT($G2437)),ISNUMBER(Poczatek),ISNUMBER(Koniec_Projekt)),IFERROR(IF($D2437=LataProjekcji,$F2437,IF($D2437&lt;LataProjekcji,IF((SUM(K2437)+12)&lt;$D2440,12,$D2440-SUM(K2437)),0)),0),0)</f>
        <v>0</v>
      </c>
      <c r="L2437" s="5">
        <f ca="1">IF(AND($G2438,NOT(ISTEXT($G2437)),ISNUMBER(Poczatek),ISNUMBER(Koniec_Projekt)),IFERROR(IF($D2437=LataProjekcji,$F2437,IF($D2437&lt;LataProjekcji,IF((SUM($K2437:K2437)+12)&lt;$D2440,12,$D2440-SUM($K2437:K2437)),0)),0),0)</f>
        <v>0</v>
      </c>
      <c r="M2437" s="5">
        <f ca="1">IF(AND($G2438,NOT(ISTEXT($G2437)),ISNUMBER(Poczatek),ISNUMBER(Koniec_Projekt)),IFERROR(IF($D2437=LataProjekcji,$F2437,IF($D2437&lt;LataProjekcji,IF((SUM($K2437:L2437)+12)&lt;$D2440,12,$D2440-SUM($K2437:L2437)),0)),0),0)</f>
        <v>0</v>
      </c>
      <c r="N2437" s="5">
        <f ca="1">IF(AND($G2438,NOT(ISTEXT($G2437)),ISNUMBER(Poczatek),ISNUMBER(Koniec_Projekt)),IFERROR(IF($D2437=LataProjekcji,$F2437,IF($D2437&lt;LataProjekcji,IF((SUM($K2437:M2437)+12)&lt;$D2440,12,$D2440-SUM($K2437:M2437)),0)),0),0)</f>
        <v>0</v>
      </c>
      <c r="O2437" s="5">
        <f ca="1">IF(AND($G2438,NOT(ISTEXT($G2437)),ISNUMBER(Poczatek),ISNUMBER(Koniec_Projekt)),IFERROR(IF($D2437=LataProjekcji,$F2437,IF($D2437&lt;LataProjekcji,IF((SUM($K2437:N2437)+12)&lt;$D2440,12,$D2440-SUM($K2437:N2437)),0)),0),0)</f>
        <v>0</v>
      </c>
      <c r="P2437" s="5">
        <f ca="1">IF(AND($G2438,NOT(ISTEXT($G2437)),ISNUMBER(Poczatek),ISNUMBER(Koniec_Projekt)),IFERROR(IF($D2437=LataProjekcji,$F2437,IF($D2437&lt;LataProjekcji,IF((SUM($K2437:O2437)+12)&lt;$D2440,12,$D2440-SUM($K2437:O2437)),0)),0),0)</f>
        <v>0</v>
      </c>
      <c r="Q2437" s="5">
        <f ca="1">IF(AND($G2438,NOT(ISTEXT($G2437)),ISNUMBER(Poczatek),ISNUMBER(Koniec_Projekt)),IFERROR(IF($D2437=LataProjekcji,$F2437,IF($D2437&lt;LataProjekcji,IF((SUM($K2437:P2437)+12)&lt;$D2440,12,$D2440-SUM($K2437:P2437)),0)),0),0)</f>
        <v>0</v>
      </c>
      <c r="R2437" s="5">
        <f ca="1">IF(AND($G2438,NOT(ISTEXT($G2437)),ISNUMBER(Poczatek),ISNUMBER(Koniec_Projekt)),IFERROR(IF($D2437=LataProjekcji,$F2437,IF($D2437&lt;LataProjekcji,IF((SUM($K2437:Q2437)+12)&lt;$D2440,12,$D2440-SUM($K2437:Q2437)),0)),0),0)</f>
        <v>0</v>
      </c>
      <c r="S2437" s="5">
        <f ca="1">IF(AND($G2438,NOT(ISTEXT($G2437)),ISNUMBER(Poczatek),ISNUMBER(Koniec_Projekt)),IFERROR(IF($D2437=LataProjekcji,$F2437,IF($D2437&lt;LataProjekcji,IF((SUM($K2437:R2437)+12)&lt;$D2440,12,$D2440-SUM($K2437:R2437)),0)),0),0)</f>
        <v>0</v>
      </c>
      <c r="T2437" s="5">
        <f ca="1">IF(AND($G2438,NOT(ISTEXT($G2437)),ISNUMBER(Poczatek),ISNUMBER(Koniec_Projekt)),IFERROR(IF($D2437=LataProjekcji,$F2437,IF($D2437&lt;LataProjekcji,IF((SUM($K2437:S2437)+12)&lt;$D2440,12,$D2440-SUM($K2437:S2437)),0)),0),0)</f>
        <v>0</v>
      </c>
      <c r="U2437" s="5">
        <f ca="1">IF(AND($G2438,NOT(ISTEXT($G2437)),ISNUMBER(Poczatek),ISNUMBER(Koniec_Projekt)),IFERROR(IF($D2437=LataProjekcji,$F2437,IF($D2437&lt;LataProjekcji,IF((SUM($K2437:T2437)+12)&lt;$D2440,12,$D2440-SUM($K2437:T2437)),0)),0),0)</f>
        <v>0</v>
      </c>
      <c r="V2437" s="5">
        <f ca="1">IF(AND($G2438,NOT(ISTEXT($G2437)),ISNUMBER(Poczatek),ISNUMBER(Koniec_Projekt)),IFERROR(IF($D2437=LataProjekcji,$F2437,IF($D2437&lt;LataProjekcji,IF((SUM($K2437:U2437)+12)&lt;$D2440,12,$D2440-SUM($K2437:U2437)),0)),0),0)</f>
        <v>0</v>
      </c>
      <c r="W2437" s="5">
        <f ca="1">IF(AND($G2438,NOT(ISTEXT($G2437)),ISNUMBER(Poczatek),ISNUMBER(Koniec_Projekt)),IFERROR(IF($D2437=LataProjekcji,$F2437,IF($D2437&lt;LataProjekcji,IF((SUM($K2437:V2437)+12)&lt;$D2440,12,$D2440-SUM($K2437:V2437)),0)),0),0)</f>
        <v>0</v>
      </c>
      <c r="X2437" s="5">
        <f ca="1">IF(AND($G2438,NOT(ISTEXT($G2437)),ISNUMBER(Poczatek),ISNUMBER(Koniec_Projekt)),IFERROR(IF($D2437=LataProjekcji,$F2437,IF($D2437&lt;LataProjekcji,IF((SUM($K2437:W2437)+12)&lt;$D2440,12,$D2440-SUM($K2437:W2437)),0)),0),0)</f>
        <v>0</v>
      </c>
    </row>
    <row r="2438" spans="2:24" hidden="1">
      <c r="B2438" s="554" t="s">
        <v>807</v>
      </c>
      <c r="D2438" s="5">
        <f ca="1">D1245</f>
        <v>0</v>
      </c>
      <c r="E2438" s="474">
        <f ca="1">E1245</f>
        <v>0</v>
      </c>
      <c r="F2438" s="474">
        <f ca="1">F1245</f>
        <v>0</v>
      </c>
      <c r="G2438" s="1" t="b">
        <f>NOT(ISBLANK(am_prace_rozwojowe))</f>
        <v>0</v>
      </c>
      <c r="H2438" s="566" t="b">
        <f ca="1">SUM(K2438:X2438)=E2440</f>
        <v>1</v>
      </c>
      <c r="I2438" s="1" t="s">
        <v>802</v>
      </c>
      <c r="K2438" s="565">
        <f ca="1">IF(AND($G2438,NOT(ISTEXT($G2437)),ISNUMBER(Poczatek),ISNUMBER(Koniec_Projekt)),IFERROR(IF($D2437=LataProjekcji,IF($F2437&gt;$E2440,$E2440,$F2437),IF($D2440&gt;=$E2440,(IF($D2437&lt;LataProjekcji,IF((SUM(J2438:$K2438)+12)&lt;$E2440,12,$E2440-SUM(J2438:$K2438)),0)),(IF($D2437&lt;LataProjekcji,IF((SUM(J2438:$K2438)+12)&lt;$D2440,12,$D2440-SUM(J2438:$K2438)),0)))),0),0)</f>
        <v>0</v>
      </c>
      <c r="L2438" s="565">
        <f ca="1">IF(AND($G2438,NOT(ISTEXT($G2437)),ISNUMBER(Poczatek),ISNUMBER(Koniec_Projekt)),IFERROR(IF($D2437=LataProjekcji,IF($F2437&gt;$E2440,$E2440,$F2437),IF($D2440&gt;=$E2440,(IF($D2437&lt;LataProjekcji,IF((SUM($K2438:K2438)+12)&lt;$E2440,12,$E2440-SUM($K2438:K2438)),0)),(IF($D2437&lt;LataProjekcji,IF((SUM($K2438:K2438)+12)&lt;$D2440,12,$D2440-SUM($K2438:K2438)),0)))),0),0)</f>
        <v>0</v>
      </c>
      <c r="M2438" s="565">
        <f ca="1">IF(AND($G2438,NOT(ISTEXT($G2437)),ISNUMBER(Poczatek),ISNUMBER(Koniec_Projekt)),IFERROR(IF($D2437=LataProjekcji,IF($F2437&gt;$E2440,$E2440,$F2437),IF($D2440&gt;=$E2440,(IF($D2437&lt;LataProjekcji,IF((SUM($K2438:L2438)+12)&lt;$E2440,12,$E2440-SUM($K2438:L2438)),0)),(IF($D2437&lt;LataProjekcji,IF((SUM($K2438:L2438)+12)&lt;$D2440,12,$D2440-SUM($K2438:L2438)),0)))),0),0)</f>
        <v>0</v>
      </c>
      <c r="N2438" s="565">
        <f ca="1">IF(AND($G2438,NOT(ISTEXT($G2437)),ISNUMBER(Poczatek),ISNUMBER(Koniec_Projekt)),IFERROR(IF($D2437=LataProjekcji,IF($F2437&gt;$E2440,$E2440,$F2437),IF($D2440&gt;=$E2440,(IF($D2437&lt;LataProjekcji,IF((SUM($K2438:M2438)+12)&lt;$E2440,12,$E2440-SUM($K2438:M2438)),0)),(IF($D2437&lt;LataProjekcji,IF((SUM($K2438:M2438)+12)&lt;$D2440,12,$D2440-SUM($K2438:M2438)),0)))),0),0)</f>
        <v>0</v>
      </c>
      <c r="O2438" s="565">
        <f ca="1">IF(AND($G2438,NOT(ISTEXT($G2437)),ISNUMBER(Poczatek),ISNUMBER(Koniec_Projekt)),IFERROR(IF($D2437=LataProjekcji,IF($F2437&gt;$E2440,$E2440,$F2437),IF($D2440&gt;=$E2440,(IF($D2437&lt;LataProjekcji,IF((SUM($K2438:N2438)+12)&lt;$E2440,12,$E2440-SUM($K2438:N2438)),0)),(IF($D2437&lt;LataProjekcji,IF((SUM($K2438:N2438)+12)&lt;$D2440,12,$D2440-SUM($K2438:N2438)),0)))),0),0)</f>
        <v>0</v>
      </c>
      <c r="P2438" s="565">
        <f ca="1">IF(AND($G2438,NOT(ISTEXT($G2437)),ISNUMBER(Poczatek),ISNUMBER(Koniec_Projekt)),IFERROR(IF($D2437=LataProjekcji,IF($F2437&gt;$E2440,$E2440,$F2437),IF($D2440&gt;=$E2440,(IF($D2437&lt;LataProjekcji,IF((SUM($K2438:O2438)+12)&lt;$E2440,12,$E2440-SUM($K2438:O2438)),0)),(IF($D2437&lt;LataProjekcji,IF((SUM($K2438:O2438)+12)&lt;$D2440,12,$D2440-SUM($K2438:O2438)),0)))),0),0)</f>
        <v>0</v>
      </c>
      <c r="Q2438" s="565">
        <f ca="1">IF(AND($G2438,NOT(ISTEXT($G2437)),ISNUMBER(Poczatek),ISNUMBER(Koniec_Projekt)),IFERROR(IF($D2437=LataProjekcji,IF($F2437&gt;$E2440,$E2440,$F2437),IF($D2440&gt;=$E2440,(IF($D2437&lt;LataProjekcji,IF((SUM($K2438:P2438)+12)&lt;$E2440,12,$E2440-SUM($K2438:P2438)),0)),(IF($D2437&lt;LataProjekcji,IF((SUM($K2438:P2438)+12)&lt;$D2440,12,$D2440-SUM($K2438:P2438)),0)))),0),0)</f>
        <v>0</v>
      </c>
      <c r="R2438" s="565">
        <f ca="1">IF(AND($G2438,NOT(ISTEXT($G2437)),ISNUMBER(Poczatek),ISNUMBER(Koniec_Projekt)),IFERROR(IF($D2437=LataProjekcji,IF($F2437&gt;$E2440,$E2440,$F2437),IF($D2440&gt;=$E2440,(IF($D2437&lt;LataProjekcji,IF((SUM($K2438:Q2438)+12)&lt;$E2440,12,$E2440-SUM($K2438:Q2438)),0)),(IF($D2437&lt;LataProjekcji,IF((SUM($K2438:Q2438)+12)&lt;$D2440,12,$D2440-SUM($K2438:Q2438)),0)))),0),0)</f>
        <v>0</v>
      </c>
      <c r="S2438" s="565">
        <f ca="1">IF(AND($G2438,NOT(ISTEXT($G2437)),ISNUMBER(Poczatek),ISNUMBER(Koniec_Projekt)),IFERROR(IF($D2437=LataProjekcji,IF($F2437&gt;$E2440,$E2440,$F2437),IF($D2440&gt;=$E2440,(IF($D2437&lt;LataProjekcji,IF((SUM($K2438:R2438)+12)&lt;$E2440,12,$E2440-SUM($K2438:R2438)),0)),(IF($D2437&lt;LataProjekcji,IF((SUM($K2438:R2438)+12)&lt;$D2440,12,$D2440-SUM($K2438:R2438)),0)))),0),0)</f>
        <v>0</v>
      </c>
      <c r="T2438" s="565">
        <f ca="1">IF(AND($G2438,NOT(ISTEXT($G2437)),ISNUMBER(Poczatek),ISNUMBER(Koniec_Projekt)),IFERROR(IF($D2437=LataProjekcji,IF($F2437&gt;$E2440,$E2440,$F2437),IF($D2440&gt;=$E2440,(IF($D2437&lt;LataProjekcji,IF((SUM($K2438:S2438)+12)&lt;$E2440,12,$E2440-SUM($K2438:S2438)),0)),(IF($D2437&lt;LataProjekcji,IF((SUM($K2438:S2438)+12)&lt;$D2440,12,$D2440-SUM($K2438:S2438)),0)))),0),0)</f>
        <v>0</v>
      </c>
      <c r="U2438" s="565">
        <f ca="1">IF(AND($G2438,NOT(ISTEXT($G2437)),ISNUMBER(Poczatek),ISNUMBER(Koniec_Projekt)),IFERROR(IF($D2437=LataProjekcji,IF($F2437&gt;$E2440,$E2440,$F2437),IF($D2440&gt;=$E2440,(IF($D2437&lt;LataProjekcji,IF((SUM($K2438:T2438)+12)&lt;$E2440,12,$E2440-SUM($K2438:T2438)),0)),(IF($D2437&lt;LataProjekcji,IF((SUM($K2438:T2438)+12)&lt;$D2440,12,$D2440-SUM($K2438:T2438)),0)))),0),0)</f>
        <v>0</v>
      </c>
      <c r="V2438" s="565">
        <f ca="1">IF(AND($G2438,NOT(ISTEXT($G2437)),ISNUMBER(Poczatek),ISNUMBER(Koniec_Projekt)),IFERROR(IF($D2437=LataProjekcji,IF($F2437&gt;$E2440,$E2440,$F2437),IF($D2440&gt;=$E2440,(IF($D2437&lt;LataProjekcji,IF((SUM($K2438:U2438)+12)&lt;$E2440,12,$E2440-SUM($K2438:U2438)),0)),(IF($D2437&lt;LataProjekcji,IF((SUM($K2438:U2438)+12)&lt;$D2440,12,$D2440-SUM($K2438:U2438)),0)))),0),0)</f>
        <v>0</v>
      </c>
      <c r="W2438" s="565">
        <f ca="1">IF(AND($G2438,NOT(ISTEXT($G2437)),ISNUMBER(Poczatek),ISNUMBER(Koniec_Projekt)),IFERROR(IF($D2437=LataProjekcji,IF($F2437&gt;$E2440,$E2440,$F2437),IF($D2440&gt;=$E2440,(IF($D2437&lt;LataProjekcji,IF((SUM($K2438:V2438)+12)&lt;$E2440,12,$E2440-SUM($K2438:V2438)),0)),(IF($D2437&lt;LataProjekcji,IF((SUM($K2438:V2438)+12)&lt;$D2440,12,$D2440-SUM($K2438:V2438)),0)))),0),0)</f>
        <v>0</v>
      </c>
      <c r="X2438" s="565">
        <f ca="1">IF(AND($G2438,NOT(ISTEXT($G2437)),ISNUMBER(Poczatek),ISNUMBER(Koniec_Projekt)),IFERROR(IF($D2437=LataProjekcji,IF($F2437&gt;$E2440,$E2440,$F2437),IF($D2440&gt;=$E2440,(IF($D2437&lt;LataProjekcji,IF((SUM($K2438:W2438)+12)&lt;$E2440,12,$E2440-SUM($K2438:W2438)),0)),(IF($D2437&lt;LataProjekcji,IF((SUM($K2438:W2438)+12)&lt;$D2440,12,$D2440-SUM($K2438:W2438)),0)))),0),0)</f>
        <v>0</v>
      </c>
    </row>
    <row r="2439" spans="2:24" hidden="1">
      <c r="B2439" s="554" t="s">
        <v>806</v>
      </c>
      <c r="D2439" s="474">
        <f ca="1">D1246</f>
        <v>0</v>
      </c>
      <c r="E2439" s="474">
        <f ca="1">IF(D2438&gt;10,ROUND(D2439/12,2),D2439)</f>
        <v>0</v>
      </c>
      <c r="F2439" s="552">
        <f>Koniec_Projekt</f>
        <v>0</v>
      </c>
      <c r="G2439" s="330">
        <f>Miesiac_Koniec_Projekt</f>
        <v>0</v>
      </c>
      <c r="H2439" s="566" t="b">
        <f ca="1">SUM(K2439:X2439)=D2438</f>
        <v>1</v>
      </c>
      <c r="I2439" s="1" t="s">
        <v>739</v>
      </c>
      <c r="K2439" s="256">
        <f ca="1">IF(AND($G2438,NOT(ISTEXT($G2437)),ISNUMBER(Poczatek),ISNUMBER(Koniec_Projekt)),IFERROR(IF(LataProjekcji=$F2440,ROUND($D2438,0),ROUND(K2437*$E2439,0)),0),0)</f>
        <v>0</v>
      </c>
      <c r="L2439" s="5">
        <f ca="1">IF(AND($G2438,NOT(ISTEXT($G2437)),ISNUMBER(Poczatek),ISNUMBER(Koniec_Projekt)),IFERROR(IF(LataProjekcji=$F2440,ROUND($D2438-SUM(K2439:$K2439),0),ROUND(L2437*$E2439,0)),0),0)</f>
        <v>0</v>
      </c>
      <c r="M2439" s="5">
        <f ca="1">IF(AND($G2438,NOT(ISTEXT($G2437)),ISNUMBER(Poczatek),ISNUMBER(Koniec_Projekt)),IFERROR(IF(LataProjekcji=$F2440,ROUND($D2438-SUM($K2439:L2439),0),ROUND(M2437*$E2439,0)),0),0)</f>
        <v>0</v>
      </c>
      <c r="N2439" s="5">
        <f ca="1">IF(AND($G2438,NOT(ISTEXT($G2437)),ISNUMBER(Poczatek),ISNUMBER(Koniec_Projekt)),IFERROR(IF(LataProjekcji=$F2440,ROUND($D2438-SUM($K2439:M2439),0),ROUND(N2437*$E2439,0)),0),0)</f>
        <v>0</v>
      </c>
      <c r="O2439" s="5">
        <f ca="1">IF(AND($G2438,NOT(ISTEXT($G2437)),ISNUMBER(Poczatek),ISNUMBER(Koniec_Projekt)),IFERROR(IF(LataProjekcji=$F2440,ROUND($D2438-SUM($K2439:N2439),0),ROUND(O2437*$E2439,0)),0),0)</f>
        <v>0</v>
      </c>
      <c r="P2439" s="5">
        <f ca="1">IF(AND($G2438,NOT(ISTEXT($G2437)),ISNUMBER(Poczatek),ISNUMBER(Koniec_Projekt)),IFERROR(IF(LataProjekcji=$F2440,ROUND($D2438-SUM($K2439:O2439),0),ROUND(P2437*$E2439,0)),0),0)</f>
        <v>0</v>
      </c>
      <c r="Q2439" s="5">
        <f ca="1">IF(AND($G2438,NOT(ISTEXT($G2437)),ISNUMBER(Poczatek),ISNUMBER(Koniec_Projekt)),IFERROR(IF(LataProjekcji=$F2440,ROUND($D2438-SUM($K2439:P2439),0),ROUND(Q2437*$E2439,0)),0),0)</f>
        <v>0</v>
      </c>
      <c r="R2439" s="5">
        <f ca="1">IF(AND($G2438,NOT(ISTEXT($G2437)),ISNUMBER(Poczatek),ISNUMBER(Koniec_Projekt)),IFERROR(IF(LataProjekcji=$F2440,ROUND($D2438-SUM($K2439:Q2439),0),ROUND(R2437*$E2439,0)),0),0)</f>
        <v>0</v>
      </c>
      <c r="S2439" s="5">
        <f ca="1">IF(AND($G2438,NOT(ISTEXT($G2437)),ISNUMBER(Poczatek),ISNUMBER(Koniec_Projekt)),IFERROR(IF(LataProjekcji=$F2440,ROUND($D2438-SUM($K2439:R2439),0),ROUND(S2437*$E2439,0)),0),0)</f>
        <v>0</v>
      </c>
      <c r="T2439" s="5">
        <f ca="1">IF(AND($G2438,NOT(ISTEXT($G2437)),ISNUMBER(Poczatek),ISNUMBER(Koniec_Projekt)),IFERROR(IF(LataProjekcji=$F2440,ROUND($D2438-SUM($K2439:S2439),0),ROUND(T2437*$E2439,0)),0),0)</f>
        <v>0</v>
      </c>
      <c r="U2439" s="5">
        <f ca="1">IF(AND($G2438,NOT(ISTEXT($G2437)),ISNUMBER(Poczatek),ISNUMBER(Koniec_Projekt)),IFERROR(IF(LataProjekcji=$F2440,ROUND($D2438-SUM($K2439:T2439),0),ROUND(U2437*$E2439,0)),0),0)</f>
        <v>0</v>
      </c>
      <c r="V2439" s="5">
        <f ca="1">IF(AND($G2438,NOT(ISTEXT($G2437)),ISNUMBER(Poczatek),ISNUMBER(Koniec_Projekt)),IFERROR(IF(LataProjekcji=$F2440,ROUND($D2438-SUM($K2439:U2439),0),ROUND(V2437*$E2439,0)),0),0)</f>
        <v>0</v>
      </c>
      <c r="W2439" s="5">
        <f ca="1">IF(AND($G2438,NOT(ISTEXT($G2437)),ISNUMBER(Poczatek),ISNUMBER(Koniec_Projekt)),IFERROR(IF(LataProjekcji=$F2440,ROUND($D2438-SUM($K2439:V2439),0),ROUND(W2437*$E2439,0)),0),0)</f>
        <v>0</v>
      </c>
      <c r="X2439" s="5">
        <f ca="1">IF(AND($G2438,NOT(ISTEXT($G2437)),ISNUMBER(Poczatek),ISNUMBER(Koniec_Projekt)),IFERROR(IF(LataProjekcji=$F2440,ROUND($D2438-SUM($K2439:W2439),0),ROUND(X2437*$E2439,0)),0),0)</f>
        <v>0</v>
      </c>
    </row>
    <row r="2440" spans="2:24" hidden="1">
      <c r="B2440" s="554" t="s">
        <v>803</v>
      </c>
      <c r="D2440" s="1">
        <f ca="1">IFERROR(ROUNDUP(D2438/E2439,0),0)</f>
        <v>0</v>
      </c>
      <c r="E2440" s="1">
        <f ca="1">IF(D2440=0,0,DATEDIF(DATE(D2437,E2437,1),DATE(F2439,G2439,1),"m"))</f>
        <v>0</v>
      </c>
      <c r="F2440" s="1" t="str">
        <f ca="1">IFERROR(YEAR(G2437),"brak daty")</f>
        <v>brak daty</v>
      </c>
      <c r="G2440" s="1" t="str">
        <f ca="1">IFERROR(MONTH(G2437),"brak daty")</f>
        <v>brak daty</v>
      </c>
      <c r="H2440" s="5"/>
      <c r="I2440" s="1" t="s">
        <v>444</v>
      </c>
      <c r="K2440" s="5">
        <f ca="1">IF(AND($G2438,NOT(ISTEXT($G2437)),ISNUMBER(Poczatek),ISNUMBER(Koniec_Projekt)),IFERROR(IF(LataProjekcji=$F2439,IF(AND($G2439=$G2440,$F2439=$F2440),ROUND($D2438-SUM($K2440),0),ROUND(K2438*$E2439,0)),IF(LataProjekcji&gt;$F2439,0,ROUND(K2438*$E2439,0))),0),0)</f>
        <v>0</v>
      </c>
      <c r="L2440" s="5">
        <f ca="1">IF(AND($G2438,NOT(ISTEXT($G2437)),ISNUMBER(Poczatek),ISNUMBER(Koniec_Projekt)),IFERROR(IF(LataProjekcji=$F2439,IF(AND($G2439=$G2440,$F2439=$F2440),ROUND($D2438-SUM($K2440:K2440),0),ROUND(L2438*$E2439,0)),IF(LataProjekcji&gt;$F2439,0,ROUND(L2438*$E2439,0))),0),0)</f>
        <v>0</v>
      </c>
      <c r="M2440" s="5">
        <f ca="1">IF(AND($G2438,NOT(ISTEXT($G2437)),ISNUMBER(Poczatek),ISNUMBER(Koniec_Projekt)),IFERROR(IF(LataProjekcji=$F2439,IF(AND($G2439=$G2440,$F2439=$F2440),ROUND($D2438-SUM($K2440:L2440),0),ROUND(M2438*$E2439,0)),IF(LataProjekcji&gt;$F2439,0,ROUND(M2438*$E2439,0))),0),0)</f>
        <v>0</v>
      </c>
      <c r="N2440" s="5">
        <f ca="1">IF(AND($G2438,NOT(ISTEXT($G2437)),ISNUMBER(Poczatek),ISNUMBER(Koniec_Projekt)),IFERROR(IF(LataProjekcji=$F2439,IF(AND($G2439=$G2440,$F2439=$F2440),ROUND($D2438-SUM($K2440:M2440),0),ROUND(N2438*$E2439,0)),IF(LataProjekcji&gt;$F2439,0,ROUND(N2438*$E2439,0))),0),0)</f>
        <v>0</v>
      </c>
      <c r="O2440" s="5">
        <f ca="1">IF(AND($G2438,NOT(ISTEXT($G2437)),ISNUMBER(Poczatek),ISNUMBER(Koniec_Projekt)),IFERROR(IF(LataProjekcji=$F2439,IF(AND($G2439=$G2440,$F2439=$F2440),ROUND($D2438-SUM($K2440:N2440),0),ROUND(O2438*$E2439,0)),IF(LataProjekcji&gt;$F2439,0,ROUND(O2438*$E2439,0))),0),0)</f>
        <v>0</v>
      </c>
      <c r="P2440" s="5">
        <f ca="1">IF(AND($G2438,NOT(ISTEXT($G2437)),ISNUMBER(Poczatek),ISNUMBER(Koniec_Projekt)),IFERROR(IF(LataProjekcji=$F2439,IF(AND($G2439=$G2440,$F2439=$F2440),ROUND($D2438-SUM($K2440:O2440),0),ROUND(P2438*$E2439,0)),IF(LataProjekcji&gt;$F2439,0,ROUND(P2438*$E2439,0))),0),0)</f>
        <v>0</v>
      </c>
      <c r="Q2440" s="5">
        <f ca="1">IF(AND($G2438,NOT(ISTEXT($G2437)),ISNUMBER(Poczatek),ISNUMBER(Koniec_Projekt)),IFERROR(IF(LataProjekcji=$F2439,IF(AND($G2439=$G2440,$F2439=$F2440),ROUND($D2438-SUM($K2440:P2440),0),ROUND(Q2438*$E2439,0)),IF(LataProjekcji&gt;$F2439,0,ROUND(Q2438*$E2439,0))),0),0)</f>
        <v>0</v>
      </c>
      <c r="R2440" s="5">
        <f ca="1">IF(AND($G2438,NOT(ISTEXT($G2437)),ISNUMBER(Poczatek),ISNUMBER(Koniec_Projekt)),IFERROR(IF(LataProjekcji=$F2439,IF(AND($G2439=$G2440,$F2439=$F2440),ROUND($D2438-SUM($K2440:Q2440),0),ROUND(R2438*$E2439,0)),IF(LataProjekcji&gt;$F2439,0,ROUND(R2438*$E2439,0))),0),0)</f>
        <v>0</v>
      </c>
      <c r="S2440" s="5">
        <f ca="1">IF(AND($G2438,NOT(ISTEXT($G2437)),ISNUMBER(Poczatek),ISNUMBER(Koniec_Projekt)),IFERROR(IF(LataProjekcji=$F2439,IF(AND($G2439=$G2440,$F2439=$F2440),ROUND($D2438-SUM($K2440:R2440),0),ROUND(S2438*$E2439,0)),IF(LataProjekcji&gt;$F2439,0,ROUND(S2438*$E2439,0))),0),0)</f>
        <v>0</v>
      </c>
      <c r="T2440" s="5">
        <f ca="1">IF(AND($G2438,NOT(ISTEXT($G2437)),ISNUMBER(Poczatek),ISNUMBER(Koniec_Projekt)),IFERROR(IF(LataProjekcji=$F2439,IF(AND($G2439=$G2440,$F2439=$F2440),ROUND($D2438-SUM($K2440:S2440),0),ROUND(T2438*$E2439,0)),IF(LataProjekcji&gt;$F2439,0,ROUND(T2438*$E2439,0))),0),0)</f>
        <v>0</v>
      </c>
      <c r="U2440" s="5">
        <f ca="1">IF(AND($G2438,NOT(ISTEXT($G2437)),ISNUMBER(Poczatek),ISNUMBER(Koniec_Projekt)),IFERROR(IF(LataProjekcji=$F2439,IF(AND($G2439=$G2440,$F2439=$F2440),ROUND($D2438-SUM($K2440:T2440),0),ROUND(U2438*$E2439,0)),IF(LataProjekcji&gt;$F2439,0,ROUND(U2438*$E2439,0))),0),0)</f>
        <v>0</v>
      </c>
      <c r="V2440" s="5">
        <f ca="1">IF(AND($G2438,NOT(ISTEXT($G2437)),ISNUMBER(Poczatek),ISNUMBER(Koniec_Projekt)),IFERROR(IF(LataProjekcji=$F2439,IF(AND($G2439=$G2440,$F2439=$F2440),ROUND($D2438-SUM($K2440:U2440),0),ROUND(V2438*$E2439,0)),IF(LataProjekcji&gt;$F2439,0,ROUND(V2438*$E2439,0))),0),0)</f>
        <v>0</v>
      </c>
      <c r="W2440" s="5">
        <f ca="1">IF(AND($G2438,NOT(ISTEXT($G2437)),ISNUMBER(Poczatek),ISNUMBER(Koniec_Projekt)),IFERROR(IF(LataProjekcji=$F2439,IF(AND($G2439=$G2440,$F2439=$F2440),ROUND($D2438-SUM($K2440:V2440),0),ROUND(W2438*$E2439,0)),IF(LataProjekcji&gt;$F2439,0,ROUND(W2438*$E2439,0))),0),0)</f>
        <v>0</v>
      </c>
      <c r="X2440" s="5">
        <f ca="1">IF(AND($G2438,NOT(ISTEXT($G2437)),ISNUMBER(Poczatek),ISNUMBER(Koniec_Projekt)),IFERROR(IF(LataProjekcji=$F2439,IF(AND($G2439=$G2440,$F2439=$F2440),ROUND($D2438-SUM($K2440:W2440),0),ROUND(X2438*$E2439,0)),IF(LataProjekcji&gt;$F2439,0,ROUND(X2438*$E2439,0))),0),0)</f>
        <v>0</v>
      </c>
    </row>
    <row r="2441" spans="2:24" ht="12.75" hidden="1" thickBot="1">
      <c r="B2441" s="555" t="s">
        <v>804</v>
      </c>
      <c r="C2441" s="556"/>
      <c r="D2441" s="557">
        <f ca="1">IF(D2438&gt;10,ROUND((D2440-1)*E2439,0),E2439)</f>
        <v>0</v>
      </c>
      <c r="E2441" s="557">
        <f ca="1">D2438-D2441</f>
        <v>0</v>
      </c>
      <c r="F2441" s="556"/>
      <c r="G2441" s="556"/>
      <c r="H2441" s="556"/>
      <c r="I2441" s="556"/>
      <c r="J2441" s="556"/>
      <c r="K2441" s="556"/>
      <c r="L2441" s="556"/>
      <c r="M2441" s="556"/>
      <c r="N2441" s="556"/>
      <c r="O2441" s="556"/>
      <c r="P2441" s="556"/>
      <c r="Q2441" s="556"/>
      <c r="R2441" s="556"/>
      <c r="S2441" s="556"/>
      <c r="T2441" s="556"/>
      <c r="U2441" s="556"/>
      <c r="V2441" s="556"/>
      <c r="W2441" s="556"/>
      <c r="X2441" s="556"/>
    </row>
    <row r="2442" spans="2:24" ht="12.75" hidden="1" thickTop="1"/>
    <row r="2443" spans="2:24" ht="12.75" hidden="1" thickBot="1">
      <c r="B2443" s="558" t="str">
        <f ca="1">"nazwa ST: "&amp;B1250</f>
        <v>nazwa ST: 0</v>
      </c>
      <c r="C2443" s="558"/>
      <c r="D2443" s="559">
        <f>D1250</f>
        <v>19</v>
      </c>
      <c r="E2443" s="558"/>
      <c r="F2443" s="558"/>
      <c r="G2443" s="558"/>
      <c r="H2443" s="558"/>
      <c r="I2443" s="558"/>
      <c r="J2443" s="558"/>
      <c r="K2443" s="567" t="str">
        <f t="shared" ref="K2443:X2443" si="1729">LataProjekcji</f>
        <v>Uzupełnij dane</v>
      </c>
      <c r="L2443" s="567" t="str">
        <f t="shared" si="1729"/>
        <v/>
      </c>
      <c r="M2443" s="567" t="str">
        <f t="shared" si="1729"/>
        <v/>
      </c>
      <c r="N2443" s="567" t="str">
        <f t="shared" si="1729"/>
        <v/>
      </c>
      <c r="O2443" s="567" t="str">
        <f t="shared" si="1729"/>
        <v/>
      </c>
      <c r="P2443" s="567" t="str">
        <f t="shared" si="1729"/>
        <v/>
      </c>
      <c r="Q2443" s="567" t="str">
        <f t="shared" si="1729"/>
        <v/>
      </c>
      <c r="R2443" s="567" t="str">
        <f t="shared" si="1729"/>
        <v/>
      </c>
      <c r="S2443" s="567" t="str">
        <f t="shared" si="1729"/>
        <v/>
      </c>
      <c r="T2443" s="567" t="str">
        <f t="shared" si="1729"/>
        <v/>
      </c>
      <c r="U2443" s="567" t="str">
        <f t="shared" si="1729"/>
        <v/>
      </c>
      <c r="V2443" s="567" t="str">
        <f t="shared" si="1729"/>
        <v/>
      </c>
      <c r="W2443" s="567" t="str">
        <f t="shared" si="1729"/>
        <v/>
      </c>
      <c r="X2443" s="567" t="str">
        <f t="shared" si="1729"/>
        <v/>
      </c>
    </row>
    <row r="2444" spans="2:24" hidden="1">
      <c r="B2444" s="554" t="s">
        <v>805</v>
      </c>
      <c r="D2444" s="1">
        <f ca="1">D1251</f>
        <v>1900</v>
      </c>
      <c r="E2444" s="1">
        <f ca="1">E1251</f>
        <v>1</v>
      </c>
      <c r="F2444" s="1">
        <f ca="1">IF(D2445&gt;10,F1251,1)</f>
        <v>1</v>
      </c>
      <c r="G2444" s="553" t="str">
        <f ca="1">IF(ISBLANK(OFFSET($E$195,$D2443,0)),"brak daty",IF(D2445&gt;10,EDATE(OFFSET($E$195,$D2443,0),D2447),DATE(D2444,E2444,1)))</f>
        <v>brak daty</v>
      </c>
      <c r="H2444" s="566" t="b">
        <f ca="1">SUM(K2444:X2444)=D2447</f>
        <v>1</v>
      </c>
      <c r="I2444" s="1" t="s">
        <v>801</v>
      </c>
      <c r="K2444" s="5">
        <f ca="1">IF(AND($G2445,NOT(ISTEXT($G2444)),ISNUMBER(Poczatek),ISNUMBER(Koniec_Projekt)),IFERROR(IF($D2444=LataProjekcji,$F2444,IF($D2444&lt;LataProjekcji,IF((SUM(K2444)+12)&lt;$D2447,12,$D2447-SUM(K2444)),0)),0),0)</f>
        <v>0</v>
      </c>
      <c r="L2444" s="5">
        <f ca="1">IF(AND($G2445,NOT(ISTEXT($G2444)),ISNUMBER(Poczatek),ISNUMBER(Koniec_Projekt)),IFERROR(IF($D2444=LataProjekcji,$F2444,IF($D2444&lt;LataProjekcji,IF((SUM($K2444:K2444)+12)&lt;$D2447,12,$D2447-SUM($K2444:K2444)),0)),0),0)</f>
        <v>0</v>
      </c>
      <c r="M2444" s="5">
        <f ca="1">IF(AND($G2445,NOT(ISTEXT($G2444)),ISNUMBER(Poczatek),ISNUMBER(Koniec_Projekt)),IFERROR(IF($D2444=LataProjekcji,$F2444,IF($D2444&lt;LataProjekcji,IF((SUM($K2444:L2444)+12)&lt;$D2447,12,$D2447-SUM($K2444:L2444)),0)),0),0)</f>
        <v>0</v>
      </c>
      <c r="N2444" s="5">
        <f ca="1">IF(AND($G2445,NOT(ISTEXT($G2444)),ISNUMBER(Poczatek),ISNUMBER(Koniec_Projekt)),IFERROR(IF($D2444=LataProjekcji,$F2444,IF($D2444&lt;LataProjekcji,IF((SUM($K2444:M2444)+12)&lt;$D2447,12,$D2447-SUM($K2444:M2444)),0)),0),0)</f>
        <v>0</v>
      </c>
      <c r="O2444" s="5">
        <f ca="1">IF(AND($G2445,NOT(ISTEXT($G2444)),ISNUMBER(Poczatek),ISNUMBER(Koniec_Projekt)),IFERROR(IF($D2444=LataProjekcji,$F2444,IF($D2444&lt;LataProjekcji,IF((SUM($K2444:N2444)+12)&lt;$D2447,12,$D2447-SUM($K2444:N2444)),0)),0),0)</f>
        <v>0</v>
      </c>
      <c r="P2444" s="5">
        <f ca="1">IF(AND($G2445,NOT(ISTEXT($G2444)),ISNUMBER(Poczatek),ISNUMBER(Koniec_Projekt)),IFERROR(IF($D2444=LataProjekcji,$F2444,IF($D2444&lt;LataProjekcji,IF((SUM($K2444:O2444)+12)&lt;$D2447,12,$D2447-SUM($K2444:O2444)),0)),0),0)</f>
        <v>0</v>
      </c>
      <c r="Q2444" s="5">
        <f ca="1">IF(AND($G2445,NOT(ISTEXT($G2444)),ISNUMBER(Poczatek),ISNUMBER(Koniec_Projekt)),IFERROR(IF($D2444=LataProjekcji,$F2444,IF($D2444&lt;LataProjekcji,IF((SUM($K2444:P2444)+12)&lt;$D2447,12,$D2447-SUM($K2444:P2444)),0)),0),0)</f>
        <v>0</v>
      </c>
      <c r="R2444" s="5">
        <f ca="1">IF(AND($G2445,NOT(ISTEXT($G2444)),ISNUMBER(Poczatek),ISNUMBER(Koniec_Projekt)),IFERROR(IF($D2444=LataProjekcji,$F2444,IF($D2444&lt;LataProjekcji,IF((SUM($K2444:Q2444)+12)&lt;$D2447,12,$D2447-SUM($K2444:Q2444)),0)),0),0)</f>
        <v>0</v>
      </c>
      <c r="S2444" s="5">
        <f ca="1">IF(AND($G2445,NOT(ISTEXT($G2444)),ISNUMBER(Poczatek),ISNUMBER(Koniec_Projekt)),IFERROR(IF($D2444=LataProjekcji,$F2444,IF($D2444&lt;LataProjekcji,IF((SUM($K2444:R2444)+12)&lt;$D2447,12,$D2447-SUM($K2444:R2444)),0)),0),0)</f>
        <v>0</v>
      </c>
      <c r="T2444" s="5">
        <f ca="1">IF(AND($G2445,NOT(ISTEXT($G2444)),ISNUMBER(Poczatek),ISNUMBER(Koniec_Projekt)),IFERROR(IF($D2444=LataProjekcji,$F2444,IF($D2444&lt;LataProjekcji,IF((SUM($K2444:S2444)+12)&lt;$D2447,12,$D2447-SUM($K2444:S2444)),0)),0),0)</f>
        <v>0</v>
      </c>
      <c r="U2444" s="5">
        <f ca="1">IF(AND($G2445,NOT(ISTEXT($G2444)),ISNUMBER(Poczatek),ISNUMBER(Koniec_Projekt)),IFERROR(IF($D2444=LataProjekcji,$F2444,IF($D2444&lt;LataProjekcji,IF((SUM($K2444:T2444)+12)&lt;$D2447,12,$D2447-SUM($K2444:T2444)),0)),0),0)</f>
        <v>0</v>
      </c>
      <c r="V2444" s="5">
        <f ca="1">IF(AND($G2445,NOT(ISTEXT($G2444)),ISNUMBER(Poczatek),ISNUMBER(Koniec_Projekt)),IFERROR(IF($D2444=LataProjekcji,$F2444,IF($D2444&lt;LataProjekcji,IF((SUM($K2444:U2444)+12)&lt;$D2447,12,$D2447-SUM($K2444:U2444)),0)),0),0)</f>
        <v>0</v>
      </c>
      <c r="W2444" s="5">
        <f ca="1">IF(AND($G2445,NOT(ISTEXT($G2444)),ISNUMBER(Poczatek),ISNUMBER(Koniec_Projekt)),IFERROR(IF($D2444=LataProjekcji,$F2444,IF($D2444&lt;LataProjekcji,IF((SUM($K2444:V2444)+12)&lt;$D2447,12,$D2447-SUM($K2444:V2444)),0)),0),0)</f>
        <v>0</v>
      </c>
      <c r="X2444" s="5">
        <f ca="1">IF(AND($G2445,NOT(ISTEXT($G2444)),ISNUMBER(Poczatek),ISNUMBER(Koniec_Projekt)),IFERROR(IF($D2444=LataProjekcji,$F2444,IF($D2444&lt;LataProjekcji,IF((SUM($K2444:W2444)+12)&lt;$D2447,12,$D2447-SUM($K2444:W2444)),0)),0),0)</f>
        <v>0</v>
      </c>
    </row>
    <row r="2445" spans="2:24" hidden="1">
      <c r="B2445" s="554" t="s">
        <v>807</v>
      </c>
      <c r="D2445" s="5">
        <f ca="1">D1252</f>
        <v>0</v>
      </c>
      <c r="E2445" s="474">
        <f ca="1">E1252</f>
        <v>0</v>
      </c>
      <c r="F2445" s="474">
        <f ca="1">F1252</f>
        <v>0</v>
      </c>
      <c r="G2445" s="1" t="b">
        <f>NOT(ISBLANK(am_prace_rozwojowe))</f>
        <v>0</v>
      </c>
      <c r="H2445" s="566" t="b">
        <f ca="1">SUM(K2445:X2445)=E2447</f>
        <v>1</v>
      </c>
      <c r="I2445" s="1" t="s">
        <v>802</v>
      </c>
      <c r="K2445" s="565">
        <f ca="1">IF(AND($G2445,NOT(ISTEXT($G2444)),ISNUMBER(Poczatek),ISNUMBER(Koniec_Projekt)),IFERROR(IF($D2444=LataProjekcji,IF($F2444&gt;$E2447,$E2447,$F2444),IF($D2447&gt;=$E2447,(IF($D2444&lt;LataProjekcji,IF((SUM(J2445:$K2445)+12)&lt;$E2447,12,$E2447-SUM(J2445:$K2445)),0)),(IF($D2444&lt;LataProjekcji,IF((SUM(J2445:$K2445)+12)&lt;$D2447,12,$D2447-SUM(J2445:$K2445)),0)))),0),0)</f>
        <v>0</v>
      </c>
      <c r="L2445" s="565">
        <f ca="1">IF(AND($G2445,NOT(ISTEXT($G2444)),ISNUMBER(Poczatek),ISNUMBER(Koniec_Projekt)),IFERROR(IF($D2444=LataProjekcji,IF($F2444&gt;$E2447,$E2447,$F2444),IF($D2447&gt;=$E2447,(IF($D2444&lt;LataProjekcji,IF((SUM($K2445:K2445)+12)&lt;$E2447,12,$E2447-SUM($K2445:K2445)),0)),(IF($D2444&lt;LataProjekcji,IF((SUM($K2445:K2445)+12)&lt;$D2447,12,$D2447-SUM($K2445:K2445)),0)))),0),0)</f>
        <v>0</v>
      </c>
      <c r="M2445" s="565">
        <f ca="1">IF(AND($G2445,NOT(ISTEXT($G2444)),ISNUMBER(Poczatek),ISNUMBER(Koniec_Projekt)),IFERROR(IF($D2444=LataProjekcji,IF($F2444&gt;$E2447,$E2447,$F2444),IF($D2447&gt;=$E2447,(IF($D2444&lt;LataProjekcji,IF((SUM($K2445:L2445)+12)&lt;$E2447,12,$E2447-SUM($K2445:L2445)),0)),(IF($D2444&lt;LataProjekcji,IF((SUM($K2445:L2445)+12)&lt;$D2447,12,$D2447-SUM($K2445:L2445)),0)))),0),0)</f>
        <v>0</v>
      </c>
      <c r="N2445" s="565">
        <f ca="1">IF(AND($G2445,NOT(ISTEXT($G2444)),ISNUMBER(Poczatek),ISNUMBER(Koniec_Projekt)),IFERROR(IF($D2444=LataProjekcji,IF($F2444&gt;$E2447,$E2447,$F2444),IF($D2447&gt;=$E2447,(IF($D2444&lt;LataProjekcji,IF((SUM($K2445:M2445)+12)&lt;$E2447,12,$E2447-SUM($K2445:M2445)),0)),(IF($D2444&lt;LataProjekcji,IF((SUM($K2445:M2445)+12)&lt;$D2447,12,$D2447-SUM($K2445:M2445)),0)))),0),0)</f>
        <v>0</v>
      </c>
      <c r="O2445" s="565">
        <f ca="1">IF(AND($G2445,NOT(ISTEXT($G2444)),ISNUMBER(Poczatek),ISNUMBER(Koniec_Projekt)),IFERROR(IF($D2444=LataProjekcji,IF($F2444&gt;$E2447,$E2447,$F2444),IF($D2447&gt;=$E2447,(IF($D2444&lt;LataProjekcji,IF((SUM($K2445:N2445)+12)&lt;$E2447,12,$E2447-SUM($K2445:N2445)),0)),(IF($D2444&lt;LataProjekcji,IF((SUM($K2445:N2445)+12)&lt;$D2447,12,$D2447-SUM($K2445:N2445)),0)))),0),0)</f>
        <v>0</v>
      </c>
      <c r="P2445" s="565">
        <f ca="1">IF(AND($G2445,NOT(ISTEXT($G2444)),ISNUMBER(Poczatek),ISNUMBER(Koniec_Projekt)),IFERROR(IF($D2444=LataProjekcji,IF($F2444&gt;$E2447,$E2447,$F2444),IF($D2447&gt;=$E2447,(IF($D2444&lt;LataProjekcji,IF((SUM($K2445:O2445)+12)&lt;$E2447,12,$E2447-SUM($K2445:O2445)),0)),(IF($D2444&lt;LataProjekcji,IF((SUM($K2445:O2445)+12)&lt;$D2447,12,$D2447-SUM($K2445:O2445)),0)))),0),0)</f>
        <v>0</v>
      </c>
      <c r="Q2445" s="565">
        <f ca="1">IF(AND($G2445,NOT(ISTEXT($G2444)),ISNUMBER(Poczatek),ISNUMBER(Koniec_Projekt)),IFERROR(IF($D2444=LataProjekcji,IF($F2444&gt;$E2447,$E2447,$F2444),IF($D2447&gt;=$E2447,(IF($D2444&lt;LataProjekcji,IF((SUM($K2445:P2445)+12)&lt;$E2447,12,$E2447-SUM($K2445:P2445)),0)),(IF($D2444&lt;LataProjekcji,IF((SUM($K2445:P2445)+12)&lt;$D2447,12,$D2447-SUM($K2445:P2445)),0)))),0),0)</f>
        <v>0</v>
      </c>
      <c r="R2445" s="565">
        <f ca="1">IF(AND($G2445,NOT(ISTEXT($G2444)),ISNUMBER(Poczatek),ISNUMBER(Koniec_Projekt)),IFERROR(IF($D2444=LataProjekcji,IF($F2444&gt;$E2447,$E2447,$F2444),IF($D2447&gt;=$E2447,(IF($D2444&lt;LataProjekcji,IF((SUM($K2445:Q2445)+12)&lt;$E2447,12,$E2447-SUM($K2445:Q2445)),0)),(IF($D2444&lt;LataProjekcji,IF((SUM($K2445:Q2445)+12)&lt;$D2447,12,$D2447-SUM($K2445:Q2445)),0)))),0),0)</f>
        <v>0</v>
      </c>
      <c r="S2445" s="565">
        <f ca="1">IF(AND($G2445,NOT(ISTEXT($G2444)),ISNUMBER(Poczatek),ISNUMBER(Koniec_Projekt)),IFERROR(IF($D2444=LataProjekcji,IF($F2444&gt;$E2447,$E2447,$F2444),IF($D2447&gt;=$E2447,(IF($D2444&lt;LataProjekcji,IF((SUM($K2445:R2445)+12)&lt;$E2447,12,$E2447-SUM($K2445:R2445)),0)),(IF($D2444&lt;LataProjekcji,IF((SUM($K2445:R2445)+12)&lt;$D2447,12,$D2447-SUM($K2445:R2445)),0)))),0),0)</f>
        <v>0</v>
      </c>
      <c r="T2445" s="565">
        <f ca="1">IF(AND($G2445,NOT(ISTEXT($G2444)),ISNUMBER(Poczatek),ISNUMBER(Koniec_Projekt)),IFERROR(IF($D2444=LataProjekcji,IF($F2444&gt;$E2447,$E2447,$F2444),IF($D2447&gt;=$E2447,(IF($D2444&lt;LataProjekcji,IF((SUM($K2445:S2445)+12)&lt;$E2447,12,$E2447-SUM($K2445:S2445)),0)),(IF($D2444&lt;LataProjekcji,IF((SUM($K2445:S2445)+12)&lt;$D2447,12,$D2447-SUM($K2445:S2445)),0)))),0),0)</f>
        <v>0</v>
      </c>
      <c r="U2445" s="565">
        <f ca="1">IF(AND($G2445,NOT(ISTEXT($G2444)),ISNUMBER(Poczatek),ISNUMBER(Koniec_Projekt)),IFERROR(IF($D2444=LataProjekcji,IF($F2444&gt;$E2447,$E2447,$F2444),IF($D2447&gt;=$E2447,(IF($D2444&lt;LataProjekcji,IF((SUM($K2445:T2445)+12)&lt;$E2447,12,$E2447-SUM($K2445:T2445)),0)),(IF($D2444&lt;LataProjekcji,IF((SUM($K2445:T2445)+12)&lt;$D2447,12,$D2447-SUM($K2445:T2445)),0)))),0),0)</f>
        <v>0</v>
      </c>
      <c r="V2445" s="565">
        <f ca="1">IF(AND($G2445,NOT(ISTEXT($G2444)),ISNUMBER(Poczatek),ISNUMBER(Koniec_Projekt)),IFERROR(IF($D2444=LataProjekcji,IF($F2444&gt;$E2447,$E2447,$F2444),IF($D2447&gt;=$E2447,(IF($D2444&lt;LataProjekcji,IF((SUM($K2445:U2445)+12)&lt;$E2447,12,$E2447-SUM($K2445:U2445)),0)),(IF($D2444&lt;LataProjekcji,IF((SUM($K2445:U2445)+12)&lt;$D2447,12,$D2447-SUM($K2445:U2445)),0)))),0),0)</f>
        <v>0</v>
      </c>
      <c r="W2445" s="565">
        <f ca="1">IF(AND($G2445,NOT(ISTEXT($G2444)),ISNUMBER(Poczatek),ISNUMBER(Koniec_Projekt)),IFERROR(IF($D2444=LataProjekcji,IF($F2444&gt;$E2447,$E2447,$F2444),IF($D2447&gt;=$E2447,(IF($D2444&lt;LataProjekcji,IF((SUM($K2445:V2445)+12)&lt;$E2447,12,$E2447-SUM($K2445:V2445)),0)),(IF($D2444&lt;LataProjekcji,IF((SUM($K2445:V2445)+12)&lt;$D2447,12,$D2447-SUM($K2445:V2445)),0)))),0),0)</f>
        <v>0</v>
      </c>
      <c r="X2445" s="565">
        <f ca="1">IF(AND($G2445,NOT(ISTEXT($G2444)),ISNUMBER(Poczatek),ISNUMBER(Koniec_Projekt)),IFERROR(IF($D2444=LataProjekcji,IF($F2444&gt;$E2447,$E2447,$F2444),IF($D2447&gt;=$E2447,(IF($D2444&lt;LataProjekcji,IF((SUM($K2445:W2445)+12)&lt;$E2447,12,$E2447-SUM($K2445:W2445)),0)),(IF($D2444&lt;LataProjekcji,IF((SUM($K2445:W2445)+12)&lt;$D2447,12,$D2447-SUM($K2445:W2445)),0)))),0),0)</f>
        <v>0</v>
      </c>
    </row>
    <row r="2446" spans="2:24" hidden="1">
      <c r="B2446" s="554" t="s">
        <v>806</v>
      </c>
      <c r="D2446" s="474">
        <f ca="1">D1253</f>
        <v>0</v>
      </c>
      <c r="E2446" s="474">
        <f ca="1">IF(D2445&gt;10,ROUND(D2446/12,2),D2446)</f>
        <v>0</v>
      </c>
      <c r="F2446" s="552">
        <f>Koniec_Projekt</f>
        <v>0</v>
      </c>
      <c r="G2446" s="330">
        <f>Miesiac_Koniec_Projekt</f>
        <v>0</v>
      </c>
      <c r="H2446" s="566" t="b">
        <f ca="1">SUM(K2446:X2446)=D2445</f>
        <v>1</v>
      </c>
      <c r="I2446" s="1" t="s">
        <v>739</v>
      </c>
      <c r="K2446" s="256">
        <f ca="1">IF(AND($G2445,NOT(ISTEXT($G2444)),ISNUMBER(Poczatek),ISNUMBER(Koniec_Projekt)),IFERROR(IF(LataProjekcji=$F2447,ROUND($D2445,0),ROUND(K2444*$E2446,0)),0),0)</f>
        <v>0</v>
      </c>
      <c r="L2446" s="5">
        <f ca="1">IF(AND($G2445,NOT(ISTEXT($G2444)),ISNUMBER(Poczatek),ISNUMBER(Koniec_Projekt)),IFERROR(IF(LataProjekcji=$F2447,ROUND($D2445-SUM(K2446:$K2446),0),ROUND(L2444*$E2446,0)),0),0)</f>
        <v>0</v>
      </c>
      <c r="M2446" s="5">
        <f ca="1">IF(AND($G2445,NOT(ISTEXT($G2444)),ISNUMBER(Poczatek),ISNUMBER(Koniec_Projekt)),IFERROR(IF(LataProjekcji=$F2447,ROUND($D2445-SUM($K2446:L2446),0),ROUND(M2444*$E2446,0)),0),0)</f>
        <v>0</v>
      </c>
      <c r="N2446" s="5">
        <f ca="1">IF(AND($G2445,NOT(ISTEXT($G2444)),ISNUMBER(Poczatek),ISNUMBER(Koniec_Projekt)),IFERROR(IF(LataProjekcji=$F2447,ROUND($D2445-SUM($K2446:M2446),0),ROUND(N2444*$E2446,0)),0),0)</f>
        <v>0</v>
      </c>
      <c r="O2446" s="5">
        <f ca="1">IF(AND($G2445,NOT(ISTEXT($G2444)),ISNUMBER(Poczatek),ISNUMBER(Koniec_Projekt)),IFERROR(IF(LataProjekcji=$F2447,ROUND($D2445-SUM($K2446:N2446),0),ROUND(O2444*$E2446,0)),0),0)</f>
        <v>0</v>
      </c>
      <c r="P2446" s="5">
        <f ca="1">IF(AND($G2445,NOT(ISTEXT($G2444)),ISNUMBER(Poczatek),ISNUMBER(Koniec_Projekt)),IFERROR(IF(LataProjekcji=$F2447,ROUND($D2445-SUM($K2446:O2446),0),ROUND(P2444*$E2446,0)),0),0)</f>
        <v>0</v>
      </c>
      <c r="Q2446" s="5">
        <f ca="1">IF(AND($G2445,NOT(ISTEXT($G2444)),ISNUMBER(Poczatek),ISNUMBER(Koniec_Projekt)),IFERROR(IF(LataProjekcji=$F2447,ROUND($D2445-SUM($K2446:P2446),0),ROUND(Q2444*$E2446,0)),0),0)</f>
        <v>0</v>
      </c>
      <c r="R2446" s="5">
        <f ca="1">IF(AND($G2445,NOT(ISTEXT($G2444)),ISNUMBER(Poczatek),ISNUMBER(Koniec_Projekt)),IFERROR(IF(LataProjekcji=$F2447,ROUND($D2445-SUM($K2446:Q2446),0),ROUND(R2444*$E2446,0)),0),0)</f>
        <v>0</v>
      </c>
      <c r="S2446" s="5">
        <f ca="1">IF(AND($G2445,NOT(ISTEXT($G2444)),ISNUMBER(Poczatek),ISNUMBER(Koniec_Projekt)),IFERROR(IF(LataProjekcji=$F2447,ROUND($D2445-SUM($K2446:R2446),0),ROUND(S2444*$E2446,0)),0),0)</f>
        <v>0</v>
      </c>
      <c r="T2446" s="5">
        <f ca="1">IF(AND($G2445,NOT(ISTEXT($G2444)),ISNUMBER(Poczatek),ISNUMBER(Koniec_Projekt)),IFERROR(IF(LataProjekcji=$F2447,ROUND($D2445-SUM($K2446:S2446),0),ROUND(T2444*$E2446,0)),0),0)</f>
        <v>0</v>
      </c>
      <c r="U2446" s="5">
        <f ca="1">IF(AND($G2445,NOT(ISTEXT($G2444)),ISNUMBER(Poczatek),ISNUMBER(Koniec_Projekt)),IFERROR(IF(LataProjekcji=$F2447,ROUND($D2445-SUM($K2446:T2446),0),ROUND(U2444*$E2446,0)),0),0)</f>
        <v>0</v>
      </c>
      <c r="V2446" s="5">
        <f ca="1">IF(AND($G2445,NOT(ISTEXT($G2444)),ISNUMBER(Poczatek),ISNUMBER(Koniec_Projekt)),IFERROR(IF(LataProjekcji=$F2447,ROUND($D2445-SUM($K2446:U2446),0),ROUND(V2444*$E2446,0)),0),0)</f>
        <v>0</v>
      </c>
      <c r="W2446" s="5">
        <f ca="1">IF(AND($G2445,NOT(ISTEXT($G2444)),ISNUMBER(Poczatek),ISNUMBER(Koniec_Projekt)),IFERROR(IF(LataProjekcji=$F2447,ROUND($D2445-SUM($K2446:V2446),0),ROUND(W2444*$E2446,0)),0),0)</f>
        <v>0</v>
      </c>
      <c r="X2446" s="5">
        <f ca="1">IF(AND($G2445,NOT(ISTEXT($G2444)),ISNUMBER(Poczatek),ISNUMBER(Koniec_Projekt)),IFERROR(IF(LataProjekcji=$F2447,ROUND($D2445-SUM($K2446:W2446),0),ROUND(X2444*$E2446,0)),0),0)</f>
        <v>0</v>
      </c>
    </row>
    <row r="2447" spans="2:24" hidden="1">
      <c r="B2447" s="554" t="s">
        <v>803</v>
      </c>
      <c r="D2447" s="1">
        <f ca="1">IFERROR(ROUNDUP(D2445/E2446,0),0)</f>
        <v>0</v>
      </c>
      <c r="E2447" s="1">
        <f ca="1">IF(D2447=0,0,DATEDIF(DATE(D2444,E2444,1),DATE(F2446,G2446,1),"m"))</f>
        <v>0</v>
      </c>
      <c r="F2447" s="1" t="str">
        <f ca="1">IFERROR(YEAR(G2444),"brak daty")</f>
        <v>brak daty</v>
      </c>
      <c r="G2447" s="1" t="str">
        <f ca="1">IFERROR(MONTH(G2444),"brak daty")</f>
        <v>brak daty</v>
      </c>
      <c r="H2447" s="5"/>
      <c r="I2447" s="1" t="s">
        <v>444</v>
      </c>
      <c r="K2447" s="5">
        <f ca="1">IF(AND($G2445,NOT(ISTEXT($G2444)),ISNUMBER(Poczatek),ISNUMBER(Koniec_Projekt)),IFERROR(IF(LataProjekcji=$F2446,IF(AND($G2446=$G2447,$F2446=$F2447),ROUND($D2445-SUM($K2447),0),ROUND(K2445*$E2446,0)),IF(LataProjekcji&gt;$F2446,0,ROUND(K2445*$E2446,0))),0),0)</f>
        <v>0</v>
      </c>
      <c r="L2447" s="5">
        <f ca="1">IF(AND($G2445,NOT(ISTEXT($G2444)),ISNUMBER(Poczatek),ISNUMBER(Koniec_Projekt)),IFERROR(IF(LataProjekcji=$F2446,IF(AND($G2446=$G2447,$F2446=$F2447),ROUND($D2445-SUM($K2447:K2447),0),ROUND(L2445*$E2446,0)),IF(LataProjekcji&gt;$F2446,0,ROUND(L2445*$E2446,0))),0),0)</f>
        <v>0</v>
      </c>
      <c r="M2447" s="5">
        <f ca="1">IF(AND($G2445,NOT(ISTEXT($G2444)),ISNUMBER(Poczatek),ISNUMBER(Koniec_Projekt)),IFERROR(IF(LataProjekcji=$F2446,IF(AND($G2446=$G2447,$F2446=$F2447),ROUND($D2445-SUM($K2447:L2447),0),ROUND(M2445*$E2446,0)),IF(LataProjekcji&gt;$F2446,0,ROUND(M2445*$E2446,0))),0),0)</f>
        <v>0</v>
      </c>
      <c r="N2447" s="5">
        <f ca="1">IF(AND($G2445,NOT(ISTEXT($G2444)),ISNUMBER(Poczatek),ISNUMBER(Koniec_Projekt)),IFERROR(IF(LataProjekcji=$F2446,IF(AND($G2446=$G2447,$F2446=$F2447),ROUND($D2445-SUM($K2447:M2447),0),ROUND(N2445*$E2446,0)),IF(LataProjekcji&gt;$F2446,0,ROUND(N2445*$E2446,0))),0),0)</f>
        <v>0</v>
      </c>
      <c r="O2447" s="5">
        <f ca="1">IF(AND($G2445,NOT(ISTEXT($G2444)),ISNUMBER(Poczatek),ISNUMBER(Koniec_Projekt)),IFERROR(IF(LataProjekcji=$F2446,IF(AND($G2446=$G2447,$F2446=$F2447),ROUND($D2445-SUM($K2447:N2447),0),ROUND(O2445*$E2446,0)),IF(LataProjekcji&gt;$F2446,0,ROUND(O2445*$E2446,0))),0),0)</f>
        <v>0</v>
      </c>
      <c r="P2447" s="5">
        <f ca="1">IF(AND($G2445,NOT(ISTEXT($G2444)),ISNUMBER(Poczatek),ISNUMBER(Koniec_Projekt)),IFERROR(IF(LataProjekcji=$F2446,IF(AND($G2446=$G2447,$F2446=$F2447),ROUND($D2445-SUM($K2447:O2447),0),ROUND(P2445*$E2446,0)),IF(LataProjekcji&gt;$F2446,0,ROUND(P2445*$E2446,0))),0),0)</f>
        <v>0</v>
      </c>
      <c r="Q2447" s="5">
        <f ca="1">IF(AND($G2445,NOT(ISTEXT($G2444)),ISNUMBER(Poczatek),ISNUMBER(Koniec_Projekt)),IFERROR(IF(LataProjekcji=$F2446,IF(AND($G2446=$G2447,$F2446=$F2447),ROUND($D2445-SUM($K2447:P2447),0),ROUND(Q2445*$E2446,0)),IF(LataProjekcji&gt;$F2446,0,ROUND(Q2445*$E2446,0))),0),0)</f>
        <v>0</v>
      </c>
      <c r="R2447" s="5">
        <f ca="1">IF(AND($G2445,NOT(ISTEXT($G2444)),ISNUMBER(Poczatek),ISNUMBER(Koniec_Projekt)),IFERROR(IF(LataProjekcji=$F2446,IF(AND($G2446=$G2447,$F2446=$F2447),ROUND($D2445-SUM($K2447:Q2447),0),ROUND(R2445*$E2446,0)),IF(LataProjekcji&gt;$F2446,0,ROUND(R2445*$E2446,0))),0),0)</f>
        <v>0</v>
      </c>
      <c r="S2447" s="5">
        <f ca="1">IF(AND($G2445,NOT(ISTEXT($G2444)),ISNUMBER(Poczatek),ISNUMBER(Koniec_Projekt)),IFERROR(IF(LataProjekcji=$F2446,IF(AND($G2446=$G2447,$F2446=$F2447),ROUND($D2445-SUM($K2447:R2447),0),ROUND(S2445*$E2446,0)),IF(LataProjekcji&gt;$F2446,0,ROUND(S2445*$E2446,0))),0),0)</f>
        <v>0</v>
      </c>
      <c r="T2447" s="5">
        <f ca="1">IF(AND($G2445,NOT(ISTEXT($G2444)),ISNUMBER(Poczatek),ISNUMBER(Koniec_Projekt)),IFERROR(IF(LataProjekcji=$F2446,IF(AND($G2446=$G2447,$F2446=$F2447),ROUND($D2445-SUM($K2447:S2447),0),ROUND(T2445*$E2446,0)),IF(LataProjekcji&gt;$F2446,0,ROUND(T2445*$E2446,0))),0),0)</f>
        <v>0</v>
      </c>
      <c r="U2447" s="5">
        <f ca="1">IF(AND($G2445,NOT(ISTEXT($G2444)),ISNUMBER(Poczatek),ISNUMBER(Koniec_Projekt)),IFERROR(IF(LataProjekcji=$F2446,IF(AND($G2446=$G2447,$F2446=$F2447),ROUND($D2445-SUM($K2447:T2447),0),ROUND(U2445*$E2446,0)),IF(LataProjekcji&gt;$F2446,0,ROUND(U2445*$E2446,0))),0),0)</f>
        <v>0</v>
      </c>
      <c r="V2447" s="5">
        <f ca="1">IF(AND($G2445,NOT(ISTEXT($G2444)),ISNUMBER(Poczatek),ISNUMBER(Koniec_Projekt)),IFERROR(IF(LataProjekcji=$F2446,IF(AND($G2446=$G2447,$F2446=$F2447),ROUND($D2445-SUM($K2447:U2447),0),ROUND(V2445*$E2446,0)),IF(LataProjekcji&gt;$F2446,0,ROUND(V2445*$E2446,0))),0),0)</f>
        <v>0</v>
      </c>
      <c r="W2447" s="5">
        <f ca="1">IF(AND($G2445,NOT(ISTEXT($G2444)),ISNUMBER(Poczatek),ISNUMBER(Koniec_Projekt)),IFERROR(IF(LataProjekcji=$F2446,IF(AND($G2446=$G2447,$F2446=$F2447),ROUND($D2445-SUM($K2447:V2447),0),ROUND(W2445*$E2446,0)),IF(LataProjekcji&gt;$F2446,0,ROUND(W2445*$E2446,0))),0),0)</f>
        <v>0</v>
      </c>
      <c r="X2447" s="5">
        <f ca="1">IF(AND($G2445,NOT(ISTEXT($G2444)),ISNUMBER(Poczatek),ISNUMBER(Koniec_Projekt)),IFERROR(IF(LataProjekcji=$F2446,IF(AND($G2446=$G2447,$F2446=$F2447),ROUND($D2445-SUM($K2447:W2447),0),ROUND(X2445*$E2446,0)),IF(LataProjekcji&gt;$F2446,0,ROUND(X2445*$E2446,0))),0),0)</f>
        <v>0</v>
      </c>
    </row>
    <row r="2448" spans="2:24" ht="12.75" hidden="1" thickBot="1">
      <c r="B2448" s="555" t="s">
        <v>804</v>
      </c>
      <c r="C2448" s="556"/>
      <c r="D2448" s="557">
        <f ca="1">IF(D2445&gt;10,ROUND((D2447-1)*E2446,0),E2446)</f>
        <v>0</v>
      </c>
      <c r="E2448" s="557">
        <f ca="1">D2445-D2448</f>
        <v>0</v>
      </c>
      <c r="F2448" s="556"/>
      <c r="G2448" s="556"/>
      <c r="H2448" s="556"/>
      <c r="I2448" s="556"/>
      <c r="J2448" s="556"/>
      <c r="K2448" s="556"/>
      <c r="L2448" s="556"/>
      <c r="M2448" s="556"/>
      <c r="N2448" s="556"/>
      <c r="O2448" s="556"/>
      <c r="P2448" s="556"/>
      <c r="Q2448" s="556"/>
      <c r="R2448" s="556"/>
      <c r="S2448" s="556"/>
      <c r="T2448" s="556"/>
      <c r="U2448" s="556"/>
      <c r="V2448" s="556"/>
      <c r="W2448" s="556"/>
      <c r="X2448" s="556"/>
    </row>
    <row r="2449" spans="2:24" ht="12.75" hidden="1" thickTop="1"/>
    <row r="2450" spans="2:24" ht="12.75" hidden="1" thickBot="1">
      <c r="B2450" s="558" t="str">
        <f ca="1">"nazwa ST: "&amp;B1257</f>
        <v>nazwa ST: 0</v>
      </c>
      <c r="C2450" s="558"/>
      <c r="D2450" s="559">
        <f>D1257</f>
        <v>20</v>
      </c>
      <c r="E2450" s="558"/>
      <c r="F2450" s="558"/>
      <c r="G2450" s="558"/>
      <c r="H2450" s="558"/>
      <c r="I2450" s="558"/>
      <c r="J2450" s="558"/>
      <c r="K2450" s="567" t="str">
        <f t="shared" ref="K2450:X2450" si="1730">LataProjekcji</f>
        <v>Uzupełnij dane</v>
      </c>
      <c r="L2450" s="567" t="str">
        <f t="shared" si="1730"/>
        <v/>
      </c>
      <c r="M2450" s="567" t="str">
        <f t="shared" si="1730"/>
        <v/>
      </c>
      <c r="N2450" s="567" t="str">
        <f t="shared" si="1730"/>
        <v/>
      </c>
      <c r="O2450" s="567" t="str">
        <f t="shared" si="1730"/>
        <v/>
      </c>
      <c r="P2450" s="567" t="str">
        <f t="shared" si="1730"/>
        <v/>
      </c>
      <c r="Q2450" s="567" t="str">
        <f t="shared" si="1730"/>
        <v/>
      </c>
      <c r="R2450" s="567" t="str">
        <f t="shared" si="1730"/>
        <v/>
      </c>
      <c r="S2450" s="567" t="str">
        <f t="shared" si="1730"/>
        <v/>
      </c>
      <c r="T2450" s="567" t="str">
        <f t="shared" si="1730"/>
        <v/>
      </c>
      <c r="U2450" s="567" t="str">
        <f t="shared" si="1730"/>
        <v/>
      </c>
      <c r="V2450" s="567" t="str">
        <f t="shared" si="1730"/>
        <v/>
      </c>
      <c r="W2450" s="567" t="str">
        <f t="shared" si="1730"/>
        <v/>
      </c>
      <c r="X2450" s="567" t="str">
        <f t="shared" si="1730"/>
        <v/>
      </c>
    </row>
    <row r="2451" spans="2:24" hidden="1">
      <c r="B2451" s="554" t="s">
        <v>805</v>
      </c>
      <c r="D2451" s="1">
        <f ca="1">D1258</f>
        <v>1900</v>
      </c>
      <c r="E2451" s="1">
        <f ca="1">E1258</f>
        <v>1</v>
      </c>
      <c r="F2451" s="1">
        <f ca="1">IF(D2452&gt;10,F1258,1)</f>
        <v>1</v>
      </c>
      <c r="G2451" s="553" t="str">
        <f ca="1">IF(ISBLANK(OFFSET($E$195,$D2450,0)),"brak daty",IF(D2452&gt;10,EDATE(OFFSET($E$195,$D2450,0),D2454),DATE(D2451,E2451,1)))</f>
        <v>brak daty</v>
      </c>
      <c r="H2451" s="566" t="b">
        <f ca="1">SUM(K2451:X2451)=D2454</f>
        <v>1</v>
      </c>
      <c r="I2451" s="1" t="s">
        <v>801</v>
      </c>
      <c r="K2451" s="5">
        <f ca="1">IF(AND($G2452,NOT(ISTEXT($G2451)),ISNUMBER(Poczatek),ISNUMBER(Koniec_Projekt)),IFERROR(IF($D2451=LataProjekcji,$F2451,IF($D2451&lt;LataProjekcji,IF((SUM(K2451)+12)&lt;$D2454,12,$D2454-SUM(K2451)),0)),0),0)</f>
        <v>0</v>
      </c>
      <c r="L2451" s="5">
        <f ca="1">IF(AND($G2452,NOT(ISTEXT($G2451)),ISNUMBER(Poczatek),ISNUMBER(Koniec_Projekt)),IFERROR(IF($D2451=LataProjekcji,$F2451,IF($D2451&lt;LataProjekcji,IF((SUM($K2451:K2451)+12)&lt;$D2454,12,$D2454-SUM($K2451:K2451)),0)),0),0)</f>
        <v>0</v>
      </c>
      <c r="M2451" s="5">
        <f ca="1">IF(AND($G2452,NOT(ISTEXT($G2451)),ISNUMBER(Poczatek),ISNUMBER(Koniec_Projekt)),IFERROR(IF($D2451=LataProjekcji,$F2451,IF($D2451&lt;LataProjekcji,IF((SUM($K2451:L2451)+12)&lt;$D2454,12,$D2454-SUM($K2451:L2451)),0)),0),0)</f>
        <v>0</v>
      </c>
      <c r="N2451" s="5">
        <f ca="1">IF(AND($G2452,NOT(ISTEXT($G2451)),ISNUMBER(Poczatek),ISNUMBER(Koniec_Projekt)),IFERROR(IF($D2451=LataProjekcji,$F2451,IF($D2451&lt;LataProjekcji,IF((SUM($K2451:M2451)+12)&lt;$D2454,12,$D2454-SUM($K2451:M2451)),0)),0),0)</f>
        <v>0</v>
      </c>
      <c r="O2451" s="5">
        <f ca="1">IF(AND($G2452,NOT(ISTEXT($G2451)),ISNUMBER(Poczatek),ISNUMBER(Koniec_Projekt)),IFERROR(IF($D2451=LataProjekcji,$F2451,IF($D2451&lt;LataProjekcji,IF((SUM($K2451:N2451)+12)&lt;$D2454,12,$D2454-SUM($K2451:N2451)),0)),0),0)</f>
        <v>0</v>
      </c>
      <c r="P2451" s="5">
        <f ca="1">IF(AND($G2452,NOT(ISTEXT($G2451)),ISNUMBER(Poczatek),ISNUMBER(Koniec_Projekt)),IFERROR(IF($D2451=LataProjekcji,$F2451,IF($D2451&lt;LataProjekcji,IF((SUM($K2451:O2451)+12)&lt;$D2454,12,$D2454-SUM($K2451:O2451)),0)),0),0)</f>
        <v>0</v>
      </c>
      <c r="Q2451" s="5">
        <f ca="1">IF(AND($G2452,NOT(ISTEXT($G2451)),ISNUMBER(Poczatek),ISNUMBER(Koniec_Projekt)),IFERROR(IF($D2451=LataProjekcji,$F2451,IF($D2451&lt;LataProjekcji,IF((SUM($K2451:P2451)+12)&lt;$D2454,12,$D2454-SUM($K2451:P2451)),0)),0),0)</f>
        <v>0</v>
      </c>
      <c r="R2451" s="5">
        <f ca="1">IF(AND($G2452,NOT(ISTEXT($G2451)),ISNUMBER(Poczatek),ISNUMBER(Koniec_Projekt)),IFERROR(IF($D2451=LataProjekcji,$F2451,IF($D2451&lt;LataProjekcji,IF((SUM($K2451:Q2451)+12)&lt;$D2454,12,$D2454-SUM($K2451:Q2451)),0)),0),0)</f>
        <v>0</v>
      </c>
      <c r="S2451" s="5">
        <f ca="1">IF(AND($G2452,NOT(ISTEXT($G2451)),ISNUMBER(Poczatek),ISNUMBER(Koniec_Projekt)),IFERROR(IF($D2451=LataProjekcji,$F2451,IF($D2451&lt;LataProjekcji,IF((SUM($K2451:R2451)+12)&lt;$D2454,12,$D2454-SUM($K2451:R2451)),0)),0),0)</f>
        <v>0</v>
      </c>
      <c r="T2451" s="5">
        <f ca="1">IF(AND($G2452,NOT(ISTEXT($G2451)),ISNUMBER(Poczatek),ISNUMBER(Koniec_Projekt)),IFERROR(IF($D2451=LataProjekcji,$F2451,IF($D2451&lt;LataProjekcji,IF((SUM($K2451:S2451)+12)&lt;$D2454,12,$D2454-SUM($K2451:S2451)),0)),0),0)</f>
        <v>0</v>
      </c>
      <c r="U2451" s="5">
        <f ca="1">IF(AND($G2452,NOT(ISTEXT($G2451)),ISNUMBER(Poczatek),ISNUMBER(Koniec_Projekt)),IFERROR(IF($D2451=LataProjekcji,$F2451,IF($D2451&lt;LataProjekcji,IF((SUM($K2451:T2451)+12)&lt;$D2454,12,$D2454-SUM($K2451:T2451)),0)),0),0)</f>
        <v>0</v>
      </c>
      <c r="V2451" s="5">
        <f ca="1">IF(AND($G2452,NOT(ISTEXT($G2451)),ISNUMBER(Poczatek),ISNUMBER(Koniec_Projekt)),IFERROR(IF($D2451=LataProjekcji,$F2451,IF($D2451&lt;LataProjekcji,IF((SUM($K2451:U2451)+12)&lt;$D2454,12,$D2454-SUM($K2451:U2451)),0)),0),0)</f>
        <v>0</v>
      </c>
      <c r="W2451" s="5">
        <f ca="1">IF(AND($G2452,NOT(ISTEXT($G2451)),ISNUMBER(Poczatek),ISNUMBER(Koniec_Projekt)),IFERROR(IF($D2451=LataProjekcji,$F2451,IF($D2451&lt;LataProjekcji,IF((SUM($K2451:V2451)+12)&lt;$D2454,12,$D2454-SUM($K2451:V2451)),0)),0),0)</f>
        <v>0</v>
      </c>
      <c r="X2451" s="5">
        <f ca="1">IF(AND($G2452,NOT(ISTEXT($G2451)),ISNUMBER(Poczatek),ISNUMBER(Koniec_Projekt)),IFERROR(IF($D2451=LataProjekcji,$F2451,IF($D2451&lt;LataProjekcji,IF((SUM($K2451:W2451)+12)&lt;$D2454,12,$D2454-SUM($K2451:W2451)),0)),0),0)</f>
        <v>0</v>
      </c>
    </row>
    <row r="2452" spans="2:24" hidden="1">
      <c r="B2452" s="554" t="s">
        <v>807</v>
      </c>
      <c r="D2452" s="5">
        <f ca="1">D1259</f>
        <v>0</v>
      </c>
      <c r="E2452" s="474">
        <f ca="1">E1259</f>
        <v>0</v>
      </c>
      <c r="F2452" s="474">
        <f ca="1">F1259</f>
        <v>0</v>
      </c>
      <c r="G2452" s="1" t="b">
        <f>NOT(ISBLANK(am_prace_rozwojowe))</f>
        <v>0</v>
      </c>
      <c r="H2452" s="566" t="b">
        <f ca="1">SUM(K2452:X2452)=E2454</f>
        <v>1</v>
      </c>
      <c r="I2452" s="1" t="s">
        <v>802</v>
      </c>
      <c r="K2452" s="565">
        <f ca="1">IF(AND($G2452,NOT(ISTEXT($G2451)),ISNUMBER(Poczatek),ISNUMBER(Koniec_Projekt)),IFERROR(IF($D2451=LataProjekcji,IF($F2451&gt;$E2454,$E2454,$F2451),IF($D2454&gt;=$E2454,(IF($D2451&lt;LataProjekcji,IF((SUM(J2452:$K2452)+12)&lt;$E2454,12,$E2454-SUM(J2452:$K2452)),0)),(IF($D2451&lt;LataProjekcji,IF((SUM(J2452:$K2452)+12)&lt;$D2454,12,$D2454-SUM(J2452:$K2452)),0)))),0),0)</f>
        <v>0</v>
      </c>
      <c r="L2452" s="565">
        <f ca="1">IF(AND($G2452,NOT(ISTEXT($G2451)),ISNUMBER(Poczatek),ISNUMBER(Koniec_Projekt)),IFERROR(IF($D2451=LataProjekcji,IF($F2451&gt;$E2454,$E2454,$F2451),IF($D2454&gt;=$E2454,(IF($D2451&lt;LataProjekcji,IF((SUM($K2452:K2452)+12)&lt;$E2454,12,$E2454-SUM($K2452:K2452)),0)),(IF($D2451&lt;LataProjekcji,IF((SUM($K2452:K2452)+12)&lt;$D2454,12,$D2454-SUM($K2452:K2452)),0)))),0),0)</f>
        <v>0</v>
      </c>
      <c r="M2452" s="565">
        <f ca="1">IF(AND($G2452,NOT(ISTEXT($G2451)),ISNUMBER(Poczatek),ISNUMBER(Koniec_Projekt)),IFERROR(IF($D2451=LataProjekcji,IF($F2451&gt;$E2454,$E2454,$F2451),IF($D2454&gt;=$E2454,(IF($D2451&lt;LataProjekcji,IF((SUM($K2452:L2452)+12)&lt;$E2454,12,$E2454-SUM($K2452:L2452)),0)),(IF($D2451&lt;LataProjekcji,IF((SUM($K2452:L2452)+12)&lt;$D2454,12,$D2454-SUM($K2452:L2452)),0)))),0),0)</f>
        <v>0</v>
      </c>
      <c r="N2452" s="565">
        <f ca="1">IF(AND($G2452,NOT(ISTEXT($G2451)),ISNUMBER(Poczatek),ISNUMBER(Koniec_Projekt)),IFERROR(IF($D2451=LataProjekcji,IF($F2451&gt;$E2454,$E2454,$F2451),IF($D2454&gt;=$E2454,(IF($D2451&lt;LataProjekcji,IF((SUM($K2452:M2452)+12)&lt;$E2454,12,$E2454-SUM($K2452:M2452)),0)),(IF($D2451&lt;LataProjekcji,IF((SUM($K2452:M2452)+12)&lt;$D2454,12,$D2454-SUM($K2452:M2452)),0)))),0),0)</f>
        <v>0</v>
      </c>
      <c r="O2452" s="565">
        <f ca="1">IF(AND($G2452,NOT(ISTEXT($G2451)),ISNUMBER(Poczatek),ISNUMBER(Koniec_Projekt)),IFERROR(IF($D2451=LataProjekcji,IF($F2451&gt;$E2454,$E2454,$F2451),IF($D2454&gt;=$E2454,(IF($D2451&lt;LataProjekcji,IF((SUM($K2452:N2452)+12)&lt;$E2454,12,$E2454-SUM($K2452:N2452)),0)),(IF($D2451&lt;LataProjekcji,IF((SUM($K2452:N2452)+12)&lt;$D2454,12,$D2454-SUM($K2452:N2452)),0)))),0),0)</f>
        <v>0</v>
      </c>
      <c r="P2452" s="565">
        <f ca="1">IF(AND($G2452,NOT(ISTEXT($G2451)),ISNUMBER(Poczatek),ISNUMBER(Koniec_Projekt)),IFERROR(IF($D2451=LataProjekcji,IF($F2451&gt;$E2454,$E2454,$F2451),IF($D2454&gt;=$E2454,(IF($D2451&lt;LataProjekcji,IF((SUM($K2452:O2452)+12)&lt;$E2454,12,$E2454-SUM($K2452:O2452)),0)),(IF($D2451&lt;LataProjekcji,IF((SUM($K2452:O2452)+12)&lt;$D2454,12,$D2454-SUM($K2452:O2452)),0)))),0),0)</f>
        <v>0</v>
      </c>
      <c r="Q2452" s="565">
        <f ca="1">IF(AND($G2452,NOT(ISTEXT($G2451)),ISNUMBER(Poczatek),ISNUMBER(Koniec_Projekt)),IFERROR(IF($D2451=LataProjekcji,IF($F2451&gt;$E2454,$E2454,$F2451),IF($D2454&gt;=$E2454,(IF($D2451&lt;LataProjekcji,IF((SUM($K2452:P2452)+12)&lt;$E2454,12,$E2454-SUM($K2452:P2452)),0)),(IF($D2451&lt;LataProjekcji,IF((SUM($K2452:P2452)+12)&lt;$D2454,12,$D2454-SUM($K2452:P2452)),0)))),0),0)</f>
        <v>0</v>
      </c>
      <c r="R2452" s="565">
        <f ca="1">IF(AND($G2452,NOT(ISTEXT($G2451)),ISNUMBER(Poczatek),ISNUMBER(Koniec_Projekt)),IFERROR(IF($D2451=LataProjekcji,IF($F2451&gt;$E2454,$E2454,$F2451),IF($D2454&gt;=$E2454,(IF($D2451&lt;LataProjekcji,IF((SUM($K2452:Q2452)+12)&lt;$E2454,12,$E2454-SUM($K2452:Q2452)),0)),(IF($D2451&lt;LataProjekcji,IF((SUM($K2452:Q2452)+12)&lt;$D2454,12,$D2454-SUM($K2452:Q2452)),0)))),0),0)</f>
        <v>0</v>
      </c>
      <c r="S2452" s="565">
        <f ca="1">IF(AND($G2452,NOT(ISTEXT($G2451)),ISNUMBER(Poczatek),ISNUMBER(Koniec_Projekt)),IFERROR(IF($D2451=LataProjekcji,IF($F2451&gt;$E2454,$E2454,$F2451),IF($D2454&gt;=$E2454,(IF($D2451&lt;LataProjekcji,IF((SUM($K2452:R2452)+12)&lt;$E2454,12,$E2454-SUM($K2452:R2452)),0)),(IF($D2451&lt;LataProjekcji,IF((SUM($K2452:R2452)+12)&lt;$D2454,12,$D2454-SUM($K2452:R2452)),0)))),0),0)</f>
        <v>0</v>
      </c>
      <c r="T2452" s="565">
        <f ca="1">IF(AND($G2452,NOT(ISTEXT($G2451)),ISNUMBER(Poczatek),ISNUMBER(Koniec_Projekt)),IFERROR(IF($D2451=LataProjekcji,IF($F2451&gt;$E2454,$E2454,$F2451),IF($D2454&gt;=$E2454,(IF($D2451&lt;LataProjekcji,IF((SUM($K2452:S2452)+12)&lt;$E2454,12,$E2454-SUM($K2452:S2452)),0)),(IF($D2451&lt;LataProjekcji,IF((SUM($K2452:S2452)+12)&lt;$D2454,12,$D2454-SUM($K2452:S2452)),0)))),0),0)</f>
        <v>0</v>
      </c>
      <c r="U2452" s="565">
        <f ca="1">IF(AND($G2452,NOT(ISTEXT($G2451)),ISNUMBER(Poczatek),ISNUMBER(Koniec_Projekt)),IFERROR(IF($D2451=LataProjekcji,IF($F2451&gt;$E2454,$E2454,$F2451),IF($D2454&gt;=$E2454,(IF($D2451&lt;LataProjekcji,IF((SUM($K2452:T2452)+12)&lt;$E2454,12,$E2454-SUM($K2452:T2452)),0)),(IF($D2451&lt;LataProjekcji,IF((SUM($K2452:T2452)+12)&lt;$D2454,12,$D2454-SUM($K2452:T2452)),0)))),0),0)</f>
        <v>0</v>
      </c>
      <c r="V2452" s="565">
        <f ca="1">IF(AND($G2452,NOT(ISTEXT($G2451)),ISNUMBER(Poczatek),ISNUMBER(Koniec_Projekt)),IFERROR(IF($D2451=LataProjekcji,IF($F2451&gt;$E2454,$E2454,$F2451),IF($D2454&gt;=$E2454,(IF($D2451&lt;LataProjekcji,IF((SUM($K2452:U2452)+12)&lt;$E2454,12,$E2454-SUM($K2452:U2452)),0)),(IF($D2451&lt;LataProjekcji,IF((SUM($K2452:U2452)+12)&lt;$D2454,12,$D2454-SUM($K2452:U2452)),0)))),0),0)</f>
        <v>0</v>
      </c>
      <c r="W2452" s="565">
        <f ca="1">IF(AND($G2452,NOT(ISTEXT($G2451)),ISNUMBER(Poczatek),ISNUMBER(Koniec_Projekt)),IFERROR(IF($D2451=LataProjekcji,IF($F2451&gt;$E2454,$E2454,$F2451),IF($D2454&gt;=$E2454,(IF($D2451&lt;LataProjekcji,IF((SUM($K2452:V2452)+12)&lt;$E2454,12,$E2454-SUM($K2452:V2452)),0)),(IF($D2451&lt;LataProjekcji,IF((SUM($K2452:V2452)+12)&lt;$D2454,12,$D2454-SUM($K2452:V2452)),0)))),0),0)</f>
        <v>0</v>
      </c>
      <c r="X2452" s="565">
        <f ca="1">IF(AND($G2452,NOT(ISTEXT($G2451)),ISNUMBER(Poczatek),ISNUMBER(Koniec_Projekt)),IFERROR(IF($D2451=LataProjekcji,IF($F2451&gt;$E2454,$E2454,$F2451),IF($D2454&gt;=$E2454,(IF($D2451&lt;LataProjekcji,IF((SUM($K2452:W2452)+12)&lt;$E2454,12,$E2454-SUM($K2452:W2452)),0)),(IF($D2451&lt;LataProjekcji,IF((SUM($K2452:W2452)+12)&lt;$D2454,12,$D2454-SUM($K2452:W2452)),0)))),0),0)</f>
        <v>0</v>
      </c>
    </row>
    <row r="2453" spans="2:24" hidden="1">
      <c r="B2453" s="554" t="s">
        <v>806</v>
      </c>
      <c r="D2453" s="474">
        <f ca="1">D1260</f>
        <v>0</v>
      </c>
      <c r="E2453" s="474">
        <f ca="1">IF(D2452&gt;10,ROUND(D2453/12,2),D2453)</f>
        <v>0</v>
      </c>
      <c r="F2453" s="552">
        <f>Koniec_Projekt</f>
        <v>0</v>
      </c>
      <c r="G2453" s="330">
        <f>Miesiac_Koniec_Projekt</f>
        <v>0</v>
      </c>
      <c r="H2453" s="566" t="b">
        <f ca="1">SUM(K2453:X2453)=D2452</f>
        <v>1</v>
      </c>
      <c r="I2453" s="1" t="s">
        <v>739</v>
      </c>
      <c r="K2453" s="256">
        <f ca="1">IF(AND($G2452,NOT(ISTEXT($G2451)),ISNUMBER(Poczatek),ISNUMBER(Koniec_Projekt)),IFERROR(IF(LataProjekcji=$F2454,ROUND($D2452,0),ROUND(K2451*$E2453,0)),0),0)</f>
        <v>0</v>
      </c>
      <c r="L2453" s="5">
        <f ca="1">IF(AND($G2452,NOT(ISTEXT($G2451)),ISNUMBER(Poczatek),ISNUMBER(Koniec_Projekt)),IFERROR(IF(LataProjekcji=$F2454,ROUND($D2452-SUM(K2453:$K2453),0),ROUND(L2451*$E2453,0)),0),0)</f>
        <v>0</v>
      </c>
      <c r="M2453" s="5">
        <f ca="1">IF(AND($G2452,NOT(ISTEXT($G2451)),ISNUMBER(Poczatek),ISNUMBER(Koniec_Projekt)),IFERROR(IF(LataProjekcji=$F2454,ROUND($D2452-SUM($K2453:L2453),0),ROUND(M2451*$E2453,0)),0),0)</f>
        <v>0</v>
      </c>
      <c r="N2453" s="5">
        <f ca="1">IF(AND($G2452,NOT(ISTEXT($G2451)),ISNUMBER(Poczatek),ISNUMBER(Koniec_Projekt)),IFERROR(IF(LataProjekcji=$F2454,ROUND($D2452-SUM($K2453:M2453),0),ROUND(N2451*$E2453,0)),0),0)</f>
        <v>0</v>
      </c>
      <c r="O2453" s="5">
        <f ca="1">IF(AND($G2452,NOT(ISTEXT($G2451)),ISNUMBER(Poczatek),ISNUMBER(Koniec_Projekt)),IFERROR(IF(LataProjekcji=$F2454,ROUND($D2452-SUM($K2453:N2453),0),ROUND(O2451*$E2453,0)),0),0)</f>
        <v>0</v>
      </c>
      <c r="P2453" s="5">
        <f ca="1">IF(AND($G2452,NOT(ISTEXT($G2451)),ISNUMBER(Poczatek),ISNUMBER(Koniec_Projekt)),IFERROR(IF(LataProjekcji=$F2454,ROUND($D2452-SUM($K2453:O2453),0),ROUND(P2451*$E2453,0)),0),0)</f>
        <v>0</v>
      </c>
      <c r="Q2453" s="5">
        <f ca="1">IF(AND($G2452,NOT(ISTEXT($G2451)),ISNUMBER(Poczatek),ISNUMBER(Koniec_Projekt)),IFERROR(IF(LataProjekcji=$F2454,ROUND($D2452-SUM($K2453:P2453),0),ROUND(Q2451*$E2453,0)),0),0)</f>
        <v>0</v>
      </c>
      <c r="R2453" s="5">
        <f ca="1">IF(AND($G2452,NOT(ISTEXT($G2451)),ISNUMBER(Poczatek),ISNUMBER(Koniec_Projekt)),IFERROR(IF(LataProjekcji=$F2454,ROUND($D2452-SUM($K2453:Q2453),0),ROUND(R2451*$E2453,0)),0),0)</f>
        <v>0</v>
      </c>
      <c r="S2453" s="5">
        <f ca="1">IF(AND($G2452,NOT(ISTEXT($G2451)),ISNUMBER(Poczatek),ISNUMBER(Koniec_Projekt)),IFERROR(IF(LataProjekcji=$F2454,ROUND($D2452-SUM($K2453:R2453),0),ROUND(S2451*$E2453,0)),0),0)</f>
        <v>0</v>
      </c>
      <c r="T2453" s="5">
        <f ca="1">IF(AND($G2452,NOT(ISTEXT($G2451)),ISNUMBER(Poczatek),ISNUMBER(Koniec_Projekt)),IFERROR(IF(LataProjekcji=$F2454,ROUND($D2452-SUM($K2453:S2453),0),ROUND(T2451*$E2453,0)),0),0)</f>
        <v>0</v>
      </c>
      <c r="U2453" s="5">
        <f ca="1">IF(AND($G2452,NOT(ISTEXT($G2451)),ISNUMBER(Poczatek),ISNUMBER(Koniec_Projekt)),IFERROR(IF(LataProjekcji=$F2454,ROUND($D2452-SUM($K2453:T2453),0),ROUND(U2451*$E2453,0)),0),0)</f>
        <v>0</v>
      </c>
      <c r="V2453" s="5">
        <f ca="1">IF(AND($G2452,NOT(ISTEXT($G2451)),ISNUMBER(Poczatek),ISNUMBER(Koniec_Projekt)),IFERROR(IF(LataProjekcji=$F2454,ROUND($D2452-SUM($K2453:U2453),0),ROUND(V2451*$E2453,0)),0),0)</f>
        <v>0</v>
      </c>
      <c r="W2453" s="5">
        <f ca="1">IF(AND($G2452,NOT(ISTEXT($G2451)),ISNUMBER(Poczatek),ISNUMBER(Koniec_Projekt)),IFERROR(IF(LataProjekcji=$F2454,ROUND($D2452-SUM($K2453:V2453),0),ROUND(W2451*$E2453,0)),0),0)</f>
        <v>0</v>
      </c>
      <c r="X2453" s="5">
        <f ca="1">IF(AND($G2452,NOT(ISTEXT($G2451)),ISNUMBER(Poczatek),ISNUMBER(Koniec_Projekt)),IFERROR(IF(LataProjekcji=$F2454,ROUND($D2452-SUM($K2453:W2453),0),ROUND(X2451*$E2453,0)),0),0)</f>
        <v>0</v>
      </c>
    </row>
    <row r="2454" spans="2:24" hidden="1">
      <c r="B2454" s="554" t="s">
        <v>803</v>
      </c>
      <c r="D2454" s="1">
        <f ca="1">IFERROR(ROUNDUP(D2452/E2453,0),0)</f>
        <v>0</v>
      </c>
      <c r="E2454" s="1">
        <f ca="1">IF(D2454=0,0,DATEDIF(DATE(D2451,E2451,1),DATE(F2453,G2453,1),"m"))</f>
        <v>0</v>
      </c>
      <c r="F2454" s="1" t="str">
        <f ca="1">IFERROR(YEAR(G2451),"brak daty")</f>
        <v>brak daty</v>
      </c>
      <c r="G2454" s="1" t="str">
        <f ca="1">IFERROR(MONTH(G2451),"brak daty")</f>
        <v>brak daty</v>
      </c>
      <c r="H2454" s="5"/>
      <c r="I2454" s="1" t="s">
        <v>444</v>
      </c>
      <c r="K2454" s="5">
        <f ca="1">IF(AND($G2452,NOT(ISTEXT($G2451)),ISNUMBER(Poczatek),ISNUMBER(Koniec_Projekt)),IFERROR(IF(LataProjekcji=$F2453,IF(AND($G2453=$G2454,$F2453=$F2454),ROUND($D2452-SUM($K2454),0),ROUND(K2452*$E2453,0)),IF(LataProjekcji&gt;$F2453,0,ROUND(K2452*$E2453,0))),0),0)</f>
        <v>0</v>
      </c>
      <c r="L2454" s="5">
        <f ca="1">IF(AND($G2452,NOT(ISTEXT($G2451)),ISNUMBER(Poczatek),ISNUMBER(Koniec_Projekt)),IFERROR(IF(LataProjekcji=$F2453,IF(AND($G2453=$G2454,$F2453=$F2454),ROUND($D2452-SUM($K2454:K2454),0),ROUND(L2452*$E2453,0)),IF(LataProjekcji&gt;$F2453,0,ROUND(L2452*$E2453,0))),0),0)</f>
        <v>0</v>
      </c>
      <c r="M2454" s="5">
        <f ca="1">IF(AND($G2452,NOT(ISTEXT($G2451)),ISNUMBER(Poczatek),ISNUMBER(Koniec_Projekt)),IFERROR(IF(LataProjekcji=$F2453,IF(AND($G2453=$G2454,$F2453=$F2454),ROUND($D2452-SUM($K2454:L2454),0),ROUND(M2452*$E2453,0)),IF(LataProjekcji&gt;$F2453,0,ROUND(M2452*$E2453,0))),0),0)</f>
        <v>0</v>
      </c>
      <c r="N2454" s="5">
        <f ca="1">IF(AND($G2452,NOT(ISTEXT($G2451)),ISNUMBER(Poczatek),ISNUMBER(Koniec_Projekt)),IFERROR(IF(LataProjekcji=$F2453,IF(AND($G2453=$G2454,$F2453=$F2454),ROUND($D2452-SUM($K2454:M2454),0),ROUND(N2452*$E2453,0)),IF(LataProjekcji&gt;$F2453,0,ROUND(N2452*$E2453,0))),0),0)</f>
        <v>0</v>
      </c>
      <c r="O2454" s="5">
        <f ca="1">IF(AND($G2452,NOT(ISTEXT($G2451)),ISNUMBER(Poczatek),ISNUMBER(Koniec_Projekt)),IFERROR(IF(LataProjekcji=$F2453,IF(AND($G2453=$G2454,$F2453=$F2454),ROUND($D2452-SUM($K2454:N2454),0),ROUND(O2452*$E2453,0)),IF(LataProjekcji&gt;$F2453,0,ROUND(O2452*$E2453,0))),0),0)</f>
        <v>0</v>
      </c>
      <c r="P2454" s="5">
        <f ca="1">IF(AND($G2452,NOT(ISTEXT($G2451)),ISNUMBER(Poczatek),ISNUMBER(Koniec_Projekt)),IFERROR(IF(LataProjekcji=$F2453,IF(AND($G2453=$G2454,$F2453=$F2454),ROUND($D2452-SUM($K2454:O2454),0),ROUND(P2452*$E2453,0)),IF(LataProjekcji&gt;$F2453,0,ROUND(P2452*$E2453,0))),0),0)</f>
        <v>0</v>
      </c>
      <c r="Q2454" s="5">
        <f ca="1">IF(AND($G2452,NOT(ISTEXT($G2451)),ISNUMBER(Poczatek),ISNUMBER(Koniec_Projekt)),IFERROR(IF(LataProjekcji=$F2453,IF(AND($G2453=$G2454,$F2453=$F2454),ROUND($D2452-SUM($K2454:P2454),0),ROUND(Q2452*$E2453,0)),IF(LataProjekcji&gt;$F2453,0,ROUND(Q2452*$E2453,0))),0),0)</f>
        <v>0</v>
      </c>
      <c r="R2454" s="5">
        <f ca="1">IF(AND($G2452,NOT(ISTEXT($G2451)),ISNUMBER(Poczatek),ISNUMBER(Koniec_Projekt)),IFERROR(IF(LataProjekcji=$F2453,IF(AND($G2453=$G2454,$F2453=$F2454),ROUND($D2452-SUM($K2454:Q2454),0),ROUND(R2452*$E2453,0)),IF(LataProjekcji&gt;$F2453,0,ROUND(R2452*$E2453,0))),0),0)</f>
        <v>0</v>
      </c>
      <c r="S2454" s="5">
        <f ca="1">IF(AND($G2452,NOT(ISTEXT($G2451)),ISNUMBER(Poczatek),ISNUMBER(Koniec_Projekt)),IFERROR(IF(LataProjekcji=$F2453,IF(AND($G2453=$G2454,$F2453=$F2454),ROUND($D2452-SUM($K2454:R2454),0),ROUND(S2452*$E2453,0)),IF(LataProjekcji&gt;$F2453,0,ROUND(S2452*$E2453,0))),0),0)</f>
        <v>0</v>
      </c>
      <c r="T2454" s="5">
        <f ca="1">IF(AND($G2452,NOT(ISTEXT($G2451)),ISNUMBER(Poczatek),ISNUMBER(Koniec_Projekt)),IFERROR(IF(LataProjekcji=$F2453,IF(AND($G2453=$G2454,$F2453=$F2454),ROUND($D2452-SUM($K2454:S2454),0),ROUND(T2452*$E2453,0)),IF(LataProjekcji&gt;$F2453,0,ROUND(T2452*$E2453,0))),0),0)</f>
        <v>0</v>
      </c>
      <c r="U2454" s="5">
        <f ca="1">IF(AND($G2452,NOT(ISTEXT($G2451)),ISNUMBER(Poczatek),ISNUMBER(Koniec_Projekt)),IFERROR(IF(LataProjekcji=$F2453,IF(AND($G2453=$G2454,$F2453=$F2454),ROUND($D2452-SUM($K2454:T2454),0),ROUND(U2452*$E2453,0)),IF(LataProjekcji&gt;$F2453,0,ROUND(U2452*$E2453,0))),0),0)</f>
        <v>0</v>
      </c>
      <c r="V2454" s="5">
        <f ca="1">IF(AND($G2452,NOT(ISTEXT($G2451)),ISNUMBER(Poczatek),ISNUMBER(Koniec_Projekt)),IFERROR(IF(LataProjekcji=$F2453,IF(AND($G2453=$G2454,$F2453=$F2454),ROUND($D2452-SUM($K2454:U2454),0),ROUND(V2452*$E2453,0)),IF(LataProjekcji&gt;$F2453,0,ROUND(V2452*$E2453,0))),0),0)</f>
        <v>0</v>
      </c>
      <c r="W2454" s="5">
        <f ca="1">IF(AND($G2452,NOT(ISTEXT($G2451)),ISNUMBER(Poczatek),ISNUMBER(Koniec_Projekt)),IFERROR(IF(LataProjekcji=$F2453,IF(AND($G2453=$G2454,$F2453=$F2454),ROUND($D2452-SUM($K2454:V2454),0),ROUND(W2452*$E2453,0)),IF(LataProjekcji&gt;$F2453,0,ROUND(W2452*$E2453,0))),0),0)</f>
        <v>0</v>
      </c>
      <c r="X2454" s="5">
        <f ca="1">IF(AND($G2452,NOT(ISTEXT($G2451)),ISNUMBER(Poczatek),ISNUMBER(Koniec_Projekt)),IFERROR(IF(LataProjekcji=$F2453,IF(AND($G2453=$G2454,$F2453=$F2454),ROUND($D2452-SUM($K2454:W2454),0),ROUND(X2452*$E2453,0)),IF(LataProjekcji&gt;$F2453,0,ROUND(X2452*$E2453,0))),0),0)</f>
        <v>0</v>
      </c>
    </row>
    <row r="2455" spans="2:24" ht="12.75" hidden="1" thickBot="1">
      <c r="B2455" s="555" t="s">
        <v>804</v>
      </c>
      <c r="C2455" s="556"/>
      <c r="D2455" s="557">
        <f ca="1">IF(D2452&gt;10,ROUND((D2454-1)*E2453,0),E2453)</f>
        <v>0</v>
      </c>
      <c r="E2455" s="557">
        <f ca="1">D2452-D2455</f>
        <v>0</v>
      </c>
      <c r="F2455" s="556"/>
      <c r="G2455" s="556"/>
      <c r="H2455" s="556"/>
      <c r="I2455" s="556"/>
      <c r="J2455" s="556"/>
      <c r="K2455" s="556"/>
      <c r="L2455" s="556"/>
      <c r="M2455" s="556"/>
      <c r="N2455" s="556"/>
      <c r="O2455" s="556"/>
      <c r="P2455" s="556"/>
      <c r="Q2455" s="556"/>
      <c r="R2455" s="556"/>
      <c r="S2455" s="556"/>
      <c r="T2455" s="556"/>
      <c r="U2455" s="556"/>
      <c r="V2455" s="556"/>
      <c r="W2455" s="556"/>
      <c r="X2455" s="556"/>
    </row>
    <row r="2456" spans="2:24" ht="12.75" hidden="1" thickTop="1"/>
    <row r="2457" spans="2:24" ht="12.75" hidden="1" thickBot="1">
      <c r="B2457" s="558" t="str">
        <f ca="1">"nazwa ST: "&amp;B1264</f>
        <v>nazwa ST: 0</v>
      </c>
      <c r="C2457" s="558"/>
      <c r="D2457" s="559">
        <f>D1264</f>
        <v>21</v>
      </c>
      <c r="E2457" s="558"/>
      <c r="F2457" s="558"/>
      <c r="G2457" s="558"/>
      <c r="H2457" s="558"/>
      <c r="I2457" s="558"/>
      <c r="J2457" s="558"/>
      <c r="K2457" s="567" t="str">
        <f t="shared" ref="K2457:X2457" si="1731">LataProjekcji</f>
        <v>Uzupełnij dane</v>
      </c>
      <c r="L2457" s="567" t="str">
        <f t="shared" si="1731"/>
        <v/>
      </c>
      <c r="M2457" s="567" t="str">
        <f t="shared" si="1731"/>
        <v/>
      </c>
      <c r="N2457" s="567" t="str">
        <f t="shared" si="1731"/>
        <v/>
      </c>
      <c r="O2457" s="567" t="str">
        <f t="shared" si="1731"/>
        <v/>
      </c>
      <c r="P2457" s="567" t="str">
        <f t="shared" si="1731"/>
        <v/>
      </c>
      <c r="Q2457" s="567" t="str">
        <f t="shared" si="1731"/>
        <v/>
      </c>
      <c r="R2457" s="567" t="str">
        <f t="shared" si="1731"/>
        <v/>
      </c>
      <c r="S2457" s="567" t="str">
        <f t="shared" si="1731"/>
        <v/>
      </c>
      <c r="T2457" s="567" t="str">
        <f t="shared" si="1731"/>
        <v/>
      </c>
      <c r="U2457" s="567" t="str">
        <f t="shared" si="1731"/>
        <v/>
      </c>
      <c r="V2457" s="567" t="str">
        <f t="shared" si="1731"/>
        <v/>
      </c>
      <c r="W2457" s="567" t="str">
        <f t="shared" si="1731"/>
        <v/>
      </c>
      <c r="X2457" s="567" t="str">
        <f t="shared" si="1731"/>
        <v/>
      </c>
    </row>
    <row r="2458" spans="2:24" hidden="1">
      <c r="B2458" s="554" t="s">
        <v>805</v>
      </c>
      <c r="D2458" s="1">
        <f ca="1">D1265</f>
        <v>1900</v>
      </c>
      <c r="E2458" s="1">
        <f ca="1">E1265</f>
        <v>1</v>
      </c>
      <c r="F2458" s="1">
        <f ca="1">IF(D2459&gt;10,F1265,1)</f>
        <v>1</v>
      </c>
      <c r="G2458" s="553" t="str">
        <f ca="1">IF(ISBLANK(OFFSET($E$195,$D2457,0)),"brak daty",IF(D2459&gt;10,EDATE(OFFSET($E$195,$D2457,0),D2461),DATE(D2458,E2458,1)))</f>
        <v>brak daty</v>
      </c>
      <c r="H2458" s="566" t="b">
        <f ca="1">SUM(K2458:X2458)=D2461</f>
        <v>1</v>
      </c>
      <c r="I2458" s="1" t="s">
        <v>801</v>
      </c>
      <c r="K2458" s="5">
        <f ca="1">IF(AND($G2459,NOT(ISTEXT($G2458)),ISNUMBER(Poczatek),ISNUMBER(Koniec_Projekt)),IFERROR(IF($D2458=LataProjekcji,$F2458,IF($D2458&lt;LataProjekcji,IF((SUM(K2458)+12)&lt;$D2461,12,$D2461-SUM(K2458)),0)),0),0)</f>
        <v>0</v>
      </c>
      <c r="L2458" s="5">
        <f ca="1">IF(AND($G2459,NOT(ISTEXT($G2458)),ISNUMBER(Poczatek),ISNUMBER(Koniec_Projekt)),IFERROR(IF($D2458=LataProjekcji,$F2458,IF($D2458&lt;LataProjekcji,IF((SUM($K2458:K2458)+12)&lt;$D2461,12,$D2461-SUM($K2458:K2458)),0)),0),0)</f>
        <v>0</v>
      </c>
      <c r="M2458" s="5">
        <f ca="1">IF(AND($G2459,NOT(ISTEXT($G2458)),ISNUMBER(Poczatek),ISNUMBER(Koniec_Projekt)),IFERROR(IF($D2458=LataProjekcji,$F2458,IF($D2458&lt;LataProjekcji,IF((SUM($K2458:L2458)+12)&lt;$D2461,12,$D2461-SUM($K2458:L2458)),0)),0),0)</f>
        <v>0</v>
      </c>
      <c r="N2458" s="5">
        <f ca="1">IF(AND($G2459,NOT(ISTEXT($G2458)),ISNUMBER(Poczatek),ISNUMBER(Koniec_Projekt)),IFERROR(IF($D2458=LataProjekcji,$F2458,IF($D2458&lt;LataProjekcji,IF((SUM($K2458:M2458)+12)&lt;$D2461,12,$D2461-SUM($K2458:M2458)),0)),0),0)</f>
        <v>0</v>
      </c>
      <c r="O2458" s="5">
        <f ca="1">IF(AND($G2459,NOT(ISTEXT($G2458)),ISNUMBER(Poczatek),ISNUMBER(Koniec_Projekt)),IFERROR(IF($D2458=LataProjekcji,$F2458,IF($D2458&lt;LataProjekcji,IF((SUM($K2458:N2458)+12)&lt;$D2461,12,$D2461-SUM($K2458:N2458)),0)),0),0)</f>
        <v>0</v>
      </c>
      <c r="P2458" s="5">
        <f ca="1">IF(AND($G2459,NOT(ISTEXT($G2458)),ISNUMBER(Poczatek),ISNUMBER(Koniec_Projekt)),IFERROR(IF($D2458=LataProjekcji,$F2458,IF($D2458&lt;LataProjekcji,IF((SUM($K2458:O2458)+12)&lt;$D2461,12,$D2461-SUM($K2458:O2458)),0)),0),0)</f>
        <v>0</v>
      </c>
      <c r="Q2458" s="5">
        <f ca="1">IF(AND($G2459,NOT(ISTEXT($G2458)),ISNUMBER(Poczatek),ISNUMBER(Koniec_Projekt)),IFERROR(IF($D2458=LataProjekcji,$F2458,IF($D2458&lt;LataProjekcji,IF((SUM($K2458:P2458)+12)&lt;$D2461,12,$D2461-SUM($K2458:P2458)),0)),0),0)</f>
        <v>0</v>
      </c>
      <c r="R2458" s="5">
        <f ca="1">IF(AND($G2459,NOT(ISTEXT($G2458)),ISNUMBER(Poczatek),ISNUMBER(Koniec_Projekt)),IFERROR(IF($D2458=LataProjekcji,$F2458,IF($D2458&lt;LataProjekcji,IF((SUM($K2458:Q2458)+12)&lt;$D2461,12,$D2461-SUM($K2458:Q2458)),0)),0),0)</f>
        <v>0</v>
      </c>
      <c r="S2458" s="5">
        <f ca="1">IF(AND($G2459,NOT(ISTEXT($G2458)),ISNUMBER(Poczatek),ISNUMBER(Koniec_Projekt)),IFERROR(IF($D2458=LataProjekcji,$F2458,IF($D2458&lt;LataProjekcji,IF((SUM($K2458:R2458)+12)&lt;$D2461,12,$D2461-SUM($K2458:R2458)),0)),0),0)</f>
        <v>0</v>
      </c>
      <c r="T2458" s="5">
        <f ca="1">IF(AND($G2459,NOT(ISTEXT($G2458)),ISNUMBER(Poczatek),ISNUMBER(Koniec_Projekt)),IFERROR(IF($D2458=LataProjekcji,$F2458,IF($D2458&lt;LataProjekcji,IF((SUM($K2458:S2458)+12)&lt;$D2461,12,$D2461-SUM($K2458:S2458)),0)),0),0)</f>
        <v>0</v>
      </c>
      <c r="U2458" s="5">
        <f ca="1">IF(AND($G2459,NOT(ISTEXT($G2458)),ISNUMBER(Poczatek),ISNUMBER(Koniec_Projekt)),IFERROR(IF($D2458=LataProjekcji,$F2458,IF($D2458&lt;LataProjekcji,IF((SUM($K2458:T2458)+12)&lt;$D2461,12,$D2461-SUM($K2458:T2458)),0)),0),0)</f>
        <v>0</v>
      </c>
      <c r="V2458" s="5">
        <f ca="1">IF(AND($G2459,NOT(ISTEXT($G2458)),ISNUMBER(Poczatek),ISNUMBER(Koniec_Projekt)),IFERROR(IF($D2458=LataProjekcji,$F2458,IF($D2458&lt;LataProjekcji,IF((SUM($K2458:U2458)+12)&lt;$D2461,12,$D2461-SUM($K2458:U2458)),0)),0),0)</f>
        <v>0</v>
      </c>
      <c r="W2458" s="5">
        <f ca="1">IF(AND($G2459,NOT(ISTEXT($G2458)),ISNUMBER(Poczatek),ISNUMBER(Koniec_Projekt)),IFERROR(IF($D2458=LataProjekcji,$F2458,IF($D2458&lt;LataProjekcji,IF((SUM($K2458:V2458)+12)&lt;$D2461,12,$D2461-SUM($K2458:V2458)),0)),0),0)</f>
        <v>0</v>
      </c>
      <c r="X2458" s="5">
        <f ca="1">IF(AND($G2459,NOT(ISTEXT($G2458)),ISNUMBER(Poczatek),ISNUMBER(Koniec_Projekt)),IFERROR(IF($D2458=LataProjekcji,$F2458,IF($D2458&lt;LataProjekcji,IF((SUM($K2458:W2458)+12)&lt;$D2461,12,$D2461-SUM($K2458:W2458)),0)),0),0)</f>
        <v>0</v>
      </c>
    </row>
    <row r="2459" spans="2:24" hidden="1">
      <c r="B2459" s="554" t="s">
        <v>807</v>
      </c>
      <c r="D2459" s="5">
        <f ca="1">D1266</f>
        <v>0</v>
      </c>
      <c r="E2459" s="474">
        <f ca="1">E1266</f>
        <v>0</v>
      </c>
      <c r="F2459" s="474">
        <f ca="1">F1266</f>
        <v>0</v>
      </c>
      <c r="G2459" s="1" t="b">
        <f>NOT(ISBLANK(am_prace_rozwojowe))</f>
        <v>0</v>
      </c>
      <c r="H2459" s="566" t="b">
        <f ca="1">SUM(K2459:X2459)=E2461</f>
        <v>1</v>
      </c>
      <c r="I2459" s="1" t="s">
        <v>802</v>
      </c>
      <c r="K2459" s="565">
        <f ca="1">IF(AND($G2459,NOT(ISTEXT($G2458)),ISNUMBER(Poczatek),ISNUMBER(Koniec_Projekt)),IFERROR(IF($D2458=LataProjekcji,IF($F2458&gt;$E2461,$E2461,$F2458),IF($D2461&gt;=$E2461,(IF($D2458&lt;LataProjekcji,IF((SUM(J2459:$K2459)+12)&lt;$E2461,12,$E2461-SUM(J2459:$K2459)),0)),(IF($D2458&lt;LataProjekcji,IF((SUM(J2459:$K2459)+12)&lt;$D2461,12,$D2461-SUM(J2459:$K2459)),0)))),0),0)</f>
        <v>0</v>
      </c>
      <c r="L2459" s="565">
        <f ca="1">IF(AND($G2459,NOT(ISTEXT($G2458)),ISNUMBER(Poczatek),ISNUMBER(Koniec_Projekt)),IFERROR(IF($D2458=LataProjekcji,IF($F2458&gt;$E2461,$E2461,$F2458),IF($D2461&gt;=$E2461,(IF($D2458&lt;LataProjekcji,IF((SUM($K2459:K2459)+12)&lt;$E2461,12,$E2461-SUM($K2459:K2459)),0)),(IF($D2458&lt;LataProjekcji,IF((SUM($K2459:K2459)+12)&lt;$D2461,12,$D2461-SUM($K2459:K2459)),0)))),0),0)</f>
        <v>0</v>
      </c>
      <c r="M2459" s="565">
        <f ca="1">IF(AND($G2459,NOT(ISTEXT($G2458)),ISNUMBER(Poczatek),ISNUMBER(Koniec_Projekt)),IFERROR(IF($D2458=LataProjekcji,IF($F2458&gt;$E2461,$E2461,$F2458),IF($D2461&gt;=$E2461,(IF($D2458&lt;LataProjekcji,IF((SUM($K2459:L2459)+12)&lt;$E2461,12,$E2461-SUM($K2459:L2459)),0)),(IF($D2458&lt;LataProjekcji,IF((SUM($K2459:L2459)+12)&lt;$D2461,12,$D2461-SUM($K2459:L2459)),0)))),0),0)</f>
        <v>0</v>
      </c>
      <c r="N2459" s="565">
        <f ca="1">IF(AND($G2459,NOT(ISTEXT($G2458)),ISNUMBER(Poczatek),ISNUMBER(Koniec_Projekt)),IFERROR(IF($D2458=LataProjekcji,IF($F2458&gt;$E2461,$E2461,$F2458),IF($D2461&gt;=$E2461,(IF($D2458&lt;LataProjekcji,IF((SUM($K2459:M2459)+12)&lt;$E2461,12,$E2461-SUM($K2459:M2459)),0)),(IF($D2458&lt;LataProjekcji,IF((SUM($K2459:M2459)+12)&lt;$D2461,12,$D2461-SUM($K2459:M2459)),0)))),0),0)</f>
        <v>0</v>
      </c>
      <c r="O2459" s="565">
        <f ca="1">IF(AND($G2459,NOT(ISTEXT($G2458)),ISNUMBER(Poczatek),ISNUMBER(Koniec_Projekt)),IFERROR(IF($D2458=LataProjekcji,IF($F2458&gt;$E2461,$E2461,$F2458),IF($D2461&gt;=$E2461,(IF($D2458&lt;LataProjekcji,IF((SUM($K2459:N2459)+12)&lt;$E2461,12,$E2461-SUM($K2459:N2459)),0)),(IF($D2458&lt;LataProjekcji,IF((SUM($K2459:N2459)+12)&lt;$D2461,12,$D2461-SUM($K2459:N2459)),0)))),0),0)</f>
        <v>0</v>
      </c>
      <c r="P2459" s="565">
        <f ca="1">IF(AND($G2459,NOT(ISTEXT($G2458)),ISNUMBER(Poczatek),ISNUMBER(Koniec_Projekt)),IFERROR(IF($D2458=LataProjekcji,IF($F2458&gt;$E2461,$E2461,$F2458),IF($D2461&gt;=$E2461,(IF($D2458&lt;LataProjekcji,IF((SUM($K2459:O2459)+12)&lt;$E2461,12,$E2461-SUM($K2459:O2459)),0)),(IF($D2458&lt;LataProjekcji,IF((SUM($K2459:O2459)+12)&lt;$D2461,12,$D2461-SUM($K2459:O2459)),0)))),0),0)</f>
        <v>0</v>
      </c>
      <c r="Q2459" s="565">
        <f ca="1">IF(AND($G2459,NOT(ISTEXT($G2458)),ISNUMBER(Poczatek),ISNUMBER(Koniec_Projekt)),IFERROR(IF($D2458=LataProjekcji,IF($F2458&gt;$E2461,$E2461,$F2458),IF($D2461&gt;=$E2461,(IF($D2458&lt;LataProjekcji,IF((SUM($K2459:P2459)+12)&lt;$E2461,12,$E2461-SUM($K2459:P2459)),0)),(IF($D2458&lt;LataProjekcji,IF((SUM($K2459:P2459)+12)&lt;$D2461,12,$D2461-SUM($K2459:P2459)),0)))),0),0)</f>
        <v>0</v>
      </c>
      <c r="R2459" s="565">
        <f ca="1">IF(AND($G2459,NOT(ISTEXT($G2458)),ISNUMBER(Poczatek),ISNUMBER(Koniec_Projekt)),IFERROR(IF($D2458=LataProjekcji,IF($F2458&gt;$E2461,$E2461,$F2458),IF($D2461&gt;=$E2461,(IF($D2458&lt;LataProjekcji,IF((SUM($K2459:Q2459)+12)&lt;$E2461,12,$E2461-SUM($K2459:Q2459)),0)),(IF($D2458&lt;LataProjekcji,IF((SUM($K2459:Q2459)+12)&lt;$D2461,12,$D2461-SUM($K2459:Q2459)),0)))),0),0)</f>
        <v>0</v>
      </c>
      <c r="S2459" s="565">
        <f ca="1">IF(AND($G2459,NOT(ISTEXT($G2458)),ISNUMBER(Poczatek),ISNUMBER(Koniec_Projekt)),IFERROR(IF($D2458=LataProjekcji,IF($F2458&gt;$E2461,$E2461,$F2458),IF($D2461&gt;=$E2461,(IF($D2458&lt;LataProjekcji,IF((SUM($K2459:R2459)+12)&lt;$E2461,12,$E2461-SUM($K2459:R2459)),0)),(IF($D2458&lt;LataProjekcji,IF((SUM($K2459:R2459)+12)&lt;$D2461,12,$D2461-SUM($K2459:R2459)),0)))),0),0)</f>
        <v>0</v>
      </c>
      <c r="T2459" s="565">
        <f ca="1">IF(AND($G2459,NOT(ISTEXT($G2458)),ISNUMBER(Poczatek),ISNUMBER(Koniec_Projekt)),IFERROR(IF($D2458=LataProjekcji,IF($F2458&gt;$E2461,$E2461,$F2458),IF($D2461&gt;=$E2461,(IF($D2458&lt;LataProjekcji,IF((SUM($K2459:S2459)+12)&lt;$E2461,12,$E2461-SUM($K2459:S2459)),0)),(IF($D2458&lt;LataProjekcji,IF((SUM($K2459:S2459)+12)&lt;$D2461,12,$D2461-SUM($K2459:S2459)),0)))),0),0)</f>
        <v>0</v>
      </c>
      <c r="U2459" s="565">
        <f ca="1">IF(AND($G2459,NOT(ISTEXT($G2458)),ISNUMBER(Poczatek),ISNUMBER(Koniec_Projekt)),IFERROR(IF($D2458=LataProjekcji,IF($F2458&gt;$E2461,$E2461,$F2458),IF($D2461&gt;=$E2461,(IF($D2458&lt;LataProjekcji,IF((SUM($K2459:T2459)+12)&lt;$E2461,12,$E2461-SUM($K2459:T2459)),0)),(IF($D2458&lt;LataProjekcji,IF((SUM($K2459:T2459)+12)&lt;$D2461,12,$D2461-SUM($K2459:T2459)),0)))),0),0)</f>
        <v>0</v>
      </c>
      <c r="V2459" s="565">
        <f ca="1">IF(AND($G2459,NOT(ISTEXT($G2458)),ISNUMBER(Poczatek),ISNUMBER(Koniec_Projekt)),IFERROR(IF($D2458=LataProjekcji,IF($F2458&gt;$E2461,$E2461,$F2458),IF($D2461&gt;=$E2461,(IF($D2458&lt;LataProjekcji,IF((SUM($K2459:U2459)+12)&lt;$E2461,12,$E2461-SUM($K2459:U2459)),0)),(IF($D2458&lt;LataProjekcji,IF((SUM($K2459:U2459)+12)&lt;$D2461,12,$D2461-SUM($K2459:U2459)),0)))),0),0)</f>
        <v>0</v>
      </c>
      <c r="W2459" s="565">
        <f ca="1">IF(AND($G2459,NOT(ISTEXT($G2458)),ISNUMBER(Poczatek),ISNUMBER(Koniec_Projekt)),IFERROR(IF($D2458=LataProjekcji,IF($F2458&gt;$E2461,$E2461,$F2458),IF($D2461&gt;=$E2461,(IF($D2458&lt;LataProjekcji,IF((SUM($K2459:V2459)+12)&lt;$E2461,12,$E2461-SUM($K2459:V2459)),0)),(IF($D2458&lt;LataProjekcji,IF((SUM($K2459:V2459)+12)&lt;$D2461,12,$D2461-SUM($K2459:V2459)),0)))),0),0)</f>
        <v>0</v>
      </c>
      <c r="X2459" s="565">
        <f ca="1">IF(AND($G2459,NOT(ISTEXT($G2458)),ISNUMBER(Poczatek),ISNUMBER(Koniec_Projekt)),IFERROR(IF($D2458=LataProjekcji,IF($F2458&gt;$E2461,$E2461,$F2458),IF($D2461&gt;=$E2461,(IF($D2458&lt;LataProjekcji,IF((SUM($K2459:W2459)+12)&lt;$E2461,12,$E2461-SUM($K2459:W2459)),0)),(IF($D2458&lt;LataProjekcji,IF((SUM($K2459:W2459)+12)&lt;$D2461,12,$D2461-SUM($K2459:W2459)),0)))),0),0)</f>
        <v>0</v>
      </c>
    </row>
    <row r="2460" spans="2:24" hidden="1">
      <c r="B2460" s="554" t="s">
        <v>806</v>
      </c>
      <c r="D2460" s="474">
        <f ca="1">D1267</f>
        <v>0</v>
      </c>
      <c r="E2460" s="474">
        <f ca="1">IF(D2459&gt;10,ROUND(D2460/12,2),D2460)</f>
        <v>0</v>
      </c>
      <c r="F2460" s="552">
        <f>Koniec_Projekt</f>
        <v>0</v>
      </c>
      <c r="G2460" s="330">
        <f>Miesiac_Koniec_Projekt</f>
        <v>0</v>
      </c>
      <c r="H2460" s="566" t="b">
        <f ca="1">SUM(K2460:X2460)=D2459</f>
        <v>1</v>
      </c>
      <c r="I2460" s="1" t="s">
        <v>739</v>
      </c>
      <c r="K2460" s="256">
        <f ca="1">IF(AND($G2459,NOT(ISTEXT($G2458)),ISNUMBER(Poczatek),ISNUMBER(Koniec_Projekt)),IFERROR(IF(LataProjekcji=$F2461,ROUND($D2459,0),ROUND(K2458*$E2460,0)),0),0)</f>
        <v>0</v>
      </c>
      <c r="L2460" s="5">
        <f ca="1">IF(AND($G2459,NOT(ISTEXT($G2458)),ISNUMBER(Poczatek),ISNUMBER(Koniec_Projekt)),IFERROR(IF(LataProjekcji=$F2461,ROUND($D2459-SUM(K2460:$K2460),0),ROUND(L2458*$E2460,0)),0),0)</f>
        <v>0</v>
      </c>
      <c r="M2460" s="5">
        <f ca="1">IF(AND($G2459,NOT(ISTEXT($G2458)),ISNUMBER(Poczatek),ISNUMBER(Koniec_Projekt)),IFERROR(IF(LataProjekcji=$F2461,ROUND($D2459-SUM($K2460:L2460),0),ROUND(M2458*$E2460,0)),0),0)</f>
        <v>0</v>
      </c>
      <c r="N2460" s="5">
        <f ca="1">IF(AND($G2459,NOT(ISTEXT($G2458)),ISNUMBER(Poczatek),ISNUMBER(Koniec_Projekt)),IFERROR(IF(LataProjekcji=$F2461,ROUND($D2459-SUM($K2460:M2460),0),ROUND(N2458*$E2460,0)),0),0)</f>
        <v>0</v>
      </c>
      <c r="O2460" s="5">
        <f ca="1">IF(AND($G2459,NOT(ISTEXT($G2458)),ISNUMBER(Poczatek),ISNUMBER(Koniec_Projekt)),IFERROR(IF(LataProjekcji=$F2461,ROUND($D2459-SUM($K2460:N2460),0),ROUND(O2458*$E2460,0)),0),0)</f>
        <v>0</v>
      </c>
      <c r="P2460" s="5">
        <f ca="1">IF(AND($G2459,NOT(ISTEXT($G2458)),ISNUMBER(Poczatek),ISNUMBER(Koniec_Projekt)),IFERROR(IF(LataProjekcji=$F2461,ROUND($D2459-SUM($K2460:O2460),0),ROUND(P2458*$E2460,0)),0),0)</f>
        <v>0</v>
      </c>
      <c r="Q2460" s="5">
        <f ca="1">IF(AND($G2459,NOT(ISTEXT($G2458)),ISNUMBER(Poczatek),ISNUMBER(Koniec_Projekt)),IFERROR(IF(LataProjekcji=$F2461,ROUND($D2459-SUM($K2460:P2460),0),ROUND(Q2458*$E2460,0)),0),0)</f>
        <v>0</v>
      </c>
      <c r="R2460" s="5">
        <f ca="1">IF(AND($G2459,NOT(ISTEXT($G2458)),ISNUMBER(Poczatek),ISNUMBER(Koniec_Projekt)),IFERROR(IF(LataProjekcji=$F2461,ROUND($D2459-SUM($K2460:Q2460),0),ROUND(R2458*$E2460,0)),0),0)</f>
        <v>0</v>
      </c>
      <c r="S2460" s="5">
        <f ca="1">IF(AND($G2459,NOT(ISTEXT($G2458)),ISNUMBER(Poczatek),ISNUMBER(Koniec_Projekt)),IFERROR(IF(LataProjekcji=$F2461,ROUND($D2459-SUM($K2460:R2460),0),ROUND(S2458*$E2460,0)),0),0)</f>
        <v>0</v>
      </c>
      <c r="T2460" s="5">
        <f ca="1">IF(AND($G2459,NOT(ISTEXT($G2458)),ISNUMBER(Poczatek),ISNUMBER(Koniec_Projekt)),IFERROR(IF(LataProjekcji=$F2461,ROUND($D2459-SUM($K2460:S2460),0),ROUND(T2458*$E2460,0)),0),0)</f>
        <v>0</v>
      </c>
      <c r="U2460" s="5">
        <f ca="1">IF(AND($G2459,NOT(ISTEXT($G2458)),ISNUMBER(Poczatek),ISNUMBER(Koniec_Projekt)),IFERROR(IF(LataProjekcji=$F2461,ROUND($D2459-SUM($K2460:T2460),0),ROUND(U2458*$E2460,0)),0),0)</f>
        <v>0</v>
      </c>
      <c r="V2460" s="5">
        <f ca="1">IF(AND($G2459,NOT(ISTEXT($G2458)),ISNUMBER(Poczatek),ISNUMBER(Koniec_Projekt)),IFERROR(IF(LataProjekcji=$F2461,ROUND($D2459-SUM($K2460:U2460),0),ROUND(V2458*$E2460,0)),0),0)</f>
        <v>0</v>
      </c>
      <c r="W2460" s="5">
        <f ca="1">IF(AND($G2459,NOT(ISTEXT($G2458)),ISNUMBER(Poczatek),ISNUMBER(Koniec_Projekt)),IFERROR(IF(LataProjekcji=$F2461,ROUND($D2459-SUM($K2460:V2460),0),ROUND(W2458*$E2460,0)),0),0)</f>
        <v>0</v>
      </c>
      <c r="X2460" s="5">
        <f ca="1">IF(AND($G2459,NOT(ISTEXT($G2458)),ISNUMBER(Poczatek),ISNUMBER(Koniec_Projekt)),IFERROR(IF(LataProjekcji=$F2461,ROUND($D2459-SUM($K2460:W2460),0),ROUND(X2458*$E2460,0)),0),0)</f>
        <v>0</v>
      </c>
    </row>
    <row r="2461" spans="2:24" hidden="1">
      <c r="B2461" s="554" t="s">
        <v>803</v>
      </c>
      <c r="D2461" s="1">
        <f ca="1">IFERROR(ROUNDUP(D2459/E2460,0),0)</f>
        <v>0</v>
      </c>
      <c r="E2461" s="1">
        <f ca="1">IF(D2461=0,0,DATEDIF(DATE(D2458,E2458,1),DATE(F2460,G2460,1),"m"))</f>
        <v>0</v>
      </c>
      <c r="F2461" s="1" t="str">
        <f ca="1">IFERROR(YEAR(G2458),"brak daty")</f>
        <v>brak daty</v>
      </c>
      <c r="G2461" s="1" t="str">
        <f ca="1">IFERROR(MONTH(G2458),"brak daty")</f>
        <v>brak daty</v>
      </c>
      <c r="H2461" s="5"/>
      <c r="I2461" s="1" t="s">
        <v>444</v>
      </c>
      <c r="K2461" s="5">
        <f ca="1">IF(AND($G2459,NOT(ISTEXT($G2458)),ISNUMBER(Poczatek),ISNUMBER(Koniec_Projekt)),IFERROR(IF(LataProjekcji=$F2460,IF(AND($G2460=$G2461,$F2460=$F2461),ROUND($D2459-SUM($K2461),0),ROUND(K2459*$E2460,0)),IF(LataProjekcji&gt;$F2460,0,ROUND(K2459*$E2460,0))),0),0)</f>
        <v>0</v>
      </c>
      <c r="L2461" s="5">
        <f ca="1">IF(AND($G2459,NOT(ISTEXT($G2458)),ISNUMBER(Poczatek),ISNUMBER(Koniec_Projekt)),IFERROR(IF(LataProjekcji=$F2460,IF(AND($G2460=$G2461,$F2460=$F2461),ROUND($D2459-SUM($K2461:K2461),0),ROUND(L2459*$E2460,0)),IF(LataProjekcji&gt;$F2460,0,ROUND(L2459*$E2460,0))),0),0)</f>
        <v>0</v>
      </c>
      <c r="M2461" s="5">
        <f ca="1">IF(AND($G2459,NOT(ISTEXT($G2458)),ISNUMBER(Poczatek),ISNUMBER(Koniec_Projekt)),IFERROR(IF(LataProjekcji=$F2460,IF(AND($G2460=$G2461,$F2460=$F2461),ROUND($D2459-SUM($K2461:L2461),0),ROUND(M2459*$E2460,0)),IF(LataProjekcji&gt;$F2460,0,ROUND(M2459*$E2460,0))),0),0)</f>
        <v>0</v>
      </c>
      <c r="N2461" s="5">
        <f ca="1">IF(AND($G2459,NOT(ISTEXT($G2458)),ISNUMBER(Poczatek),ISNUMBER(Koniec_Projekt)),IFERROR(IF(LataProjekcji=$F2460,IF(AND($G2460=$G2461,$F2460=$F2461),ROUND($D2459-SUM($K2461:M2461),0),ROUND(N2459*$E2460,0)),IF(LataProjekcji&gt;$F2460,0,ROUND(N2459*$E2460,0))),0),0)</f>
        <v>0</v>
      </c>
      <c r="O2461" s="5">
        <f ca="1">IF(AND($G2459,NOT(ISTEXT($G2458)),ISNUMBER(Poczatek),ISNUMBER(Koniec_Projekt)),IFERROR(IF(LataProjekcji=$F2460,IF(AND($G2460=$G2461,$F2460=$F2461),ROUND($D2459-SUM($K2461:N2461),0),ROUND(O2459*$E2460,0)),IF(LataProjekcji&gt;$F2460,0,ROUND(O2459*$E2460,0))),0),0)</f>
        <v>0</v>
      </c>
      <c r="P2461" s="5">
        <f ca="1">IF(AND($G2459,NOT(ISTEXT($G2458)),ISNUMBER(Poczatek),ISNUMBER(Koniec_Projekt)),IFERROR(IF(LataProjekcji=$F2460,IF(AND($G2460=$G2461,$F2460=$F2461),ROUND($D2459-SUM($K2461:O2461),0),ROUND(P2459*$E2460,0)),IF(LataProjekcji&gt;$F2460,0,ROUND(P2459*$E2460,0))),0),0)</f>
        <v>0</v>
      </c>
      <c r="Q2461" s="5">
        <f ca="1">IF(AND($G2459,NOT(ISTEXT($G2458)),ISNUMBER(Poczatek),ISNUMBER(Koniec_Projekt)),IFERROR(IF(LataProjekcji=$F2460,IF(AND($G2460=$G2461,$F2460=$F2461),ROUND($D2459-SUM($K2461:P2461),0),ROUND(Q2459*$E2460,0)),IF(LataProjekcji&gt;$F2460,0,ROUND(Q2459*$E2460,0))),0),0)</f>
        <v>0</v>
      </c>
      <c r="R2461" s="5">
        <f ca="1">IF(AND($G2459,NOT(ISTEXT($G2458)),ISNUMBER(Poczatek),ISNUMBER(Koniec_Projekt)),IFERROR(IF(LataProjekcji=$F2460,IF(AND($G2460=$G2461,$F2460=$F2461),ROUND($D2459-SUM($K2461:Q2461),0),ROUND(R2459*$E2460,0)),IF(LataProjekcji&gt;$F2460,0,ROUND(R2459*$E2460,0))),0),0)</f>
        <v>0</v>
      </c>
      <c r="S2461" s="5">
        <f ca="1">IF(AND($G2459,NOT(ISTEXT($G2458)),ISNUMBER(Poczatek),ISNUMBER(Koniec_Projekt)),IFERROR(IF(LataProjekcji=$F2460,IF(AND($G2460=$G2461,$F2460=$F2461),ROUND($D2459-SUM($K2461:R2461),0),ROUND(S2459*$E2460,0)),IF(LataProjekcji&gt;$F2460,0,ROUND(S2459*$E2460,0))),0),0)</f>
        <v>0</v>
      </c>
      <c r="T2461" s="5">
        <f ca="1">IF(AND($G2459,NOT(ISTEXT($G2458)),ISNUMBER(Poczatek),ISNUMBER(Koniec_Projekt)),IFERROR(IF(LataProjekcji=$F2460,IF(AND($G2460=$G2461,$F2460=$F2461),ROUND($D2459-SUM($K2461:S2461),0),ROUND(T2459*$E2460,0)),IF(LataProjekcji&gt;$F2460,0,ROUND(T2459*$E2460,0))),0),0)</f>
        <v>0</v>
      </c>
      <c r="U2461" s="5">
        <f ca="1">IF(AND($G2459,NOT(ISTEXT($G2458)),ISNUMBER(Poczatek),ISNUMBER(Koniec_Projekt)),IFERROR(IF(LataProjekcji=$F2460,IF(AND($G2460=$G2461,$F2460=$F2461),ROUND($D2459-SUM($K2461:T2461),0),ROUND(U2459*$E2460,0)),IF(LataProjekcji&gt;$F2460,0,ROUND(U2459*$E2460,0))),0),0)</f>
        <v>0</v>
      </c>
      <c r="V2461" s="5">
        <f ca="1">IF(AND($G2459,NOT(ISTEXT($G2458)),ISNUMBER(Poczatek),ISNUMBER(Koniec_Projekt)),IFERROR(IF(LataProjekcji=$F2460,IF(AND($G2460=$G2461,$F2460=$F2461),ROUND($D2459-SUM($K2461:U2461),0),ROUND(V2459*$E2460,0)),IF(LataProjekcji&gt;$F2460,0,ROUND(V2459*$E2460,0))),0),0)</f>
        <v>0</v>
      </c>
      <c r="W2461" s="5">
        <f ca="1">IF(AND($G2459,NOT(ISTEXT($G2458)),ISNUMBER(Poczatek),ISNUMBER(Koniec_Projekt)),IFERROR(IF(LataProjekcji=$F2460,IF(AND($G2460=$G2461,$F2460=$F2461),ROUND($D2459-SUM($K2461:V2461),0),ROUND(W2459*$E2460,0)),IF(LataProjekcji&gt;$F2460,0,ROUND(W2459*$E2460,0))),0),0)</f>
        <v>0</v>
      </c>
      <c r="X2461" s="5">
        <f ca="1">IF(AND($G2459,NOT(ISTEXT($G2458)),ISNUMBER(Poczatek),ISNUMBER(Koniec_Projekt)),IFERROR(IF(LataProjekcji=$F2460,IF(AND($G2460=$G2461,$F2460=$F2461),ROUND($D2459-SUM($K2461:W2461),0),ROUND(X2459*$E2460,0)),IF(LataProjekcji&gt;$F2460,0,ROUND(X2459*$E2460,0))),0),0)</f>
        <v>0</v>
      </c>
    </row>
    <row r="2462" spans="2:24" ht="12.75" hidden="1" thickBot="1">
      <c r="B2462" s="555" t="s">
        <v>804</v>
      </c>
      <c r="C2462" s="556"/>
      <c r="D2462" s="557">
        <f ca="1">IF(D2459&gt;10,ROUND((D2461-1)*E2460,0),E2460)</f>
        <v>0</v>
      </c>
      <c r="E2462" s="557">
        <f ca="1">D2459-D2462</f>
        <v>0</v>
      </c>
      <c r="F2462" s="556"/>
      <c r="G2462" s="556"/>
      <c r="H2462" s="556"/>
      <c r="I2462" s="556"/>
      <c r="J2462" s="556"/>
      <c r="K2462" s="556"/>
      <c r="L2462" s="556"/>
      <c r="M2462" s="556"/>
      <c r="N2462" s="556"/>
      <c r="O2462" s="556"/>
      <c r="P2462" s="556"/>
      <c r="Q2462" s="556"/>
      <c r="R2462" s="556"/>
      <c r="S2462" s="556"/>
      <c r="T2462" s="556"/>
      <c r="U2462" s="556"/>
      <c r="V2462" s="556"/>
      <c r="W2462" s="556"/>
      <c r="X2462" s="556"/>
    </row>
    <row r="2463" spans="2:24" ht="12.75" hidden="1" thickTop="1"/>
    <row r="2465" spans="1:24" hidden="1">
      <c r="A2465" s="560"/>
      <c r="B2465" s="7" t="str">
        <f>"Grupa ST: "&amp;B1276</f>
        <v>Grupa ST: INNE WARTOŚCI NIEMATERIALNE I PRAWNE</v>
      </c>
    </row>
    <row r="2466" spans="1:24" ht="12.75" hidden="1" thickBot="1">
      <c r="B2466" s="558" t="str">
        <f ca="1">"nazwa ST: "&amp;B1277</f>
        <v>nazwa ST: 0</v>
      </c>
      <c r="C2466" s="558"/>
      <c r="D2466" s="559">
        <f>D1277</f>
        <v>0</v>
      </c>
      <c r="E2466" s="558"/>
      <c r="F2466" s="558"/>
      <c r="G2466" s="558"/>
      <c r="H2466" s="558"/>
      <c r="I2466" s="558"/>
      <c r="J2466" s="558"/>
      <c r="K2466" s="567" t="str">
        <f t="shared" ref="K2466:X2466" si="1732">LataProjekcji</f>
        <v>Uzupełnij dane</v>
      </c>
      <c r="L2466" s="567" t="str">
        <f t="shared" si="1732"/>
        <v/>
      </c>
      <c r="M2466" s="567" t="str">
        <f t="shared" si="1732"/>
        <v/>
      </c>
      <c r="N2466" s="567" t="str">
        <f t="shared" si="1732"/>
        <v/>
      </c>
      <c r="O2466" s="567" t="str">
        <f t="shared" si="1732"/>
        <v/>
      </c>
      <c r="P2466" s="567" t="str">
        <f t="shared" si="1732"/>
        <v/>
      </c>
      <c r="Q2466" s="567" t="str">
        <f t="shared" si="1732"/>
        <v/>
      </c>
      <c r="R2466" s="567" t="str">
        <f t="shared" si="1732"/>
        <v/>
      </c>
      <c r="S2466" s="567" t="str">
        <f t="shared" si="1732"/>
        <v/>
      </c>
      <c r="T2466" s="567" t="str">
        <f t="shared" si="1732"/>
        <v/>
      </c>
      <c r="U2466" s="567" t="str">
        <f t="shared" si="1732"/>
        <v/>
      </c>
      <c r="V2466" s="567" t="str">
        <f t="shared" si="1732"/>
        <v/>
      </c>
      <c r="W2466" s="567" t="str">
        <f t="shared" si="1732"/>
        <v/>
      </c>
      <c r="X2466" s="567" t="str">
        <f t="shared" si="1732"/>
        <v/>
      </c>
    </row>
    <row r="2467" spans="1:24" hidden="1">
      <c r="B2467" s="554" t="s">
        <v>805</v>
      </c>
      <c r="D2467" s="1">
        <f ca="1">D1278</f>
        <v>1900</v>
      </c>
      <c r="E2467" s="1">
        <f ca="1">E1278</f>
        <v>1</v>
      </c>
      <c r="F2467" s="1">
        <f ca="1">IF(D2468&gt;10,F1278,1)</f>
        <v>1</v>
      </c>
      <c r="G2467" s="553" t="str">
        <f ca="1">IF(ISBLANK(OFFSET($E$269,$D2466,0)),"brak daty",IF(D2468&gt;10,EDATE(OFFSET($E$269,$D2466,0),D2470),DATE(D2467,E2467,1)))</f>
        <v>brak daty</v>
      </c>
      <c r="H2467" s="566" t="b">
        <f ca="1">SUM(K2467:X2467)=D2470</f>
        <v>1</v>
      </c>
      <c r="I2467" s="1" t="s">
        <v>801</v>
      </c>
      <c r="K2467" s="5">
        <f ca="1">IF(AND($G2468,NOT(ISTEXT($G2467)),ISNUMBER(Poczatek),ISNUMBER(Koniec_Projekt)),IFERROR(IF($D2467=LataProjekcji,$F2467,IF($D2467&lt;LataProjekcji,IF((SUM(K2467)+12)&lt;$D2470,12,$D2470-SUM(K2467)),0)),0),0)</f>
        <v>0</v>
      </c>
      <c r="L2467" s="5">
        <f ca="1">IF(AND($G2468,NOT(ISTEXT($G2467)),ISNUMBER(Poczatek),ISNUMBER(Koniec_Projekt)),IFERROR(IF($D2467=LataProjekcji,$F2467,IF($D2467&lt;LataProjekcji,IF((SUM($K2467:K2467)+12)&lt;$D2470,12,$D2470-SUM($K2467:K2467)),0)),0),0)</f>
        <v>0</v>
      </c>
      <c r="M2467" s="5">
        <f ca="1">IF(AND($G2468,NOT(ISTEXT($G2467)),ISNUMBER(Poczatek),ISNUMBER(Koniec_Projekt)),IFERROR(IF($D2467=LataProjekcji,$F2467,IF($D2467&lt;LataProjekcji,IF((SUM($K2467:L2467)+12)&lt;$D2470,12,$D2470-SUM($K2467:L2467)),0)),0),0)</f>
        <v>0</v>
      </c>
      <c r="N2467" s="5">
        <f ca="1">IF(AND($G2468,NOT(ISTEXT($G2467)),ISNUMBER(Poczatek),ISNUMBER(Koniec_Projekt)),IFERROR(IF($D2467=LataProjekcji,$F2467,IF($D2467&lt;LataProjekcji,IF((SUM($K2467:M2467)+12)&lt;$D2470,12,$D2470-SUM($K2467:M2467)),0)),0),0)</f>
        <v>0</v>
      </c>
      <c r="O2467" s="5">
        <f ca="1">IF(AND($G2468,NOT(ISTEXT($G2467)),ISNUMBER(Poczatek),ISNUMBER(Koniec_Projekt)),IFERROR(IF($D2467=LataProjekcji,$F2467,IF($D2467&lt;LataProjekcji,IF((SUM($K2467:N2467)+12)&lt;$D2470,12,$D2470-SUM($K2467:N2467)),0)),0),0)</f>
        <v>0</v>
      </c>
      <c r="P2467" s="5">
        <f ca="1">IF(AND($G2468,NOT(ISTEXT($G2467)),ISNUMBER(Poczatek),ISNUMBER(Koniec_Projekt)),IFERROR(IF($D2467=LataProjekcji,$F2467,IF($D2467&lt;LataProjekcji,IF((SUM($K2467:O2467)+12)&lt;$D2470,12,$D2470-SUM($K2467:O2467)),0)),0),0)</f>
        <v>0</v>
      </c>
      <c r="Q2467" s="5">
        <f ca="1">IF(AND($G2468,NOT(ISTEXT($G2467)),ISNUMBER(Poczatek),ISNUMBER(Koniec_Projekt)),IFERROR(IF($D2467=LataProjekcji,$F2467,IF($D2467&lt;LataProjekcji,IF((SUM($K2467:P2467)+12)&lt;$D2470,12,$D2470-SUM($K2467:P2467)),0)),0),0)</f>
        <v>0</v>
      </c>
      <c r="R2467" s="5">
        <f ca="1">IF(AND($G2468,NOT(ISTEXT($G2467)),ISNUMBER(Poczatek),ISNUMBER(Koniec_Projekt)),IFERROR(IF($D2467=LataProjekcji,$F2467,IF($D2467&lt;LataProjekcji,IF((SUM($K2467:Q2467)+12)&lt;$D2470,12,$D2470-SUM($K2467:Q2467)),0)),0),0)</f>
        <v>0</v>
      </c>
      <c r="S2467" s="5">
        <f ca="1">IF(AND($G2468,NOT(ISTEXT($G2467)),ISNUMBER(Poczatek),ISNUMBER(Koniec_Projekt)),IFERROR(IF($D2467=LataProjekcji,$F2467,IF($D2467&lt;LataProjekcji,IF((SUM($K2467:R2467)+12)&lt;$D2470,12,$D2470-SUM($K2467:R2467)),0)),0),0)</f>
        <v>0</v>
      </c>
      <c r="T2467" s="5">
        <f ca="1">IF(AND($G2468,NOT(ISTEXT($G2467)),ISNUMBER(Poczatek),ISNUMBER(Koniec_Projekt)),IFERROR(IF($D2467=LataProjekcji,$F2467,IF($D2467&lt;LataProjekcji,IF((SUM($K2467:S2467)+12)&lt;$D2470,12,$D2470-SUM($K2467:S2467)),0)),0),0)</f>
        <v>0</v>
      </c>
      <c r="U2467" s="5">
        <f ca="1">IF(AND($G2468,NOT(ISTEXT($G2467)),ISNUMBER(Poczatek),ISNUMBER(Koniec_Projekt)),IFERROR(IF($D2467=LataProjekcji,$F2467,IF($D2467&lt;LataProjekcji,IF((SUM($K2467:T2467)+12)&lt;$D2470,12,$D2470-SUM($K2467:T2467)),0)),0),0)</f>
        <v>0</v>
      </c>
      <c r="V2467" s="5">
        <f ca="1">IF(AND($G2468,NOT(ISTEXT($G2467)),ISNUMBER(Poczatek),ISNUMBER(Koniec_Projekt)),IFERROR(IF($D2467=LataProjekcji,$F2467,IF($D2467&lt;LataProjekcji,IF((SUM($K2467:U2467)+12)&lt;$D2470,12,$D2470-SUM($K2467:U2467)),0)),0),0)</f>
        <v>0</v>
      </c>
      <c r="W2467" s="5">
        <f ca="1">IF(AND($G2468,NOT(ISTEXT($G2467)),ISNUMBER(Poczatek),ISNUMBER(Koniec_Projekt)),IFERROR(IF($D2467=LataProjekcji,$F2467,IF($D2467&lt;LataProjekcji,IF((SUM($K2467:V2467)+12)&lt;$D2470,12,$D2470-SUM($K2467:V2467)),0)),0),0)</f>
        <v>0</v>
      </c>
      <c r="X2467" s="5">
        <f ca="1">IF(AND($G2468,NOT(ISTEXT($G2467)),ISNUMBER(Poczatek),ISNUMBER(Koniec_Projekt)),IFERROR(IF($D2467=LataProjekcji,$F2467,IF($D2467&lt;LataProjekcji,IF((SUM($K2467:W2467)+12)&lt;$D2470,12,$D2470-SUM($K2467:W2467)),0)),0),0)</f>
        <v>0</v>
      </c>
    </row>
    <row r="2468" spans="1:24" hidden="1">
      <c r="B2468" s="554" t="s">
        <v>807</v>
      </c>
      <c r="D2468" s="5">
        <f ca="1">D1279</f>
        <v>0</v>
      </c>
      <c r="E2468" s="474">
        <f ca="1">E1279</f>
        <v>0</v>
      </c>
      <c r="F2468" s="474">
        <f ca="1">F1279</f>
        <v>0</v>
      </c>
      <c r="G2468" s="1" t="b">
        <f>NOT(ISBLANK(am_wnip))</f>
        <v>0</v>
      </c>
      <c r="H2468" s="566" t="b">
        <f ca="1">SUM(K2468:X2468)=E2470</f>
        <v>1</v>
      </c>
      <c r="I2468" s="1" t="s">
        <v>802</v>
      </c>
      <c r="K2468" s="565">
        <f ca="1">IF(AND($G2468,NOT(ISTEXT($G2467)),ISNUMBER(Poczatek),ISNUMBER(Koniec_Projekt)),IFERROR(IF($D2467=LataProjekcji,IF($F2467&gt;$E2470,$E2470,$F2467),IF($D2470&gt;=$E2470,(IF($D2467&lt;LataProjekcji,IF((SUM(J2468:$K2468)+12)&lt;$E2470,12,$E2470-SUM(J2468:$K2468)),0)),(IF($D2467&lt;LataProjekcji,IF((SUM(J2468:$K2468)+12)&lt;$D2470,12,$D2470-SUM(J2468:$K2468)),0)))),0),0)</f>
        <v>0</v>
      </c>
      <c r="L2468" s="565">
        <f ca="1">IF(AND($G2468,NOT(ISTEXT($G2467)),ISNUMBER(Poczatek),ISNUMBER(Koniec_Projekt)),IFERROR(IF($D2467=LataProjekcji,IF($F2467&gt;$E2470,$E2470,$F2467),IF($D2470&gt;=$E2470,(IF($D2467&lt;LataProjekcji,IF((SUM($K2468:K2468)+12)&lt;$E2470,12,$E2470-SUM($K2468:K2468)),0)),(IF($D2467&lt;LataProjekcji,IF((SUM($K2468:K2468)+12)&lt;$D2470,12,$D2470-SUM($K2468:K2468)),0)))),0),0)</f>
        <v>0</v>
      </c>
      <c r="M2468" s="565">
        <f ca="1">IF(AND($G2468,NOT(ISTEXT($G2467)),ISNUMBER(Poczatek),ISNUMBER(Koniec_Projekt)),IFERROR(IF($D2467=LataProjekcji,IF($F2467&gt;$E2470,$E2470,$F2467),IF($D2470&gt;=$E2470,(IF($D2467&lt;LataProjekcji,IF((SUM($K2468:L2468)+12)&lt;$E2470,12,$E2470-SUM($K2468:L2468)),0)),(IF($D2467&lt;LataProjekcji,IF((SUM($K2468:L2468)+12)&lt;$D2470,12,$D2470-SUM($K2468:L2468)),0)))),0),0)</f>
        <v>0</v>
      </c>
      <c r="N2468" s="565">
        <f ca="1">IF(AND($G2468,NOT(ISTEXT($G2467)),ISNUMBER(Poczatek),ISNUMBER(Koniec_Projekt)),IFERROR(IF($D2467=LataProjekcji,IF($F2467&gt;$E2470,$E2470,$F2467),IF($D2470&gt;=$E2470,(IF($D2467&lt;LataProjekcji,IF((SUM($K2468:M2468)+12)&lt;$E2470,12,$E2470-SUM($K2468:M2468)),0)),(IF($D2467&lt;LataProjekcji,IF((SUM($K2468:M2468)+12)&lt;$D2470,12,$D2470-SUM($K2468:M2468)),0)))),0),0)</f>
        <v>0</v>
      </c>
      <c r="O2468" s="565">
        <f ca="1">IF(AND($G2468,NOT(ISTEXT($G2467)),ISNUMBER(Poczatek),ISNUMBER(Koniec_Projekt)),IFERROR(IF($D2467=LataProjekcji,IF($F2467&gt;$E2470,$E2470,$F2467),IF($D2470&gt;=$E2470,(IF($D2467&lt;LataProjekcji,IF((SUM($K2468:N2468)+12)&lt;$E2470,12,$E2470-SUM($K2468:N2468)),0)),(IF($D2467&lt;LataProjekcji,IF((SUM($K2468:N2468)+12)&lt;$D2470,12,$D2470-SUM($K2468:N2468)),0)))),0),0)</f>
        <v>0</v>
      </c>
      <c r="P2468" s="565">
        <f ca="1">IF(AND($G2468,NOT(ISTEXT($G2467)),ISNUMBER(Poczatek),ISNUMBER(Koniec_Projekt)),IFERROR(IF($D2467=LataProjekcji,IF($F2467&gt;$E2470,$E2470,$F2467),IF($D2470&gt;=$E2470,(IF($D2467&lt;LataProjekcji,IF((SUM($K2468:O2468)+12)&lt;$E2470,12,$E2470-SUM($K2468:O2468)),0)),(IF($D2467&lt;LataProjekcji,IF((SUM($K2468:O2468)+12)&lt;$D2470,12,$D2470-SUM($K2468:O2468)),0)))),0),0)</f>
        <v>0</v>
      </c>
      <c r="Q2468" s="565">
        <f ca="1">IF(AND($G2468,NOT(ISTEXT($G2467)),ISNUMBER(Poczatek),ISNUMBER(Koniec_Projekt)),IFERROR(IF($D2467=LataProjekcji,IF($F2467&gt;$E2470,$E2470,$F2467),IF($D2470&gt;=$E2470,(IF($D2467&lt;LataProjekcji,IF((SUM($K2468:P2468)+12)&lt;$E2470,12,$E2470-SUM($K2468:P2468)),0)),(IF($D2467&lt;LataProjekcji,IF((SUM($K2468:P2468)+12)&lt;$D2470,12,$D2470-SUM($K2468:P2468)),0)))),0),0)</f>
        <v>0</v>
      </c>
      <c r="R2468" s="565">
        <f ca="1">IF(AND($G2468,NOT(ISTEXT($G2467)),ISNUMBER(Poczatek),ISNUMBER(Koniec_Projekt)),IFERROR(IF($D2467=LataProjekcji,IF($F2467&gt;$E2470,$E2470,$F2467),IF($D2470&gt;=$E2470,(IF($D2467&lt;LataProjekcji,IF((SUM($K2468:Q2468)+12)&lt;$E2470,12,$E2470-SUM($K2468:Q2468)),0)),(IF($D2467&lt;LataProjekcji,IF((SUM($K2468:Q2468)+12)&lt;$D2470,12,$D2470-SUM($K2468:Q2468)),0)))),0),0)</f>
        <v>0</v>
      </c>
      <c r="S2468" s="565">
        <f ca="1">IF(AND($G2468,NOT(ISTEXT($G2467)),ISNUMBER(Poczatek),ISNUMBER(Koniec_Projekt)),IFERROR(IF($D2467=LataProjekcji,IF($F2467&gt;$E2470,$E2470,$F2467),IF($D2470&gt;=$E2470,(IF($D2467&lt;LataProjekcji,IF((SUM($K2468:R2468)+12)&lt;$E2470,12,$E2470-SUM($K2468:R2468)),0)),(IF($D2467&lt;LataProjekcji,IF((SUM($K2468:R2468)+12)&lt;$D2470,12,$D2470-SUM($K2468:R2468)),0)))),0),0)</f>
        <v>0</v>
      </c>
      <c r="T2468" s="565">
        <f ca="1">IF(AND($G2468,NOT(ISTEXT($G2467)),ISNUMBER(Poczatek),ISNUMBER(Koniec_Projekt)),IFERROR(IF($D2467=LataProjekcji,IF($F2467&gt;$E2470,$E2470,$F2467),IF($D2470&gt;=$E2470,(IF($D2467&lt;LataProjekcji,IF((SUM($K2468:S2468)+12)&lt;$E2470,12,$E2470-SUM($K2468:S2468)),0)),(IF($D2467&lt;LataProjekcji,IF((SUM($K2468:S2468)+12)&lt;$D2470,12,$D2470-SUM($K2468:S2468)),0)))),0),0)</f>
        <v>0</v>
      </c>
      <c r="U2468" s="565">
        <f ca="1">IF(AND($G2468,NOT(ISTEXT($G2467)),ISNUMBER(Poczatek),ISNUMBER(Koniec_Projekt)),IFERROR(IF($D2467=LataProjekcji,IF($F2467&gt;$E2470,$E2470,$F2467),IF($D2470&gt;=$E2470,(IF($D2467&lt;LataProjekcji,IF((SUM($K2468:T2468)+12)&lt;$E2470,12,$E2470-SUM($K2468:T2468)),0)),(IF($D2467&lt;LataProjekcji,IF((SUM($K2468:T2468)+12)&lt;$D2470,12,$D2470-SUM($K2468:T2468)),0)))),0),0)</f>
        <v>0</v>
      </c>
      <c r="V2468" s="565">
        <f ca="1">IF(AND($G2468,NOT(ISTEXT($G2467)),ISNUMBER(Poczatek),ISNUMBER(Koniec_Projekt)),IFERROR(IF($D2467=LataProjekcji,IF($F2467&gt;$E2470,$E2470,$F2467),IF($D2470&gt;=$E2470,(IF($D2467&lt;LataProjekcji,IF((SUM($K2468:U2468)+12)&lt;$E2470,12,$E2470-SUM($K2468:U2468)),0)),(IF($D2467&lt;LataProjekcji,IF((SUM($K2468:U2468)+12)&lt;$D2470,12,$D2470-SUM($K2468:U2468)),0)))),0),0)</f>
        <v>0</v>
      </c>
      <c r="W2468" s="565">
        <f ca="1">IF(AND($G2468,NOT(ISTEXT($G2467)),ISNUMBER(Poczatek),ISNUMBER(Koniec_Projekt)),IFERROR(IF($D2467=LataProjekcji,IF($F2467&gt;$E2470,$E2470,$F2467),IF($D2470&gt;=$E2470,(IF($D2467&lt;LataProjekcji,IF((SUM($K2468:V2468)+12)&lt;$E2470,12,$E2470-SUM($K2468:V2468)),0)),(IF($D2467&lt;LataProjekcji,IF((SUM($K2468:V2468)+12)&lt;$D2470,12,$D2470-SUM($K2468:V2468)),0)))),0),0)</f>
        <v>0</v>
      </c>
      <c r="X2468" s="565">
        <f ca="1">IF(AND($G2468,NOT(ISTEXT($G2467)),ISNUMBER(Poczatek),ISNUMBER(Koniec_Projekt)),IFERROR(IF($D2467=LataProjekcji,IF($F2467&gt;$E2470,$E2470,$F2467),IF($D2470&gt;=$E2470,(IF($D2467&lt;LataProjekcji,IF((SUM($K2468:W2468)+12)&lt;$E2470,12,$E2470-SUM($K2468:W2468)),0)),(IF($D2467&lt;LataProjekcji,IF((SUM($K2468:W2468)+12)&lt;$D2470,12,$D2470-SUM($K2468:W2468)),0)))),0),0)</f>
        <v>0</v>
      </c>
    </row>
    <row r="2469" spans="1:24" hidden="1">
      <c r="B2469" s="554" t="s">
        <v>806</v>
      </c>
      <c r="D2469" s="474">
        <f ca="1">D1280</f>
        <v>0</v>
      </c>
      <c r="E2469" s="474">
        <f ca="1">IF(D2468&gt;10,ROUND(D2469/12,2),D2469)</f>
        <v>0</v>
      </c>
      <c r="F2469" s="552">
        <f>Koniec_Projekt</f>
        <v>0</v>
      </c>
      <c r="G2469" s="330">
        <f>Miesiac_Koniec_Projekt</f>
        <v>0</v>
      </c>
      <c r="H2469" s="566" t="b">
        <f ca="1">SUM(K2469:X2469)=D2468</f>
        <v>1</v>
      </c>
      <c r="I2469" s="1" t="s">
        <v>739</v>
      </c>
      <c r="K2469" s="256">
        <f ca="1">IF(AND($G2468,NOT(ISTEXT($G2467)),ISNUMBER(Poczatek),ISNUMBER(Koniec_Projekt)),IFERROR(IF(LataProjekcji=$F2470,ROUND($D2468,0),ROUND(K2467*$E2469,0)),0),0)</f>
        <v>0</v>
      </c>
      <c r="L2469" s="5">
        <f ca="1">IF(AND($G2468,NOT(ISTEXT($G2467)),ISNUMBER(Poczatek),ISNUMBER(Koniec_Projekt)),IFERROR(IF(LataProjekcji=$F2470,ROUND($D2468-SUM(K2469:$K2469),0),ROUND(L2467*$E2469,0)),0),0)</f>
        <v>0</v>
      </c>
      <c r="M2469" s="5">
        <f ca="1">IF(AND($G2468,NOT(ISTEXT($G2467)),ISNUMBER(Poczatek),ISNUMBER(Koniec_Projekt)),IFERROR(IF(LataProjekcji=$F2470,ROUND($D2468-SUM($K2469:L2469),0),ROUND(M2467*$E2469,0)),0),0)</f>
        <v>0</v>
      </c>
      <c r="N2469" s="5">
        <f ca="1">IF(AND($G2468,NOT(ISTEXT($G2467)),ISNUMBER(Poczatek),ISNUMBER(Koniec_Projekt)),IFERROR(IF(LataProjekcji=$F2470,ROUND($D2468-SUM($K2469:M2469),0),ROUND(N2467*$E2469,0)),0),0)</f>
        <v>0</v>
      </c>
      <c r="O2469" s="5">
        <f ca="1">IF(AND($G2468,NOT(ISTEXT($G2467)),ISNUMBER(Poczatek),ISNUMBER(Koniec_Projekt)),IFERROR(IF(LataProjekcji=$F2470,ROUND($D2468-SUM($K2469:N2469),0),ROUND(O2467*$E2469,0)),0),0)</f>
        <v>0</v>
      </c>
      <c r="P2469" s="5">
        <f ca="1">IF(AND($G2468,NOT(ISTEXT($G2467)),ISNUMBER(Poczatek),ISNUMBER(Koniec_Projekt)),IFERROR(IF(LataProjekcji=$F2470,ROUND($D2468-SUM($K2469:O2469),0),ROUND(P2467*$E2469,0)),0),0)</f>
        <v>0</v>
      </c>
      <c r="Q2469" s="5">
        <f ca="1">IF(AND($G2468,NOT(ISTEXT($G2467)),ISNUMBER(Poczatek),ISNUMBER(Koniec_Projekt)),IFERROR(IF(LataProjekcji=$F2470,ROUND($D2468-SUM($K2469:P2469),0),ROUND(Q2467*$E2469,0)),0),0)</f>
        <v>0</v>
      </c>
      <c r="R2469" s="5">
        <f ca="1">IF(AND($G2468,NOT(ISTEXT($G2467)),ISNUMBER(Poczatek),ISNUMBER(Koniec_Projekt)),IFERROR(IF(LataProjekcji=$F2470,ROUND($D2468-SUM($K2469:Q2469),0),ROUND(R2467*$E2469,0)),0),0)</f>
        <v>0</v>
      </c>
      <c r="S2469" s="5">
        <f ca="1">IF(AND($G2468,NOT(ISTEXT($G2467)),ISNUMBER(Poczatek),ISNUMBER(Koniec_Projekt)),IFERROR(IF(LataProjekcji=$F2470,ROUND($D2468-SUM($K2469:R2469),0),ROUND(S2467*$E2469,0)),0),0)</f>
        <v>0</v>
      </c>
      <c r="T2469" s="5">
        <f ca="1">IF(AND($G2468,NOT(ISTEXT($G2467)),ISNUMBER(Poczatek),ISNUMBER(Koniec_Projekt)),IFERROR(IF(LataProjekcji=$F2470,ROUND($D2468-SUM($K2469:S2469),0),ROUND(T2467*$E2469,0)),0),0)</f>
        <v>0</v>
      </c>
      <c r="U2469" s="5">
        <f ca="1">IF(AND($G2468,NOT(ISTEXT($G2467)),ISNUMBER(Poczatek),ISNUMBER(Koniec_Projekt)),IFERROR(IF(LataProjekcji=$F2470,ROUND($D2468-SUM($K2469:T2469),0),ROUND(U2467*$E2469,0)),0),0)</f>
        <v>0</v>
      </c>
      <c r="V2469" s="5">
        <f ca="1">IF(AND($G2468,NOT(ISTEXT($G2467)),ISNUMBER(Poczatek),ISNUMBER(Koniec_Projekt)),IFERROR(IF(LataProjekcji=$F2470,ROUND($D2468-SUM($K2469:U2469),0),ROUND(V2467*$E2469,0)),0),0)</f>
        <v>0</v>
      </c>
      <c r="W2469" s="5">
        <f ca="1">IF(AND($G2468,NOT(ISTEXT($G2467)),ISNUMBER(Poczatek),ISNUMBER(Koniec_Projekt)),IFERROR(IF(LataProjekcji=$F2470,ROUND($D2468-SUM($K2469:V2469),0),ROUND(W2467*$E2469,0)),0),0)</f>
        <v>0</v>
      </c>
      <c r="X2469" s="5">
        <f ca="1">IF(AND($G2468,NOT(ISTEXT($G2467)),ISNUMBER(Poczatek),ISNUMBER(Koniec_Projekt)),IFERROR(IF(LataProjekcji=$F2470,ROUND($D2468-SUM($K2469:W2469),0),ROUND(X2467*$E2469,0)),0),0)</f>
        <v>0</v>
      </c>
    </row>
    <row r="2470" spans="1:24" hidden="1">
      <c r="B2470" s="554" t="s">
        <v>803</v>
      </c>
      <c r="D2470" s="1">
        <f ca="1">IFERROR(ROUNDUP(D2468/E2469,0),0)</f>
        <v>0</v>
      </c>
      <c r="E2470" s="1">
        <f ca="1">IF(D2470=0,0,DATEDIF(DATE(D2467,E2467,1),DATE(F2469,G2469,1),"m"))</f>
        <v>0</v>
      </c>
      <c r="F2470" s="1" t="str">
        <f ca="1">IFERROR(YEAR(G2467),"brak daty")</f>
        <v>brak daty</v>
      </c>
      <c r="G2470" s="1" t="str">
        <f ca="1">IFERROR(MONTH(G2467),"brak daty")</f>
        <v>brak daty</v>
      </c>
      <c r="H2470" s="5"/>
      <c r="I2470" s="1" t="s">
        <v>444</v>
      </c>
      <c r="K2470" s="5">
        <f ca="1">IF(AND($G2468,NOT(ISTEXT($G2467)),ISNUMBER(Poczatek),ISNUMBER(Koniec_Projekt)),IFERROR(IF(LataProjekcji=$F2469,IF(AND($G2469=$G2470,$F2469=$F2470),ROUND($D2468-SUM($K2470),0),ROUND(K2468*$E2469,0)),IF(LataProjekcji&gt;$F2469,0,ROUND(K2468*$E2469,0))),0),0)</f>
        <v>0</v>
      </c>
      <c r="L2470" s="5">
        <f ca="1">IF(AND($G2468,NOT(ISTEXT($G2467)),ISNUMBER(Poczatek),ISNUMBER(Koniec_Projekt)),IFERROR(IF(LataProjekcji=$F2469,IF(AND($G2469=$G2470,$F2469=$F2470),ROUND($D2468-SUM($K2470:K2470),0),ROUND(L2468*$E2469,0)),IF(LataProjekcji&gt;$F2469,0,ROUND(L2468*$E2469,0))),0),0)</f>
        <v>0</v>
      </c>
      <c r="M2470" s="5">
        <f ca="1">IF(AND($G2468,NOT(ISTEXT($G2467)),ISNUMBER(Poczatek),ISNUMBER(Koniec_Projekt)),IFERROR(IF(LataProjekcji=$F2469,IF(AND($G2469=$G2470,$F2469=$F2470),ROUND($D2468-SUM($K2470:L2470),0),ROUND(M2468*$E2469,0)),IF(LataProjekcji&gt;$F2469,0,ROUND(M2468*$E2469,0))),0),0)</f>
        <v>0</v>
      </c>
      <c r="N2470" s="5">
        <f ca="1">IF(AND($G2468,NOT(ISTEXT($G2467)),ISNUMBER(Poczatek),ISNUMBER(Koniec_Projekt)),IFERROR(IF(LataProjekcji=$F2469,IF(AND($G2469=$G2470,$F2469=$F2470),ROUND($D2468-SUM($K2470:M2470),0),ROUND(N2468*$E2469,0)),IF(LataProjekcji&gt;$F2469,0,ROUND(N2468*$E2469,0))),0),0)</f>
        <v>0</v>
      </c>
      <c r="O2470" s="5">
        <f ca="1">IF(AND($G2468,NOT(ISTEXT($G2467)),ISNUMBER(Poczatek),ISNUMBER(Koniec_Projekt)),IFERROR(IF(LataProjekcji=$F2469,IF(AND($G2469=$G2470,$F2469=$F2470),ROUND($D2468-SUM($K2470:N2470),0),ROUND(O2468*$E2469,0)),IF(LataProjekcji&gt;$F2469,0,ROUND(O2468*$E2469,0))),0),0)</f>
        <v>0</v>
      </c>
      <c r="P2470" s="5">
        <f ca="1">IF(AND($G2468,NOT(ISTEXT($G2467)),ISNUMBER(Poczatek),ISNUMBER(Koniec_Projekt)),IFERROR(IF(LataProjekcji=$F2469,IF(AND($G2469=$G2470,$F2469=$F2470),ROUND($D2468-SUM($K2470:O2470),0),ROUND(P2468*$E2469,0)),IF(LataProjekcji&gt;$F2469,0,ROUND(P2468*$E2469,0))),0),0)</f>
        <v>0</v>
      </c>
      <c r="Q2470" s="5">
        <f ca="1">IF(AND($G2468,NOT(ISTEXT($G2467)),ISNUMBER(Poczatek),ISNUMBER(Koniec_Projekt)),IFERROR(IF(LataProjekcji=$F2469,IF(AND($G2469=$G2470,$F2469=$F2470),ROUND($D2468-SUM($K2470:P2470),0),ROUND(Q2468*$E2469,0)),IF(LataProjekcji&gt;$F2469,0,ROUND(Q2468*$E2469,0))),0),0)</f>
        <v>0</v>
      </c>
      <c r="R2470" s="5">
        <f ca="1">IF(AND($G2468,NOT(ISTEXT($G2467)),ISNUMBER(Poczatek),ISNUMBER(Koniec_Projekt)),IFERROR(IF(LataProjekcji=$F2469,IF(AND($G2469=$G2470,$F2469=$F2470),ROUND($D2468-SUM($K2470:Q2470),0),ROUND(R2468*$E2469,0)),IF(LataProjekcji&gt;$F2469,0,ROUND(R2468*$E2469,0))),0),0)</f>
        <v>0</v>
      </c>
      <c r="S2470" s="5">
        <f ca="1">IF(AND($G2468,NOT(ISTEXT($G2467)),ISNUMBER(Poczatek),ISNUMBER(Koniec_Projekt)),IFERROR(IF(LataProjekcji=$F2469,IF(AND($G2469=$G2470,$F2469=$F2470),ROUND($D2468-SUM($K2470:R2470),0),ROUND(S2468*$E2469,0)),IF(LataProjekcji&gt;$F2469,0,ROUND(S2468*$E2469,0))),0),0)</f>
        <v>0</v>
      </c>
      <c r="T2470" s="5">
        <f ca="1">IF(AND($G2468,NOT(ISTEXT($G2467)),ISNUMBER(Poczatek),ISNUMBER(Koniec_Projekt)),IFERROR(IF(LataProjekcji=$F2469,IF(AND($G2469=$G2470,$F2469=$F2470),ROUND($D2468-SUM($K2470:S2470),0),ROUND(T2468*$E2469,0)),IF(LataProjekcji&gt;$F2469,0,ROUND(T2468*$E2469,0))),0),0)</f>
        <v>0</v>
      </c>
      <c r="U2470" s="5">
        <f ca="1">IF(AND($G2468,NOT(ISTEXT($G2467)),ISNUMBER(Poczatek),ISNUMBER(Koniec_Projekt)),IFERROR(IF(LataProjekcji=$F2469,IF(AND($G2469=$G2470,$F2469=$F2470),ROUND($D2468-SUM($K2470:T2470),0),ROUND(U2468*$E2469,0)),IF(LataProjekcji&gt;$F2469,0,ROUND(U2468*$E2469,0))),0),0)</f>
        <v>0</v>
      </c>
      <c r="V2470" s="5">
        <f ca="1">IF(AND($G2468,NOT(ISTEXT($G2467)),ISNUMBER(Poczatek),ISNUMBER(Koniec_Projekt)),IFERROR(IF(LataProjekcji=$F2469,IF(AND($G2469=$G2470,$F2469=$F2470),ROUND($D2468-SUM($K2470:U2470),0),ROUND(V2468*$E2469,0)),IF(LataProjekcji&gt;$F2469,0,ROUND(V2468*$E2469,0))),0),0)</f>
        <v>0</v>
      </c>
      <c r="W2470" s="5">
        <f ca="1">IF(AND($G2468,NOT(ISTEXT($G2467)),ISNUMBER(Poczatek),ISNUMBER(Koniec_Projekt)),IFERROR(IF(LataProjekcji=$F2469,IF(AND($G2469=$G2470,$F2469=$F2470),ROUND($D2468-SUM($K2470:V2470),0),ROUND(W2468*$E2469,0)),IF(LataProjekcji&gt;$F2469,0,ROUND(W2468*$E2469,0))),0),0)</f>
        <v>0</v>
      </c>
      <c r="X2470" s="5">
        <f ca="1">IF(AND($G2468,NOT(ISTEXT($G2467)),ISNUMBER(Poczatek),ISNUMBER(Koniec_Projekt)),IFERROR(IF(LataProjekcji=$F2469,IF(AND($G2469=$G2470,$F2469=$F2470),ROUND($D2468-SUM($K2470:W2470),0),ROUND(X2468*$E2469,0)),IF(LataProjekcji&gt;$F2469,0,ROUND(X2468*$E2469,0))),0),0)</f>
        <v>0</v>
      </c>
    </row>
    <row r="2471" spans="1:24" ht="12.75" hidden="1" thickBot="1">
      <c r="B2471" s="555" t="s">
        <v>804</v>
      </c>
      <c r="C2471" s="556"/>
      <c r="D2471" s="557">
        <f ca="1">IF(D2468&gt;10,ROUND((D2470-1)*E2469,0),E2469)</f>
        <v>0</v>
      </c>
      <c r="E2471" s="557">
        <f ca="1">D2468-D2471</f>
        <v>0</v>
      </c>
      <c r="F2471" s="556"/>
      <c r="G2471" s="556"/>
      <c r="H2471" s="556"/>
      <c r="I2471" s="556"/>
      <c r="J2471" s="556"/>
      <c r="K2471" s="556"/>
      <c r="L2471" s="556"/>
      <c r="M2471" s="556"/>
      <c r="N2471" s="556"/>
      <c r="O2471" s="556"/>
      <c r="P2471" s="556"/>
      <c r="Q2471" s="556"/>
      <c r="R2471" s="556"/>
      <c r="S2471" s="556"/>
      <c r="T2471" s="556"/>
      <c r="U2471" s="556"/>
      <c r="V2471" s="556"/>
      <c r="W2471" s="556"/>
      <c r="X2471" s="556"/>
    </row>
    <row r="2472" spans="1:24" ht="12.75" hidden="1" thickTop="1">
      <c r="C2472" s="251"/>
      <c r="D2472" s="474"/>
      <c r="E2472" s="474"/>
      <c r="F2472" s="474"/>
      <c r="G2472" s="474"/>
    </row>
    <row r="2473" spans="1:24" ht="12.75" hidden="1" thickBot="1">
      <c r="B2473" s="558" t="str">
        <f ca="1">"nazwa ST: "&amp;B1284</f>
        <v>nazwa ST: 0</v>
      </c>
      <c r="C2473" s="558"/>
      <c r="D2473" s="559">
        <f>D1284</f>
        <v>1</v>
      </c>
      <c r="E2473" s="558"/>
      <c r="F2473" s="558"/>
      <c r="G2473" s="558"/>
      <c r="H2473" s="558"/>
      <c r="I2473" s="558"/>
      <c r="J2473" s="558"/>
      <c r="K2473" s="567" t="str">
        <f t="shared" ref="K2473:X2473" si="1733">LataProjekcji</f>
        <v>Uzupełnij dane</v>
      </c>
      <c r="L2473" s="567" t="str">
        <f t="shared" si="1733"/>
        <v/>
      </c>
      <c r="M2473" s="567" t="str">
        <f t="shared" si="1733"/>
        <v/>
      </c>
      <c r="N2473" s="567" t="str">
        <f t="shared" si="1733"/>
        <v/>
      </c>
      <c r="O2473" s="567" t="str">
        <f t="shared" si="1733"/>
        <v/>
      </c>
      <c r="P2473" s="567" t="str">
        <f t="shared" si="1733"/>
        <v/>
      </c>
      <c r="Q2473" s="567" t="str">
        <f t="shared" si="1733"/>
        <v/>
      </c>
      <c r="R2473" s="567" t="str">
        <f t="shared" si="1733"/>
        <v/>
      </c>
      <c r="S2473" s="567" t="str">
        <f t="shared" si="1733"/>
        <v/>
      </c>
      <c r="T2473" s="567" t="str">
        <f t="shared" si="1733"/>
        <v/>
      </c>
      <c r="U2473" s="567" t="str">
        <f t="shared" si="1733"/>
        <v/>
      </c>
      <c r="V2473" s="567" t="str">
        <f t="shared" si="1733"/>
        <v/>
      </c>
      <c r="W2473" s="567" t="str">
        <f t="shared" si="1733"/>
        <v/>
      </c>
      <c r="X2473" s="567" t="str">
        <f t="shared" si="1733"/>
        <v/>
      </c>
    </row>
    <row r="2474" spans="1:24" hidden="1">
      <c r="B2474" s="554" t="s">
        <v>805</v>
      </c>
      <c r="D2474" s="1">
        <f ca="1">D1285</f>
        <v>1900</v>
      </c>
      <c r="E2474" s="1">
        <f ca="1">E1285</f>
        <v>1</v>
      </c>
      <c r="F2474" s="1">
        <f ca="1">IF(D2475&gt;10,F1285,1)</f>
        <v>1</v>
      </c>
      <c r="G2474" s="553" t="str">
        <f ca="1">IF(ISBLANK(OFFSET($E$269,$D2473,0)),"brak daty",IF(D2475&gt;10,EDATE(OFFSET($E$269,$D2473,0),D2477),DATE(D2474,E2474,1)))</f>
        <v>brak daty</v>
      </c>
      <c r="H2474" s="566" t="b">
        <f ca="1">SUM(K2474:X2474)=D2477</f>
        <v>1</v>
      </c>
      <c r="I2474" s="1" t="s">
        <v>801</v>
      </c>
      <c r="K2474" s="5">
        <f ca="1">IF(AND($G2475,NOT(ISTEXT($G2474)),ISNUMBER(Poczatek),ISNUMBER(Koniec_Projekt)),IFERROR(IF($D2474=LataProjekcji,$F2474,IF($D2474&lt;LataProjekcji,IF((SUM(K2474)+12)&lt;$D2477,12,$D2477-SUM(K2474)),0)),0),0)</f>
        <v>0</v>
      </c>
      <c r="L2474" s="5">
        <f ca="1">IF(AND($G2475,NOT(ISTEXT($G2474)),ISNUMBER(Poczatek),ISNUMBER(Koniec_Projekt)),IFERROR(IF($D2474=LataProjekcji,$F2474,IF($D2474&lt;LataProjekcji,IF((SUM($K2474:K2474)+12)&lt;$D2477,12,$D2477-SUM($K2474:K2474)),0)),0),0)</f>
        <v>0</v>
      </c>
      <c r="M2474" s="5">
        <f ca="1">IF(AND($G2475,NOT(ISTEXT($G2474)),ISNUMBER(Poczatek),ISNUMBER(Koniec_Projekt)),IFERROR(IF($D2474=LataProjekcji,$F2474,IF($D2474&lt;LataProjekcji,IF((SUM($K2474:L2474)+12)&lt;$D2477,12,$D2477-SUM($K2474:L2474)),0)),0),0)</f>
        <v>0</v>
      </c>
      <c r="N2474" s="5">
        <f ca="1">IF(AND($G2475,NOT(ISTEXT($G2474)),ISNUMBER(Poczatek),ISNUMBER(Koniec_Projekt)),IFERROR(IF($D2474=LataProjekcji,$F2474,IF($D2474&lt;LataProjekcji,IF((SUM($K2474:M2474)+12)&lt;$D2477,12,$D2477-SUM($K2474:M2474)),0)),0),0)</f>
        <v>0</v>
      </c>
      <c r="O2474" s="5">
        <f ca="1">IF(AND($G2475,NOT(ISTEXT($G2474)),ISNUMBER(Poczatek),ISNUMBER(Koniec_Projekt)),IFERROR(IF($D2474=LataProjekcji,$F2474,IF($D2474&lt;LataProjekcji,IF((SUM($K2474:N2474)+12)&lt;$D2477,12,$D2477-SUM($K2474:N2474)),0)),0),0)</f>
        <v>0</v>
      </c>
      <c r="P2474" s="5">
        <f ca="1">IF(AND($G2475,NOT(ISTEXT($G2474)),ISNUMBER(Poczatek),ISNUMBER(Koniec_Projekt)),IFERROR(IF($D2474=LataProjekcji,$F2474,IF($D2474&lt;LataProjekcji,IF((SUM($K2474:O2474)+12)&lt;$D2477,12,$D2477-SUM($K2474:O2474)),0)),0),0)</f>
        <v>0</v>
      </c>
      <c r="Q2474" s="5">
        <f ca="1">IF(AND($G2475,NOT(ISTEXT($G2474)),ISNUMBER(Poczatek),ISNUMBER(Koniec_Projekt)),IFERROR(IF($D2474=LataProjekcji,$F2474,IF($D2474&lt;LataProjekcji,IF((SUM($K2474:P2474)+12)&lt;$D2477,12,$D2477-SUM($K2474:P2474)),0)),0),0)</f>
        <v>0</v>
      </c>
      <c r="R2474" s="5">
        <f ca="1">IF(AND($G2475,NOT(ISTEXT($G2474)),ISNUMBER(Poczatek),ISNUMBER(Koniec_Projekt)),IFERROR(IF($D2474=LataProjekcji,$F2474,IF($D2474&lt;LataProjekcji,IF((SUM($K2474:Q2474)+12)&lt;$D2477,12,$D2477-SUM($K2474:Q2474)),0)),0),0)</f>
        <v>0</v>
      </c>
      <c r="S2474" s="5">
        <f ca="1">IF(AND($G2475,NOT(ISTEXT($G2474)),ISNUMBER(Poczatek),ISNUMBER(Koniec_Projekt)),IFERROR(IF($D2474=LataProjekcji,$F2474,IF($D2474&lt;LataProjekcji,IF((SUM($K2474:R2474)+12)&lt;$D2477,12,$D2477-SUM($K2474:R2474)),0)),0),0)</f>
        <v>0</v>
      </c>
      <c r="T2474" s="5">
        <f ca="1">IF(AND($G2475,NOT(ISTEXT($G2474)),ISNUMBER(Poczatek),ISNUMBER(Koniec_Projekt)),IFERROR(IF($D2474=LataProjekcji,$F2474,IF($D2474&lt;LataProjekcji,IF((SUM($K2474:S2474)+12)&lt;$D2477,12,$D2477-SUM($K2474:S2474)),0)),0),0)</f>
        <v>0</v>
      </c>
      <c r="U2474" s="5">
        <f ca="1">IF(AND($G2475,NOT(ISTEXT($G2474)),ISNUMBER(Poczatek),ISNUMBER(Koniec_Projekt)),IFERROR(IF($D2474=LataProjekcji,$F2474,IF($D2474&lt;LataProjekcji,IF((SUM($K2474:T2474)+12)&lt;$D2477,12,$D2477-SUM($K2474:T2474)),0)),0),0)</f>
        <v>0</v>
      </c>
      <c r="V2474" s="5">
        <f ca="1">IF(AND($G2475,NOT(ISTEXT($G2474)),ISNUMBER(Poczatek),ISNUMBER(Koniec_Projekt)),IFERROR(IF($D2474=LataProjekcji,$F2474,IF($D2474&lt;LataProjekcji,IF((SUM($K2474:U2474)+12)&lt;$D2477,12,$D2477-SUM($K2474:U2474)),0)),0),0)</f>
        <v>0</v>
      </c>
      <c r="W2474" s="5">
        <f ca="1">IF(AND($G2475,NOT(ISTEXT($G2474)),ISNUMBER(Poczatek),ISNUMBER(Koniec_Projekt)),IFERROR(IF($D2474=LataProjekcji,$F2474,IF($D2474&lt;LataProjekcji,IF((SUM($K2474:V2474)+12)&lt;$D2477,12,$D2477-SUM($K2474:V2474)),0)),0),0)</f>
        <v>0</v>
      </c>
      <c r="X2474" s="5">
        <f ca="1">IF(AND($G2475,NOT(ISTEXT($G2474)),ISNUMBER(Poczatek),ISNUMBER(Koniec_Projekt)),IFERROR(IF($D2474=LataProjekcji,$F2474,IF($D2474&lt;LataProjekcji,IF((SUM($K2474:W2474)+12)&lt;$D2477,12,$D2477-SUM($K2474:W2474)),0)),0),0)</f>
        <v>0</v>
      </c>
    </row>
    <row r="2475" spans="1:24" hidden="1">
      <c r="B2475" s="554" t="s">
        <v>807</v>
      </c>
      <c r="D2475" s="5">
        <f ca="1">D1286</f>
        <v>0</v>
      </c>
      <c r="E2475" s="474">
        <f ca="1">E1286</f>
        <v>0</v>
      </c>
      <c r="F2475" s="474">
        <f ca="1">F1286</f>
        <v>0</v>
      </c>
      <c r="G2475" s="1" t="b">
        <f>NOT(ISBLANK(am_wnip))</f>
        <v>0</v>
      </c>
      <c r="H2475" s="566" t="b">
        <f ca="1">SUM(K2475:X2475)=E2477</f>
        <v>1</v>
      </c>
      <c r="I2475" s="1" t="s">
        <v>802</v>
      </c>
      <c r="K2475" s="565">
        <f ca="1">IF(AND($G2475,NOT(ISTEXT($G2474)),ISNUMBER(Poczatek),ISNUMBER(Koniec_Projekt)),IFERROR(IF($D2474=LataProjekcji,IF($F2474&gt;$E2477,$E2477,$F2474),IF($D2477&gt;=$E2477,(IF($D2474&lt;LataProjekcji,IF((SUM(J2475:$K2475)+12)&lt;$E2477,12,$E2477-SUM(J2475:$K2475)),0)),(IF($D2474&lt;LataProjekcji,IF((SUM(J2475:$K2475)+12)&lt;$D2477,12,$D2477-SUM(J2475:$K2475)),0)))),0),0)</f>
        <v>0</v>
      </c>
      <c r="L2475" s="565">
        <f ca="1">IF(AND($G2475,NOT(ISTEXT($G2474)),ISNUMBER(Poczatek),ISNUMBER(Koniec_Projekt)),IFERROR(IF($D2474=LataProjekcji,IF($F2474&gt;$E2477,$E2477,$F2474),IF($D2477&gt;=$E2477,(IF($D2474&lt;LataProjekcji,IF((SUM($K2475:K2475)+12)&lt;$E2477,12,$E2477-SUM($K2475:K2475)),0)),(IF($D2474&lt;LataProjekcji,IF((SUM($K2475:K2475)+12)&lt;$D2477,12,$D2477-SUM($K2475:K2475)),0)))),0),0)</f>
        <v>0</v>
      </c>
      <c r="M2475" s="565">
        <f ca="1">IF(AND($G2475,NOT(ISTEXT($G2474)),ISNUMBER(Poczatek),ISNUMBER(Koniec_Projekt)),IFERROR(IF($D2474=LataProjekcji,IF($F2474&gt;$E2477,$E2477,$F2474),IF($D2477&gt;=$E2477,(IF($D2474&lt;LataProjekcji,IF((SUM($K2475:L2475)+12)&lt;$E2477,12,$E2477-SUM($K2475:L2475)),0)),(IF($D2474&lt;LataProjekcji,IF((SUM($K2475:L2475)+12)&lt;$D2477,12,$D2477-SUM($K2475:L2475)),0)))),0),0)</f>
        <v>0</v>
      </c>
      <c r="N2475" s="565">
        <f ca="1">IF(AND($G2475,NOT(ISTEXT($G2474)),ISNUMBER(Poczatek),ISNUMBER(Koniec_Projekt)),IFERROR(IF($D2474=LataProjekcji,IF($F2474&gt;$E2477,$E2477,$F2474),IF($D2477&gt;=$E2477,(IF($D2474&lt;LataProjekcji,IF((SUM($K2475:M2475)+12)&lt;$E2477,12,$E2477-SUM($K2475:M2475)),0)),(IF($D2474&lt;LataProjekcji,IF((SUM($K2475:M2475)+12)&lt;$D2477,12,$D2477-SUM($K2475:M2475)),0)))),0),0)</f>
        <v>0</v>
      </c>
      <c r="O2475" s="565">
        <f ca="1">IF(AND($G2475,NOT(ISTEXT($G2474)),ISNUMBER(Poczatek),ISNUMBER(Koniec_Projekt)),IFERROR(IF($D2474=LataProjekcji,IF($F2474&gt;$E2477,$E2477,$F2474),IF($D2477&gt;=$E2477,(IF($D2474&lt;LataProjekcji,IF((SUM($K2475:N2475)+12)&lt;$E2477,12,$E2477-SUM($K2475:N2475)),0)),(IF($D2474&lt;LataProjekcji,IF((SUM($K2475:N2475)+12)&lt;$D2477,12,$D2477-SUM($K2475:N2475)),0)))),0),0)</f>
        <v>0</v>
      </c>
      <c r="P2475" s="565">
        <f ca="1">IF(AND($G2475,NOT(ISTEXT($G2474)),ISNUMBER(Poczatek),ISNUMBER(Koniec_Projekt)),IFERROR(IF($D2474=LataProjekcji,IF($F2474&gt;$E2477,$E2477,$F2474),IF($D2477&gt;=$E2477,(IF($D2474&lt;LataProjekcji,IF((SUM($K2475:O2475)+12)&lt;$E2477,12,$E2477-SUM($K2475:O2475)),0)),(IF($D2474&lt;LataProjekcji,IF((SUM($K2475:O2475)+12)&lt;$D2477,12,$D2477-SUM($K2475:O2475)),0)))),0),0)</f>
        <v>0</v>
      </c>
      <c r="Q2475" s="565">
        <f ca="1">IF(AND($G2475,NOT(ISTEXT($G2474)),ISNUMBER(Poczatek),ISNUMBER(Koniec_Projekt)),IFERROR(IF($D2474=LataProjekcji,IF($F2474&gt;$E2477,$E2477,$F2474),IF($D2477&gt;=$E2477,(IF($D2474&lt;LataProjekcji,IF((SUM($K2475:P2475)+12)&lt;$E2477,12,$E2477-SUM($K2475:P2475)),0)),(IF($D2474&lt;LataProjekcji,IF((SUM($K2475:P2475)+12)&lt;$D2477,12,$D2477-SUM($K2475:P2475)),0)))),0),0)</f>
        <v>0</v>
      </c>
      <c r="R2475" s="565">
        <f ca="1">IF(AND($G2475,NOT(ISTEXT($G2474)),ISNUMBER(Poczatek),ISNUMBER(Koniec_Projekt)),IFERROR(IF($D2474=LataProjekcji,IF($F2474&gt;$E2477,$E2477,$F2474),IF($D2477&gt;=$E2477,(IF($D2474&lt;LataProjekcji,IF((SUM($K2475:Q2475)+12)&lt;$E2477,12,$E2477-SUM($K2475:Q2475)),0)),(IF($D2474&lt;LataProjekcji,IF((SUM($K2475:Q2475)+12)&lt;$D2477,12,$D2477-SUM($K2475:Q2475)),0)))),0),0)</f>
        <v>0</v>
      </c>
      <c r="S2475" s="565">
        <f ca="1">IF(AND($G2475,NOT(ISTEXT($G2474)),ISNUMBER(Poczatek),ISNUMBER(Koniec_Projekt)),IFERROR(IF($D2474=LataProjekcji,IF($F2474&gt;$E2477,$E2477,$F2474),IF($D2477&gt;=$E2477,(IF($D2474&lt;LataProjekcji,IF((SUM($K2475:R2475)+12)&lt;$E2477,12,$E2477-SUM($K2475:R2475)),0)),(IF($D2474&lt;LataProjekcji,IF((SUM($K2475:R2475)+12)&lt;$D2477,12,$D2477-SUM($K2475:R2475)),0)))),0),0)</f>
        <v>0</v>
      </c>
      <c r="T2475" s="565">
        <f ca="1">IF(AND($G2475,NOT(ISTEXT($G2474)),ISNUMBER(Poczatek),ISNUMBER(Koniec_Projekt)),IFERROR(IF($D2474=LataProjekcji,IF($F2474&gt;$E2477,$E2477,$F2474),IF($D2477&gt;=$E2477,(IF($D2474&lt;LataProjekcji,IF((SUM($K2475:S2475)+12)&lt;$E2477,12,$E2477-SUM($K2475:S2475)),0)),(IF($D2474&lt;LataProjekcji,IF((SUM($K2475:S2475)+12)&lt;$D2477,12,$D2477-SUM($K2475:S2475)),0)))),0),0)</f>
        <v>0</v>
      </c>
      <c r="U2475" s="565">
        <f ca="1">IF(AND($G2475,NOT(ISTEXT($G2474)),ISNUMBER(Poczatek),ISNUMBER(Koniec_Projekt)),IFERROR(IF($D2474=LataProjekcji,IF($F2474&gt;$E2477,$E2477,$F2474),IF($D2477&gt;=$E2477,(IF($D2474&lt;LataProjekcji,IF((SUM($K2475:T2475)+12)&lt;$E2477,12,$E2477-SUM($K2475:T2475)),0)),(IF($D2474&lt;LataProjekcji,IF((SUM($K2475:T2475)+12)&lt;$D2477,12,$D2477-SUM($K2475:T2475)),0)))),0),0)</f>
        <v>0</v>
      </c>
      <c r="V2475" s="565">
        <f ca="1">IF(AND($G2475,NOT(ISTEXT($G2474)),ISNUMBER(Poczatek),ISNUMBER(Koniec_Projekt)),IFERROR(IF($D2474=LataProjekcji,IF($F2474&gt;$E2477,$E2477,$F2474),IF($D2477&gt;=$E2477,(IF($D2474&lt;LataProjekcji,IF((SUM($K2475:U2475)+12)&lt;$E2477,12,$E2477-SUM($K2475:U2475)),0)),(IF($D2474&lt;LataProjekcji,IF((SUM($K2475:U2475)+12)&lt;$D2477,12,$D2477-SUM($K2475:U2475)),0)))),0),0)</f>
        <v>0</v>
      </c>
      <c r="W2475" s="565">
        <f ca="1">IF(AND($G2475,NOT(ISTEXT($G2474)),ISNUMBER(Poczatek),ISNUMBER(Koniec_Projekt)),IFERROR(IF($D2474=LataProjekcji,IF($F2474&gt;$E2477,$E2477,$F2474),IF($D2477&gt;=$E2477,(IF($D2474&lt;LataProjekcji,IF((SUM($K2475:V2475)+12)&lt;$E2477,12,$E2477-SUM($K2475:V2475)),0)),(IF($D2474&lt;LataProjekcji,IF((SUM($K2475:V2475)+12)&lt;$D2477,12,$D2477-SUM($K2475:V2475)),0)))),0),0)</f>
        <v>0</v>
      </c>
      <c r="X2475" s="565">
        <f ca="1">IF(AND($G2475,NOT(ISTEXT($G2474)),ISNUMBER(Poczatek),ISNUMBER(Koniec_Projekt)),IFERROR(IF($D2474=LataProjekcji,IF($F2474&gt;$E2477,$E2477,$F2474),IF($D2477&gt;=$E2477,(IF($D2474&lt;LataProjekcji,IF((SUM($K2475:W2475)+12)&lt;$E2477,12,$E2477-SUM($K2475:W2475)),0)),(IF($D2474&lt;LataProjekcji,IF((SUM($K2475:W2475)+12)&lt;$D2477,12,$D2477-SUM($K2475:W2475)),0)))),0),0)</f>
        <v>0</v>
      </c>
    </row>
    <row r="2476" spans="1:24" hidden="1">
      <c r="B2476" s="554" t="s">
        <v>806</v>
      </c>
      <c r="D2476" s="474">
        <f ca="1">D1287</f>
        <v>0</v>
      </c>
      <c r="E2476" s="474">
        <f ca="1">IF(D2475&gt;10,ROUND(D2476/12,2),D2476)</f>
        <v>0</v>
      </c>
      <c r="F2476" s="552">
        <f>Koniec_Projekt</f>
        <v>0</v>
      </c>
      <c r="G2476" s="330">
        <f>Miesiac_Koniec_Projekt</f>
        <v>0</v>
      </c>
      <c r="H2476" s="566" t="b">
        <f ca="1">SUM(K2476:X2476)=D2475</f>
        <v>1</v>
      </c>
      <c r="I2476" s="1" t="s">
        <v>739</v>
      </c>
      <c r="K2476" s="256">
        <f ca="1">IF(AND($G2475,NOT(ISTEXT($G2474)),ISNUMBER(Poczatek),ISNUMBER(Koniec_Projekt)),IFERROR(IF(LataProjekcji=$F2477,ROUND($D2475,0),ROUND(K2474*$E2476,0)),0),0)</f>
        <v>0</v>
      </c>
      <c r="L2476" s="5">
        <f ca="1">IF(AND($G2475,NOT(ISTEXT($G2474)),ISNUMBER(Poczatek),ISNUMBER(Koniec_Projekt)),IFERROR(IF(LataProjekcji=$F2477,ROUND($D2475-SUM(K2476:$K2476),0),ROUND(L2474*$E2476,0)),0),0)</f>
        <v>0</v>
      </c>
      <c r="M2476" s="5">
        <f ca="1">IF(AND($G2475,NOT(ISTEXT($G2474)),ISNUMBER(Poczatek),ISNUMBER(Koniec_Projekt)),IFERROR(IF(LataProjekcji=$F2477,ROUND($D2475-SUM($K2476:L2476),0),ROUND(M2474*$E2476,0)),0),0)</f>
        <v>0</v>
      </c>
      <c r="N2476" s="5">
        <f ca="1">IF(AND($G2475,NOT(ISTEXT($G2474)),ISNUMBER(Poczatek),ISNUMBER(Koniec_Projekt)),IFERROR(IF(LataProjekcji=$F2477,ROUND($D2475-SUM($K2476:M2476),0),ROUND(N2474*$E2476,0)),0),0)</f>
        <v>0</v>
      </c>
      <c r="O2476" s="5">
        <f ca="1">IF(AND($G2475,NOT(ISTEXT($G2474)),ISNUMBER(Poczatek),ISNUMBER(Koniec_Projekt)),IFERROR(IF(LataProjekcji=$F2477,ROUND($D2475-SUM($K2476:N2476),0),ROUND(O2474*$E2476,0)),0),0)</f>
        <v>0</v>
      </c>
      <c r="P2476" s="5">
        <f ca="1">IF(AND($G2475,NOT(ISTEXT($G2474)),ISNUMBER(Poczatek),ISNUMBER(Koniec_Projekt)),IFERROR(IF(LataProjekcji=$F2477,ROUND($D2475-SUM($K2476:O2476),0),ROUND(P2474*$E2476,0)),0),0)</f>
        <v>0</v>
      </c>
      <c r="Q2476" s="5">
        <f ca="1">IF(AND($G2475,NOT(ISTEXT($G2474)),ISNUMBER(Poczatek),ISNUMBER(Koniec_Projekt)),IFERROR(IF(LataProjekcji=$F2477,ROUND($D2475-SUM($K2476:P2476),0),ROUND(Q2474*$E2476,0)),0),0)</f>
        <v>0</v>
      </c>
      <c r="R2476" s="5">
        <f ca="1">IF(AND($G2475,NOT(ISTEXT($G2474)),ISNUMBER(Poczatek),ISNUMBER(Koniec_Projekt)),IFERROR(IF(LataProjekcji=$F2477,ROUND($D2475-SUM($K2476:Q2476),0),ROUND(R2474*$E2476,0)),0),0)</f>
        <v>0</v>
      </c>
      <c r="S2476" s="5">
        <f ca="1">IF(AND($G2475,NOT(ISTEXT($G2474)),ISNUMBER(Poczatek),ISNUMBER(Koniec_Projekt)),IFERROR(IF(LataProjekcji=$F2477,ROUND($D2475-SUM($K2476:R2476),0),ROUND(S2474*$E2476,0)),0),0)</f>
        <v>0</v>
      </c>
      <c r="T2476" s="5">
        <f ca="1">IF(AND($G2475,NOT(ISTEXT($G2474)),ISNUMBER(Poczatek),ISNUMBER(Koniec_Projekt)),IFERROR(IF(LataProjekcji=$F2477,ROUND($D2475-SUM($K2476:S2476),0),ROUND(T2474*$E2476,0)),0),0)</f>
        <v>0</v>
      </c>
      <c r="U2476" s="5">
        <f ca="1">IF(AND($G2475,NOT(ISTEXT($G2474)),ISNUMBER(Poczatek),ISNUMBER(Koniec_Projekt)),IFERROR(IF(LataProjekcji=$F2477,ROUND($D2475-SUM($K2476:T2476),0),ROUND(U2474*$E2476,0)),0),0)</f>
        <v>0</v>
      </c>
      <c r="V2476" s="5">
        <f ca="1">IF(AND($G2475,NOT(ISTEXT($G2474)),ISNUMBER(Poczatek),ISNUMBER(Koniec_Projekt)),IFERROR(IF(LataProjekcji=$F2477,ROUND($D2475-SUM($K2476:U2476),0),ROUND(V2474*$E2476,0)),0),0)</f>
        <v>0</v>
      </c>
      <c r="W2476" s="5">
        <f ca="1">IF(AND($G2475,NOT(ISTEXT($G2474)),ISNUMBER(Poczatek),ISNUMBER(Koniec_Projekt)),IFERROR(IF(LataProjekcji=$F2477,ROUND($D2475-SUM($K2476:V2476),0),ROUND(W2474*$E2476,0)),0),0)</f>
        <v>0</v>
      </c>
      <c r="X2476" s="5">
        <f ca="1">IF(AND($G2475,NOT(ISTEXT($G2474)),ISNUMBER(Poczatek),ISNUMBER(Koniec_Projekt)),IFERROR(IF(LataProjekcji=$F2477,ROUND($D2475-SUM($K2476:W2476),0),ROUND(X2474*$E2476,0)),0),0)</f>
        <v>0</v>
      </c>
    </row>
    <row r="2477" spans="1:24" hidden="1">
      <c r="B2477" s="554" t="s">
        <v>803</v>
      </c>
      <c r="D2477" s="1">
        <f ca="1">IFERROR(ROUNDUP(D2475/E2476,0),0)</f>
        <v>0</v>
      </c>
      <c r="E2477" s="1">
        <f ca="1">IF(D2477=0,0,DATEDIF(DATE(D2474,E2474,1),DATE(F2476,G2476,1),"m"))</f>
        <v>0</v>
      </c>
      <c r="F2477" s="1" t="str">
        <f ca="1">IFERROR(YEAR(G2474),"brak daty")</f>
        <v>brak daty</v>
      </c>
      <c r="G2477" s="1" t="str">
        <f ca="1">IFERROR(MONTH(G2474),"brak daty")</f>
        <v>brak daty</v>
      </c>
      <c r="H2477" s="5"/>
      <c r="I2477" s="1" t="s">
        <v>444</v>
      </c>
      <c r="K2477" s="5">
        <f ca="1">IF(AND($G2475,NOT(ISTEXT($G2474)),ISNUMBER(Poczatek),ISNUMBER(Koniec_Projekt)),IFERROR(IF(LataProjekcji=$F2476,IF(AND($G2476=$G2477,$F2476=$F2477),ROUND($D2475-SUM($K2477),0),ROUND(K2475*$E2476,0)),IF(LataProjekcji&gt;$F2476,0,ROUND(K2475*$E2476,0))),0),0)</f>
        <v>0</v>
      </c>
      <c r="L2477" s="5">
        <f ca="1">IF(AND($G2475,NOT(ISTEXT($G2474)),ISNUMBER(Poczatek),ISNUMBER(Koniec_Projekt)),IFERROR(IF(LataProjekcji=$F2476,IF(AND($G2476=$G2477,$F2476=$F2477),ROUND($D2475-SUM($K2477:K2477),0),ROUND(L2475*$E2476,0)),IF(LataProjekcji&gt;$F2476,0,ROUND(L2475*$E2476,0))),0),0)</f>
        <v>0</v>
      </c>
      <c r="M2477" s="5">
        <f ca="1">IF(AND($G2475,NOT(ISTEXT($G2474)),ISNUMBER(Poczatek),ISNUMBER(Koniec_Projekt)),IFERROR(IF(LataProjekcji=$F2476,IF(AND($G2476=$G2477,$F2476=$F2477),ROUND($D2475-SUM($K2477:L2477),0),ROUND(M2475*$E2476,0)),IF(LataProjekcji&gt;$F2476,0,ROUND(M2475*$E2476,0))),0),0)</f>
        <v>0</v>
      </c>
      <c r="N2477" s="5">
        <f ca="1">IF(AND($G2475,NOT(ISTEXT($G2474)),ISNUMBER(Poczatek),ISNUMBER(Koniec_Projekt)),IFERROR(IF(LataProjekcji=$F2476,IF(AND($G2476=$G2477,$F2476=$F2477),ROUND($D2475-SUM($K2477:M2477),0),ROUND(N2475*$E2476,0)),IF(LataProjekcji&gt;$F2476,0,ROUND(N2475*$E2476,0))),0),0)</f>
        <v>0</v>
      </c>
      <c r="O2477" s="5">
        <f ca="1">IF(AND($G2475,NOT(ISTEXT($G2474)),ISNUMBER(Poczatek),ISNUMBER(Koniec_Projekt)),IFERROR(IF(LataProjekcji=$F2476,IF(AND($G2476=$G2477,$F2476=$F2477),ROUND($D2475-SUM($K2477:N2477),0),ROUND(O2475*$E2476,0)),IF(LataProjekcji&gt;$F2476,0,ROUND(O2475*$E2476,0))),0),0)</f>
        <v>0</v>
      </c>
      <c r="P2477" s="5">
        <f ca="1">IF(AND($G2475,NOT(ISTEXT($G2474)),ISNUMBER(Poczatek),ISNUMBER(Koniec_Projekt)),IFERROR(IF(LataProjekcji=$F2476,IF(AND($G2476=$G2477,$F2476=$F2477),ROUND($D2475-SUM($K2477:O2477),0),ROUND(P2475*$E2476,0)),IF(LataProjekcji&gt;$F2476,0,ROUND(P2475*$E2476,0))),0),0)</f>
        <v>0</v>
      </c>
      <c r="Q2477" s="5">
        <f ca="1">IF(AND($G2475,NOT(ISTEXT($G2474)),ISNUMBER(Poczatek),ISNUMBER(Koniec_Projekt)),IFERROR(IF(LataProjekcji=$F2476,IF(AND($G2476=$G2477,$F2476=$F2477),ROUND($D2475-SUM($K2477:P2477),0),ROUND(Q2475*$E2476,0)),IF(LataProjekcji&gt;$F2476,0,ROUND(Q2475*$E2476,0))),0),0)</f>
        <v>0</v>
      </c>
      <c r="R2477" s="5">
        <f ca="1">IF(AND($G2475,NOT(ISTEXT($G2474)),ISNUMBER(Poczatek),ISNUMBER(Koniec_Projekt)),IFERROR(IF(LataProjekcji=$F2476,IF(AND($G2476=$G2477,$F2476=$F2477),ROUND($D2475-SUM($K2477:Q2477),0),ROUND(R2475*$E2476,0)),IF(LataProjekcji&gt;$F2476,0,ROUND(R2475*$E2476,0))),0),0)</f>
        <v>0</v>
      </c>
      <c r="S2477" s="5">
        <f ca="1">IF(AND($G2475,NOT(ISTEXT($G2474)),ISNUMBER(Poczatek),ISNUMBER(Koniec_Projekt)),IFERROR(IF(LataProjekcji=$F2476,IF(AND($G2476=$G2477,$F2476=$F2477),ROUND($D2475-SUM($K2477:R2477),0),ROUND(S2475*$E2476,0)),IF(LataProjekcji&gt;$F2476,0,ROUND(S2475*$E2476,0))),0),0)</f>
        <v>0</v>
      </c>
      <c r="T2477" s="5">
        <f ca="1">IF(AND($G2475,NOT(ISTEXT($G2474)),ISNUMBER(Poczatek),ISNUMBER(Koniec_Projekt)),IFERROR(IF(LataProjekcji=$F2476,IF(AND($G2476=$G2477,$F2476=$F2477),ROUND($D2475-SUM($K2477:S2477),0),ROUND(T2475*$E2476,0)),IF(LataProjekcji&gt;$F2476,0,ROUND(T2475*$E2476,0))),0),0)</f>
        <v>0</v>
      </c>
      <c r="U2477" s="5">
        <f ca="1">IF(AND($G2475,NOT(ISTEXT($G2474)),ISNUMBER(Poczatek),ISNUMBER(Koniec_Projekt)),IFERROR(IF(LataProjekcji=$F2476,IF(AND($G2476=$G2477,$F2476=$F2477),ROUND($D2475-SUM($K2477:T2477),0),ROUND(U2475*$E2476,0)),IF(LataProjekcji&gt;$F2476,0,ROUND(U2475*$E2476,0))),0),0)</f>
        <v>0</v>
      </c>
      <c r="V2477" s="5">
        <f ca="1">IF(AND($G2475,NOT(ISTEXT($G2474)),ISNUMBER(Poczatek),ISNUMBER(Koniec_Projekt)),IFERROR(IF(LataProjekcji=$F2476,IF(AND($G2476=$G2477,$F2476=$F2477),ROUND($D2475-SUM($K2477:U2477),0),ROUND(V2475*$E2476,0)),IF(LataProjekcji&gt;$F2476,0,ROUND(V2475*$E2476,0))),0),0)</f>
        <v>0</v>
      </c>
      <c r="W2477" s="5">
        <f ca="1">IF(AND($G2475,NOT(ISTEXT($G2474)),ISNUMBER(Poczatek),ISNUMBER(Koniec_Projekt)),IFERROR(IF(LataProjekcji=$F2476,IF(AND($G2476=$G2477,$F2476=$F2477),ROUND($D2475-SUM($K2477:V2477),0),ROUND(W2475*$E2476,0)),IF(LataProjekcji&gt;$F2476,0,ROUND(W2475*$E2476,0))),0),0)</f>
        <v>0</v>
      </c>
      <c r="X2477" s="5">
        <f ca="1">IF(AND($G2475,NOT(ISTEXT($G2474)),ISNUMBER(Poczatek),ISNUMBER(Koniec_Projekt)),IFERROR(IF(LataProjekcji=$F2476,IF(AND($G2476=$G2477,$F2476=$F2477),ROUND($D2475-SUM($K2477:W2477),0),ROUND(X2475*$E2476,0)),IF(LataProjekcji&gt;$F2476,0,ROUND(X2475*$E2476,0))),0),0)</f>
        <v>0</v>
      </c>
    </row>
    <row r="2478" spans="1:24" ht="12.75" hidden="1" thickBot="1">
      <c r="B2478" s="555" t="s">
        <v>804</v>
      </c>
      <c r="C2478" s="556"/>
      <c r="D2478" s="557">
        <f ca="1">IF(D2475&gt;10,ROUND((D2477-1)*E2476,0),E2476)</f>
        <v>0</v>
      </c>
      <c r="E2478" s="557">
        <f ca="1">D2475-D2478</f>
        <v>0</v>
      </c>
      <c r="F2478" s="556"/>
      <c r="G2478" s="556"/>
      <c r="H2478" s="556"/>
      <c r="I2478" s="556"/>
      <c r="J2478" s="556"/>
      <c r="K2478" s="556"/>
      <c r="L2478" s="556"/>
      <c r="M2478" s="556"/>
      <c r="N2478" s="556"/>
      <c r="O2478" s="556"/>
      <c r="P2478" s="556"/>
      <c r="Q2478" s="556"/>
      <c r="R2478" s="556"/>
      <c r="S2478" s="556"/>
      <c r="T2478" s="556"/>
      <c r="U2478" s="556"/>
      <c r="V2478" s="556"/>
      <c r="W2478" s="556"/>
      <c r="X2478" s="556"/>
    </row>
    <row r="2479" spans="1:24" ht="12.75" hidden="1" thickTop="1">
      <c r="C2479" s="251"/>
      <c r="D2479" s="474"/>
      <c r="E2479" s="474"/>
      <c r="F2479" s="474"/>
      <c r="G2479" s="474"/>
    </row>
    <row r="2480" spans="1:24" ht="12.75" hidden="1" thickBot="1">
      <c r="B2480" s="558" t="str">
        <f ca="1">"nazwa ST: "&amp;B1291</f>
        <v>nazwa ST: 0</v>
      </c>
      <c r="C2480" s="558"/>
      <c r="D2480" s="559">
        <f>D1291</f>
        <v>2</v>
      </c>
      <c r="E2480" s="558"/>
      <c r="F2480" s="558"/>
      <c r="G2480" s="558"/>
      <c r="H2480" s="558"/>
      <c r="I2480" s="558"/>
      <c r="J2480" s="558"/>
      <c r="K2480" s="567" t="str">
        <f t="shared" ref="K2480:X2480" si="1734">LataProjekcji</f>
        <v>Uzupełnij dane</v>
      </c>
      <c r="L2480" s="567" t="str">
        <f t="shared" si="1734"/>
        <v/>
      </c>
      <c r="M2480" s="567" t="str">
        <f t="shared" si="1734"/>
        <v/>
      </c>
      <c r="N2480" s="567" t="str">
        <f t="shared" si="1734"/>
        <v/>
      </c>
      <c r="O2480" s="567" t="str">
        <f t="shared" si="1734"/>
        <v/>
      </c>
      <c r="P2480" s="567" t="str">
        <f t="shared" si="1734"/>
        <v/>
      </c>
      <c r="Q2480" s="567" t="str">
        <f t="shared" si="1734"/>
        <v/>
      </c>
      <c r="R2480" s="567" t="str">
        <f t="shared" si="1734"/>
        <v/>
      </c>
      <c r="S2480" s="567" t="str">
        <f t="shared" si="1734"/>
        <v/>
      </c>
      <c r="T2480" s="567" t="str">
        <f t="shared" si="1734"/>
        <v/>
      </c>
      <c r="U2480" s="567" t="str">
        <f t="shared" si="1734"/>
        <v/>
      </c>
      <c r="V2480" s="567" t="str">
        <f t="shared" si="1734"/>
        <v/>
      </c>
      <c r="W2480" s="567" t="str">
        <f t="shared" si="1734"/>
        <v/>
      </c>
      <c r="X2480" s="567" t="str">
        <f t="shared" si="1734"/>
        <v/>
      </c>
    </row>
    <row r="2481" spans="2:24" hidden="1">
      <c r="B2481" s="554" t="s">
        <v>805</v>
      </c>
      <c r="D2481" s="1">
        <f ca="1">D1292</f>
        <v>1900</v>
      </c>
      <c r="E2481" s="1">
        <f ca="1">E1292</f>
        <v>1</v>
      </c>
      <c r="F2481" s="1">
        <f ca="1">IF(D2482&gt;10,F1292,1)</f>
        <v>1</v>
      </c>
      <c r="G2481" s="553" t="str">
        <f ca="1">IF(ISBLANK(OFFSET($E$269,$D2480,0)),"brak daty",IF(D2482&gt;10,EDATE(OFFSET($E$269,$D2480,0),D2484),DATE(D2481,E2481,1)))</f>
        <v>brak daty</v>
      </c>
      <c r="H2481" s="566" t="b">
        <f ca="1">SUM(K2481:X2481)=D2484</f>
        <v>1</v>
      </c>
      <c r="I2481" s="1" t="s">
        <v>801</v>
      </c>
      <c r="K2481" s="5">
        <f ca="1">IF(AND($G2482,NOT(ISTEXT($G2481)),ISNUMBER(Poczatek),ISNUMBER(Koniec_Projekt)),IFERROR(IF($D2481=LataProjekcji,$F2481,IF($D2481&lt;LataProjekcji,IF((SUM(K2481)+12)&lt;$D2484,12,$D2484-SUM(K2481)),0)),0),0)</f>
        <v>0</v>
      </c>
      <c r="L2481" s="5">
        <f ca="1">IF(AND($G2482,NOT(ISTEXT($G2481)),ISNUMBER(Poczatek),ISNUMBER(Koniec_Projekt)),IFERROR(IF($D2481=LataProjekcji,$F2481,IF($D2481&lt;LataProjekcji,IF((SUM($K2481:K2481)+12)&lt;$D2484,12,$D2484-SUM($K2481:K2481)),0)),0),0)</f>
        <v>0</v>
      </c>
      <c r="M2481" s="5">
        <f ca="1">IF(AND($G2482,NOT(ISTEXT($G2481)),ISNUMBER(Poczatek),ISNUMBER(Koniec_Projekt)),IFERROR(IF($D2481=LataProjekcji,$F2481,IF($D2481&lt;LataProjekcji,IF((SUM($K2481:L2481)+12)&lt;$D2484,12,$D2484-SUM($K2481:L2481)),0)),0),0)</f>
        <v>0</v>
      </c>
      <c r="N2481" s="5">
        <f ca="1">IF(AND($G2482,NOT(ISTEXT($G2481)),ISNUMBER(Poczatek),ISNUMBER(Koniec_Projekt)),IFERROR(IF($D2481=LataProjekcji,$F2481,IF($D2481&lt;LataProjekcji,IF((SUM($K2481:M2481)+12)&lt;$D2484,12,$D2484-SUM($K2481:M2481)),0)),0),0)</f>
        <v>0</v>
      </c>
      <c r="O2481" s="5">
        <f ca="1">IF(AND($G2482,NOT(ISTEXT($G2481)),ISNUMBER(Poczatek),ISNUMBER(Koniec_Projekt)),IFERROR(IF($D2481=LataProjekcji,$F2481,IF($D2481&lt;LataProjekcji,IF((SUM($K2481:N2481)+12)&lt;$D2484,12,$D2484-SUM($K2481:N2481)),0)),0),0)</f>
        <v>0</v>
      </c>
      <c r="P2481" s="5">
        <f ca="1">IF(AND($G2482,NOT(ISTEXT($G2481)),ISNUMBER(Poczatek),ISNUMBER(Koniec_Projekt)),IFERROR(IF($D2481=LataProjekcji,$F2481,IF($D2481&lt;LataProjekcji,IF((SUM($K2481:O2481)+12)&lt;$D2484,12,$D2484-SUM($K2481:O2481)),0)),0),0)</f>
        <v>0</v>
      </c>
      <c r="Q2481" s="5">
        <f ca="1">IF(AND($G2482,NOT(ISTEXT($G2481)),ISNUMBER(Poczatek),ISNUMBER(Koniec_Projekt)),IFERROR(IF($D2481=LataProjekcji,$F2481,IF($D2481&lt;LataProjekcji,IF((SUM($K2481:P2481)+12)&lt;$D2484,12,$D2484-SUM($K2481:P2481)),0)),0),0)</f>
        <v>0</v>
      </c>
      <c r="R2481" s="5">
        <f ca="1">IF(AND($G2482,NOT(ISTEXT($G2481)),ISNUMBER(Poczatek),ISNUMBER(Koniec_Projekt)),IFERROR(IF($D2481=LataProjekcji,$F2481,IF($D2481&lt;LataProjekcji,IF((SUM($K2481:Q2481)+12)&lt;$D2484,12,$D2484-SUM($K2481:Q2481)),0)),0),0)</f>
        <v>0</v>
      </c>
      <c r="S2481" s="5">
        <f ca="1">IF(AND($G2482,NOT(ISTEXT($G2481)),ISNUMBER(Poczatek),ISNUMBER(Koniec_Projekt)),IFERROR(IF($D2481=LataProjekcji,$F2481,IF($D2481&lt;LataProjekcji,IF((SUM($K2481:R2481)+12)&lt;$D2484,12,$D2484-SUM($K2481:R2481)),0)),0),0)</f>
        <v>0</v>
      </c>
      <c r="T2481" s="5">
        <f ca="1">IF(AND($G2482,NOT(ISTEXT($G2481)),ISNUMBER(Poczatek),ISNUMBER(Koniec_Projekt)),IFERROR(IF($D2481=LataProjekcji,$F2481,IF($D2481&lt;LataProjekcji,IF((SUM($K2481:S2481)+12)&lt;$D2484,12,$D2484-SUM($K2481:S2481)),0)),0),0)</f>
        <v>0</v>
      </c>
      <c r="U2481" s="5">
        <f ca="1">IF(AND($G2482,NOT(ISTEXT($G2481)),ISNUMBER(Poczatek),ISNUMBER(Koniec_Projekt)),IFERROR(IF($D2481=LataProjekcji,$F2481,IF($D2481&lt;LataProjekcji,IF((SUM($K2481:T2481)+12)&lt;$D2484,12,$D2484-SUM($K2481:T2481)),0)),0),0)</f>
        <v>0</v>
      </c>
      <c r="V2481" s="5">
        <f ca="1">IF(AND($G2482,NOT(ISTEXT($G2481)),ISNUMBER(Poczatek),ISNUMBER(Koniec_Projekt)),IFERROR(IF($D2481=LataProjekcji,$F2481,IF($D2481&lt;LataProjekcji,IF((SUM($K2481:U2481)+12)&lt;$D2484,12,$D2484-SUM($K2481:U2481)),0)),0),0)</f>
        <v>0</v>
      </c>
      <c r="W2481" s="5">
        <f ca="1">IF(AND($G2482,NOT(ISTEXT($G2481)),ISNUMBER(Poczatek),ISNUMBER(Koniec_Projekt)),IFERROR(IF($D2481=LataProjekcji,$F2481,IF($D2481&lt;LataProjekcji,IF((SUM($K2481:V2481)+12)&lt;$D2484,12,$D2484-SUM($K2481:V2481)),0)),0),0)</f>
        <v>0</v>
      </c>
      <c r="X2481" s="5">
        <f ca="1">IF(AND($G2482,NOT(ISTEXT($G2481)),ISNUMBER(Poczatek),ISNUMBER(Koniec_Projekt)),IFERROR(IF($D2481=LataProjekcji,$F2481,IF($D2481&lt;LataProjekcji,IF((SUM($K2481:W2481)+12)&lt;$D2484,12,$D2484-SUM($K2481:W2481)),0)),0),0)</f>
        <v>0</v>
      </c>
    </row>
    <row r="2482" spans="2:24" hidden="1">
      <c r="B2482" s="554" t="s">
        <v>807</v>
      </c>
      <c r="D2482" s="5">
        <f ca="1">D1293</f>
        <v>0</v>
      </c>
      <c r="E2482" s="474">
        <f ca="1">E1293</f>
        <v>0</v>
      </c>
      <c r="F2482" s="474">
        <f ca="1">F1293</f>
        <v>0</v>
      </c>
      <c r="G2482" s="1" t="b">
        <f>NOT(ISBLANK(am_wnip))</f>
        <v>0</v>
      </c>
      <c r="H2482" s="566" t="b">
        <f ca="1">SUM(K2482:X2482)=E2484</f>
        <v>1</v>
      </c>
      <c r="I2482" s="1" t="s">
        <v>802</v>
      </c>
      <c r="K2482" s="565">
        <f ca="1">IF(AND($G2482,NOT(ISTEXT($G2481)),ISNUMBER(Poczatek),ISNUMBER(Koniec_Projekt)),IFERROR(IF($D2481=LataProjekcji,IF($F2481&gt;$E2484,$E2484,$F2481),IF($D2484&gt;=$E2484,(IF($D2481&lt;LataProjekcji,IF((SUM(J2482:$K2482)+12)&lt;$E2484,12,$E2484-SUM(J2482:$K2482)),0)),(IF($D2481&lt;LataProjekcji,IF((SUM(J2482:$K2482)+12)&lt;$D2484,12,$D2484-SUM(J2482:$K2482)),0)))),0),0)</f>
        <v>0</v>
      </c>
      <c r="L2482" s="565">
        <f ca="1">IF(AND($G2482,NOT(ISTEXT($G2481)),ISNUMBER(Poczatek),ISNUMBER(Koniec_Projekt)),IFERROR(IF($D2481=LataProjekcji,IF($F2481&gt;$E2484,$E2484,$F2481),IF($D2484&gt;=$E2484,(IF($D2481&lt;LataProjekcji,IF((SUM($K2482:K2482)+12)&lt;$E2484,12,$E2484-SUM($K2482:K2482)),0)),(IF($D2481&lt;LataProjekcji,IF((SUM($K2482:K2482)+12)&lt;$D2484,12,$D2484-SUM($K2482:K2482)),0)))),0),0)</f>
        <v>0</v>
      </c>
      <c r="M2482" s="565">
        <f ca="1">IF(AND($G2482,NOT(ISTEXT($G2481)),ISNUMBER(Poczatek),ISNUMBER(Koniec_Projekt)),IFERROR(IF($D2481=LataProjekcji,IF($F2481&gt;$E2484,$E2484,$F2481),IF($D2484&gt;=$E2484,(IF($D2481&lt;LataProjekcji,IF((SUM($K2482:L2482)+12)&lt;$E2484,12,$E2484-SUM($K2482:L2482)),0)),(IF($D2481&lt;LataProjekcji,IF((SUM($K2482:L2482)+12)&lt;$D2484,12,$D2484-SUM($K2482:L2482)),0)))),0),0)</f>
        <v>0</v>
      </c>
      <c r="N2482" s="565">
        <f ca="1">IF(AND($G2482,NOT(ISTEXT($G2481)),ISNUMBER(Poczatek),ISNUMBER(Koniec_Projekt)),IFERROR(IF($D2481=LataProjekcji,IF($F2481&gt;$E2484,$E2484,$F2481),IF($D2484&gt;=$E2484,(IF($D2481&lt;LataProjekcji,IF((SUM($K2482:M2482)+12)&lt;$E2484,12,$E2484-SUM($K2482:M2482)),0)),(IF($D2481&lt;LataProjekcji,IF((SUM($K2482:M2482)+12)&lt;$D2484,12,$D2484-SUM($K2482:M2482)),0)))),0),0)</f>
        <v>0</v>
      </c>
      <c r="O2482" s="565">
        <f ca="1">IF(AND($G2482,NOT(ISTEXT($G2481)),ISNUMBER(Poczatek),ISNUMBER(Koniec_Projekt)),IFERROR(IF($D2481=LataProjekcji,IF($F2481&gt;$E2484,$E2484,$F2481),IF($D2484&gt;=$E2484,(IF($D2481&lt;LataProjekcji,IF((SUM($K2482:N2482)+12)&lt;$E2484,12,$E2484-SUM($K2482:N2482)),0)),(IF($D2481&lt;LataProjekcji,IF((SUM($K2482:N2482)+12)&lt;$D2484,12,$D2484-SUM($K2482:N2482)),0)))),0),0)</f>
        <v>0</v>
      </c>
      <c r="P2482" s="565">
        <f ca="1">IF(AND($G2482,NOT(ISTEXT($G2481)),ISNUMBER(Poczatek),ISNUMBER(Koniec_Projekt)),IFERROR(IF($D2481=LataProjekcji,IF($F2481&gt;$E2484,$E2484,$F2481),IF($D2484&gt;=$E2484,(IF($D2481&lt;LataProjekcji,IF((SUM($K2482:O2482)+12)&lt;$E2484,12,$E2484-SUM($K2482:O2482)),0)),(IF($D2481&lt;LataProjekcji,IF((SUM($K2482:O2482)+12)&lt;$D2484,12,$D2484-SUM($K2482:O2482)),0)))),0),0)</f>
        <v>0</v>
      </c>
      <c r="Q2482" s="565">
        <f ca="1">IF(AND($G2482,NOT(ISTEXT($G2481)),ISNUMBER(Poczatek),ISNUMBER(Koniec_Projekt)),IFERROR(IF($D2481=LataProjekcji,IF($F2481&gt;$E2484,$E2484,$F2481),IF($D2484&gt;=$E2484,(IF($D2481&lt;LataProjekcji,IF((SUM($K2482:P2482)+12)&lt;$E2484,12,$E2484-SUM($K2482:P2482)),0)),(IF($D2481&lt;LataProjekcji,IF((SUM($K2482:P2482)+12)&lt;$D2484,12,$D2484-SUM($K2482:P2482)),0)))),0),0)</f>
        <v>0</v>
      </c>
      <c r="R2482" s="565">
        <f ca="1">IF(AND($G2482,NOT(ISTEXT($G2481)),ISNUMBER(Poczatek),ISNUMBER(Koniec_Projekt)),IFERROR(IF($D2481=LataProjekcji,IF($F2481&gt;$E2484,$E2484,$F2481),IF($D2484&gt;=$E2484,(IF($D2481&lt;LataProjekcji,IF((SUM($K2482:Q2482)+12)&lt;$E2484,12,$E2484-SUM($K2482:Q2482)),0)),(IF($D2481&lt;LataProjekcji,IF((SUM($K2482:Q2482)+12)&lt;$D2484,12,$D2484-SUM($K2482:Q2482)),0)))),0),0)</f>
        <v>0</v>
      </c>
      <c r="S2482" s="565">
        <f ca="1">IF(AND($G2482,NOT(ISTEXT($G2481)),ISNUMBER(Poczatek),ISNUMBER(Koniec_Projekt)),IFERROR(IF($D2481=LataProjekcji,IF($F2481&gt;$E2484,$E2484,$F2481),IF($D2484&gt;=$E2484,(IF($D2481&lt;LataProjekcji,IF((SUM($K2482:R2482)+12)&lt;$E2484,12,$E2484-SUM($K2482:R2482)),0)),(IF($D2481&lt;LataProjekcji,IF((SUM($K2482:R2482)+12)&lt;$D2484,12,$D2484-SUM($K2482:R2482)),0)))),0),0)</f>
        <v>0</v>
      </c>
      <c r="T2482" s="565">
        <f ca="1">IF(AND($G2482,NOT(ISTEXT($G2481)),ISNUMBER(Poczatek),ISNUMBER(Koniec_Projekt)),IFERROR(IF($D2481=LataProjekcji,IF($F2481&gt;$E2484,$E2484,$F2481),IF($D2484&gt;=$E2484,(IF($D2481&lt;LataProjekcji,IF((SUM($K2482:S2482)+12)&lt;$E2484,12,$E2484-SUM($K2482:S2482)),0)),(IF($D2481&lt;LataProjekcji,IF((SUM($K2482:S2482)+12)&lt;$D2484,12,$D2484-SUM($K2482:S2482)),0)))),0),0)</f>
        <v>0</v>
      </c>
      <c r="U2482" s="565">
        <f ca="1">IF(AND($G2482,NOT(ISTEXT($G2481)),ISNUMBER(Poczatek),ISNUMBER(Koniec_Projekt)),IFERROR(IF($D2481=LataProjekcji,IF($F2481&gt;$E2484,$E2484,$F2481),IF($D2484&gt;=$E2484,(IF($D2481&lt;LataProjekcji,IF((SUM($K2482:T2482)+12)&lt;$E2484,12,$E2484-SUM($K2482:T2482)),0)),(IF($D2481&lt;LataProjekcji,IF((SUM($K2482:T2482)+12)&lt;$D2484,12,$D2484-SUM($K2482:T2482)),0)))),0),0)</f>
        <v>0</v>
      </c>
      <c r="V2482" s="565">
        <f ca="1">IF(AND($G2482,NOT(ISTEXT($G2481)),ISNUMBER(Poczatek),ISNUMBER(Koniec_Projekt)),IFERROR(IF($D2481=LataProjekcji,IF($F2481&gt;$E2484,$E2484,$F2481),IF($D2484&gt;=$E2484,(IF($D2481&lt;LataProjekcji,IF((SUM($K2482:U2482)+12)&lt;$E2484,12,$E2484-SUM($K2482:U2482)),0)),(IF($D2481&lt;LataProjekcji,IF((SUM($K2482:U2482)+12)&lt;$D2484,12,$D2484-SUM($K2482:U2482)),0)))),0),0)</f>
        <v>0</v>
      </c>
      <c r="W2482" s="565">
        <f ca="1">IF(AND($G2482,NOT(ISTEXT($G2481)),ISNUMBER(Poczatek),ISNUMBER(Koniec_Projekt)),IFERROR(IF($D2481=LataProjekcji,IF($F2481&gt;$E2484,$E2484,$F2481),IF($D2484&gt;=$E2484,(IF($D2481&lt;LataProjekcji,IF((SUM($K2482:V2482)+12)&lt;$E2484,12,$E2484-SUM($K2482:V2482)),0)),(IF($D2481&lt;LataProjekcji,IF((SUM($K2482:V2482)+12)&lt;$D2484,12,$D2484-SUM($K2482:V2482)),0)))),0),0)</f>
        <v>0</v>
      </c>
      <c r="X2482" s="565">
        <f ca="1">IF(AND($G2482,NOT(ISTEXT($G2481)),ISNUMBER(Poczatek),ISNUMBER(Koniec_Projekt)),IFERROR(IF($D2481=LataProjekcji,IF($F2481&gt;$E2484,$E2484,$F2481),IF($D2484&gt;=$E2484,(IF($D2481&lt;LataProjekcji,IF((SUM($K2482:W2482)+12)&lt;$E2484,12,$E2484-SUM($K2482:W2482)),0)),(IF($D2481&lt;LataProjekcji,IF((SUM($K2482:W2482)+12)&lt;$D2484,12,$D2484-SUM($K2482:W2482)),0)))),0),0)</f>
        <v>0</v>
      </c>
    </row>
    <row r="2483" spans="2:24" hidden="1">
      <c r="B2483" s="554" t="s">
        <v>806</v>
      </c>
      <c r="D2483" s="474">
        <f ca="1">D1294</f>
        <v>0</v>
      </c>
      <c r="E2483" s="474">
        <f ca="1">IF(D2482&gt;10,ROUND(D2483/12,2),D2483)</f>
        <v>0</v>
      </c>
      <c r="F2483" s="552">
        <f>Koniec_Projekt</f>
        <v>0</v>
      </c>
      <c r="G2483" s="330">
        <f>Miesiac_Koniec_Projekt</f>
        <v>0</v>
      </c>
      <c r="H2483" s="566" t="b">
        <f ca="1">SUM(K2483:X2483)=D2482</f>
        <v>1</v>
      </c>
      <c r="I2483" s="1" t="s">
        <v>739</v>
      </c>
      <c r="K2483" s="256">
        <f ca="1">IF(AND($G2482,NOT(ISTEXT($G2481)),ISNUMBER(Poczatek),ISNUMBER(Koniec_Projekt)),IFERROR(IF(LataProjekcji=$F2484,ROUND($D2482,0),ROUND(K2481*$E2483,0)),0),0)</f>
        <v>0</v>
      </c>
      <c r="L2483" s="5">
        <f ca="1">IF(AND($G2482,NOT(ISTEXT($G2481)),ISNUMBER(Poczatek),ISNUMBER(Koniec_Projekt)),IFERROR(IF(LataProjekcji=$F2484,ROUND($D2482-SUM(K2483:$K2483),0),ROUND(L2481*$E2483,0)),0),0)</f>
        <v>0</v>
      </c>
      <c r="M2483" s="5">
        <f ca="1">IF(AND($G2482,NOT(ISTEXT($G2481)),ISNUMBER(Poczatek),ISNUMBER(Koniec_Projekt)),IFERROR(IF(LataProjekcji=$F2484,ROUND($D2482-SUM($K2483:L2483),0),ROUND(M2481*$E2483,0)),0),0)</f>
        <v>0</v>
      </c>
      <c r="N2483" s="5">
        <f ca="1">IF(AND($G2482,NOT(ISTEXT($G2481)),ISNUMBER(Poczatek),ISNUMBER(Koniec_Projekt)),IFERROR(IF(LataProjekcji=$F2484,ROUND($D2482-SUM($K2483:M2483),0),ROUND(N2481*$E2483,0)),0),0)</f>
        <v>0</v>
      </c>
      <c r="O2483" s="5">
        <f ca="1">IF(AND($G2482,NOT(ISTEXT($G2481)),ISNUMBER(Poczatek),ISNUMBER(Koniec_Projekt)),IFERROR(IF(LataProjekcji=$F2484,ROUND($D2482-SUM($K2483:N2483),0),ROUND(O2481*$E2483,0)),0),0)</f>
        <v>0</v>
      </c>
      <c r="P2483" s="5">
        <f ca="1">IF(AND($G2482,NOT(ISTEXT($G2481)),ISNUMBER(Poczatek),ISNUMBER(Koniec_Projekt)),IFERROR(IF(LataProjekcji=$F2484,ROUND($D2482-SUM($K2483:O2483),0),ROUND(P2481*$E2483,0)),0),0)</f>
        <v>0</v>
      </c>
      <c r="Q2483" s="5">
        <f ca="1">IF(AND($G2482,NOT(ISTEXT($G2481)),ISNUMBER(Poczatek),ISNUMBER(Koniec_Projekt)),IFERROR(IF(LataProjekcji=$F2484,ROUND($D2482-SUM($K2483:P2483),0),ROUND(Q2481*$E2483,0)),0),0)</f>
        <v>0</v>
      </c>
      <c r="R2483" s="5">
        <f ca="1">IF(AND($G2482,NOT(ISTEXT($G2481)),ISNUMBER(Poczatek),ISNUMBER(Koniec_Projekt)),IFERROR(IF(LataProjekcji=$F2484,ROUND($D2482-SUM($K2483:Q2483),0),ROUND(R2481*$E2483,0)),0),0)</f>
        <v>0</v>
      </c>
      <c r="S2483" s="5">
        <f ca="1">IF(AND($G2482,NOT(ISTEXT($G2481)),ISNUMBER(Poczatek),ISNUMBER(Koniec_Projekt)),IFERROR(IF(LataProjekcji=$F2484,ROUND($D2482-SUM($K2483:R2483),0),ROUND(S2481*$E2483,0)),0),0)</f>
        <v>0</v>
      </c>
      <c r="T2483" s="5">
        <f ca="1">IF(AND($G2482,NOT(ISTEXT($G2481)),ISNUMBER(Poczatek),ISNUMBER(Koniec_Projekt)),IFERROR(IF(LataProjekcji=$F2484,ROUND($D2482-SUM($K2483:S2483),0),ROUND(T2481*$E2483,0)),0),0)</f>
        <v>0</v>
      </c>
      <c r="U2483" s="5">
        <f ca="1">IF(AND($G2482,NOT(ISTEXT($G2481)),ISNUMBER(Poczatek),ISNUMBER(Koniec_Projekt)),IFERROR(IF(LataProjekcji=$F2484,ROUND($D2482-SUM($K2483:T2483),0),ROUND(U2481*$E2483,0)),0),0)</f>
        <v>0</v>
      </c>
      <c r="V2483" s="5">
        <f ca="1">IF(AND($G2482,NOT(ISTEXT($G2481)),ISNUMBER(Poczatek),ISNUMBER(Koniec_Projekt)),IFERROR(IF(LataProjekcji=$F2484,ROUND($D2482-SUM($K2483:U2483),0),ROUND(V2481*$E2483,0)),0),0)</f>
        <v>0</v>
      </c>
      <c r="W2483" s="5">
        <f ca="1">IF(AND($G2482,NOT(ISTEXT($G2481)),ISNUMBER(Poczatek),ISNUMBER(Koniec_Projekt)),IFERROR(IF(LataProjekcji=$F2484,ROUND($D2482-SUM($K2483:V2483),0),ROUND(W2481*$E2483,0)),0),0)</f>
        <v>0</v>
      </c>
      <c r="X2483" s="5">
        <f ca="1">IF(AND($G2482,NOT(ISTEXT($G2481)),ISNUMBER(Poczatek),ISNUMBER(Koniec_Projekt)),IFERROR(IF(LataProjekcji=$F2484,ROUND($D2482-SUM($K2483:W2483),0),ROUND(X2481*$E2483,0)),0),0)</f>
        <v>0</v>
      </c>
    </row>
    <row r="2484" spans="2:24" hidden="1">
      <c r="B2484" s="554" t="s">
        <v>803</v>
      </c>
      <c r="D2484" s="1">
        <f ca="1">IFERROR(ROUNDUP(D2482/E2483,0),0)</f>
        <v>0</v>
      </c>
      <c r="E2484" s="1">
        <f ca="1">IF(D2484=0,0,DATEDIF(DATE(D2481,E2481,1),DATE(F2483,G2483,1),"m"))</f>
        <v>0</v>
      </c>
      <c r="F2484" s="1" t="str">
        <f ca="1">IFERROR(YEAR(G2481),"brak daty")</f>
        <v>brak daty</v>
      </c>
      <c r="G2484" s="1" t="str">
        <f ca="1">IFERROR(MONTH(G2481),"brak daty")</f>
        <v>brak daty</v>
      </c>
      <c r="H2484" s="5"/>
      <c r="I2484" s="1" t="s">
        <v>444</v>
      </c>
      <c r="K2484" s="5">
        <f ca="1">IF(AND($G2482,NOT(ISTEXT($G2481)),ISNUMBER(Poczatek),ISNUMBER(Koniec_Projekt)),IFERROR(IF(LataProjekcji=$F2483,IF(AND($G2483=$G2484,$F2483=$F2484),ROUND($D2482-SUM($K2484),0),ROUND(K2482*$E2483,0)),IF(LataProjekcji&gt;$F2483,0,ROUND(K2482*$E2483,0))),0),0)</f>
        <v>0</v>
      </c>
      <c r="L2484" s="5">
        <f ca="1">IF(AND($G2482,NOT(ISTEXT($G2481)),ISNUMBER(Poczatek),ISNUMBER(Koniec_Projekt)),IFERROR(IF(LataProjekcji=$F2483,IF(AND($G2483=$G2484,$F2483=$F2484),ROUND($D2482-SUM($K2484:K2484),0),ROUND(L2482*$E2483,0)),IF(LataProjekcji&gt;$F2483,0,ROUND(L2482*$E2483,0))),0),0)</f>
        <v>0</v>
      </c>
      <c r="M2484" s="5">
        <f ca="1">IF(AND($G2482,NOT(ISTEXT($G2481)),ISNUMBER(Poczatek),ISNUMBER(Koniec_Projekt)),IFERROR(IF(LataProjekcji=$F2483,IF(AND($G2483=$G2484,$F2483=$F2484),ROUND($D2482-SUM($K2484:L2484),0),ROUND(M2482*$E2483,0)),IF(LataProjekcji&gt;$F2483,0,ROUND(M2482*$E2483,0))),0),0)</f>
        <v>0</v>
      </c>
      <c r="N2484" s="5">
        <f ca="1">IF(AND($G2482,NOT(ISTEXT($G2481)),ISNUMBER(Poczatek),ISNUMBER(Koniec_Projekt)),IFERROR(IF(LataProjekcji=$F2483,IF(AND($G2483=$G2484,$F2483=$F2484),ROUND($D2482-SUM($K2484:M2484),0),ROUND(N2482*$E2483,0)),IF(LataProjekcji&gt;$F2483,0,ROUND(N2482*$E2483,0))),0),0)</f>
        <v>0</v>
      </c>
      <c r="O2484" s="5">
        <f ca="1">IF(AND($G2482,NOT(ISTEXT($G2481)),ISNUMBER(Poczatek),ISNUMBER(Koniec_Projekt)),IFERROR(IF(LataProjekcji=$F2483,IF(AND($G2483=$G2484,$F2483=$F2484),ROUND($D2482-SUM($K2484:N2484),0),ROUND(O2482*$E2483,0)),IF(LataProjekcji&gt;$F2483,0,ROUND(O2482*$E2483,0))),0),0)</f>
        <v>0</v>
      </c>
      <c r="P2484" s="5">
        <f ca="1">IF(AND($G2482,NOT(ISTEXT($G2481)),ISNUMBER(Poczatek),ISNUMBER(Koniec_Projekt)),IFERROR(IF(LataProjekcji=$F2483,IF(AND($G2483=$G2484,$F2483=$F2484),ROUND($D2482-SUM($K2484:O2484),0),ROUND(P2482*$E2483,0)),IF(LataProjekcji&gt;$F2483,0,ROUND(P2482*$E2483,0))),0),0)</f>
        <v>0</v>
      </c>
      <c r="Q2484" s="5">
        <f ca="1">IF(AND($G2482,NOT(ISTEXT($G2481)),ISNUMBER(Poczatek),ISNUMBER(Koniec_Projekt)),IFERROR(IF(LataProjekcji=$F2483,IF(AND($G2483=$G2484,$F2483=$F2484),ROUND($D2482-SUM($K2484:P2484),0),ROUND(Q2482*$E2483,0)),IF(LataProjekcji&gt;$F2483,0,ROUND(Q2482*$E2483,0))),0),0)</f>
        <v>0</v>
      </c>
      <c r="R2484" s="5">
        <f ca="1">IF(AND($G2482,NOT(ISTEXT($G2481)),ISNUMBER(Poczatek),ISNUMBER(Koniec_Projekt)),IFERROR(IF(LataProjekcji=$F2483,IF(AND($G2483=$G2484,$F2483=$F2484),ROUND($D2482-SUM($K2484:Q2484),0),ROUND(R2482*$E2483,0)),IF(LataProjekcji&gt;$F2483,0,ROUND(R2482*$E2483,0))),0),0)</f>
        <v>0</v>
      </c>
      <c r="S2484" s="5">
        <f ca="1">IF(AND($G2482,NOT(ISTEXT($G2481)),ISNUMBER(Poczatek),ISNUMBER(Koniec_Projekt)),IFERROR(IF(LataProjekcji=$F2483,IF(AND($G2483=$G2484,$F2483=$F2484),ROUND($D2482-SUM($K2484:R2484),0),ROUND(S2482*$E2483,0)),IF(LataProjekcji&gt;$F2483,0,ROUND(S2482*$E2483,0))),0),0)</f>
        <v>0</v>
      </c>
      <c r="T2484" s="5">
        <f ca="1">IF(AND($G2482,NOT(ISTEXT($G2481)),ISNUMBER(Poczatek),ISNUMBER(Koniec_Projekt)),IFERROR(IF(LataProjekcji=$F2483,IF(AND($G2483=$G2484,$F2483=$F2484),ROUND($D2482-SUM($K2484:S2484),0),ROUND(T2482*$E2483,0)),IF(LataProjekcji&gt;$F2483,0,ROUND(T2482*$E2483,0))),0),0)</f>
        <v>0</v>
      </c>
      <c r="U2484" s="5">
        <f ca="1">IF(AND($G2482,NOT(ISTEXT($G2481)),ISNUMBER(Poczatek),ISNUMBER(Koniec_Projekt)),IFERROR(IF(LataProjekcji=$F2483,IF(AND($G2483=$G2484,$F2483=$F2484),ROUND($D2482-SUM($K2484:T2484),0),ROUND(U2482*$E2483,0)),IF(LataProjekcji&gt;$F2483,0,ROUND(U2482*$E2483,0))),0),0)</f>
        <v>0</v>
      </c>
      <c r="V2484" s="5">
        <f ca="1">IF(AND($G2482,NOT(ISTEXT($G2481)),ISNUMBER(Poczatek),ISNUMBER(Koniec_Projekt)),IFERROR(IF(LataProjekcji=$F2483,IF(AND($G2483=$G2484,$F2483=$F2484),ROUND($D2482-SUM($K2484:U2484),0),ROUND(V2482*$E2483,0)),IF(LataProjekcji&gt;$F2483,0,ROUND(V2482*$E2483,0))),0),0)</f>
        <v>0</v>
      </c>
      <c r="W2484" s="5">
        <f ca="1">IF(AND($G2482,NOT(ISTEXT($G2481)),ISNUMBER(Poczatek),ISNUMBER(Koniec_Projekt)),IFERROR(IF(LataProjekcji=$F2483,IF(AND($G2483=$G2484,$F2483=$F2484),ROUND($D2482-SUM($K2484:V2484),0),ROUND(W2482*$E2483,0)),IF(LataProjekcji&gt;$F2483,0,ROUND(W2482*$E2483,0))),0),0)</f>
        <v>0</v>
      </c>
      <c r="X2484" s="5">
        <f ca="1">IF(AND($G2482,NOT(ISTEXT($G2481)),ISNUMBER(Poczatek),ISNUMBER(Koniec_Projekt)),IFERROR(IF(LataProjekcji=$F2483,IF(AND($G2483=$G2484,$F2483=$F2484),ROUND($D2482-SUM($K2484:W2484),0),ROUND(X2482*$E2483,0)),IF(LataProjekcji&gt;$F2483,0,ROUND(X2482*$E2483,0))),0),0)</f>
        <v>0</v>
      </c>
    </row>
    <row r="2485" spans="2:24" ht="12.75" hidden="1" thickBot="1">
      <c r="B2485" s="555" t="s">
        <v>804</v>
      </c>
      <c r="C2485" s="556"/>
      <c r="D2485" s="557">
        <f ca="1">IF(D2482&gt;10,ROUND((D2484-1)*E2483,0),E2483)</f>
        <v>0</v>
      </c>
      <c r="E2485" s="557">
        <f ca="1">D2482-D2485</f>
        <v>0</v>
      </c>
      <c r="F2485" s="556"/>
      <c r="G2485" s="556"/>
      <c r="H2485" s="556"/>
      <c r="I2485" s="556"/>
      <c r="J2485" s="556"/>
      <c r="K2485" s="556"/>
      <c r="L2485" s="556"/>
      <c r="M2485" s="556"/>
      <c r="N2485" s="556"/>
      <c r="O2485" s="556"/>
      <c r="P2485" s="556"/>
      <c r="Q2485" s="556"/>
      <c r="R2485" s="556"/>
      <c r="S2485" s="556"/>
      <c r="T2485" s="556"/>
      <c r="U2485" s="556"/>
      <c r="V2485" s="556"/>
      <c r="W2485" s="556"/>
      <c r="X2485" s="556"/>
    </row>
    <row r="2486" spans="2:24" ht="12.75" hidden="1" thickTop="1"/>
    <row r="2487" spans="2:24" ht="12.75" hidden="1" thickBot="1">
      <c r="B2487" s="558" t="str">
        <f ca="1">"nazwa ST: "&amp;B1298</f>
        <v>nazwa ST: 0</v>
      </c>
      <c r="C2487" s="558"/>
      <c r="D2487" s="559">
        <f>D1298</f>
        <v>3</v>
      </c>
      <c r="E2487" s="558"/>
      <c r="F2487" s="558"/>
      <c r="G2487" s="558"/>
      <c r="H2487" s="558"/>
      <c r="I2487" s="558"/>
      <c r="J2487" s="558"/>
      <c r="K2487" s="567" t="str">
        <f t="shared" ref="K2487:X2487" si="1735">LataProjekcji</f>
        <v>Uzupełnij dane</v>
      </c>
      <c r="L2487" s="567" t="str">
        <f t="shared" si="1735"/>
        <v/>
      </c>
      <c r="M2487" s="567" t="str">
        <f t="shared" si="1735"/>
        <v/>
      </c>
      <c r="N2487" s="567" t="str">
        <f t="shared" si="1735"/>
        <v/>
      </c>
      <c r="O2487" s="567" t="str">
        <f t="shared" si="1735"/>
        <v/>
      </c>
      <c r="P2487" s="567" t="str">
        <f t="shared" si="1735"/>
        <v/>
      </c>
      <c r="Q2487" s="567" t="str">
        <f t="shared" si="1735"/>
        <v/>
      </c>
      <c r="R2487" s="567" t="str">
        <f t="shared" si="1735"/>
        <v/>
      </c>
      <c r="S2487" s="567" t="str">
        <f t="shared" si="1735"/>
        <v/>
      </c>
      <c r="T2487" s="567" t="str">
        <f t="shared" si="1735"/>
        <v/>
      </c>
      <c r="U2487" s="567" t="str">
        <f t="shared" si="1735"/>
        <v/>
      </c>
      <c r="V2487" s="567" t="str">
        <f t="shared" si="1735"/>
        <v/>
      </c>
      <c r="W2487" s="567" t="str">
        <f t="shared" si="1735"/>
        <v/>
      </c>
      <c r="X2487" s="567" t="str">
        <f t="shared" si="1735"/>
        <v/>
      </c>
    </row>
    <row r="2488" spans="2:24" hidden="1">
      <c r="B2488" s="554" t="s">
        <v>805</v>
      </c>
      <c r="D2488" s="1">
        <f ca="1">D1299</f>
        <v>1900</v>
      </c>
      <c r="E2488" s="1">
        <f ca="1">E1299</f>
        <v>1</v>
      </c>
      <c r="F2488" s="1">
        <f ca="1">IF(D2489&gt;10,F1299,1)</f>
        <v>1</v>
      </c>
      <c r="G2488" s="553" t="str">
        <f ca="1">IF(ISBLANK(OFFSET($E$269,$D2487,0)),"brak daty",IF(D2489&gt;10,EDATE(OFFSET($E$269,$D2487,0),D2491),DATE(D2488,E2488,1)))</f>
        <v>brak daty</v>
      </c>
      <c r="H2488" s="566" t="b">
        <f ca="1">SUM(K2488:X2488)=D2491</f>
        <v>1</v>
      </c>
      <c r="I2488" s="1" t="s">
        <v>801</v>
      </c>
      <c r="K2488" s="5">
        <f ca="1">IF(AND($G2489,NOT(ISTEXT($G2488)),ISNUMBER(Poczatek),ISNUMBER(Koniec_Projekt)),IFERROR(IF($D2488=LataProjekcji,$F2488,IF($D2488&lt;LataProjekcji,IF((SUM(K2488)+12)&lt;$D2491,12,$D2491-SUM(K2488)),0)),0),0)</f>
        <v>0</v>
      </c>
      <c r="L2488" s="5">
        <f ca="1">IF(AND($G2489,NOT(ISTEXT($G2488)),ISNUMBER(Poczatek),ISNUMBER(Koniec_Projekt)),IFERROR(IF($D2488=LataProjekcji,$F2488,IF($D2488&lt;LataProjekcji,IF((SUM($K2488:K2488)+12)&lt;$D2491,12,$D2491-SUM($K2488:K2488)),0)),0),0)</f>
        <v>0</v>
      </c>
      <c r="M2488" s="5">
        <f ca="1">IF(AND($G2489,NOT(ISTEXT($G2488)),ISNUMBER(Poczatek),ISNUMBER(Koniec_Projekt)),IFERROR(IF($D2488=LataProjekcji,$F2488,IF($D2488&lt;LataProjekcji,IF((SUM($K2488:L2488)+12)&lt;$D2491,12,$D2491-SUM($K2488:L2488)),0)),0),0)</f>
        <v>0</v>
      </c>
      <c r="N2488" s="5">
        <f ca="1">IF(AND($G2489,NOT(ISTEXT($G2488)),ISNUMBER(Poczatek),ISNUMBER(Koniec_Projekt)),IFERROR(IF($D2488=LataProjekcji,$F2488,IF($D2488&lt;LataProjekcji,IF((SUM($K2488:M2488)+12)&lt;$D2491,12,$D2491-SUM($K2488:M2488)),0)),0),0)</f>
        <v>0</v>
      </c>
      <c r="O2488" s="5">
        <f ca="1">IF(AND($G2489,NOT(ISTEXT($G2488)),ISNUMBER(Poczatek),ISNUMBER(Koniec_Projekt)),IFERROR(IF($D2488=LataProjekcji,$F2488,IF($D2488&lt;LataProjekcji,IF((SUM($K2488:N2488)+12)&lt;$D2491,12,$D2491-SUM($K2488:N2488)),0)),0),0)</f>
        <v>0</v>
      </c>
      <c r="P2488" s="5">
        <f ca="1">IF(AND($G2489,NOT(ISTEXT($G2488)),ISNUMBER(Poczatek),ISNUMBER(Koniec_Projekt)),IFERROR(IF($D2488=LataProjekcji,$F2488,IF($D2488&lt;LataProjekcji,IF((SUM($K2488:O2488)+12)&lt;$D2491,12,$D2491-SUM($K2488:O2488)),0)),0),0)</f>
        <v>0</v>
      </c>
      <c r="Q2488" s="5">
        <f ca="1">IF(AND($G2489,NOT(ISTEXT($G2488)),ISNUMBER(Poczatek),ISNUMBER(Koniec_Projekt)),IFERROR(IF($D2488=LataProjekcji,$F2488,IF($D2488&lt;LataProjekcji,IF((SUM($K2488:P2488)+12)&lt;$D2491,12,$D2491-SUM($K2488:P2488)),0)),0),0)</f>
        <v>0</v>
      </c>
      <c r="R2488" s="5">
        <f ca="1">IF(AND($G2489,NOT(ISTEXT($G2488)),ISNUMBER(Poczatek),ISNUMBER(Koniec_Projekt)),IFERROR(IF($D2488=LataProjekcji,$F2488,IF($D2488&lt;LataProjekcji,IF((SUM($K2488:Q2488)+12)&lt;$D2491,12,$D2491-SUM($K2488:Q2488)),0)),0),0)</f>
        <v>0</v>
      </c>
      <c r="S2488" s="5">
        <f ca="1">IF(AND($G2489,NOT(ISTEXT($G2488)),ISNUMBER(Poczatek),ISNUMBER(Koniec_Projekt)),IFERROR(IF($D2488=LataProjekcji,$F2488,IF($D2488&lt;LataProjekcji,IF((SUM($K2488:R2488)+12)&lt;$D2491,12,$D2491-SUM($K2488:R2488)),0)),0),0)</f>
        <v>0</v>
      </c>
      <c r="T2488" s="5">
        <f ca="1">IF(AND($G2489,NOT(ISTEXT($G2488)),ISNUMBER(Poczatek),ISNUMBER(Koniec_Projekt)),IFERROR(IF($D2488=LataProjekcji,$F2488,IF($D2488&lt;LataProjekcji,IF((SUM($K2488:S2488)+12)&lt;$D2491,12,$D2491-SUM($K2488:S2488)),0)),0),0)</f>
        <v>0</v>
      </c>
      <c r="U2488" s="5">
        <f ca="1">IF(AND($G2489,NOT(ISTEXT($G2488)),ISNUMBER(Poczatek),ISNUMBER(Koniec_Projekt)),IFERROR(IF($D2488=LataProjekcji,$F2488,IF($D2488&lt;LataProjekcji,IF((SUM($K2488:T2488)+12)&lt;$D2491,12,$D2491-SUM($K2488:T2488)),0)),0),0)</f>
        <v>0</v>
      </c>
      <c r="V2488" s="5">
        <f ca="1">IF(AND($G2489,NOT(ISTEXT($G2488)),ISNUMBER(Poczatek),ISNUMBER(Koniec_Projekt)),IFERROR(IF($D2488=LataProjekcji,$F2488,IF($D2488&lt;LataProjekcji,IF((SUM($K2488:U2488)+12)&lt;$D2491,12,$D2491-SUM($K2488:U2488)),0)),0),0)</f>
        <v>0</v>
      </c>
      <c r="W2488" s="5">
        <f ca="1">IF(AND($G2489,NOT(ISTEXT($G2488)),ISNUMBER(Poczatek),ISNUMBER(Koniec_Projekt)),IFERROR(IF($D2488=LataProjekcji,$F2488,IF($D2488&lt;LataProjekcji,IF((SUM($K2488:V2488)+12)&lt;$D2491,12,$D2491-SUM($K2488:V2488)),0)),0),0)</f>
        <v>0</v>
      </c>
      <c r="X2488" s="5">
        <f ca="1">IF(AND($G2489,NOT(ISTEXT($G2488)),ISNUMBER(Poczatek),ISNUMBER(Koniec_Projekt)),IFERROR(IF($D2488=LataProjekcji,$F2488,IF($D2488&lt;LataProjekcji,IF((SUM($K2488:W2488)+12)&lt;$D2491,12,$D2491-SUM($K2488:W2488)),0)),0),0)</f>
        <v>0</v>
      </c>
    </row>
    <row r="2489" spans="2:24" hidden="1">
      <c r="B2489" s="554" t="s">
        <v>807</v>
      </c>
      <c r="D2489" s="5">
        <f ca="1">D1300</f>
        <v>0</v>
      </c>
      <c r="E2489" s="474">
        <f ca="1">E1300</f>
        <v>0</v>
      </c>
      <c r="F2489" s="474">
        <f ca="1">F1300</f>
        <v>0</v>
      </c>
      <c r="G2489" s="1" t="b">
        <f>NOT(ISBLANK(am_wnip))</f>
        <v>0</v>
      </c>
      <c r="H2489" s="566" t="b">
        <f ca="1">SUM(K2489:X2489)=E2491</f>
        <v>1</v>
      </c>
      <c r="I2489" s="1" t="s">
        <v>802</v>
      </c>
      <c r="K2489" s="565">
        <f ca="1">IF(AND($G2489,NOT(ISTEXT($G2488)),ISNUMBER(Poczatek),ISNUMBER(Koniec_Projekt)),IFERROR(IF($D2488=LataProjekcji,IF($F2488&gt;$E2491,$E2491,$F2488),IF($D2491&gt;=$E2491,(IF($D2488&lt;LataProjekcji,IF((SUM(J2489:$K2489)+12)&lt;$E2491,12,$E2491-SUM(J2489:$K2489)),0)),(IF($D2488&lt;LataProjekcji,IF((SUM(J2489:$K2489)+12)&lt;$D2491,12,$D2491-SUM(J2489:$K2489)),0)))),0),0)</f>
        <v>0</v>
      </c>
      <c r="L2489" s="565">
        <f ca="1">IF(AND($G2489,NOT(ISTEXT($G2488)),ISNUMBER(Poczatek),ISNUMBER(Koniec_Projekt)),IFERROR(IF($D2488=LataProjekcji,IF($F2488&gt;$E2491,$E2491,$F2488),IF($D2491&gt;=$E2491,(IF($D2488&lt;LataProjekcji,IF((SUM($K2489:K2489)+12)&lt;$E2491,12,$E2491-SUM($K2489:K2489)),0)),(IF($D2488&lt;LataProjekcji,IF((SUM($K2489:K2489)+12)&lt;$D2491,12,$D2491-SUM($K2489:K2489)),0)))),0),0)</f>
        <v>0</v>
      </c>
      <c r="M2489" s="565">
        <f ca="1">IF(AND($G2489,NOT(ISTEXT($G2488)),ISNUMBER(Poczatek),ISNUMBER(Koniec_Projekt)),IFERROR(IF($D2488=LataProjekcji,IF($F2488&gt;$E2491,$E2491,$F2488),IF($D2491&gt;=$E2491,(IF($D2488&lt;LataProjekcji,IF((SUM($K2489:L2489)+12)&lt;$E2491,12,$E2491-SUM($K2489:L2489)),0)),(IF($D2488&lt;LataProjekcji,IF((SUM($K2489:L2489)+12)&lt;$D2491,12,$D2491-SUM($K2489:L2489)),0)))),0),0)</f>
        <v>0</v>
      </c>
      <c r="N2489" s="565">
        <f ca="1">IF(AND($G2489,NOT(ISTEXT($G2488)),ISNUMBER(Poczatek),ISNUMBER(Koniec_Projekt)),IFERROR(IF($D2488=LataProjekcji,IF($F2488&gt;$E2491,$E2491,$F2488),IF($D2491&gt;=$E2491,(IF($D2488&lt;LataProjekcji,IF((SUM($K2489:M2489)+12)&lt;$E2491,12,$E2491-SUM($K2489:M2489)),0)),(IF($D2488&lt;LataProjekcji,IF((SUM($K2489:M2489)+12)&lt;$D2491,12,$D2491-SUM($K2489:M2489)),0)))),0),0)</f>
        <v>0</v>
      </c>
      <c r="O2489" s="565">
        <f ca="1">IF(AND($G2489,NOT(ISTEXT($G2488)),ISNUMBER(Poczatek),ISNUMBER(Koniec_Projekt)),IFERROR(IF($D2488=LataProjekcji,IF($F2488&gt;$E2491,$E2491,$F2488),IF($D2491&gt;=$E2491,(IF($D2488&lt;LataProjekcji,IF((SUM($K2489:N2489)+12)&lt;$E2491,12,$E2491-SUM($K2489:N2489)),0)),(IF($D2488&lt;LataProjekcji,IF((SUM($K2489:N2489)+12)&lt;$D2491,12,$D2491-SUM($K2489:N2489)),0)))),0),0)</f>
        <v>0</v>
      </c>
      <c r="P2489" s="565">
        <f ca="1">IF(AND($G2489,NOT(ISTEXT($G2488)),ISNUMBER(Poczatek),ISNUMBER(Koniec_Projekt)),IFERROR(IF($D2488=LataProjekcji,IF($F2488&gt;$E2491,$E2491,$F2488),IF($D2491&gt;=$E2491,(IF($D2488&lt;LataProjekcji,IF((SUM($K2489:O2489)+12)&lt;$E2491,12,$E2491-SUM($K2489:O2489)),0)),(IF($D2488&lt;LataProjekcji,IF((SUM($K2489:O2489)+12)&lt;$D2491,12,$D2491-SUM($K2489:O2489)),0)))),0),0)</f>
        <v>0</v>
      </c>
      <c r="Q2489" s="565">
        <f ca="1">IF(AND($G2489,NOT(ISTEXT($G2488)),ISNUMBER(Poczatek),ISNUMBER(Koniec_Projekt)),IFERROR(IF($D2488=LataProjekcji,IF($F2488&gt;$E2491,$E2491,$F2488),IF($D2491&gt;=$E2491,(IF($D2488&lt;LataProjekcji,IF((SUM($K2489:P2489)+12)&lt;$E2491,12,$E2491-SUM($K2489:P2489)),0)),(IF($D2488&lt;LataProjekcji,IF((SUM($K2489:P2489)+12)&lt;$D2491,12,$D2491-SUM($K2489:P2489)),0)))),0),0)</f>
        <v>0</v>
      </c>
      <c r="R2489" s="565">
        <f ca="1">IF(AND($G2489,NOT(ISTEXT($G2488)),ISNUMBER(Poczatek),ISNUMBER(Koniec_Projekt)),IFERROR(IF($D2488=LataProjekcji,IF($F2488&gt;$E2491,$E2491,$F2488),IF($D2491&gt;=$E2491,(IF($D2488&lt;LataProjekcji,IF((SUM($K2489:Q2489)+12)&lt;$E2491,12,$E2491-SUM($K2489:Q2489)),0)),(IF($D2488&lt;LataProjekcji,IF((SUM($K2489:Q2489)+12)&lt;$D2491,12,$D2491-SUM($K2489:Q2489)),0)))),0),0)</f>
        <v>0</v>
      </c>
      <c r="S2489" s="565">
        <f ca="1">IF(AND($G2489,NOT(ISTEXT($G2488)),ISNUMBER(Poczatek),ISNUMBER(Koniec_Projekt)),IFERROR(IF($D2488=LataProjekcji,IF($F2488&gt;$E2491,$E2491,$F2488),IF($D2491&gt;=$E2491,(IF($D2488&lt;LataProjekcji,IF((SUM($K2489:R2489)+12)&lt;$E2491,12,$E2491-SUM($K2489:R2489)),0)),(IF($D2488&lt;LataProjekcji,IF((SUM($K2489:R2489)+12)&lt;$D2491,12,$D2491-SUM($K2489:R2489)),0)))),0),0)</f>
        <v>0</v>
      </c>
      <c r="T2489" s="565">
        <f ca="1">IF(AND($G2489,NOT(ISTEXT($G2488)),ISNUMBER(Poczatek),ISNUMBER(Koniec_Projekt)),IFERROR(IF($D2488=LataProjekcji,IF($F2488&gt;$E2491,$E2491,$F2488),IF($D2491&gt;=$E2491,(IF($D2488&lt;LataProjekcji,IF((SUM($K2489:S2489)+12)&lt;$E2491,12,$E2491-SUM($K2489:S2489)),0)),(IF($D2488&lt;LataProjekcji,IF((SUM($K2489:S2489)+12)&lt;$D2491,12,$D2491-SUM($K2489:S2489)),0)))),0),0)</f>
        <v>0</v>
      </c>
      <c r="U2489" s="565">
        <f ca="1">IF(AND($G2489,NOT(ISTEXT($G2488)),ISNUMBER(Poczatek),ISNUMBER(Koniec_Projekt)),IFERROR(IF($D2488=LataProjekcji,IF($F2488&gt;$E2491,$E2491,$F2488),IF($D2491&gt;=$E2491,(IF($D2488&lt;LataProjekcji,IF((SUM($K2489:T2489)+12)&lt;$E2491,12,$E2491-SUM($K2489:T2489)),0)),(IF($D2488&lt;LataProjekcji,IF((SUM($K2489:T2489)+12)&lt;$D2491,12,$D2491-SUM($K2489:T2489)),0)))),0),0)</f>
        <v>0</v>
      </c>
      <c r="V2489" s="565">
        <f ca="1">IF(AND($G2489,NOT(ISTEXT($G2488)),ISNUMBER(Poczatek),ISNUMBER(Koniec_Projekt)),IFERROR(IF($D2488=LataProjekcji,IF($F2488&gt;$E2491,$E2491,$F2488),IF($D2491&gt;=$E2491,(IF($D2488&lt;LataProjekcji,IF((SUM($K2489:U2489)+12)&lt;$E2491,12,$E2491-SUM($K2489:U2489)),0)),(IF($D2488&lt;LataProjekcji,IF((SUM($K2489:U2489)+12)&lt;$D2491,12,$D2491-SUM($K2489:U2489)),0)))),0),0)</f>
        <v>0</v>
      </c>
      <c r="W2489" s="565">
        <f ca="1">IF(AND($G2489,NOT(ISTEXT($G2488)),ISNUMBER(Poczatek),ISNUMBER(Koniec_Projekt)),IFERROR(IF($D2488=LataProjekcji,IF($F2488&gt;$E2491,$E2491,$F2488),IF($D2491&gt;=$E2491,(IF($D2488&lt;LataProjekcji,IF((SUM($K2489:V2489)+12)&lt;$E2491,12,$E2491-SUM($K2489:V2489)),0)),(IF($D2488&lt;LataProjekcji,IF((SUM($K2489:V2489)+12)&lt;$D2491,12,$D2491-SUM($K2489:V2489)),0)))),0),0)</f>
        <v>0</v>
      </c>
      <c r="X2489" s="565">
        <f ca="1">IF(AND($G2489,NOT(ISTEXT($G2488)),ISNUMBER(Poczatek),ISNUMBER(Koniec_Projekt)),IFERROR(IF($D2488=LataProjekcji,IF($F2488&gt;$E2491,$E2491,$F2488),IF($D2491&gt;=$E2491,(IF($D2488&lt;LataProjekcji,IF((SUM($K2489:W2489)+12)&lt;$E2491,12,$E2491-SUM($K2489:W2489)),0)),(IF($D2488&lt;LataProjekcji,IF((SUM($K2489:W2489)+12)&lt;$D2491,12,$D2491-SUM($K2489:W2489)),0)))),0),0)</f>
        <v>0</v>
      </c>
    </row>
    <row r="2490" spans="2:24" hidden="1">
      <c r="B2490" s="554" t="s">
        <v>806</v>
      </c>
      <c r="D2490" s="474">
        <f ca="1">D1301</f>
        <v>0</v>
      </c>
      <c r="E2490" s="474">
        <f ca="1">IF(D2489&gt;10,ROUND(D2490/12,2),D2490)</f>
        <v>0</v>
      </c>
      <c r="F2490" s="552">
        <f>Koniec_Projekt</f>
        <v>0</v>
      </c>
      <c r="G2490" s="330">
        <f>Miesiac_Koniec_Projekt</f>
        <v>0</v>
      </c>
      <c r="H2490" s="566" t="b">
        <f ca="1">SUM(K2490:X2490)=D2489</f>
        <v>1</v>
      </c>
      <c r="I2490" s="1" t="s">
        <v>739</v>
      </c>
      <c r="K2490" s="256">
        <f ca="1">IF(AND($G2489,NOT(ISTEXT($G2488)),ISNUMBER(Poczatek),ISNUMBER(Koniec_Projekt)),IFERROR(IF(LataProjekcji=$F2491,ROUND($D2489,0),ROUND(K2488*$E2490,0)),0),0)</f>
        <v>0</v>
      </c>
      <c r="L2490" s="5">
        <f ca="1">IF(AND($G2489,NOT(ISTEXT($G2488)),ISNUMBER(Poczatek),ISNUMBER(Koniec_Projekt)),IFERROR(IF(LataProjekcji=$F2491,ROUND($D2489-SUM(K2490:$K2490),0),ROUND(L2488*$E2490,0)),0),0)</f>
        <v>0</v>
      </c>
      <c r="M2490" s="5">
        <f ca="1">IF(AND($G2489,NOT(ISTEXT($G2488)),ISNUMBER(Poczatek),ISNUMBER(Koniec_Projekt)),IFERROR(IF(LataProjekcji=$F2491,ROUND($D2489-SUM($K2490:L2490),0),ROUND(M2488*$E2490,0)),0),0)</f>
        <v>0</v>
      </c>
      <c r="N2490" s="5">
        <f ca="1">IF(AND($G2489,NOT(ISTEXT($G2488)),ISNUMBER(Poczatek),ISNUMBER(Koniec_Projekt)),IFERROR(IF(LataProjekcji=$F2491,ROUND($D2489-SUM($K2490:M2490),0),ROUND(N2488*$E2490,0)),0),0)</f>
        <v>0</v>
      </c>
      <c r="O2490" s="5">
        <f ca="1">IF(AND($G2489,NOT(ISTEXT($G2488)),ISNUMBER(Poczatek),ISNUMBER(Koniec_Projekt)),IFERROR(IF(LataProjekcji=$F2491,ROUND($D2489-SUM($K2490:N2490),0),ROUND(O2488*$E2490,0)),0),0)</f>
        <v>0</v>
      </c>
      <c r="P2490" s="5">
        <f ca="1">IF(AND($G2489,NOT(ISTEXT($G2488)),ISNUMBER(Poczatek),ISNUMBER(Koniec_Projekt)),IFERROR(IF(LataProjekcji=$F2491,ROUND($D2489-SUM($K2490:O2490),0),ROUND(P2488*$E2490,0)),0),0)</f>
        <v>0</v>
      </c>
      <c r="Q2490" s="5">
        <f ca="1">IF(AND($G2489,NOT(ISTEXT($G2488)),ISNUMBER(Poczatek),ISNUMBER(Koniec_Projekt)),IFERROR(IF(LataProjekcji=$F2491,ROUND($D2489-SUM($K2490:P2490),0),ROUND(Q2488*$E2490,0)),0),0)</f>
        <v>0</v>
      </c>
      <c r="R2490" s="5">
        <f ca="1">IF(AND($G2489,NOT(ISTEXT($G2488)),ISNUMBER(Poczatek),ISNUMBER(Koniec_Projekt)),IFERROR(IF(LataProjekcji=$F2491,ROUND($D2489-SUM($K2490:Q2490),0),ROUND(R2488*$E2490,0)),0),0)</f>
        <v>0</v>
      </c>
      <c r="S2490" s="5">
        <f ca="1">IF(AND($G2489,NOT(ISTEXT($G2488)),ISNUMBER(Poczatek),ISNUMBER(Koniec_Projekt)),IFERROR(IF(LataProjekcji=$F2491,ROUND($D2489-SUM($K2490:R2490),0),ROUND(S2488*$E2490,0)),0),0)</f>
        <v>0</v>
      </c>
      <c r="T2490" s="5">
        <f ca="1">IF(AND($G2489,NOT(ISTEXT($G2488)),ISNUMBER(Poczatek),ISNUMBER(Koniec_Projekt)),IFERROR(IF(LataProjekcji=$F2491,ROUND($D2489-SUM($K2490:S2490),0),ROUND(T2488*$E2490,0)),0),0)</f>
        <v>0</v>
      </c>
      <c r="U2490" s="5">
        <f ca="1">IF(AND($G2489,NOT(ISTEXT($G2488)),ISNUMBER(Poczatek),ISNUMBER(Koniec_Projekt)),IFERROR(IF(LataProjekcji=$F2491,ROUND($D2489-SUM($K2490:T2490),0),ROUND(U2488*$E2490,0)),0),0)</f>
        <v>0</v>
      </c>
      <c r="V2490" s="5">
        <f ca="1">IF(AND($G2489,NOT(ISTEXT($G2488)),ISNUMBER(Poczatek),ISNUMBER(Koniec_Projekt)),IFERROR(IF(LataProjekcji=$F2491,ROUND($D2489-SUM($K2490:U2490),0),ROUND(V2488*$E2490,0)),0),0)</f>
        <v>0</v>
      </c>
      <c r="W2490" s="5">
        <f ca="1">IF(AND($G2489,NOT(ISTEXT($G2488)),ISNUMBER(Poczatek),ISNUMBER(Koniec_Projekt)),IFERROR(IF(LataProjekcji=$F2491,ROUND($D2489-SUM($K2490:V2490),0),ROUND(W2488*$E2490,0)),0),0)</f>
        <v>0</v>
      </c>
      <c r="X2490" s="5">
        <f ca="1">IF(AND($G2489,NOT(ISTEXT($G2488)),ISNUMBER(Poczatek),ISNUMBER(Koniec_Projekt)),IFERROR(IF(LataProjekcji=$F2491,ROUND($D2489-SUM($K2490:W2490),0),ROUND(X2488*$E2490,0)),0),0)</f>
        <v>0</v>
      </c>
    </row>
    <row r="2491" spans="2:24" hidden="1">
      <c r="B2491" s="554" t="s">
        <v>803</v>
      </c>
      <c r="D2491" s="1">
        <f ca="1">IFERROR(ROUNDUP(D2489/E2490,0),0)</f>
        <v>0</v>
      </c>
      <c r="E2491" s="1">
        <f ca="1">IF(D2491=0,0,DATEDIF(DATE(D2488,E2488,1),DATE(F2490,G2490,1),"m"))</f>
        <v>0</v>
      </c>
      <c r="F2491" s="1" t="str">
        <f ca="1">IFERROR(YEAR(G2488),"brak daty")</f>
        <v>brak daty</v>
      </c>
      <c r="G2491" s="1" t="str">
        <f ca="1">IFERROR(MONTH(G2488),"brak daty")</f>
        <v>brak daty</v>
      </c>
      <c r="H2491" s="5"/>
      <c r="I2491" s="1" t="s">
        <v>444</v>
      </c>
      <c r="K2491" s="5">
        <f ca="1">IF(AND($G2489,NOT(ISTEXT($G2488)),ISNUMBER(Poczatek),ISNUMBER(Koniec_Projekt)),IFERROR(IF(LataProjekcji=$F2490,IF(AND($G2490=$G2491,$F2490=$F2491),ROUND($D2489-SUM($K2491),0),ROUND(K2489*$E2490,0)),IF(LataProjekcji&gt;$F2490,0,ROUND(K2489*$E2490,0))),0),0)</f>
        <v>0</v>
      </c>
      <c r="L2491" s="5">
        <f ca="1">IF(AND($G2489,NOT(ISTEXT($G2488)),ISNUMBER(Poczatek),ISNUMBER(Koniec_Projekt)),IFERROR(IF(LataProjekcji=$F2490,IF(AND($G2490=$G2491,$F2490=$F2491),ROUND($D2489-SUM($K2491:K2491),0),ROUND(L2489*$E2490,0)),IF(LataProjekcji&gt;$F2490,0,ROUND(L2489*$E2490,0))),0),0)</f>
        <v>0</v>
      </c>
      <c r="M2491" s="5">
        <f ca="1">IF(AND($G2489,NOT(ISTEXT($G2488)),ISNUMBER(Poczatek),ISNUMBER(Koniec_Projekt)),IFERROR(IF(LataProjekcji=$F2490,IF(AND($G2490=$G2491,$F2490=$F2491),ROUND($D2489-SUM($K2491:L2491),0),ROUND(M2489*$E2490,0)),IF(LataProjekcji&gt;$F2490,0,ROUND(M2489*$E2490,0))),0),0)</f>
        <v>0</v>
      </c>
      <c r="N2491" s="5">
        <f ca="1">IF(AND($G2489,NOT(ISTEXT($G2488)),ISNUMBER(Poczatek),ISNUMBER(Koniec_Projekt)),IFERROR(IF(LataProjekcji=$F2490,IF(AND($G2490=$G2491,$F2490=$F2491),ROUND($D2489-SUM($K2491:M2491),0),ROUND(N2489*$E2490,0)),IF(LataProjekcji&gt;$F2490,0,ROUND(N2489*$E2490,0))),0),0)</f>
        <v>0</v>
      </c>
      <c r="O2491" s="5">
        <f ca="1">IF(AND($G2489,NOT(ISTEXT($G2488)),ISNUMBER(Poczatek),ISNUMBER(Koniec_Projekt)),IFERROR(IF(LataProjekcji=$F2490,IF(AND($G2490=$G2491,$F2490=$F2491),ROUND($D2489-SUM($K2491:N2491),0),ROUND(O2489*$E2490,0)),IF(LataProjekcji&gt;$F2490,0,ROUND(O2489*$E2490,0))),0),0)</f>
        <v>0</v>
      </c>
      <c r="P2491" s="5">
        <f ca="1">IF(AND($G2489,NOT(ISTEXT($G2488)),ISNUMBER(Poczatek),ISNUMBER(Koniec_Projekt)),IFERROR(IF(LataProjekcji=$F2490,IF(AND($G2490=$G2491,$F2490=$F2491),ROUND($D2489-SUM($K2491:O2491),0),ROUND(P2489*$E2490,0)),IF(LataProjekcji&gt;$F2490,0,ROUND(P2489*$E2490,0))),0),0)</f>
        <v>0</v>
      </c>
      <c r="Q2491" s="5">
        <f ca="1">IF(AND($G2489,NOT(ISTEXT($G2488)),ISNUMBER(Poczatek),ISNUMBER(Koniec_Projekt)),IFERROR(IF(LataProjekcji=$F2490,IF(AND($G2490=$G2491,$F2490=$F2491),ROUND($D2489-SUM($K2491:P2491),0),ROUND(Q2489*$E2490,0)),IF(LataProjekcji&gt;$F2490,0,ROUND(Q2489*$E2490,0))),0),0)</f>
        <v>0</v>
      </c>
      <c r="R2491" s="5">
        <f ca="1">IF(AND($G2489,NOT(ISTEXT($G2488)),ISNUMBER(Poczatek),ISNUMBER(Koniec_Projekt)),IFERROR(IF(LataProjekcji=$F2490,IF(AND($G2490=$G2491,$F2490=$F2491),ROUND($D2489-SUM($K2491:Q2491),0),ROUND(R2489*$E2490,0)),IF(LataProjekcji&gt;$F2490,0,ROUND(R2489*$E2490,0))),0),0)</f>
        <v>0</v>
      </c>
      <c r="S2491" s="5">
        <f ca="1">IF(AND($G2489,NOT(ISTEXT($G2488)),ISNUMBER(Poczatek),ISNUMBER(Koniec_Projekt)),IFERROR(IF(LataProjekcji=$F2490,IF(AND($G2490=$G2491,$F2490=$F2491),ROUND($D2489-SUM($K2491:R2491),0),ROUND(S2489*$E2490,0)),IF(LataProjekcji&gt;$F2490,0,ROUND(S2489*$E2490,0))),0),0)</f>
        <v>0</v>
      </c>
      <c r="T2491" s="5">
        <f ca="1">IF(AND($G2489,NOT(ISTEXT($G2488)),ISNUMBER(Poczatek),ISNUMBER(Koniec_Projekt)),IFERROR(IF(LataProjekcji=$F2490,IF(AND($G2490=$G2491,$F2490=$F2491),ROUND($D2489-SUM($K2491:S2491),0),ROUND(T2489*$E2490,0)),IF(LataProjekcji&gt;$F2490,0,ROUND(T2489*$E2490,0))),0),0)</f>
        <v>0</v>
      </c>
      <c r="U2491" s="5">
        <f ca="1">IF(AND($G2489,NOT(ISTEXT($G2488)),ISNUMBER(Poczatek),ISNUMBER(Koniec_Projekt)),IFERROR(IF(LataProjekcji=$F2490,IF(AND($G2490=$G2491,$F2490=$F2491),ROUND($D2489-SUM($K2491:T2491),0),ROUND(U2489*$E2490,0)),IF(LataProjekcji&gt;$F2490,0,ROUND(U2489*$E2490,0))),0),0)</f>
        <v>0</v>
      </c>
      <c r="V2491" s="5">
        <f ca="1">IF(AND($G2489,NOT(ISTEXT($G2488)),ISNUMBER(Poczatek),ISNUMBER(Koniec_Projekt)),IFERROR(IF(LataProjekcji=$F2490,IF(AND($G2490=$G2491,$F2490=$F2491),ROUND($D2489-SUM($K2491:U2491),0),ROUND(V2489*$E2490,0)),IF(LataProjekcji&gt;$F2490,0,ROUND(V2489*$E2490,0))),0),0)</f>
        <v>0</v>
      </c>
      <c r="W2491" s="5">
        <f ca="1">IF(AND($G2489,NOT(ISTEXT($G2488)),ISNUMBER(Poczatek),ISNUMBER(Koniec_Projekt)),IFERROR(IF(LataProjekcji=$F2490,IF(AND($G2490=$G2491,$F2490=$F2491),ROUND($D2489-SUM($K2491:V2491),0),ROUND(W2489*$E2490,0)),IF(LataProjekcji&gt;$F2490,0,ROUND(W2489*$E2490,0))),0),0)</f>
        <v>0</v>
      </c>
      <c r="X2491" s="5">
        <f ca="1">IF(AND($G2489,NOT(ISTEXT($G2488)),ISNUMBER(Poczatek),ISNUMBER(Koniec_Projekt)),IFERROR(IF(LataProjekcji=$F2490,IF(AND($G2490=$G2491,$F2490=$F2491),ROUND($D2489-SUM($K2491:W2491),0),ROUND(X2489*$E2490,0)),IF(LataProjekcji&gt;$F2490,0,ROUND(X2489*$E2490,0))),0),0)</f>
        <v>0</v>
      </c>
    </row>
    <row r="2492" spans="2:24" ht="12.75" hidden="1" thickBot="1">
      <c r="B2492" s="555" t="s">
        <v>804</v>
      </c>
      <c r="C2492" s="556"/>
      <c r="D2492" s="557">
        <f ca="1">IF(D2489&gt;10,ROUND((D2491-1)*E2490,0),E2490)</f>
        <v>0</v>
      </c>
      <c r="E2492" s="557">
        <f ca="1">D2489-D2492</f>
        <v>0</v>
      </c>
      <c r="F2492" s="556"/>
      <c r="G2492" s="556"/>
      <c r="H2492" s="556"/>
      <c r="I2492" s="556"/>
      <c r="J2492" s="556"/>
      <c r="K2492" s="556"/>
      <c r="L2492" s="556"/>
      <c r="M2492" s="556"/>
      <c r="N2492" s="556"/>
      <c r="O2492" s="556"/>
      <c r="P2492" s="556"/>
      <c r="Q2492" s="556"/>
      <c r="R2492" s="556"/>
      <c r="S2492" s="556"/>
      <c r="T2492" s="556"/>
      <c r="U2492" s="556"/>
      <c r="V2492" s="556"/>
      <c r="W2492" s="556"/>
      <c r="X2492" s="556"/>
    </row>
    <row r="2493" spans="2:24" ht="12.75" hidden="1" thickTop="1">
      <c r="C2493" s="251"/>
      <c r="D2493" s="474"/>
      <c r="E2493" s="474"/>
      <c r="F2493" s="474"/>
      <c r="G2493" s="474"/>
    </row>
    <row r="2494" spans="2:24" ht="12.75" hidden="1" thickBot="1">
      <c r="B2494" s="558" t="str">
        <f ca="1">"nazwa ST: "&amp;B1305</f>
        <v>nazwa ST: 0</v>
      </c>
      <c r="C2494" s="558"/>
      <c r="D2494" s="559">
        <f>D1305</f>
        <v>4</v>
      </c>
      <c r="E2494" s="558"/>
      <c r="F2494" s="558"/>
      <c r="G2494" s="558"/>
      <c r="H2494" s="558"/>
      <c r="I2494" s="558"/>
      <c r="J2494" s="558"/>
      <c r="K2494" s="567" t="str">
        <f t="shared" ref="K2494:X2494" si="1736">LataProjekcji</f>
        <v>Uzupełnij dane</v>
      </c>
      <c r="L2494" s="567" t="str">
        <f t="shared" si="1736"/>
        <v/>
      </c>
      <c r="M2494" s="567" t="str">
        <f t="shared" si="1736"/>
        <v/>
      </c>
      <c r="N2494" s="567" t="str">
        <f t="shared" si="1736"/>
        <v/>
      </c>
      <c r="O2494" s="567" t="str">
        <f t="shared" si="1736"/>
        <v/>
      </c>
      <c r="P2494" s="567" t="str">
        <f t="shared" si="1736"/>
        <v/>
      </c>
      <c r="Q2494" s="567" t="str">
        <f t="shared" si="1736"/>
        <v/>
      </c>
      <c r="R2494" s="567" t="str">
        <f t="shared" si="1736"/>
        <v/>
      </c>
      <c r="S2494" s="567" t="str">
        <f t="shared" si="1736"/>
        <v/>
      </c>
      <c r="T2494" s="567" t="str">
        <f t="shared" si="1736"/>
        <v/>
      </c>
      <c r="U2494" s="567" t="str">
        <f t="shared" si="1736"/>
        <v/>
      </c>
      <c r="V2494" s="567" t="str">
        <f t="shared" si="1736"/>
        <v/>
      </c>
      <c r="W2494" s="567" t="str">
        <f t="shared" si="1736"/>
        <v/>
      </c>
      <c r="X2494" s="567" t="str">
        <f t="shared" si="1736"/>
        <v/>
      </c>
    </row>
    <row r="2495" spans="2:24" hidden="1">
      <c r="B2495" s="554" t="s">
        <v>805</v>
      </c>
      <c r="D2495" s="1">
        <f ca="1">D1306</f>
        <v>1900</v>
      </c>
      <c r="E2495" s="1">
        <f ca="1">E1306</f>
        <v>1</v>
      </c>
      <c r="F2495" s="1">
        <f ca="1">IF(D2496&gt;10,F1306,1)</f>
        <v>1</v>
      </c>
      <c r="G2495" s="553" t="str">
        <f ca="1">IF(ISBLANK(OFFSET($E$269,$D2494,0)),"brak daty",IF(D2496&gt;10,EDATE(OFFSET($E$269,$D2494,0),D2498),DATE(D2495,E2495,1)))</f>
        <v>brak daty</v>
      </c>
      <c r="H2495" s="566" t="b">
        <f ca="1">SUM(K2495:X2495)=D2498</f>
        <v>1</v>
      </c>
      <c r="I2495" s="1" t="s">
        <v>801</v>
      </c>
      <c r="K2495" s="5">
        <f ca="1">IF(AND($G2496,NOT(ISTEXT($G2495)),ISNUMBER(Poczatek),ISNUMBER(Koniec_Projekt)),IFERROR(IF($D2495=LataProjekcji,$F2495,IF($D2495&lt;LataProjekcji,IF((SUM(K2495)+12)&lt;$D2498,12,$D2498-SUM(K2495)),0)),0),0)</f>
        <v>0</v>
      </c>
      <c r="L2495" s="5">
        <f ca="1">IF(AND($G2496,NOT(ISTEXT($G2495)),ISNUMBER(Poczatek),ISNUMBER(Koniec_Projekt)),IFERROR(IF($D2495=LataProjekcji,$F2495,IF($D2495&lt;LataProjekcji,IF((SUM($K2495:K2495)+12)&lt;$D2498,12,$D2498-SUM($K2495:K2495)),0)),0),0)</f>
        <v>0</v>
      </c>
      <c r="M2495" s="5">
        <f ca="1">IF(AND($G2496,NOT(ISTEXT($G2495)),ISNUMBER(Poczatek),ISNUMBER(Koniec_Projekt)),IFERROR(IF($D2495=LataProjekcji,$F2495,IF($D2495&lt;LataProjekcji,IF((SUM($K2495:L2495)+12)&lt;$D2498,12,$D2498-SUM($K2495:L2495)),0)),0),0)</f>
        <v>0</v>
      </c>
      <c r="N2495" s="5">
        <f ca="1">IF(AND($G2496,NOT(ISTEXT($G2495)),ISNUMBER(Poczatek),ISNUMBER(Koniec_Projekt)),IFERROR(IF($D2495=LataProjekcji,$F2495,IF($D2495&lt;LataProjekcji,IF((SUM($K2495:M2495)+12)&lt;$D2498,12,$D2498-SUM($K2495:M2495)),0)),0),0)</f>
        <v>0</v>
      </c>
      <c r="O2495" s="5">
        <f ca="1">IF(AND($G2496,NOT(ISTEXT($G2495)),ISNUMBER(Poczatek),ISNUMBER(Koniec_Projekt)),IFERROR(IF($D2495=LataProjekcji,$F2495,IF($D2495&lt;LataProjekcji,IF((SUM($K2495:N2495)+12)&lt;$D2498,12,$D2498-SUM($K2495:N2495)),0)),0),0)</f>
        <v>0</v>
      </c>
      <c r="P2495" s="5">
        <f ca="1">IF(AND($G2496,NOT(ISTEXT($G2495)),ISNUMBER(Poczatek),ISNUMBER(Koniec_Projekt)),IFERROR(IF($D2495=LataProjekcji,$F2495,IF($D2495&lt;LataProjekcji,IF((SUM($K2495:O2495)+12)&lt;$D2498,12,$D2498-SUM($K2495:O2495)),0)),0),0)</f>
        <v>0</v>
      </c>
      <c r="Q2495" s="5">
        <f ca="1">IF(AND($G2496,NOT(ISTEXT($G2495)),ISNUMBER(Poczatek),ISNUMBER(Koniec_Projekt)),IFERROR(IF($D2495=LataProjekcji,$F2495,IF($D2495&lt;LataProjekcji,IF((SUM($K2495:P2495)+12)&lt;$D2498,12,$D2498-SUM($K2495:P2495)),0)),0),0)</f>
        <v>0</v>
      </c>
      <c r="R2495" s="5">
        <f ca="1">IF(AND($G2496,NOT(ISTEXT($G2495)),ISNUMBER(Poczatek),ISNUMBER(Koniec_Projekt)),IFERROR(IF($D2495=LataProjekcji,$F2495,IF($D2495&lt;LataProjekcji,IF((SUM($K2495:Q2495)+12)&lt;$D2498,12,$D2498-SUM($K2495:Q2495)),0)),0),0)</f>
        <v>0</v>
      </c>
      <c r="S2495" s="5">
        <f ca="1">IF(AND($G2496,NOT(ISTEXT($G2495)),ISNUMBER(Poczatek),ISNUMBER(Koniec_Projekt)),IFERROR(IF($D2495=LataProjekcji,$F2495,IF($D2495&lt;LataProjekcji,IF((SUM($K2495:R2495)+12)&lt;$D2498,12,$D2498-SUM($K2495:R2495)),0)),0),0)</f>
        <v>0</v>
      </c>
      <c r="T2495" s="5">
        <f ca="1">IF(AND($G2496,NOT(ISTEXT($G2495)),ISNUMBER(Poczatek),ISNUMBER(Koniec_Projekt)),IFERROR(IF($D2495=LataProjekcji,$F2495,IF($D2495&lt;LataProjekcji,IF((SUM($K2495:S2495)+12)&lt;$D2498,12,$D2498-SUM($K2495:S2495)),0)),0),0)</f>
        <v>0</v>
      </c>
      <c r="U2495" s="5">
        <f ca="1">IF(AND($G2496,NOT(ISTEXT($G2495)),ISNUMBER(Poczatek),ISNUMBER(Koniec_Projekt)),IFERROR(IF($D2495=LataProjekcji,$F2495,IF($D2495&lt;LataProjekcji,IF((SUM($K2495:T2495)+12)&lt;$D2498,12,$D2498-SUM($K2495:T2495)),0)),0),0)</f>
        <v>0</v>
      </c>
      <c r="V2495" s="5">
        <f ca="1">IF(AND($G2496,NOT(ISTEXT($G2495)),ISNUMBER(Poczatek),ISNUMBER(Koniec_Projekt)),IFERROR(IF($D2495=LataProjekcji,$F2495,IF($D2495&lt;LataProjekcji,IF((SUM($K2495:U2495)+12)&lt;$D2498,12,$D2498-SUM($K2495:U2495)),0)),0),0)</f>
        <v>0</v>
      </c>
      <c r="W2495" s="5">
        <f ca="1">IF(AND($G2496,NOT(ISTEXT($G2495)),ISNUMBER(Poczatek),ISNUMBER(Koniec_Projekt)),IFERROR(IF($D2495=LataProjekcji,$F2495,IF($D2495&lt;LataProjekcji,IF((SUM($K2495:V2495)+12)&lt;$D2498,12,$D2498-SUM($K2495:V2495)),0)),0),0)</f>
        <v>0</v>
      </c>
      <c r="X2495" s="5">
        <f ca="1">IF(AND($G2496,NOT(ISTEXT($G2495)),ISNUMBER(Poczatek),ISNUMBER(Koniec_Projekt)),IFERROR(IF($D2495=LataProjekcji,$F2495,IF($D2495&lt;LataProjekcji,IF((SUM($K2495:W2495)+12)&lt;$D2498,12,$D2498-SUM($K2495:W2495)),0)),0),0)</f>
        <v>0</v>
      </c>
    </row>
    <row r="2496" spans="2:24" hidden="1">
      <c r="B2496" s="554" t="s">
        <v>807</v>
      </c>
      <c r="D2496" s="5">
        <f ca="1">D1307</f>
        <v>0</v>
      </c>
      <c r="E2496" s="474">
        <f ca="1">E1307</f>
        <v>0</v>
      </c>
      <c r="F2496" s="474">
        <f ca="1">F1307</f>
        <v>0</v>
      </c>
      <c r="G2496" s="1" t="b">
        <f>NOT(ISBLANK(am_wnip))</f>
        <v>0</v>
      </c>
      <c r="H2496" s="566" t="b">
        <f ca="1">SUM(K2496:X2496)=E2498</f>
        <v>1</v>
      </c>
      <c r="I2496" s="1" t="s">
        <v>802</v>
      </c>
      <c r="K2496" s="565">
        <f ca="1">IF(AND($G2496,NOT(ISTEXT($G2495)),ISNUMBER(Poczatek),ISNUMBER(Koniec_Projekt)),IFERROR(IF($D2495=LataProjekcji,IF($F2495&gt;$E2498,$E2498,$F2495),IF($D2498&gt;=$E2498,(IF($D2495&lt;LataProjekcji,IF((SUM(J2496:$K2496)+12)&lt;$E2498,12,$E2498-SUM(J2496:$K2496)),0)),(IF($D2495&lt;LataProjekcji,IF((SUM(J2496:$K2496)+12)&lt;$D2498,12,$D2498-SUM(J2496:$K2496)),0)))),0),0)</f>
        <v>0</v>
      </c>
      <c r="L2496" s="565">
        <f ca="1">IF(AND($G2496,NOT(ISTEXT($G2495)),ISNUMBER(Poczatek),ISNUMBER(Koniec_Projekt)),IFERROR(IF($D2495=LataProjekcji,IF($F2495&gt;$E2498,$E2498,$F2495),IF($D2498&gt;=$E2498,(IF($D2495&lt;LataProjekcji,IF((SUM($K2496:K2496)+12)&lt;$E2498,12,$E2498-SUM($K2496:K2496)),0)),(IF($D2495&lt;LataProjekcji,IF((SUM($K2496:K2496)+12)&lt;$D2498,12,$D2498-SUM($K2496:K2496)),0)))),0),0)</f>
        <v>0</v>
      </c>
      <c r="M2496" s="565">
        <f ca="1">IF(AND($G2496,NOT(ISTEXT($G2495)),ISNUMBER(Poczatek),ISNUMBER(Koniec_Projekt)),IFERROR(IF($D2495=LataProjekcji,IF($F2495&gt;$E2498,$E2498,$F2495),IF($D2498&gt;=$E2498,(IF($D2495&lt;LataProjekcji,IF((SUM($K2496:L2496)+12)&lt;$E2498,12,$E2498-SUM($K2496:L2496)),0)),(IF($D2495&lt;LataProjekcji,IF((SUM($K2496:L2496)+12)&lt;$D2498,12,$D2498-SUM($K2496:L2496)),0)))),0),0)</f>
        <v>0</v>
      </c>
      <c r="N2496" s="565">
        <f ca="1">IF(AND($G2496,NOT(ISTEXT($G2495)),ISNUMBER(Poczatek),ISNUMBER(Koniec_Projekt)),IFERROR(IF($D2495=LataProjekcji,IF($F2495&gt;$E2498,$E2498,$F2495),IF($D2498&gt;=$E2498,(IF($D2495&lt;LataProjekcji,IF((SUM($K2496:M2496)+12)&lt;$E2498,12,$E2498-SUM($K2496:M2496)),0)),(IF($D2495&lt;LataProjekcji,IF((SUM($K2496:M2496)+12)&lt;$D2498,12,$D2498-SUM($K2496:M2496)),0)))),0),0)</f>
        <v>0</v>
      </c>
      <c r="O2496" s="565">
        <f ca="1">IF(AND($G2496,NOT(ISTEXT($G2495)),ISNUMBER(Poczatek),ISNUMBER(Koniec_Projekt)),IFERROR(IF($D2495=LataProjekcji,IF($F2495&gt;$E2498,$E2498,$F2495),IF($D2498&gt;=$E2498,(IF($D2495&lt;LataProjekcji,IF((SUM($K2496:N2496)+12)&lt;$E2498,12,$E2498-SUM($K2496:N2496)),0)),(IF($D2495&lt;LataProjekcji,IF((SUM($K2496:N2496)+12)&lt;$D2498,12,$D2498-SUM($K2496:N2496)),0)))),0),0)</f>
        <v>0</v>
      </c>
      <c r="P2496" s="565">
        <f ca="1">IF(AND($G2496,NOT(ISTEXT($G2495)),ISNUMBER(Poczatek),ISNUMBER(Koniec_Projekt)),IFERROR(IF($D2495=LataProjekcji,IF($F2495&gt;$E2498,$E2498,$F2495),IF($D2498&gt;=$E2498,(IF($D2495&lt;LataProjekcji,IF((SUM($K2496:O2496)+12)&lt;$E2498,12,$E2498-SUM($K2496:O2496)),0)),(IF($D2495&lt;LataProjekcji,IF((SUM($K2496:O2496)+12)&lt;$D2498,12,$D2498-SUM($K2496:O2496)),0)))),0),0)</f>
        <v>0</v>
      </c>
      <c r="Q2496" s="565">
        <f ca="1">IF(AND($G2496,NOT(ISTEXT($G2495)),ISNUMBER(Poczatek),ISNUMBER(Koniec_Projekt)),IFERROR(IF($D2495=LataProjekcji,IF($F2495&gt;$E2498,$E2498,$F2495),IF($D2498&gt;=$E2498,(IF($D2495&lt;LataProjekcji,IF((SUM($K2496:P2496)+12)&lt;$E2498,12,$E2498-SUM($K2496:P2496)),0)),(IF($D2495&lt;LataProjekcji,IF((SUM($K2496:P2496)+12)&lt;$D2498,12,$D2498-SUM($K2496:P2496)),0)))),0),0)</f>
        <v>0</v>
      </c>
      <c r="R2496" s="565">
        <f ca="1">IF(AND($G2496,NOT(ISTEXT($G2495)),ISNUMBER(Poczatek),ISNUMBER(Koniec_Projekt)),IFERROR(IF($D2495=LataProjekcji,IF($F2495&gt;$E2498,$E2498,$F2495),IF($D2498&gt;=$E2498,(IF($D2495&lt;LataProjekcji,IF((SUM($K2496:Q2496)+12)&lt;$E2498,12,$E2498-SUM($K2496:Q2496)),0)),(IF($D2495&lt;LataProjekcji,IF((SUM($K2496:Q2496)+12)&lt;$D2498,12,$D2498-SUM($K2496:Q2496)),0)))),0),0)</f>
        <v>0</v>
      </c>
      <c r="S2496" s="565">
        <f ca="1">IF(AND($G2496,NOT(ISTEXT($G2495)),ISNUMBER(Poczatek),ISNUMBER(Koniec_Projekt)),IFERROR(IF($D2495=LataProjekcji,IF($F2495&gt;$E2498,$E2498,$F2495),IF($D2498&gt;=$E2498,(IF($D2495&lt;LataProjekcji,IF((SUM($K2496:R2496)+12)&lt;$E2498,12,$E2498-SUM($K2496:R2496)),0)),(IF($D2495&lt;LataProjekcji,IF((SUM($K2496:R2496)+12)&lt;$D2498,12,$D2498-SUM($K2496:R2496)),0)))),0),0)</f>
        <v>0</v>
      </c>
      <c r="T2496" s="565">
        <f ca="1">IF(AND($G2496,NOT(ISTEXT($G2495)),ISNUMBER(Poczatek),ISNUMBER(Koniec_Projekt)),IFERROR(IF($D2495=LataProjekcji,IF($F2495&gt;$E2498,$E2498,$F2495),IF($D2498&gt;=$E2498,(IF($D2495&lt;LataProjekcji,IF((SUM($K2496:S2496)+12)&lt;$E2498,12,$E2498-SUM($K2496:S2496)),0)),(IF($D2495&lt;LataProjekcji,IF((SUM($K2496:S2496)+12)&lt;$D2498,12,$D2498-SUM($K2496:S2496)),0)))),0),0)</f>
        <v>0</v>
      </c>
      <c r="U2496" s="565">
        <f ca="1">IF(AND($G2496,NOT(ISTEXT($G2495)),ISNUMBER(Poczatek),ISNUMBER(Koniec_Projekt)),IFERROR(IF($D2495=LataProjekcji,IF($F2495&gt;$E2498,$E2498,$F2495),IF($D2498&gt;=$E2498,(IF($D2495&lt;LataProjekcji,IF((SUM($K2496:T2496)+12)&lt;$E2498,12,$E2498-SUM($K2496:T2496)),0)),(IF($D2495&lt;LataProjekcji,IF((SUM($K2496:T2496)+12)&lt;$D2498,12,$D2498-SUM($K2496:T2496)),0)))),0),0)</f>
        <v>0</v>
      </c>
      <c r="V2496" s="565">
        <f ca="1">IF(AND($G2496,NOT(ISTEXT($G2495)),ISNUMBER(Poczatek),ISNUMBER(Koniec_Projekt)),IFERROR(IF($D2495=LataProjekcji,IF($F2495&gt;$E2498,$E2498,$F2495),IF($D2498&gt;=$E2498,(IF($D2495&lt;LataProjekcji,IF((SUM($K2496:U2496)+12)&lt;$E2498,12,$E2498-SUM($K2496:U2496)),0)),(IF($D2495&lt;LataProjekcji,IF((SUM($K2496:U2496)+12)&lt;$D2498,12,$D2498-SUM($K2496:U2496)),0)))),0),0)</f>
        <v>0</v>
      </c>
      <c r="W2496" s="565">
        <f ca="1">IF(AND($G2496,NOT(ISTEXT($G2495)),ISNUMBER(Poczatek),ISNUMBER(Koniec_Projekt)),IFERROR(IF($D2495=LataProjekcji,IF($F2495&gt;$E2498,$E2498,$F2495),IF($D2498&gt;=$E2498,(IF($D2495&lt;LataProjekcji,IF((SUM($K2496:V2496)+12)&lt;$E2498,12,$E2498-SUM($K2496:V2496)),0)),(IF($D2495&lt;LataProjekcji,IF((SUM($K2496:V2496)+12)&lt;$D2498,12,$D2498-SUM($K2496:V2496)),0)))),0),0)</f>
        <v>0</v>
      </c>
      <c r="X2496" s="565">
        <f ca="1">IF(AND($G2496,NOT(ISTEXT($G2495)),ISNUMBER(Poczatek),ISNUMBER(Koniec_Projekt)),IFERROR(IF($D2495=LataProjekcji,IF($F2495&gt;$E2498,$E2498,$F2495),IF($D2498&gt;=$E2498,(IF($D2495&lt;LataProjekcji,IF((SUM($K2496:W2496)+12)&lt;$E2498,12,$E2498-SUM($K2496:W2496)),0)),(IF($D2495&lt;LataProjekcji,IF((SUM($K2496:W2496)+12)&lt;$D2498,12,$D2498-SUM($K2496:W2496)),0)))),0),0)</f>
        <v>0</v>
      </c>
    </row>
    <row r="2497" spans="2:24" hidden="1">
      <c r="B2497" s="554" t="s">
        <v>806</v>
      </c>
      <c r="D2497" s="474">
        <f ca="1">D1308</f>
        <v>0</v>
      </c>
      <c r="E2497" s="474">
        <f ca="1">IF(D2496&gt;10,ROUND(D2497/12,2),D2497)</f>
        <v>0</v>
      </c>
      <c r="F2497" s="552">
        <f>Koniec_Projekt</f>
        <v>0</v>
      </c>
      <c r="G2497" s="330">
        <f>Miesiac_Koniec_Projekt</f>
        <v>0</v>
      </c>
      <c r="H2497" s="566" t="b">
        <f ca="1">SUM(K2497:X2497)=D2496</f>
        <v>1</v>
      </c>
      <c r="I2497" s="1" t="s">
        <v>739</v>
      </c>
      <c r="K2497" s="256">
        <f ca="1">IF(AND($G2496,NOT(ISTEXT($G2495)),ISNUMBER(Poczatek),ISNUMBER(Koniec_Projekt)),IFERROR(IF(LataProjekcji=$F2498,ROUND($D2496,0),ROUND(K2495*$E2497,0)),0),0)</f>
        <v>0</v>
      </c>
      <c r="L2497" s="5">
        <f ca="1">IF(AND($G2496,NOT(ISTEXT($G2495)),ISNUMBER(Poczatek),ISNUMBER(Koniec_Projekt)),IFERROR(IF(LataProjekcji=$F2498,ROUND($D2496-SUM(K2497:$K2497),0),ROUND(L2495*$E2497,0)),0),0)</f>
        <v>0</v>
      </c>
      <c r="M2497" s="5">
        <f ca="1">IF(AND($G2496,NOT(ISTEXT($G2495)),ISNUMBER(Poczatek),ISNUMBER(Koniec_Projekt)),IFERROR(IF(LataProjekcji=$F2498,ROUND($D2496-SUM($K2497:L2497),0),ROUND(M2495*$E2497,0)),0),0)</f>
        <v>0</v>
      </c>
      <c r="N2497" s="5">
        <f ca="1">IF(AND($G2496,NOT(ISTEXT($G2495)),ISNUMBER(Poczatek),ISNUMBER(Koniec_Projekt)),IFERROR(IF(LataProjekcji=$F2498,ROUND($D2496-SUM($K2497:M2497),0),ROUND(N2495*$E2497,0)),0),0)</f>
        <v>0</v>
      </c>
      <c r="O2497" s="5">
        <f ca="1">IF(AND($G2496,NOT(ISTEXT($G2495)),ISNUMBER(Poczatek),ISNUMBER(Koniec_Projekt)),IFERROR(IF(LataProjekcji=$F2498,ROUND($D2496-SUM($K2497:N2497),0),ROUND(O2495*$E2497,0)),0),0)</f>
        <v>0</v>
      </c>
      <c r="P2497" s="5">
        <f ca="1">IF(AND($G2496,NOT(ISTEXT($G2495)),ISNUMBER(Poczatek),ISNUMBER(Koniec_Projekt)),IFERROR(IF(LataProjekcji=$F2498,ROUND($D2496-SUM($K2497:O2497),0),ROUND(P2495*$E2497,0)),0),0)</f>
        <v>0</v>
      </c>
      <c r="Q2497" s="5">
        <f ca="1">IF(AND($G2496,NOT(ISTEXT($G2495)),ISNUMBER(Poczatek),ISNUMBER(Koniec_Projekt)),IFERROR(IF(LataProjekcji=$F2498,ROUND($D2496-SUM($K2497:P2497),0),ROUND(Q2495*$E2497,0)),0),0)</f>
        <v>0</v>
      </c>
      <c r="R2497" s="5">
        <f ca="1">IF(AND($G2496,NOT(ISTEXT($G2495)),ISNUMBER(Poczatek),ISNUMBER(Koniec_Projekt)),IFERROR(IF(LataProjekcji=$F2498,ROUND($D2496-SUM($K2497:Q2497),0),ROUND(R2495*$E2497,0)),0),0)</f>
        <v>0</v>
      </c>
      <c r="S2497" s="5">
        <f ca="1">IF(AND($G2496,NOT(ISTEXT($G2495)),ISNUMBER(Poczatek),ISNUMBER(Koniec_Projekt)),IFERROR(IF(LataProjekcji=$F2498,ROUND($D2496-SUM($K2497:R2497),0),ROUND(S2495*$E2497,0)),0),0)</f>
        <v>0</v>
      </c>
      <c r="T2497" s="5">
        <f ca="1">IF(AND($G2496,NOT(ISTEXT($G2495)),ISNUMBER(Poczatek),ISNUMBER(Koniec_Projekt)),IFERROR(IF(LataProjekcji=$F2498,ROUND($D2496-SUM($K2497:S2497),0),ROUND(T2495*$E2497,0)),0),0)</f>
        <v>0</v>
      </c>
      <c r="U2497" s="5">
        <f ca="1">IF(AND($G2496,NOT(ISTEXT($G2495)),ISNUMBER(Poczatek),ISNUMBER(Koniec_Projekt)),IFERROR(IF(LataProjekcji=$F2498,ROUND($D2496-SUM($K2497:T2497),0),ROUND(U2495*$E2497,0)),0),0)</f>
        <v>0</v>
      </c>
      <c r="V2497" s="5">
        <f ca="1">IF(AND($G2496,NOT(ISTEXT($G2495)),ISNUMBER(Poczatek),ISNUMBER(Koniec_Projekt)),IFERROR(IF(LataProjekcji=$F2498,ROUND($D2496-SUM($K2497:U2497),0),ROUND(V2495*$E2497,0)),0),0)</f>
        <v>0</v>
      </c>
      <c r="W2497" s="5">
        <f ca="1">IF(AND($G2496,NOT(ISTEXT($G2495)),ISNUMBER(Poczatek),ISNUMBER(Koniec_Projekt)),IFERROR(IF(LataProjekcji=$F2498,ROUND($D2496-SUM($K2497:V2497),0),ROUND(W2495*$E2497,0)),0),0)</f>
        <v>0</v>
      </c>
      <c r="X2497" s="5">
        <f ca="1">IF(AND($G2496,NOT(ISTEXT($G2495)),ISNUMBER(Poczatek),ISNUMBER(Koniec_Projekt)),IFERROR(IF(LataProjekcji=$F2498,ROUND($D2496-SUM($K2497:W2497),0),ROUND(X2495*$E2497,0)),0),0)</f>
        <v>0</v>
      </c>
    </row>
    <row r="2498" spans="2:24" hidden="1">
      <c r="B2498" s="554" t="s">
        <v>803</v>
      </c>
      <c r="D2498" s="1">
        <f ca="1">IFERROR(ROUNDUP(D2496/E2497,0),0)</f>
        <v>0</v>
      </c>
      <c r="E2498" s="1">
        <f ca="1">IF(D2498=0,0,DATEDIF(DATE(D2495,E2495,1),DATE(F2497,G2497,1),"m"))</f>
        <v>0</v>
      </c>
      <c r="F2498" s="1" t="str">
        <f ca="1">IFERROR(YEAR(G2495),"brak daty")</f>
        <v>brak daty</v>
      </c>
      <c r="G2498" s="1" t="str">
        <f ca="1">IFERROR(MONTH(G2495),"brak daty")</f>
        <v>brak daty</v>
      </c>
      <c r="H2498" s="5"/>
      <c r="I2498" s="1" t="s">
        <v>444</v>
      </c>
      <c r="K2498" s="5">
        <f ca="1">IF(AND($G2496,NOT(ISTEXT($G2495)),ISNUMBER(Poczatek),ISNUMBER(Koniec_Projekt)),IFERROR(IF(LataProjekcji=$F2497,IF(AND($G2497=$G2498,$F2497=$F2498),ROUND($D2496-SUM($K2498),0),ROUND(K2496*$E2497,0)),IF(LataProjekcji&gt;$F2497,0,ROUND(K2496*$E2497,0))),0),0)</f>
        <v>0</v>
      </c>
      <c r="L2498" s="5">
        <f ca="1">IF(AND($G2496,NOT(ISTEXT($G2495)),ISNUMBER(Poczatek),ISNUMBER(Koniec_Projekt)),IFERROR(IF(LataProjekcji=$F2497,IF(AND($G2497=$G2498,$F2497=$F2498),ROUND($D2496-SUM($K2498:K2498),0),ROUND(L2496*$E2497,0)),IF(LataProjekcji&gt;$F2497,0,ROUND(L2496*$E2497,0))),0),0)</f>
        <v>0</v>
      </c>
      <c r="M2498" s="5">
        <f ca="1">IF(AND($G2496,NOT(ISTEXT($G2495)),ISNUMBER(Poczatek),ISNUMBER(Koniec_Projekt)),IFERROR(IF(LataProjekcji=$F2497,IF(AND($G2497=$G2498,$F2497=$F2498),ROUND($D2496-SUM($K2498:L2498),0),ROUND(M2496*$E2497,0)),IF(LataProjekcji&gt;$F2497,0,ROUND(M2496*$E2497,0))),0),0)</f>
        <v>0</v>
      </c>
      <c r="N2498" s="5">
        <f ca="1">IF(AND($G2496,NOT(ISTEXT($G2495)),ISNUMBER(Poczatek),ISNUMBER(Koniec_Projekt)),IFERROR(IF(LataProjekcji=$F2497,IF(AND($G2497=$G2498,$F2497=$F2498),ROUND($D2496-SUM($K2498:M2498),0),ROUND(N2496*$E2497,0)),IF(LataProjekcji&gt;$F2497,0,ROUND(N2496*$E2497,0))),0),0)</f>
        <v>0</v>
      </c>
      <c r="O2498" s="5">
        <f ca="1">IF(AND($G2496,NOT(ISTEXT($G2495)),ISNUMBER(Poczatek),ISNUMBER(Koniec_Projekt)),IFERROR(IF(LataProjekcji=$F2497,IF(AND($G2497=$G2498,$F2497=$F2498),ROUND($D2496-SUM($K2498:N2498),0),ROUND(O2496*$E2497,0)),IF(LataProjekcji&gt;$F2497,0,ROUND(O2496*$E2497,0))),0),0)</f>
        <v>0</v>
      </c>
      <c r="P2498" s="5">
        <f ca="1">IF(AND($G2496,NOT(ISTEXT($G2495)),ISNUMBER(Poczatek),ISNUMBER(Koniec_Projekt)),IFERROR(IF(LataProjekcji=$F2497,IF(AND($G2497=$G2498,$F2497=$F2498),ROUND($D2496-SUM($K2498:O2498),0),ROUND(P2496*$E2497,0)),IF(LataProjekcji&gt;$F2497,0,ROUND(P2496*$E2497,0))),0),0)</f>
        <v>0</v>
      </c>
      <c r="Q2498" s="5">
        <f ca="1">IF(AND($G2496,NOT(ISTEXT($G2495)),ISNUMBER(Poczatek),ISNUMBER(Koniec_Projekt)),IFERROR(IF(LataProjekcji=$F2497,IF(AND($G2497=$G2498,$F2497=$F2498),ROUND($D2496-SUM($K2498:P2498),0),ROUND(Q2496*$E2497,0)),IF(LataProjekcji&gt;$F2497,0,ROUND(Q2496*$E2497,0))),0),0)</f>
        <v>0</v>
      </c>
      <c r="R2498" s="5">
        <f ca="1">IF(AND($G2496,NOT(ISTEXT($G2495)),ISNUMBER(Poczatek),ISNUMBER(Koniec_Projekt)),IFERROR(IF(LataProjekcji=$F2497,IF(AND($G2497=$G2498,$F2497=$F2498),ROUND($D2496-SUM($K2498:Q2498),0),ROUND(R2496*$E2497,0)),IF(LataProjekcji&gt;$F2497,0,ROUND(R2496*$E2497,0))),0),0)</f>
        <v>0</v>
      </c>
      <c r="S2498" s="5">
        <f ca="1">IF(AND($G2496,NOT(ISTEXT($G2495)),ISNUMBER(Poczatek),ISNUMBER(Koniec_Projekt)),IFERROR(IF(LataProjekcji=$F2497,IF(AND($G2497=$G2498,$F2497=$F2498),ROUND($D2496-SUM($K2498:R2498),0),ROUND(S2496*$E2497,0)),IF(LataProjekcji&gt;$F2497,0,ROUND(S2496*$E2497,0))),0),0)</f>
        <v>0</v>
      </c>
      <c r="T2498" s="5">
        <f ca="1">IF(AND($G2496,NOT(ISTEXT($G2495)),ISNUMBER(Poczatek),ISNUMBER(Koniec_Projekt)),IFERROR(IF(LataProjekcji=$F2497,IF(AND($G2497=$G2498,$F2497=$F2498),ROUND($D2496-SUM($K2498:S2498),0),ROUND(T2496*$E2497,0)),IF(LataProjekcji&gt;$F2497,0,ROUND(T2496*$E2497,0))),0),0)</f>
        <v>0</v>
      </c>
      <c r="U2498" s="5">
        <f ca="1">IF(AND($G2496,NOT(ISTEXT($G2495)),ISNUMBER(Poczatek),ISNUMBER(Koniec_Projekt)),IFERROR(IF(LataProjekcji=$F2497,IF(AND($G2497=$G2498,$F2497=$F2498),ROUND($D2496-SUM($K2498:T2498),0),ROUND(U2496*$E2497,0)),IF(LataProjekcji&gt;$F2497,0,ROUND(U2496*$E2497,0))),0),0)</f>
        <v>0</v>
      </c>
      <c r="V2498" s="5">
        <f ca="1">IF(AND($G2496,NOT(ISTEXT($G2495)),ISNUMBER(Poczatek),ISNUMBER(Koniec_Projekt)),IFERROR(IF(LataProjekcji=$F2497,IF(AND($G2497=$G2498,$F2497=$F2498),ROUND($D2496-SUM($K2498:U2498),0),ROUND(V2496*$E2497,0)),IF(LataProjekcji&gt;$F2497,0,ROUND(V2496*$E2497,0))),0),0)</f>
        <v>0</v>
      </c>
      <c r="W2498" s="5">
        <f ca="1">IF(AND($G2496,NOT(ISTEXT($G2495)),ISNUMBER(Poczatek),ISNUMBER(Koniec_Projekt)),IFERROR(IF(LataProjekcji=$F2497,IF(AND($G2497=$G2498,$F2497=$F2498),ROUND($D2496-SUM($K2498:V2498),0),ROUND(W2496*$E2497,0)),IF(LataProjekcji&gt;$F2497,0,ROUND(W2496*$E2497,0))),0),0)</f>
        <v>0</v>
      </c>
      <c r="X2498" s="5">
        <f ca="1">IF(AND($G2496,NOT(ISTEXT($G2495)),ISNUMBER(Poczatek),ISNUMBER(Koniec_Projekt)),IFERROR(IF(LataProjekcji=$F2497,IF(AND($G2497=$G2498,$F2497=$F2498),ROUND($D2496-SUM($K2498:W2498),0),ROUND(X2496*$E2497,0)),IF(LataProjekcji&gt;$F2497,0,ROUND(X2496*$E2497,0))),0),0)</f>
        <v>0</v>
      </c>
    </row>
    <row r="2499" spans="2:24" ht="12.75" hidden="1" thickBot="1">
      <c r="B2499" s="555" t="s">
        <v>804</v>
      </c>
      <c r="C2499" s="556"/>
      <c r="D2499" s="557">
        <f ca="1">IF(D2496&gt;10,ROUND((D2498-1)*E2497,0),E2497)</f>
        <v>0</v>
      </c>
      <c r="E2499" s="557">
        <f ca="1">D2496-D2499</f>
        <v>0</v>
      </c>
      <c r="F2499" s="556"/>
      <c r="G2499" s="556"/>
      <c r="H2499" s="556"/>
      <c r="I2499" s="556"/>
      <c r="J2499" s="556"/>
      <c r="K2499" s="556"/>
      <c r="L2499" s="556"/>
      <c r="M2499" s="556"/>
      <c r="N2499" s="556"/>
      <c r="O2499" s="556"/>
      <c r="P2499" s="556"/>
      <c r="Q2499" s="556"/>
      <c r="R2499" s="556"/>
      <c r="S2499" s="556"/>
      <c r="T2499" s="556"/>
      <c r="U2499" s="556"/>
      <c r="V2499" s="556"/>
      <c r="W2499" s="556"/>
      <c r="X2499" s="556"/>
    </row>
    <row r="2500" spans="2:24" ht="12.75" hidden="1" thickTop="1">
      <c r="C2500" s="251"/>
      <c r="D2500" s="474"/>
      <c r="E2500" s="474"/>
      <c r="F2500" s="474"/>
      <c r="G2500" s="474"/>
    </row>
    <row r="2501" spans="2:24" ht="12.75" hidden="1" thickBot="1">
      <c r="B2501" s="558" t="str">
        <f ca="1">"nazwa ST: "&amp;B1312</f>
        <v>nazwa ST: 0</v>
      </c>
      <c r="C2501" s="558"/>
      <c r="D2501" s="559">
        <f>D1312</f>
        <v>5</v>
      </c>
      <c r="E2501" s="558"/>
      <c r="F2501" s="558"/>
      <c r="G2501" s="558"/>
      <c r="H2501" s="558"/>
      <c r="I2501" s="558"/>
      <c r="J2501" s="558"/>
      <c r="K2501" s="567" t="str">
        <f t="shared" ref="K2501:X2501" si="1737">LataProjekcji</f>
        <v>Uzupełnij dane</v>
      </c>
      <c r="L2501" s="567" t="str">
        <f t="shared" si="1737"/>
        <v/>
      </c>
      <c r="M2501" s="567" t="str">
        <f t="shared" si="1737"/>
        <v/>
      </c>
      <c r="N2501" s="567" t="str">
        <f t="shared" si="1737"/>
        <v/>
      </c>
      <c r="O2501" s="567" t="str">
        <f t="shared" si="1737"/>
        <v/>
      </c>
      <c r="P2501" s="567" t="str">
        <f t="shared" si="1737"/>
        <v/>
      </c>
      <c r="Q2501" s="567" t="str">
        <f t="shared" si="1737"/>
        <v/>
      </c>
      <c r="R2501" s="567" t="str">
        <f t="shared" si="1737"/>
        <v/>
      </c>
      <c r="S2501" s="567" t="str">
        <f t="shared" si="1737"/>
        <v/>
      </c>
      <c r="T2501" s="567" t="str">
        <f t="shared" si="1737"/>
        <v/>
      </c>
      <c r="U2501" s="567" t="str">
        <f t="shared" si="1737"/>
        <v/>
      </c>
      <c r="V2501" s="567" t="str">
        <f t="shared" si="1737"/>
        <v/>
      </c>
      <c r="W2501" s="567" t="str">
        <f t="shared" si="1737"/>
        <v/>
      </c>
      <c r="X2501" s="567" t="str">
        <f t="shared" si="1737"/>
        <v/>
      </c>
    </row>
    <row r="2502" spans="2:24" hidden="1">
      <c r="B2502" s="554" t="s">
        <v>805</v>
      </c>
      <c r="D2502" s="1">
        <f ca="1">D1313</f>
        <v>1900</v>
      </c>
      <c r="E2502" s="1">
        <f ca="1">E1313</f>
        <v>1</v>
      </c>
      <c r="F2502" s="1">
        <f ca="1">IF(D2503&gt;10,F1313,1)</f>
        <v>1</v>
      </c>
      <c r="G2502" s="553" t="str">
        <f ca="1">IF(ISBLANK(OFFSET($E$269,$D2501,0)),"brak daty",IF(D2503&gt;10,EDATE(OFFSET($E$269,$D2501,0),D2505),DATE(D2502,E2502,1)))</f>
        <v>brak daty</v>
      </c>
      <c r="H2502" s="566" t="b">
        <f ca="1">SUM(K2502:X2502)=D2505</f>
        <v>1</v>
      </c>
      <c r="I2502" s="1" t="s">
        <v>801</v>
      </c>
      <c r="K2502" s="5">
        <f ca="1">IF(AND($G2503,NOT(ISTEXT($G2502)),ISNUMBER(Poczatek),ISNUMBER(Koniec_Projekt)),IFERROR(IF($D2502=LataProjekcji,$F2502,IF($D2502&lt;LataProjekcji,IF((SUM(K2502)+12)&lt;$D2505,12,$D2505-SUM(K2502)),0)),0),0)</f>
        <v>0</v>
      </c>
      <c r="L2502" s="5">
        <f ca="1">IF(AND($G2503,NOT(ISTEXT($G2502)),ISNUMBER(Poczatek),ISNUMBER(Koniec_Projekt)),IFERROR(IF($D2502=LataProjekcji,$F2502,IF($D2502&lt;LataProjekcji,IF((SUM($K2502:K2502)+12)&lt;$D2505,12,$D2505-SUM($K2502:K2502)),0)),0),0)</f>
        <v>0</v>
      </c>
      <c r="M2502" s="5">
        <f ca="1">IF(AND($G2503,NOT(ISTEXT($G2502)),ISNUMBER(Poczatek),ISNUMBER(Koniec_Projekt)),IFERROR(IF($D2502=LataProjekcji,$F2502,IF($D2502&lt;LataProjekcji,IF((SUM($K2502:L2502)+12)&lt;$D2505,12,$D2505-SUM($K2502:L2502)),0)),0),0)</f>
        <v>0</v>
      </c>
      <c r="N2502" s="5">
        <f ca="1">IF(AND($G2503,NOT(ISTEXT($G2502)),ISNUMBER(Poczatek),ISNUMBER(Koniec_Projekt)),IFERROR(IF($D2502=LataProjekcji,$F2502,IF($D2502&lt;LataProjekcji,IF((SUM($K2502:M2502)+12)&lt;$D2505,12,$D2505-SUM($K2502:M2502)),0)),0),0)</f>
        <v>0</v>
      </c>
      <c r="O2502" s="5">
        <f ca="1">IF(AND($G2503,NOT(ISTEXT($G2502)),ISNUMBER(Poczatek),ISNUMBER(Koniec_Projekt)),IFERROR(IF($D2502=LataProjekcji,$F2502,IF($D2502&lt;LataProjekcji,IF((SUM($K2502:N2502)+12)&lt;$D2505,12,$D2505-SUM($K2502:N2502)),0)),0),0)</f>
        <v>0</v>
      </c>
      <c r="P2502" s="5">
        <f ca="1">IF(AND($G2503,NOT(ISTEXT($G2502)),ISNUMBER(Poczatek),ISNUMBER(Koniec_Projekt)),IFERROR(IF($D2502=LataProjekcji,$F2502,IF($D2502&lt;LataProjekcji,IF((SUM($K2502:O2502)+12)&lt;$D2505,12,$D2505-SUM($K2502:O2502)),0)),0),0)</f>
        <v>0</v>
      </c>
      <c r="Q2502" s="5">
        <f ca="1">IF(AND($G2503,NOT(ISTEXT($G2502)),ISNUMBER(Poczatek),ISNUMBER(Koniec_Projekt)),IFERROR(IF($D2502=LataProjekcji,$F2502,IF($D2502&lt;LataProjekcji,IF((SUM($K2502:P2502)+12)&lt;$D2505,12,$D2505-SUM($K2502:P2502)),0)),0),0)</f>
        <v>0</v>
      </c>
      <c r="R2502" s="5">
        <f ca="1">IF(AND($G2503,NOT(ISTEXT($G2502)),ISNUMBER(Poczatek),ISNUMBER(Koniec_Projekt)),IFERROR(IF($D2502=LataProjekcji,$F2502,IF($D2502&lt;LataProjekcji,IF((SUM($K2502:Q2502)+12)&lt;$D2505,12,$D2505-SUM($K2502:Q2502)),0)),0),0)</f>
        <v>0</v>
      </c>
      <c r="S2502" s="5">
        <f ca="1">IF(AND($G2503,NOT(ISTEXT($G2502)),ISNUMBER(Poczatek),ISNUMBER(Koniec_Projekt)),IFERROR(IF($D2502=LataProjekcji,$F2502,IF($D2502&lt;LataProjekcji,IF((SUM($K2502:R2502)+12)&lt;$D2505,12,$D2505-SUM($K2502:R2502)),0)),0),0)</f>
        <v>0</v>
      </c>
      <c r="T2502" s="5">
        <f ca="1">IF(AND($G2503,NOT(ISTEXT($G2502)),ISNUMBER(Poczatek),ISNUMBER(Koniec_Projekt)),IFERROR(IF($D2502=LataProjekcji,$F2502,IF($D2502&lt;LataProjekcji,IF((SUM($K2502:S2502)+12)&lt;$D2505,12,$D2505-SUM($K2502:S2502)),0)),0),0)</f>
        <v>0</v>
      </c>
      <c r="U2502" s="5">
        <f ca="1">IF(AND($G2503,NOT(ISTEXT($G2502)),ISNUMBER(Poczatek),ISNUMBER(Koniec_Projekt)),IFERROR(IF($D2502=LataProjekcji,$F2502,IF($D2502&lt;LataProjekcji,IF((SUM($K2502:T2502)+12)&lt;$D2505,12,$D2505-SUM($K2502:T2502)),0)),0),0)</f>
        <v>0</v>
      </c>
      <c r="V2502" s="5">
        <f ca="1">IF(AND($G2503,NOT(ISTEXT($G2502)),ISNUMBER(Poczatek),ISNUMBER(Koniec_Projekt)),IFERROR(IF($D2502=LataProjekcji,$F2502,IF($D2502&lt;LataProjekcji,IF((SUM($K2502:U2502)+12)&lt;$D2505,12,$D2505-SUM($K2502:U2502)),0)),0),0)</f>
        <v>0</v>
      </c>
      <c r="W2502" s="5">
        <f ca="1">IF(AND($G2503,NOT(ISTEXT($G2502)),ISNUMBER(Poczatek),ISNUMBER(Koniec_Projekt)),IFERROR(IF($D2502=LataProjekcji,$F2502,IF($D2502&lt;LataProjekcji,IF((SUM($K2502:V2502)+12)&lt;$D2505,12,$D2505-SUM($K2502:V2502)),0)),0),0)</f>
        <v>0</v>
      </c>
      <c r="X2502" s="5">
        <f ca="1">IF(AND($G2503,NOT(ISTEXT($G2502)),ISNUMBER(Poczatek),ISNUMBER(Koniec_Projekt)),IFERROR(IF($D2502=LataProjekcji,$F2502,IF($D2502&lt;LataProjekcji,IF((SUM($K2502:W2502)+12)&lt;$D2505,12,$D2505-SUM($K2502:W2502)),0)),0),0)</f>
        <v>0</v>
      </c>
    </row>
    <row r="2503" spans="2:24" hidden="1">
      <c r="B2503" s="554" t="s">
        <v>807</v>
      </c>
      <c r="D2503" s="5">
        <f ca="1">D1314</f>
        <v>0</v>
      </c>
      <c r="E2503" s="474">
        <f ca="1">E1314</f>
        <v>0</v>
      </c>
      <c r="F2503" s="474">
        <f ca="1">F1314</f>
        <v>0</v>
      </c>
      <c r="G2503" s="1" t="b">
        <f>NOT(ISBLANK(am_wnip))</f>
        <v>0</v>
      </c>
      <c r="H2503" s="566" t="b">
        <f ca="1">SUM(K2503:X2503)=E2505</f>
        <v>1</v>
      </c>
      <c r="I2503" s="1" t="s">
        <v>802</v>
      </c>
      <c r="K2503" s="565">
        <f ca="1">IF(AND($G2503,NOT(ISTEXT($G2502)),ISNUMBER(Poczatek),ISNUMBER(Koniec_Projekt)),IFERROR(IF($D2502=LataProjekcji,IF($F2502&gt;$E2505,$E2505,$F2502),IF($D2505&gt;=$E2505,(IF($D2502&lt;LataProjekcji,IF((SUM(J2503:$K2503)+12)&lt;$E2505,12,$E2505-SUM(J2503:$K2503)),0)),(IF($D2502&lt;LataProjekcji,IF((SUM(J2503:$K2503)+12)&lt;$D2505,12,$D2505-SUM(J2503:$K2503)),0)))),0),0)</f>
        <v>0</v>
      </c>
      <c r="L2503" s="565">
        <f ca="1">IF(AND($G2503,NOT(ISTEXT($G2502)),ISNUMBER(Poczatek),ISNUMBER(Koniec_Projekt)),IFERROR(IF($D2502=LataProjekcji,IF($F2502&gt;$E2505,$E2505,$F2502),IF($D2505&gt;=$E2505,(IF($D2502&lt;LataProjekcji,IF((SUM($K2503:K2503)+12)&lt;$E2505,12,$E2505-SUM($K2503:K2503)),0)),(IF($D2502&lt;LataProjekcji,IF((SUM($K2503:K2503)+12)&lt;$D2505,12,$D2505-SUM($K2503:K2503)),0)))),0),0)</f>
        <v>0</v>
      </c>
      <c r="M2503" s="565">
        <f ca="1">IF(AND($G2503,NOT(ISTEXT($G2502)),ISNUMBER(Poczatek),ISNUMBER(Koniec_Projekt)),IFERROR(IF($D2502=LataProjekcji,IF($F2502&gt;$E2505,$E2505,$F2502),IF($D2505&gt;=$E2505,(IF($D2502&lt;LataProjekcji,IF((SUM($K2503:L2503)+12)&lt;$E2505,12,$E2505-SUM($K2503:L2503)),0)),(IF($D2502&lt;LataProjekcji,IF((SUM($K2503:L2503)+12)&lt;$D2505,12,$D2505-SUM($K2503:L2503)),0)))),0),0)</f>
        <v>0</v>
      </c>
      <c r="N2503" s="565">
        <f ca="1">IF(AND($G2503,NOT(ISTEXT($G2502)),ISNUMBER(Poczatek),ISNUMBER(Koniec_Projekt)),IFERROR(IF($D2502=LataProjekcji,IF($F2502&gt;$E2505,$E2505,$F2502),IF($D2505&gt;=$E2505,(IF($D2502&lt;LataProjekcji,IF((SUM($K2503:M2503)+12)&lt;$E2505,12,$E2505-SUM($K2503:M2503)),0)),(IF($D2502&lt;LataProjekcji,IF((SUM($K2503:M2503)+12)&lt;$D2505,12,$D2505-SUM($K2503:M2503)),0)))),0),0)</f>
        <v>0</v>
      </c>
      <c r="O2503" s="565">
        <f ca="1">IF(AND($G2503,NOT(ISTEXT($G2502)),ISNUMBER(Poczatek),ISNUMBER(Koniec_Projekt)),IFERROR(IF($D2502=LataProjekcji,IF($F2502&gt;$E2505,$E2505,$F2502),IF($D2505&gt;=$E2505,(IF($D2502&lt;LataProjekcji,IF((SUM($K2503:N2503)+12)&lt;$E2505,12,$E2505-SUM($K2503:N2503)),0)),(IF($D2502&lt;LataProjekcji,IF((SUM($K2503:N2503)+12)&lt;$D2505,12,$D2505-SUM($K2503:N2503)),0)))),0),0)</f>
        <v>0</v>
      </c>
      <c r="P2503" s="565">
        <f ca="1">IF(AND($G2503,NOT(ISTEXT($G2502)),ISNUMBER(Poczatek),ISNUMBER(Koniec_Projekt)),IFERROR(IF($D2502=LataProjekcji,IF($F2502&gt;$E2505,$E2505,$F2502),IF($D2505&gt;=$E2505,(IF($D2502&lt;LataProjekcji,IF((SUM($K2503:O2503)+12)&lt;$E2505,12,$E2505-SUM($K2503:O2503)),0)),(IF($D2502&lt;LataProjekcji,IF((SUM($K2503:O2503)+12)&lt;$D2505,12,$D2505-SUM($K2503:O2503)),0)))),0),0)</f>
        <v>0</v>
      </c>
      <c r="Q2503" s="565">
        <f ca="1">IF(AND($G2503,NOT(ISTEXT($G2502)),ISNUMBER(Poczatek),ISNUMBER(Koniec_Projekt)),IFERROR(IF($D2502=LataProjekcji,IF($F2502&gt;$E2505,$E2505,$F2502),IF($D2505&gt;=$E2505,(IF($D2502&lt;LataProjekcji,IF((SUM($K2503:P2503)+12)&lt;$E2505,12,$E2505-SUM($K2503:P2503)),0)),(IF($D2502&lt;LataProjekcji,IF((SUM($K2503:P2503)+12)&lt;$D2505,12,$D2505-SUM($K2503:P2503)),0)))),0),0)</f>
        <v>0</v>
      </c>
      <c r="R2503" s="565">
        <f ca="1">IF(AND($G2503,NOT(ISTEXT($G2502)),ISNUMBER(Poczatek),ISNUMBER(Koniec_Projekt)),IFERROR(IF($D2502=LataProjekcji,IF($F2502&gt;$E2505,$E2505,$F2502),IF($D2505&gt;=$E2505,(IF($D2502&lt;LataProjekcji,IF((SUM($K2503:Q2503)+12)&lt;$E2505,12,$E2505-SUM($K2503:Q2503)),0)),(IF($D2502&lt;LataProjekcji,IF((SUM($K2503:Q2503)+12)&lt;$D2505,12,$D2505-SUM($K2503:Q2503)),0)))),0),0)</f>
        <v>0</v>
      </c>
      <c r="S2503" s="565">
        <f ca="1">IF(AND($G2503,NOT(ISTEXT($G2502)),ISNUMBER(Poczatek),ISNUMBER(Koniec_Projekt)),IFERROR(IF($D2502=LataProjekcji,IF($F2502&gt;$E2505,$E2505,$F2502),IF($D2505&gt;=$E2505,(IF($D2502&lt;LataProjekcji,IF((SUM($K2503:R2503)+12)&lt;$E2505,12,$E2505-SUM($K2503:R2503)),0)),(IF($D2502&lt;LataProjekcji,IF((SUM($K2503:R2503)+12)&lt;$D2505,12,$D2505-SUM($K2503:R2503)),0)))),0),0)</f>
        <v>0</v>
      </c>
      <c r="T2503" s="565">
        <f ca="1">IF(AND($G2503,NOT(ISTEXT($G2502)),ISNUMBER(Poczatek),ISNUMBER(Koniec_Projekt)),IFERROR(IF($D2502=LataProjekcji,IF($F2502&gt;$E2505,$E2505,$F2502),IF($D2505&gt;=$E2505,(IF($D2502&lt;LataProjekcji,IF((SUM($K2503:S2503)+12)&lt;$E2505,12,$E2505-SUM($K2503:S2503)),0)),(IF($D2502&lt;LataProjekcji,IF((SUM($K2503:S2503)+12)&lt;$D2505,12,$D2505-SUM($K2503:S2503)),0)))),0),0)</f>
        <v>0</v>
      </c>
      <c r="U2503" s="565">
        <f ca="1">IF(AND($G2503,NOT(ISTEXT($G2502)),ISNUMBER(Poczatek),ISNUMBER(Koniec_Projekt)),IFERROR(IF($D2502=LataProjekcji,IF($F2502&gt;$E2505,$E2505,$F2502),IF($D2505&gt;=$E2505,(IF($D2502&lt;LataProjekcji,IF((SUM($K2503:T2503)+12)&lt;$E2505,12,$E2505-SUM($K2503:T2503)),0)),(IF($D2502&lt;LataProjekcji,IF((SUM($K2503:T2503)+12)&lt;$D2505,12,$D2505-SUM($K2503:T2503)),0)))),0),0)</f>
        <v>0</v>
      </c>
      <c r="V2503" s="565">
        <f ca="1">IF(AND($G2503,NOT(ISTEXT($G2502)),ISNUMBER(Poczatek),ISNUMBER(Koniec_Projekt)),IFERROR(IF($D2502=LataProjekcji,IF($F2502&gt;$E2505,$E2505,$F2502),IF($D2505&gt;=$E2505,(IF($D2502&lt;LataProjekcji,IF((SUM($K2503:U2503)+12)&lt;$E2505,12,$E2505-SUM($K2503:U2503)),0)),(IF($D2502&lt;LataProjekcji,IF((SUM($K2503:U2503)+12)&lt;$D2505,12,$D2505-SUM($K2503:U2503)),0)))),0),0)</f>
        <v>0</v>
      </c>
      <c r="W2503" s="565">
        <f ca="1">IF(AND($G2503,NOT(ISTEXT($G2502)),ISNUMBER(Poczatek),ISNUMBER(Koniec_Projekt)),IFERROR(IF($D2502=LataProjekcji,IF($F2502&gt;$E2505,$E2505,$F2502),IF($D2505&gt;=$E2505,(IF($D2502&lt;LataProjekcji,IF((SUM($K2503:V2503)+12)&lt;$E2505,12,$E2505-SUM($K2503:V2503)),0)),(IF($D2502&lt;LataProjekcji,IF((SUM($K2503:V2503)+12)&lt;$D2505,12,$D2505-SUM($K2503:V2503)),0)))),0),0)</f>
        <v>0</v>
      </c>
      <c r="X2503" s="565">
        <f ca="1">IF(AND($G2503,NOT(ISTEXT($G2502)),ISNUMBER(Poczatek),ISNUMBER(Koniec_Projekt)),IFERROR(IF($D2502=LataProjekcji,IF($F2502&gt;$E2505,$E2505,$F2502),IF($D2505&gt;=$E2505,(IF($D2502&lt;LataProjekcji,IF((SUM($K2503:W2503)+12)&lt;$E2505,12,$E2505-SUM($K2503:W2503)),0)),(IF($D2502&lt;LataProjekcji,IF((SUM($K2503:W2503)+12)&lt;$D2505,12,$D2505-SUM($K2503:W2503)),0)))),0),0)</f>
        <v>0</v>
      </c>
    </row>
    <row r="2504" spans="2:24" hidden="1">
      <c r="B2504" s="554" t="s">
        <v>806</v>
      </c>
      <c r="D2504" s="474">
        <f ca="1">D1315</f>
        <v>0</v>
      </c>
      <c r="E2504" s="474">
        <f ca="1">IF(D2503&gt;10,ROUND(D2504/12,2),D2504)</f>
        <v>0</v>
      </c>
      <c r="F2504" s="552">
        <f>Koniec_Projekt</f>
        <v>0</v>
      </c>
      <c r="G2504" s="330">
        <f>Miesiac_Koniec_Projekt</f>
        <v>0</v>
      </c>
      <c r="H2504" s="566" t="b">
        <f ca="1">SUM(K2504:X2504)=D2503</f>
        <v>1</v>
      </c>
      <c r="I2504" s="1" t="s">
        <v>739</v>
      </c>
      <c r="K2504" s="256">
        <f ca="1">IF(AND($G2503,NOT(ISTEXT($G2502)),ISNUMBER(Poczatek),ISNUMBER(Koniec_Projekt)),IFERROR(IF(LataProjekcji=$F2505,ROUND($D2503,0),ROUND(K2502*$E2504,0)),0),0)</f>
        <v>0</v>
      </c>
      <c r="L2504" s="5">
        <f ca="1">IF(AND($G2503,NOT(ISTEXT($G2502)),ISNUMBER(Poczatek),ISNUMBER(Koniec_Projekt)),IFERROR(IF(LataProjekcji=$F2505,ROUND($D2503-SUM(K2504:$K2504),0),ROUND(L2502*$E2504,0)),0),0)</f>
        <v>0</v>
      </c>
      <c r="M2504" s="5">
        <f ca="1">IF(AND($G2503,NOT(ISTEXT($G2502)),ISNUMBER(Poczatek),ISNUMBER(Koniec_Projekt)),IFERROR(IF(LataProjekcji=$F2505,ROUND($D2503-SUM($K2504:L2504),0),ROUND(M2502*$E2504,0)),0),0)</f>
        <v>0</v>
      </c>
      <c r="N2504" s="5">
        <f ca="1">IF(AND($G2503,NOT(ISTEXT($G2502)),ISNUMBER(Poczatek),ISNUMBER(Koniec_Projekt)),IFERROR(IF(LataProjekcji=$F2505,ROUND($D2503-SUM($K2504:M2504),0),ROUND(N2502*$E2504,0)),0),0)</f>
        <v>0</v>
      </c>
      <c r="O2504" s="5">
        <f ca="1">IF(AND($G2503,NOT(ISTEXT($G2502)),ISNUMBER(Poczatek),ISNUMBER(Koniec_Projekt)),IFERROR(IF(LataProjekcji=$F2505,ROUND($D2503-SUM($K2504:N2504),0),ROUND(O2502*$E2504,0)),0),0)</f>
        <v>0</v>
      </c>
      <c r="P2504" s="5">
        <f ca="1">IF(AND($G2503,NOT(ISTEXT($G2502)),ISNUMBER(Poczatek),ISNUMBER(Koniec_Projekt)),IFERROR(IF(LataProjekcji=$F2505,ROUND($D2503-SUM($K2504:O2504),0),ROUND(P2502*$E2504,0)),0),0)</f>
        <v>0</v>
      </c>
      <c r="Q2504" s="5">
        <f ca="1">IF(AND($G2503,NOT(ISTEXT($G2502)),ISNUMBER(Poczatek),ISNUMBER(Koniec_Projekt)),IFERROR(IF(LataProjekcji=$F2505,ROUND($D2503-SUM($K2504:P2504),0),ROUND(Q2502*$E2504,0)),0),0)</f>
        <v>0</v>
      </c>
      <c r="R2504" s="5">
        <f ca="1">IF(AND($G2503,NOT(ISTEXT($G2502)),ISNUMBER(Poczatek),ISNUMBER(Koniec_Projekt)),IFERROR(IF(LataProjekcji=$F2505,ROUND($D2503-SUM($K2504:Q2504),0),ROUND(R2502*$E2504,0)),0),0)</f>
        <v>0</v>
      </c>
      <c r="S2504" s="5">
        <f ca="1">IF(AND($G2503,NOT(ISTEXT($G2502)),ISNUMBER(Poczatek),ISNUMBER(Koniec_Projekt)),IFERROR(IF(LataProjekcji=$F2505,ROUND($D2503-SUM($K2504:R2504),0),ROUND(S2502*$E2504,0)),0),0)</f>
        <v>0</v>
      </c>
      <c r="T2504" s="5">
        <f ca="1">IF(AND($G2503,NOT(ISTEXT($G2502)),ISNUMBER(Poczatek),ISNUMBER(Koniec_Projekt)),IFERROR(IF(LataProjekcji=$F2505,ROUND($D2503-SUM($K2504:S2504),0),ROUND(T2502*$E2504,0)),0),0)</f>
        <v>0</v>
      </c>
      <c r="U2504" s="5">
        <f ca="1">IF(AND($G2503,NOT(ISTEXT($G2502)),ISNUMBER(Poczatek),ISNUMBER(Koniec_Projekt)),IFERROR(IF(LataProjekcji=$F2505,ROUND($D2503-SUM($K2504:T2504),0),ROUND(U2502*$E2504,0)),0),0)</f>
        <v>0</v>
      </c>
      <c r="V2504" s="5">
        <f ca="1">IF(AND($G2503,NOT(ISTEXT($G2502)),ISNUMBER(Poczatek),ISNUMBER(Koniec_Projekt)),IFERROR(IF(LataProjekcji=$F2505,ROUND($D2503-SUM($K2504:U2504),0),ROUND(V2502*$E2504,0)),0),0)</f>
        <v>0</v>
      </c>
      <c r="W2504" s="5">
        <f ca="1">IF(AND($G2503,NOT(ISTEXT($G2502)),ISNUMBER(Poczatek),ISNUMBER(Koniec_Projekt)),IFERROR(IF(LataProjekcji=$F2505,ROUND($D2503-SUM($K2504:V2504),0),ROUND(W2502*$E2504,0)),0),0)</f>
        <v>0</v>
      </c>
      <c r="X2504" s="5">
        <f ca="1">IF(AND($G2503,NOT(ISTEXT($G2502)),ISNUMBER(Poczatek),ISNUMBER(Koniec_Projekt)),IFERROR(IF(LataProjekcji=$F2505,ROUND($D2503-SUM($K2504:W2504),0),ROUND(X2502*$E2504,0)),0),0)</f>
        <v>0</v>
      </c>
    </row>
    <row r="2505" spans="2:24" hidden="1">
      <c r="B2505" s="554" t="s">
        <v>803</v>
      </c>
      <c r="D2505" s="1">
        <f ca="1">IFERROR(ROUNDUP(D2503/E2504,0),0)</f>
        <v>0</v>
      </c>
      <c r="E2505" s="1">
        <f ca="1">IF(D2505=0,0,DATEDIF(DATE(D2502,E2502,1),DATE(F2504,G2504,1),"m"))</f>
        <v>0</v>
      </c>
      <c r="F2505" s="1" t="str">
        <f ca="1">IFERROR(YEAR(G2502),"brak daty")</f>
        <v>brak daty</v>
      </c>
      <c r="G2505" s="1" t="str">
        <f ca="1">IFERROR(MONTH(G2502),"brak daty")</f>
        <v>brak daty</v>
      </c>
      <c r="H2505" s="5"/>
      <c r="I2505" s="1" t="s">
        <v>444</v>
      </c>
      <c r="K2505" s="5">
        <f ca="1">IF(AND($G2503,NOT(ISTEXT($G2502)),ISNUMBER(Poczatek),ISNUMBER(Koniec_Projekt)),IFERROR(IF(LataProjekcji=$F2504,IF(AND($G2504=$G2505,$F2504=$F2505),ROUND($D2503-SUM($K2505),0),ROUND(K2503*$E2504,0)),IF(LataProjekcji&gt;$F2504,0,ROUND(K2503*$E2504,0))),0),0)</f>
        <v>0</v>
      </c>
      <c r="L2505" s="5">
        <f ca="1">IF(AND($G2503,NOT(ISTEXT($G2502)),ISNUMBER(Poczatek),ISNUMBER(Koniec_Projekt)),IFERROR(IF(LataProjekcji=$F2504,IF(AND($G2504=$G2505,$F2504=$F2505),ROUND($D2503-SUM($K2505:K2505),0),ROUND(L2503*$E2504,0)),IF(LataProjekcji&gt;$F2504,0,ROUND(L2503*$E2504,0))),0),0)</f>
        <v>0</v>
      </c>
      <c r="M2505" s="5">
        <f ca="1">IF(AND($G2503,NOT(ISTEXT($G2502)),ISNUMBER(Poczatek),ISNUMBER(Koniec_Projekt)),IFERROR(IF(LataProjekcji=$F2504,IF(AND($G2504=$G2505,$F2504=$F2505),ROUND($D2503-SUM($K2505:L2505),0),ROUND(M2503*$E2504,0)),IF(LataProjekcji&gt;$F2504,0,ROUND(M2503*$E2504,0))),0),0)</f>
        <v>0</v>
      </c>
      <c r="N2505" s="5">
        <f ca="1">IF(AND($G2503,NOT(ISTEXT($G2502)),ISNUMBER(Poczatek),ISNUMBER(Koniec_Projekt)),IFERROR(IF(LataProjekcji=$F2504,IF(AND($G2504=$G2505,$F2504=$F2505),ROUND($D2503-SUM($K2505:M2505),0),ROUND(N2503*$E2504,0)),IF(LataProjekcji&gt;$F2504,0,ROUND(N2503*$E2504,0))),0),0)</f>
        <v>0</v>
      </c>
      <c r="O2505" s="5">
        <f ca="1">IF(AND($G2503,NOT(ISTEXT($G2502)),ISNUMBER(Poczatek),ISNUMBER(Koniec_Projekt)),IFERROR(IF(LataProjekcji=$F2504,IF(AND($G2504=$G2505,$F2504=$F2505),ROUND($D2503-SUM($K2505:N2505),0),ROUND(O2503*$E2504,0)),IF(LataProjekcji&gt;$F2504,0,ROUND(O2503*$E2504,0))),0),0)</f>
        <v>0</v>
      </c>
      <c r="P2505" s="5">
        <f ca="1">IF(AND($G2503,NOT(ISTEXT($G2502)),ISNUMBER(Poczatek),ISNUMBER(Koniec_Projekt)),IFERROR(IF(LataProjekcji=$F2504,IF(AND($G2504=$G2505,$F2504=$F2505),ROUND($D2503-SUM($K2505:O2505),0),ROUND(P2503*$E2504,0)),IF(LataProjekcji&gt;$F2504,0,ROUND(P2503*$E2504,0))),0),0)</f>
        <v>0</v>
      </c>
      <c r="Q2505" s="5">
        <f ca="1">IF(AND($G2503,NOT(ISTEXT($G2502)),ISNUMBER(Poczatek),ISNUMBER(Koniec_Projekt)),IFERROR(IF(LataProjekcji=$F2504,IF(AND($G2504=$G2505,$F2504=$F2505),ROUND($D2503-SUM($K2505:P2505),0),ROUND(Q2503*$E2504,0)),IF(LataProjekcji&gt;$F2504,0,ROUND(Q2503*$E2504,0))),0),0)</f>
        <v>0</v>
      </c>
      <c r="R2505" s="5">
        <f ca="1">IF(AND($G2503,NOT(ISTEXT($G2502)),ISNUMBER(Poczatek),ISNUMBER(Koniec_Projekt)),IFERROR(IF(LataProjekcji=$F2504,IF(AND($G2504=$G2505,$F2504=$F2505),ROUND($D2503-SUM($K2505:Q2505),0),ROUND(R2503*$E2504,0)),IF(LataProjekcji&gt;$F2504,0,ROUND(R2503*$E2504,0))),0),0)</f>
        <v>0</v>
      </c>
      <c r="S2505" s="5">
        <f ca="1">IF(AND($G2503,NOT(ISTEXT($G2502)),ISNUMBER(Poczatek),ISNUMBER(Koniec_Projekt)),IFERROR(IF(LataProjekcji=$F2504,IF(AND($G2504=$G2505,$F2504=$F2505),ROUND($D2503-SUM($K2505:R2505),0),ROUND(S2503*$E2504,0)),IF(LataProjekcji&gt;$F2504,0,ROUND(S2503*$E2504,0))),0),0)</f>
        <v>0</v>
      </c>
      <c r="T2505" s="5">
        <f ca="1">IF(AND($G2503,NOT(ISTEXT($G2502)),ISNUMBER(Poczatek),ISNUMBER(Koniec_Projekt)),IFERROR(IF(LataProjekcji=$F2504,IF(AND($G2504=$G2505,$F2504=$F2505),ROUND($D2503-SUM($K2505:S2505),0),ROUND(T2503*$E2504,0)),IF(LataProjekcji&gt;$F2504,0,ROUND(T2503*$E2504,0))),0),0)</f>
        <v>0</v>
      </c>
      <c r="U2505" s="5">
        <f ca="1">IF(AND($G2503,NOT(ISTEXT($G2502)),ISNUMBER(Poczatek),ISNUMBER(Koniec_Projekt)),IFERROR(IF(LataProjekcji=$F2504,IF(AND($G2504=$G2505,$F2504=$F2505),ROUND($D2503-SUM($K2505:T2505),0),ROUND(U2503*$E2504,0)),IF(LataProjekcji&gt;$F2504,0,ROUND(U2503*$E2504,0))),0),0)</f>
        <v>0</v>
      </c>
      <c r="V2505" s="5">
        <f ca="1">IF(AND($G2503,NOT(ISTEXT($G2502)),ISNUMBER(Poczatek),ISNUMBER(Koniec_Projekt)),IFERROR(IF(LataProjekcji=$F2504,IF(AND($G2504=$G2505,$F2504=$F2505),ROUND($D2503-SUM($K2505:U2505),0),ROUND(V2503*$E2504,0)),IF(LataProjekcji&gt;$F2504,0,ROUND(V2503*$E2504,0))),0),0)</f>
        <v>0</v>
      </c>
      <c r="W2505" s="5">
        <f ca="1">IF(AND($G2503,NOT(ISTEXT($G2502)),ISNUMBER(Poczatek),ISNUMBER(Koniec_Projekt)),IFERROR(IF(LataProjekcji=$F2504,IF(AND($G2504=$G2505,$F2504=$F2505),ROUND($D2503-SUM($K2505:V2505),0),ROUND(W2503*$E2504,0)),IF(LataProjekcji&gt;$F2504,0,ROUND(W2503*$E2504,0))),0),0)</f>
        <v>0</v>
      </c>
      <c r="X2505" s="5">
        <f ca="1">IF(AND($G2503,NOT(ISTEXT($G2502)),ISNUMBER(Poczatek),ISNUMBER(Koniec_Projekt)),IFERROR(IF(LataProjekcji=$F2504,IF(AND($G2504=$G2505,$F2504=$F2505),ROUND($D2503-SUM($K2505:W2505),0),ROUND(X2503*$E2504,0)),IF(LataProjekcji&gt;$F2504,0,ROUND(X2503*$E2504,0))),0),0)</f>
        <v>0</v>
      </c>
    </row>
    <row r="2506" spans="2:24" ht="12.75" hidden="1" thickBot="1">
      <c r="B2506" s="555" t="s">
        <v>804</v>
      </c>
      <c r="C2506" s="556"/>
      <c r="D2506" s="557">
        <f ca="1">IF(D2503&gt;10,ROUND((D2505-1)*E2504,0),E2504)</f>
        <v>0</v>
      </c>
      <c r="E2506" s="557">
        <f ca="1">D2503-D2506</f>
        <v>0</v>
      </c>
      <c r="F2506" s="556"/>
      <c r="G2506" s="556"/>
      <c r="H2506" s="556"/>
      <c r="I2506" s="556"/>
      <c r="J2506" s="556"/>
      <c r="K2506" s="556"/>
      <c r="L2506" s="556"/>
      <c r="M2506" s="556"/>
      <c r="N2506" s="556"/>
      <c r="O2506" s="556"/>
      <c r="P2506" s="556"/>
      <c r="Q2506" s="556"/>
      <c r="R2506" s="556"/>
      <c r="S2506" s="556"/>
      <c r="T2506" s="556"/>
      <c r="U2506" s="556"/>
      <c r="V2506" s="556"/>
      <c r="W2506" s="556"/>
      <c r="X2506" s="556"/>
    </row>
    <row r="2507" spans="2:24" ht="12.75" hidden="1" thickTop="1">
      <c r="D2507" s="474"/>
      <c r="E2507" s="474"/>
      <c r="F2507" s="474"/>
      <c r="G2507" s="474"/>
    </row>
    <row r="2508" spans="2:24" ht="12.75" hidden="1" thickBot="1">
      <c r="B2508" s="558" t="str">
        <f ca="1">"nazwa ST: "&amp;B1319</f>
        <v>nazwa ST: 0</v>
      </c>
      <c r="C2508" s="558"/>
      <c r="D2508" s="559">
        <f>D1319</f>
        <v>6</v>
      </c>
      <c r="E2508" s="558"/>
      <c r="F2508" s="558"/>
      <c r="G2508" s="558"/>
      <c r="H2508" s="558"/>
      <c r="I2508" s="558"/>
      <c r="J2508" s="558"/>
      <c r="K2508" s="567" t="str">
        <f t="shared" ref="K2508:X2508" si="1738">LataProjekcji</f>
        <v>Uzupełnij dane</v>
      </c>
      <c r="L2508" s="567" t="str">
        <f t="shared" si="1738"/>
        <v/>
      </c>
      <c r="M2508" s="567" t="str">
        <f t="shared" si="1738"/>
        <v/>
      </c>
      <c r="N2508" s="567" t="str">
        <f t="shared" si="1738"/>
        <v/>
      </c>
      <c r="O2508" s="567" t="str">
        <f t="shared" si="1738"/>
        <v/>
      </c>
      <c r="P2508" s="567" t="str">
        <f t="shared" si="1738"/>
        <v/>
      </c>
      <c r="Q2508" s="567" t="str">
        <f t="shared" si="1738"/>
        <v/>
      </c>
      <c r="R2508" s="567" t="str">
        <f t="shared" si="1738"/>
        <v/>
      </c>
      <c r="S2508" s="567" t="str">
        <f t="shared" si="1738"/>
        <v/>
      </c>
      <c r="T2508" s="567" t="str">
        <f t="shared" si="1738"/>
        <v/>
      </c>
      <c r="U2508" s="567" t="str">
        <f t="shared" si="1738"/>
        <v/>
      </c>
      <c r="V2508" s="567" t="str">
        <f t="shared" si="1738"/>
        <v/>
      </c>
      <c r="W2508" s="567" t="str">
        <f t="shared" si="1738"/>
        <v/>
      </c>
      <c r="X2508" s="567" t="str">
        <f t="shared" si="1738"/>
        <v/>
      </c>
    </row>
    <row r="2509" spans="2:24" hidden="1">
      <c r="B2509" s="554" t="s">
        <v>805</v>
      </c>
      <c r="D2509" s="1">
        <f ca="1">D1320</f>
        <v>1900</v>
      </c>
      <c r="E2509" s="1">
        <f ca="1">E1320</f>
        <v>1</v>
      </c>
      <c r="F2509" s="1">
        <f ca="1">IF(D2510&gt;10,F1320,1)</f>
        <v>1</v>
      </c>
      <c r="G2509" s="553" t="str">
        <f ca="1">IF(ISBLANK(OFFSET($E$269,$D2508,0)),"brak daty",IF(D2510&gt;10,EDATE(OFFSET($E$269,$D2508,0),D2512),DATE(D2509,E2509,1)))</f>
        <v>brak daty</v>
      </c>
      <c r="H2509" s="566" t="b">
        <f ca="1">SUM(K2509:X2509)=D2512</f>
        <v>1</v>
      </c>
      <c r="I2509" s="1" t="s">
        <v>801</v>
      </c>
      <c r="K2509" s="5">
        <f ca="1">IF(AND($G2510,NOT(ISTEXT($G2509)),ISNUMBER(Poczatek),ISNUMBER(Koniec_Projekt)),IFERROR(IF($D2509=LataProjekcji,$F2509,IF($D2509&lt;LataProjekcji,IF((SUM(K2509)+12)&lt;$D2512,12,$D2512-SUM(K2509)),0)),0),0)</f>
        <v>0</v>
      </c>
      <c r="L2509" s="5">
        <f ca="1">IF(AND($G2510,NOT(ISTEXT($G2509)),ISNUMBER(Poczatek),ISNUMBER(Koniec_Projekt)),IFERROR(IF($D2509=LataProjekcji,$F2509,IF($D2509&lt;LataProjekcji,IF((SUM($K2509:K2509)+12)&lt;$D2512,12,$D2512-SUM($K2509:K2509)),0)),0),0)</f>
        <v>0</v>
      </c>
      <c r="M2509" s="5">
        <f ca="1">IF(AND($G2510,NOT(ISTEXT($G2509)),ISNUMBER(Poczatek),ISNUMBER(Koniec_Projekt)),IFERROR(IF($D2509=LataProjekcji,$F2509,IF($D2509&lt;LataProjekcji,IF((SUM($K2509:L2509)+12)&lt;$D2512,12,$D2512-SUM($K2509:L2509)),0)),0),0)</f>
        <v>0</v>
      </c>
      <c r="N2509" s="5">
        <f ca="1">IF(AND($G2510,NOT(ISTEXT($G2509)),ISNUMBER(Poczatek),ISNUMBER(Koniec_Projekt)),IFERROR(IF($D2509=LataProjekcji,$F2509,IF($D2509&lt;LataProjekcji,IF((SUM($K2509:M2509)+12)&lt;$D2512,12,$D2512-SUM($K2509:M2509)),0)),0),0)</f>
        <v>0</v>
      </c>
      <c r="O2509" s="5">
        <f ca="1">IF(AND($G2510,NOT(ISTEXT($G2509)),ISNUMBER(Poczatek),ISNUMBER(Koniec_Projekt)),IFERROR(IF($D2509=LataProjekcji,$F2509,IF($D2509&lt;LataProjekcji,IF((SUM($K2509:N2509)+12)&lt;$D2512,12,$D2512-SUM($K2509:N2509)),0)),0),0)</f>
        <v>0</v>
      </c>
      <c r="P2509" s="5">
        <f ca="1">IF(AND($G2510,NOT(ISTEXT($G2509)),ISNUMBER(Poczatek),ISNUMBER(Koniec_Projekt)),IFERROR(IF($D2509=LataProjekcji,$F2509,IF($D2509&lt;LataProjekcji,IF((SUM($K2509:O2509)+12)&lt;$D2512,12,$D2512-SUM($K2509:O2509)),0)),0),0)</f>
        <v>0</v>
      </c>
      <c r="Q2509" s="5">
        <f ca="1">IF(AND($G2510,NOT(ISTEXT($G2509)),ISNUMBER(Poczatek),ISNUMBER(Koniec_Projekt)),IFERROR(IF($D2509=LataProjekcji,$F2509,IF($D2509&lt;LataProjekcji,IF((SUM($K2509:P2509)+12)&lt;$D2512,12,$D2512-SUM($K2509:P2509)),0)),0),0)</f>
        <v>0</v>
      </c>
      <c r="R2509" s="5">
        <f ca="1">IF(AND($G2510,NOT(ISTEXT($G2509)),ISNUMBER(Poczatek),ISNUMBER(Koniec_Projekt)),IFERROR(IF($D2509=LataProjekcji,$F2509,IF($D2509&lt;LataProjekcji,IF((SUM($K2509:Q2509)+12)&lt;$D2512,12,$D2512-SUM($K2509:Q2509)),0)),0),0)</f>
        <v>0</v>
      </c>
      <c r="S2509" s="5">
        <f ca="1">IF(AND($G2510,NOT(ISTEXT($G2509)),ISNUMBER(Poczatek),ISNUMBER(Koniec_Projekt)),IFERROR(IF($D2509=LataProjekcji,$F2509,IF($D2509&lt;LataProjekcji,IF((SUM($K2509:R2509)+12)&lt;$D2512,12,$D2512-SUM($K2509:R2509)),0)),0),0)</f>
        <v>0</v>
      </c>
      <c r="T2509" s="5">
        <f ca="1">IF(AND($G2510,NOT(ISTEXT($G2509)),ISNUMBER(Poczatek),ISNUMBER(Koniec_Projekt)),IFERROR(IF($D2509=LataProjekcji,$F2509,IF($D2509&lt;LataProjekcji,IF((SUM($K2509:S2509)+12)&lt;$D2512,12,$D2512-SUM($K2509:S2509)),0)),0),0)</f>
        <v>0</v>
      </c>
      <c r="U2509" s="5">
        <f ca="1">IF(AND($G2510,NOT(ISTEXT($G2509)),ISNUMBER(Poczatek),ISNUMBER(Koniec_Projekt)),IFERROR(IF($D2509=LataProjekcji,$F2509,IF($D2509&lt;LataProjekcji,IF((SUM($K2509:T2509)+12)&lt;$D2512,12,$D2512-SUM($K2509:T2509)),0)),0),0)</f>
        <v>0</v>
      </c>
      <c r="V2509" s="5">
        <f ca="1">IF(AND($G2510,NOT(ISTEXT($G2509)),ISNUMBER(Poczatek),ISNUMBER(Koniec_Projekt)),IFERROR(IF($D2509=LataProjekcji,$F2509,IF($D2509&lt;LataProjekcji,IF((SUM($K2509:U2509)+12)&lt;$D2512,12,$D2512-SUM($K2509:U2509)),0)),0),0)</f>
        <v>0</v>
      </c>
      <c r="W2509" s="5">
        <f ca="1">IF(AND($G2510,NOT(ISTEXT($G2509)),ISNUMBER(Poczatek),ISNUMBER(Koniec_Projekt)),IFERROR(IF($D2509=LataProjekcji,$F2509,IF($D2509&lt;LataProjekcji,IF((SUM($K2509:V2509)+12)&lt;$D2512,12,$D2512-SUM($K2509:V2509)),0)),0),0)</f>
        <v>0</v>
      </c>
      <c r="X2509" s="5">
        <f ca="1">IF(AND($G2510,NOT(ISTEXT($G2509)),ISNUMBER(Poczatek),ISNUMBER(Koniec_Projekt)),IFERROR(IF($D2509=LataProjekcji,$F2509,IF($D2509&lt;LataProjekcji,IF((SUM($K2509:W2509)+12)&lt;$D2512,12,$D2512-SUM($K2509:W2509)),0)),0),0)</f>
        <v>0</v>
      </c>
    </row>
    <row r="2510" spans="2:24" hidden="1">
      <c r="B2510" s="554" t="s">
        <v>807</v>
      </c>
      <c r="D2510" s="5">
        <f ca="1">D1321</f>
        <v>0</v>
      </c>
      <c r="E2510" s="474">
        <f ca="1">E1321</f>
        <v>0</v>
      </c>
      <c r="F2510" s="474">
        <f ca="1">F1321</f>
        <v>0</v>
      </c>
      <c r="G2510" s="1" t="b">
        <f>NOT(ISBLANK(am_wnip))</f>
        <v>0</v>
      </c>
      <c r="H2510" s="566" t="b">
        <f ca="1">SUM(K2510:X2510)=E2512</f>
        <v>1</v>
      </c>
      <c r="I2510" s="1" t="s">
        <v>802</v>
      </c>
      <c r="K2510" s="565">
        <f ca="1">IF(AND($G2510,NOT(ISTEXT($G2509)),ISNUMBER(Poczatek),ISNUMBER(Koniec_Projekt)),IFERROR(IF($D2509=LataProjekcji,IF($F2509&gt;$E2512,$E2512,$F2509),IF($D2512&gt;=$E2512,(IF($D2509&lt;LataProjekcji,IF((SUM(J2510:$K2510)+12)&lt;$E2512,12,$E2512-SUM(J2510:$K2510)),0)),(IF($D2509&lt;LataProjekcji,IF((SUM(J2510:$K2510)+12)&lt;$D2512,12,$D2512-SUM(J2510:$K2510)),0)))),0),0)</f>
        <v>0</v>
      </c>
      <c r="L2510" s="565">
        <f ca="1">IF(AND($G2510,NOT(ISTEXT($G2509)),ISNUMBER(Poczatek),ISNUMBER(Koniec_Projekt)),IFERROR(IF($D2509=LataProjekcji,IF($F2509&gt;$E2512,$E2512,$F2509),IF($D2512&gt;=$E2512,(IF($D2509&lt;LataProjekcji,IF((SUM($K2510:K2510)+12)&lt;$E2512,12,$E2512-SUM($K2510:K2510)),0)),(IF($D2509&lt;LataProjekcji,IF((SUM($K2510:K2510)+12)&lt;$D2512,12,$D2512-SUM($K2510:K2510)),0)))),0),0)</f>
        <v>0</v>
      </c>
      <c r="M2510" s="565">
        <f ca="1">IF(AND($G2510,NOT(ISTEXT($G2509)),ISNUMBER(Poczatek),ISNUMBER(Koniec_Projekt)),IFERROR(IF($D2509=LataProjekcji,IF($F2509&gt;$E2512,$E2512,$F2509),IF($D2512&gt;=$E2512,(IF($D2509&lt;LataProjekcji,IF((SUM($K2510:L2510)+12)&lt;$E2512,12,$E2512-SUM($K2510:L2510)),0)),(IF($D2509&lt;LataProjekcji,IF((SUM($K2510:L2510)+12)&lt;$D2512,12,$D2512-SUM($K2510:L2510)),0)))),0),0)</f>
        <v>0</v>
      </c>
      <c r="N2510" s="565">
        <f ca="1">IF(AND($G2510,NOT(ISTEXT($G2509)),ISNUMBER(Poczatek),ISNUMBER(Koniec_Projekt)),IFERROR(IF($D2509=LataProjekcji,IF($F2509&gt;$E2512,$E2512,$F2509),IF($D2512&gt;=$E2512,(IF($D2509&lt;LataProjekcji,IF((SUM($K2510:M2510)+12)&lt;$E2512,12,$E2512-SUM($K2510:M2510)),0)),(IF($D2509&lt;LataProjekcji,IF((SUM($K2510:M2510)+12)&lt;$D2512,12,$D2512-SUM($K2510:M2510)),0)))),0),0)</f>
        <v>0</v>
      </c>
      <c r="O2510" s="565">
        <f ca="1">IF(AND($G2510,NOT(ISTEXT($G2509)),ISNUMBER(Poczatek),ISNUMBER(Koniec_Projekt)),IFERROR(IF($D2509=LataProjekcji,IF($F2509&gt;$E2512,$E2512,$F2509),IF($D2512&gt;=$E2512,(IF($D2509&lt;LataProjekcji,IF((SUM($K2510:N2510)+12)&lt;$E2512,12,$E2512-SUM($K2510:N2510)),0)),(IF($D2509&lt;LataProjekcji,IF((SUM($K2510:N2510)+12)&lt;$D2512,12,$D2512-SUM($K2510:N2510)),0)))),0),0)</f>
        <v>0</v>
      </c>
      <c r="P2510" s="565">
        <f ca="1">IF(AND($G2510,NOT(ISTEXT($G2509)),ISNUMBER(Poczatek),ISNUMBER(Koniec_Projekt)),IFERROR(IF($D2509=LataProjekcji,IF($F2509&gt;$E2512,$E2512,$F2509),IF($D2512&gt;=$E2512,(IF($D2509&lt;LataProjekcji,IF((SUM($K2510:O2510)+12)&lt;$E2512,12,$E2512-SUM($K2510:O2510)),0)),(IF($D2509&lt;LataProjekcji,IF((SUM($K2510:O2510)+12)&lt;$D2512,12,$D2512-SUM($K2510:O2510)),0)))),0),0)</f>
        <v>0</v>
      </c>
      <c r="Q2510" s="565">
        <f ca="1">IF(AND($G2510,NOT(ISTEXT($G2509)),ISNUMBER(Poczatek),ISNUMBER(Koniec_Projekt)),IFERROR(IF($D2509=LataProjekcji,IF($F2509&gt;$E2512,$E2512,$F2509),IF($D2512&gt;=$E2512,(IF($D2509&lt;LataProjekcji,IF((SUM($K2510:P2510)+12)&lt;$E2512,12,$E2512-SUM($K2510:P2510)),0)),(IF($D2509&lt;LataProjekcji,IF((SUM($K2510:P2510)+12)&lt;$D2512,12,$D2512-SUM($K2510:P2510)),0)))),0),0)</f>
        <v>0</v>
      </c>
      <c r="R2510" s="565">
        <f ca="1">IF(AND($G2510,NOT(ISTEXT($G2509)),ISNUMBER(Poczatek),ISNUMBER(Koniec_Projekt)),IFERROR(IF($D2509=LataProjekcji,IF($F2509&gt;$E2512,$E2512,$F2509),IF($D2512&gt;=$E2512,(IF($D2509&lt;LataProjekcji,IF((SUM($K2510:Q2510)+12)&lt;$E2512,12,$E2512-SUM($K2510:Q2510)),0)),(IF($D2509&lt;LataProjekcji,IF((SUM($K2510:Q2510)+12)&lt;$D2512,12,$D2512-SUM($K2510:Q2510)),0)))),0),0)</f>
        <v>0</v>
      </c>
      <c r="S2510" s="565">
        <f ca="1">IF(AND($G2510,NOT(ISTEXT($G2509)),ISNUMBER(Poczatek),ISNUMBER(Koniec_Projekt)),IFERROR(IF($D2509=LataProjekcji,IF($F2509&gt;$E2512,$E2512,$F2509),IF($D2512&gt;=$E2512,(IF($D2509&lt;LataProjekcji,IF((SUM($K2510:R2510)+12)&lt;$E2512,12,$E2512-SUM($K2510:R2510)),0)),(IF($D2509&lt;LataProjekcji,IF((SUM($K2510:R2510)+12)&lt;$D2512,12,$D2512-SUM($K2510:R2510)),0)))),0),0)</f>
        <v>0</v>
      </c>
      <c r="T2510" s="565">
        <f ca="1">IF(AND($G2510,NOT(ISTEXT($G2509)),ISNUMBER(Poczatek),ISNUMBER(Koniec_Projekt)),IFERROR(IF($D2509=LataProjekcji,IF($F2509&gt;$E2512,$E2512,$F2509),IF($D2512&gt;=$E2512,(IF($D2509&lt;LataProjekcji,IF((SUM($K2510:S2510)+12)&lt;$E2512,12,$E2512-SUM($K2510:S2510)),0)),(IF($D2509&lt;LataProjekcji,IF((SUM($K2510:S2510)+12)&lt;$D2512,12,$D2512-SUM($K2510:S2510)),0)))),0),0)</f>
        <v>0</v>
      </c>
      <c r="U2510" s="565">
        <f ca="1">IF(AND($G2510,NOT(ISTEXT($G2509)),ISNUMBER(Poczatek),ISNUMBER(Koniec_Projekt)),IFERROR(IF($D2509=LataProjekcji,IF($F2509&gt;$E2512,$E2512,$F2509),IF($D2512&gt;=$E2512,(IF($D2509&lt;LataProjekcji,IF((SUM($K2510:T2510)+12)&lt;$E2512,12,$E2512-SUM($K2510:T2510)),0)),(IF($D2509&lt;LataProjekcji,IF((SUM($K2510:T2510)+12)&lt;$D2512,12,$D2512-SUM($K2510:T2510)),0)))),0),0)</f>
        <v>0</v>
      </c>
      <c r="V2510" s="565">
        <f ca="1">IF(AND($G2510,NOT(ISTEXT($G2509)),ISNUMBER(Poczatek),ISNUMBER(Koniec_Projekt)),IFERROR(IF($D2509=LataProjekcji,IF($F2509&gt;$E2512,$E2512,$F2509),IF($D2512&gt;=$E2512,(IF($D2509&lt;LataProjekcji,IF((SUM($K2510:U2510)+12)&lt;$E2512,12,$E2512-SUM($K2510:U2510)),0)),(IF($D2509&lt;LataProjekcji,IF((SUM($K2510:U2510)+12)&lt;$D2512,12,$D2512-SUM($K2510:U2510)),0)))),0),0)</f>
        <v>0</v>
      </c>
      <c r="W2510" s="565">
        <f ca="1">IF(AND($G2510,NOT(ISTEXT($G2509)),ISNUMBER(Poczatek),ISNUMBER(Koniec_Projekt)),IFERROR(IF($D2509=LataProjekcji,IF($F2509&gt;$E2512,$E2512,$F2509),IF($D2512&gt;=$E2512,(IF($D2509&lt;LataProjekcji,IF((SUM($K2510:V2510)+12)&lt;$E2512,12,$E2512-SUM($K2510:V2510)),0)),(IF($D2509&lt;LataProjekcji,IF((SUM($K2510:V2510)+12)&lt;$D2512,12,$D2512-SUM($K2510:V2510)),0)))),0),0)</f>
        <v>0</v>
      </c>
      <c r="X2510" s="565">
        <f ca="1">IF(AND($G2510,NOT(ISTEXT($G2509)),ISNUMBER(Poczatek),ISNUMBER(Koniec_Projekt)),IFERROR(IF($D2509=LataProjekcji,IF($F2509&gt;$E2512,$E2512,$F2509),IF($D2512&gt;=$E2512,(IF($D2509&lt;LataProjekcji,IF((SUM($K2510:W2510)+12)&lt;$E2512,12,$E2512-SUM($K2510:W2510)),0)),(IF($D2509&lt;LataProjekcji,IF((SUM($K2510:W2510)+12)&lt;$D2512,12,$D2512-SUM($K2510:W2510)),0)))),0),0)</f>
        <v>0</v>
      </c>
    </row>
    <row r="2511" spans="2:24" hidden="1">
      <c r="B2511" s="554" t="s">
        <v>806</v>
      </c>
      <c r="D2511" s="474">
        <f ca="1">D1322</f>
        <v>0</v>
      </c>
      <c r="E2511" s="474">
        <f ca="1">IF(D2510&gt;10,ROUND(D2511/12,2),D2511)</f>
        <v>0</v>
      </c>
      <c r="F2511" s="552">
        <f>Koniec_Projekt</f>
        <v>0</v>
      </c>
      <c r="G2511" s="330">
        <f>Miesiac_Koniec_Projekt</f>
        <v>0</v>
      </c>
      <c r="H2511" s="566" t="b">
        <f ca="1">SUM(K2511:X2511)=D2510</f>
        <v>1</v>
      </c>
      <c r="I2511" s="1" t="s">
        <v>739</v>
      </c>
      <c r="K2511" s="256">
        <f ca="1">IF(AND($G2510,NOT(ISTEXT($G2509)),ISNUMBER(Poczatek),ISNUMBER(Koniec_Projekt)),IFERROR(IF(LataProjekcji=$F2512,ROUND($D2510,0),ROUND(K2509*$E2511,0)),0),0)</f>
        <v>0</v>
      </c>
      <c r="L2511" s="5">
        <f ca="1">IF(AND($G2510,NOT(ISTEXT($G2509)),ISNUMBER(Poczatek),ISNUMBER(Koniec_Projekt)),IFERROR(IF(LataProjekcji=$F2512,ROUND($D2510-SUM(K2511:$K2511),0),ROUND(L2509*$E2511,0)),0),0)</f>
        <v>0</v>
      </c>
      <c r="M2511" s="5">
        <f ca="1">IF(AND($G2510,NOT(ISTEXT($G2509)),ISNUMBER(Poczatek),ISNUMBER(Koniec_Projekt)),IFERROR(IF(LataProjekcji=$F2512,ROUND($D2510-SUM($K2511:L2511),0),ROUND(M2509*$E2511,0)),0),0)</f>
        <v>0</v>
      </c>
      <c r="N2511" s="5">
        <f ca="1">IF(AND($G2510,NOT(ISTEXT($G2509)),ISNUMBER(Poczatek),ISNUMBER(Koniec_Projekt)),IFERROR(IF(LataProjekcji=$F2512,ROUND($D2510-SUM($K2511:M2511),0),ROUND(N2509*$E2511,0)),0),0)</f>
        <v>0</v>
      </c>
      <c r="O2511" s="5">
        <f ca="1">IF(AND($G2510,NOT(ISTEXT($G2509)),ISNUMBER(Poczatek),ISNUMBER(Koniec_Projekt)),IFERROR(IF(LataProjekcji=$F2512,ROUND($D2510-SUM($K2511:N2511),0),ROUND(O2509*$E2511,0)),0),0)</f>
        <v>0</v>
      </c>
      <c r="P2511" s="5">
        <f ca="1">IF(AND($G2510,NOT(ISTEXT($G2509)),ISNUMBER(Poczatek),ISNUMBER(Koniec_Projekt)),IFERROR(IF(LataProjekcji=$F2512,ROUND($D2510-SUM($K2511:O2511),0),ROUND(P2509*$E2511,0)),0),0)</f>
        <v>0</v>
      </c>
      <c r="Q2511" s="5">
        <f ca="1">IF(AND($G2510,NOT(ISTEXT($G2509)),ISNUMBER(Poczatek),ISNUMBER(Koniec_Projekt)),IFERROR(IF(LataProjekcji=$F2512,ROUND($D2510-SUM($K2511:P2511),0),ROUND(Q2509*$E2511,0)),0),0)</f>
        <v>0</v>
      </c>
      <c r="R2511" s="5">
        <f ca="1">IF(AND($G2510,NOT(ISTEXT($G2509)),ISNUMBER(Poczatek),ISNUMBER(Koniec_Projekt)),IFERROR(IF(LataProjekcji=$F2512,ROUND($D2510-SUM($K2511:Q2511),0),ROUND(R2509*$E2511,0)),0),0)</f>
        <v>0</v>
      </c>
      <c r="S2511" s="5">
        <f ca="1">IF(AND($G2510,NOT(ISTEXT($G2509)),ISNUMBER(Poczatek),ISNUMBER(Koniec_Projekt)),IFERROR(IF(LataProjekcji=$F2512,ROUND($D2510-SUM($K2511:R2511),0),ROUND(S2509*$E2511,0)),0),0)</f>
        <v>0</v>
      </c>
      <c r="T2511" s="5">
        <f ca="1">IF(AND($G2510,NOT(ISTEXT($G2509)),ISNUMBER(Poczatek),ISNUMBER(Koniec_Projekt)),IFERROR(IF(LataProjekcji=$F2512,ROUND($D2510-SUM($K2511:S2511),0),ROUND(T2509*$E2511,0)),0),0)</f>
        <v>0</v>
      </c>
      <c r="U2511" s="5">
        <f ca="1">IF(AND($G2510,NOT(ISTEXT($G2509)),ISNUMBER(Poczatek),ISNUMBER(Koniec_Projekt)),IFERROR(IF(LataProjekcji=$F2512,ROUND($D2510-SUM($K2511:T2511),0),ROUND(U2509*$E2511,0)),0),0)</f>
        <v>0</v>
      </c>
      <c r="V2511" s="5">
        <f ca="1">IF(AND($G2510,NOT(ISTEXT($G2509)),ISNUMBER(Poczatek),ISNUMBER(Koniec_Projekt)),IFERROR(IF(LataProjekcji=$F2512,ROUND($D2510-SUM($K2511:U2511),0),ROUND(V2509*$E2511,0)),0),0)</f>
        <v>0</v>
      </c>
      <c r="W2511" s="5">
        <f ca="1">IF(AND($G2510,NOT(ISTEXT($G2509)),ISNUMBER(Poczatek),ISNUMBER(Koniec_Projekt)),IFERROR(IF(LataProjekcji=$F2512,ROUND($D2510-SUM($K2511:V2511),0),ROUND(W2509*$E2511,0)),0),0)</f>
        <v>0</v>
      </c>
      <c r="X2511" s="5">
        <f ca="1">IF(AND($G2510,NOT(ISTEXT($G2509)),ISNUMBER(Poczatek),ISNUMBER(Koniec_Projekt)),IFERROR(IF(LataProjekcji=$F2512,ROUND($D2510-SUM($K2511:W2511),0),ROUND(X2509*$E2511,0)),0),0)</f>
        <v>0</v>
      </c>
    </row>
    <row r="2512" spans="2:24" hidden="1">
      <c r="B2512" s="554" t="s">
        <v>803</v>
      </c>
      <c r="D2512" s="1">
        <f ca="1">IFERROR(ROUNDUP(D2510/E2511,0),0)</f>
        <v>0</v>
      </c>
      <c r="E2512" s="1">
        <f ca="1">IF(D2512=0,0,DATEDIF(DATE(D2509,E2509,1),DATE(F2511,G2511,1),"m"))</f>
        <v>0</v>
      </c>
      <c r="F2512" s="1" t="str">
        <f ca="1">IFERROR(YEAR(G2509),"brak daty")</f>
        <v>brak daty</v>
      </c>
      <c r="G2512" s="1" t="str">
        <f ca="1">IFERROR(MONTH(G2509),"brak daty")</f>
        <v>brak daty</v>
      </c>
      <c r="H2512" s="5"/>
      <c r="I2512" s="1" t="s">
        <v>444</v>
      </c>
      <c r="K2512" s="5">
        <f ca="1">IF(AND($G2510,NOT(ISTEXT($G2509)),ISNUMBER(Poczatek),ISNUMBER(Koniec_Projekt)),IFERROR(IF(LataProjekcji=$F2511,IF(AND($G2511=$G2512,$F2511=$F2512),ROUND($D2510-SUM($K2512),0),ROUND(K2510*$E2511,0)),IF(LataProjekcji&gt;$F2511,0,ROUND(K2510*$E2511,0))),0),0)</f>
        <v>0</v>
      </c>
      <c r="L2512" s="5">
        <f ca="1">IF(AND($G2510,NOT(ISTEXT($G2509)),ISNUMBER(Poczatek),ISNUMBER(Koniec_Projekt)),IFERROR(IF(LataProjekcji=$F2511,IF(AND($G2511=$G2512,$F2511=$F2512),ROUND($D2510-SUM($K2512:K2512),0),ROUND(L2510*$E2511,0)),IF(LataProjekcji&gt;$F2511,0,ROUND(L2510*$E2511,0))),0),0)</f>
        <v>0</v>
      </c>
      <c r="M2512" s="5">
        <f ca="1">IF(AND($G2510,NOT(ISTEXT($G2509)),ISNUMBER(Poczatek),ISNUMBER(Koniec_Projekt)),IFERROR(IF(LataProjekcji=$F2511,IF(AND($G2511=$G2512,$F2511=$F2512),ROUND($D2510-SUM($K2512:L2512),0),ROUND(M2510*$E2511,0)),IF(LataProjekcji&gt;$F2511,0,ROUND(M2510*$E2511,0))),0),0)</f>
        <v>0</v>
      </c>
      <c r="N2512" s="5">
        <f ca="1">IF(AND($G2510,NOT(ISTEXT($G2509)),ISNUMBER(Poczatek),ISNUMBER(Koniec_Projekt)),IFERROR(IF(LataProjekcji=$F2511,IF(AND($G2511=$G2512,$F2511=$F2512),ROUND($D2510-SUM($K2512:M2512),0),ROUND(N2510*$E2511,0)),IF(LataProjekcji&gt;$F2511,0,ROUND(N2510*$E2511,0))),0),0)</f>
        <v>0</v>
      </c>
      <c r="O2512" s="5">
        <f ca="1">IF(AND($G2510,NOT(ISTEXT($G2509)),ISNUMBER(Poczatek),ISNUMBER(Koniec_Projekt)),IFERROR(IF(LataProjekcji=$F2511,IF(AND($G2511=$G2512,$F2511=$F2512),ROUND($D2510-SUM($K2512:N2512),0),ROUND(O2510*$E2511,0)),IF(LataProjekcji&gt;$F2511,0,ROUND(O2510*$E2511,0))),0),0)</f>
        <v>0</v>
      </c>
      <c r="P2512" s="5">
        <f ca="1">IF(AND($G2510,NOT(ISTEXT($G2509)),ISNUMBER(Poczatek),ISNUMBER(Koniec_Projekt)),IFERROR(IF(LataProjekcji=$F2511,IF(AND($G2511=$G2512,$F2511=$F2512),ROUND($D2510-SUM($K2512:O2512),0),ROUND(P2510*$E2511,0)),IF(LataProjekcji&gt;$F2511,0,ROUND(P2510*$E2511,0))),0),0)</f>
        <v>0</v>
      </c>
      <c r="Q2512" s="5">
        <f ca="1">IF(AND($G2510,NOT(ISTEXT($G2509)),ISNUMBER(Poczatek),ISNUMBER(Koniec_Projekt)),IFERROR(IF(LataProjekcji=$F2511,IF(AND($G2511=$G2512,$F2511=$F2512),ROUND($D2510-SUM($K2512:P2512),0),ROUND(Q2510*$E2511,0)),IF(LataProjekcji&gt;$F2511,0,ROUND(Q2510*$E2511,0))),0),0)</f>
        <v>0</v>
      </c>
      <c r="R2512" s="5">
        <f ca="1">IF(AND($G2510,NOT(ISTEXT($G2509)),ISNUMBER(Poczatek),ISNUMBER(Koniec_Projekt)),IFERROR(IF(LataProjekcji=$F2511,IF(AND($G2511=$G2512,$F2511=$F2512),ROUND($D2510-SUM($K2512:Q2512),0),ROUND(R2510*$E2511,0)),IF(LataProjekcji&gt;$F2511,0,ROUND(R2510*$E2511,0))),0),0)</f>
        <v>0</v>
      </c>
      <c r="S2512" s="5">
        <f ca="1">IF(AND($G2510,NOT(ISTEXT($G2509)),ISNUMBER(Poczatek),ISNUMBER(Koniec_Projekt)),IFERROR(IF(LataProjekcji=$F2511,IF(AND($G2511=$G2512,$F2511=$F2512),ROUND($D2510-SUM($K2512:R2512),0),ROUND(S2510*$E2511,0)),IF(LataProjekcji&gt;$F2511,0,ROUND(S2510*$E2511,0))),0),0)</f>
        <v>0</v>
      </c>
      <c r="T2512" s="5">
        <f ca="1">IF(AND($G2510,NOT(ISTEXT($G2509)),ISNUMBER(Poczatek),ISNUMBER(Koniec_Projekt)),IFERROR(IF(LataProjekcji=$F2511,IF(AND($G2511=$G2512,$F2511=$F2512),ROUND($D2510-SUM($K2512:S2512),0),ROUND(T2510*$E2511,0)),IF(LataProjekcji&gt;$F2511,0,ROUND(T2510*$E2511,0))),0),0)</f>
        <v>0</v>
      </c>
      <c r="U2512" s="5">
        <f ca="1">IF(AND($G2510,NOT(ISTEXT($G2509)),ISNUMBER(Poczatek),ISNUMBER(Koniec_Projekt)),IFERROR(IF(LataProjekcji=$F2511,IF(AND($G2511=$G2512,$F2511=$F2512),ROUND($D2510-SUM($K2512:T2512),0),ROUND(U2510*$E2511,0)),IF(LataProjekcji&gt;$F2511,0,ROUND(U2510*$E2511,0))),0),0)</f>
        <v>0</v>
      </c>
      <c r="V2512" s="5">
        <f ca="1">IF(AND($G2510,NOT(ISTEXT($G2509)),ISNUMBER(Poczatek),ISNUMBER(Koniec_Projekt)),IFERROR(IF(LataProjekcji=$F2511,IF(AND($G2511=$G2512,$F2511=$F2512),ROUND($D2510-SUM($K2512:U2512),0),ROUND(V2510*$E2511,0)),IF(LataProjekcji&gt;$F2511,0,ROUND(V2510*$E2511,0))),0),0)</f>
        <v>0</v>
      </c>
      <c r="W2512" s="5">
        <f ca="1">IF(AND($G2510,NOT(ISTEXT($G2509)),ISNUMBER(Poczatek),ISNUMBER(Koniec_Projekt)),IFERROR(IF(LataProjekcji=$F2511,IF(AND($G2511=$G2512,$F2511=$F2512),ROUND($D2510-SUM($K2512:V2512),0),ROUND(W2510*$E2511,0)),IF(LataProjekcji&gt;$F2511,0,ROUND(W2510*$E2511,0))),0),0)</f>
        <v>0</v>
      </c>
      <c r="X2512" s="5">
        <f ca="1">IF(AND($G2510,NOT(ISTEXT($G2509)),ISNUMBER(Poczatek),ISNUMBER(Koniec_Projekt)),IFERROR(IF(LataProjekcji=$F2511,IF(AND($G2511=$G2512,$F2511=$F2512),ROUND($D2510-SUM($K2512:W2512),0),ROUND(X2510*$E2511,0)),IF(LataProjekcji&gt;$F2511,0,ROUND(X2510*$E2511,0))),0),0)</f>
        <v>0</v>
      </c>
    </row>
    <row r="2513" spans="2:24" ht="12.75" hidden="1" thickBot="1">
      <c r="B2513" s="555" t="s">
        <v>804</v>
      </c>
      <c r="C2513" s="556"/>
      <c r="D2513" s="557">
        <f ca="1">IF(D2510&gt;10,ROUND((D2512-1)*E2511,0),E2511)</f>
        <v>0</v>
      </c>
      <c r="E2513" s="557">
        <f ca="1">D2510-D2513</f>
        <v>0</v>
      </c>
      <c r="F2513" s="556"/>
      <c r="G2513" s="556"/>
      <c r="H2513" s="556"/>
      <c r="I2513" s="556"/>
      <c r="J2513" s="556"/>
      <c r="K2513" s="556"/>
      <c r="L2513" s="556"/>
      <c r="M2513" s="556"/>
      <c r="N2513" s="556"/>
      <c r="O2513" s="556"/>
      <c r="P2513" s="556"/>
      <c r="Q2513" s="556"/>
      <c r="R2513" s="556"/>
      <c r="S2513" s="556"/>
      <c r="T2513" s="556"/>
      <c r="U2513" s="556"/>
      <c r="V2513" s="556"/>
      <c r="W2513" s="556"/>
      <c r="X2513" s="556"/>
    </row>
    <row r="2514" spans="2:24" ht="12.75" hidden="1" thickTop="1">
      <c r="C2514" s="251"/>
      <c r="D2514" s="474"/>
      <c r="E2514" s="474"/>
      <c r="F2514" s="474"/>
      <c r="G2514" s="474"/>
    </row>
    <row r="2515" spans="2:24" ht="12.75" hidden="1" thickBot="1">
      <c r="B2515" s="558" t="str">
        <f ca="1">"nazwa ST: "&amp;B1326</f>
        <v>nazwa ST: 0</v>
      </c>
      <c r="C2515" s="558"/>
      <c r="D2515" s="559">
        <f>D1326</f>
        <v>7</v>
      </c>
      <c r="E2515" s="558"/>
      <c r="F2515" s="558"/>
      <c r="G2515" s="558"/>
      <c r="H2515" s="558"/>
      <c r="I2515" s="558"/>
      <c r="J2515" s="558"/>
      <c r="K2515" s="567" t="str">
        <f t="shared" ref="K2515:X2515" si="1739">LataProjekcji</f>
        <v>Uzupełnij dane</v>
      </c>
      <c r="L2515" s="567" t="str">
        <f t="shared" si="1739"/>
        <v/>
      </c>
      <c r="M2515" s="567" t="str">
        <f t="shared" si="1739"/>
        <v/>
      </c>
      <c r="N2515" s="567" t="str">
        <f t="shared" si="1739"/>
        <v/>
      </c>
      <c r="O2515" s="567" t="str">
        <f t="shared" si="1739"/>
        <v/>
      </c>
      <c r="P2515" s="567" t="str">
        <f t="shared" si="1739"/>
        <v/>
      </c>
      <c r="Q2515" s="567" t="str">
        <f t="shared" si="1739"/>
        <v/>
      </c>
      <c r="R2515" s="567" t="str">
        <f t="shared" si="1739"/>
        <v/>
      </c>
      <c r="S2515" s="567" t="str">
        <f t="shared" si="1739"/>
        <v/>
      </c>
      <c r="T2515" s="567" t="str">
        <f t="shared" si="1739"/>
        <v/>
      </c>
      <c r="U2515" s="567" t="str">
        <f t="shared" si="1739"/>
        <v/>
      </c>
      <c r="V2515" s="567" t="str">
        <f t="shared" si="1739"/>
        <v/>
      </c>
      <c r="W2515" s="567" t="str">
        <f t="shared" si="1739"/>
        <v/>
      </c>
      <c r="X2515" s="567" t="str">
        <f t="shared" si="1739"/>
        <v/>
      </c>
    </row>
    <row r="2516" spans="2:24" hidden="1">
      <c r="B2516" s="554" t="s">
        <v>805</v>
      </c>
      <c r="D2516" s="1">
        <f ca="1">D1327</f>
        <v>1900</v>
      </c>
      <c r="E2516" s="1">
        <f ca="1">E1327</f>
        <v>1</v>
      </c>
      <c r="F2516" s="1">
        <f ca="1">IF(D2517&gt;10,F1327,1)</f>
        <v>1</v>
      </c>
      <c r="G2516" s="553" t="str">
        <f ca="1">IF(ISBLANK(OFFSET($E$269,$D2515,0)),"brak daty",IF(D2517&gt;10,EDATE(OFFSET($E$269,$D2515,0),D2519),DATE(D2516,E2516,1)))</f>
        <v>brak daty</v>
      </c>
      <c r="H2516" s="566" t="b">
        <f ca="1">SUM(K2516:X2516)=D2519</f>
        <v>1</v>
      </c>
      <c r="I2516" s="1" t="s">
        <v>801</v>
      </c>
      <c r="K2516" s="5">
        <f ca="1">IF(AND($G2517,NOT(ISTEXT($G2516)),ISNUMBER(Poczatek),ISNUMBER(Koniec_Projekt)),IFERROR(IF($D2516=LataProjekcji,$F2516,IF($D2516&lt;LataProjekcji,IF((SUM(K2516)+12)&lt;$D2519,12,$D2519-SUM(K2516)),0)),0),0)</f>
        <v>0</v>
      </c>
      <c r="L2516" s="5">
        <f ca="1">IF(AND($G2517,NOT(ISTEXT($G2516)),ISNUMBER(Poczatek),ISNUMBER(Koniec_Projekt)),IFERROR(IF($D2516=LataProjekcji,$F2516,IF($D2516&lt;LataProjekcji,IF((SUM($K2516:K2516)+12)&lt;$D2519,12,$D2519-SUM($K2516:K2516)),0)),0),0)</f>
        <v>0</v>
      </c>
      <c r="M2516" s="5">
        <f ca="1">IF(AND($G2517,NOT(ISTEXT($G2516)),ISNUMBER(Poczatek),ISNUMBER(Koniec_Projekt)),IFERROR(IF($D2516=LataProjekcji,$F2516,IF($D2516&lt;LataProjekcji,IF((SUM($K2516:L2516)+12)&lt;$D2519,12,$D2519-SUM($K2516:L2516)),0)),0),0)</f>
        <v>0</v>
      </c>
      <c r="N2516" s="5">
        <f ca="1">IF(AND($G2517,NOT(ISTEXT($G2516)),ISNUMBER(Poczatek),ISNUMBER(Koniec_Projekt)),IFERROR(IF($D2516=LataProjekcji,$F2516,IF($D2516&lt;LataProjekcji,IF((SUM($K2516:M2516)+12)&lt;$D2519,12,$D2519-SUM($K2516:M2516)),0)),0),0)</f>
        <v>0</v>
      </c>
      <c r="O2516" s="5">
        <f ca="1">IF(AND($G2517,NOT(ISTEXT($G2516)),ISNUMBER(Poczatek),ISNUMBER(Koniec_Projekt)),IFERROR(IF($D2516=LataProjekcji,$F2516,IF($D2516&lt;LataProjekcji,IF((SUM($K2516:N2516)+12)&lt;$D2519,12,$D2519-SUM($K2516:N2516)),0)),0),0)</f>
        <v>0</v>
      </c>
      <c r="P2516" s="5">
        <f ca="1">IF(AND($G2517,NOT(ISTEXT($G2516)),ISNUMBER(Poczatek),ISNUMBER(Koniec_Projekt)),IFERROR(IF($D2516=LataProjekcji,$F2516,IF($D2516&lt;LataProjekcji,IF((SUM($K2516:O2516)+12)&lt;$D2519,12,$D2519-SUM($K2516:O2516)),0)),0),0)</f>
        <v>0</v>
      </c>
      <c r="Q2516" s="5">
        <f ca="1">IF(AND($G2517,NOT(ISTEXT($G2516)),ISNUMBER(Poczatek),ISNUMBER(Koniec_Projekt)),IFERROR(IF($D2516=LataProjekcji,$F2516,IF($D2516&lt;LataProjekcji,IF((SUM($K2516:P2516)+12)&lt;$D2519,12,$D2519-SUM($K2516:P2516)),0)),0),0)</f>
        <v>0</v>
      </c>
      <c r="R2516" s="5">
        <f ca="1">IF(AND($G2517,NOT(ISTEXT($G2516)),ISNUMBER(Poczatek),ISNUMBER(Koniec_Projekt)),IFERROR(IF($D2516=LataProjekcji,$F2516,IF($D2516&lt;LataProjekcji,IF((SUM($K2516:Q2516)+12)&lt;$D2519,12,$D2519-SUM($K2516:Q2516)),0)),0),0)</f>
        <v>0</v>
      </c>
      <c r="S2516" s="5">
        <f ca="1">IF(AND($G2517,NOT(ISTEXT($G2516)),ISNUMBER(Poczatek),ISNUMBER(Koniec_Projekt)),IFERROR(IF($D2516=LataProjekcji,$F2516,IF($D2516&lt;LataProjekcji,IF((SUM($K2516:R2516)+12)&lt;$D2519,12,$D2519-SUM($K2516:R2516)),0)),0),0)</f>
        <v>0</v>
      </c>
      <c r="T2516" s="5">
        <f ca="1">IF(AND($G2517,NOT(ISTEXT($G2516)),ISNUMBER(Poczatek),ISNUMBER(Koniec_Projekt)),IFERROR(IF($D2516=LataProjekcji,$F2516,IF($D2516&lt;LataProjekcji,IF((SUM($K2516:S2516)+12)&lt;$D2519,12,$D2519-SUM($K2516:S2516)),0)),0),0)</f>
        <v>0</v>
      </c>
      <c r="U2516" s="5">
        <f ca="1">IF(AND($G2517,NOT(ISTEXT($G2516)),ISNUMBER(Poczatek),ISNUMBER(Koniec_Projekt)),IFERROR(IF($D2516=LataProjekcji,$F2516,IF($D2516&lt;LataProjekcji,IF((SUM($K2516:T2516)+12)&lt;$D2519,12,$D2519-SUM($K2516:T2516)),0)),0),0)</f>
        <v>0</v>
      </c>
      <c r="V2516" s="5">
        <f ca="1">IF(AND($G2517,NOT(ISTEXT($G2516)),ISNUMBER(Poczatek),ISNUMBER(Koniec_Projekt)),IFERROR(IF($D2516=LataProjekcji,$F2516,IF($D2516&lt;LataProjekcji,IF((SUM($K2516:U2516)+12)&lt;$D2519,12,$D2519-SUM($K2516:U2516)),0)),0),0)</f>
        <v>0</v>
      </c>
      <c r="W2516" s="5">
        <f ca="1">IF(AND($G2517,NOT(ISTEXT($G2516)),ISNUMBER(Poczatek),ISNUMBER(Koniec_Projekt)),IFERROR(IF($D2516=LataProjekcji,$F2516,IF($D2516&lt;LataProjekcji,IF((SUM($K2516:V2516)+12)&lt;$D2519,12,$D2519-SUM($K2516:V2516)),0)),0),0)</f>
        <v>0</v>
      </c>
      <c r="X2516" s="5">
        <f ca="1">IF(AND($G2517,NOT(ISTEXT($G2516)),ISNUMBER(Poczatek),ISNUMBER(Koniec_Projekt)),IFERROR(IF($D2516=LataProjekcji,$F2516,IF($D2516&lt;LataProjekcji,IF((SUM($K2516:W2516)+12)&lt;$D2519,12,$D2519-SUM($K2516:W2516)),0)),0),0)</f>
        <v>0</v>
      </c>
    </row>
    <row r="2517" spans="2:24" hidden="1">
      <c r="B2517" s="554" t="s">
        <v>807</v>
      </c>
      <c r="D2517" s="5">
        <f ca="1">D1328</f>
        <v>0</v>
      </c>
      <c r="E2517" s="474">
        <f ca="1">E1328</f>
        <v>0</v>
      </c>
      <c r="F2517" s="474">
        <f ca="1">F1328</f>
        <v>0</v>
      </c>
      <c r="G2517" s="1" t="b">
        <f>NOT(ISBLANK(am_wnip))</f>
        <v>0</v>
      </c>
      <c r="H2517" s="566" t="b">
        <f ca="1">SUM(K2517:X2517)=E2519</f>
        <v>1</v>
      </c>
      <c r="I2517" s="1" t="s">
        <v>802</v>
      </c>
      <c r="K2517" s="565">
        <f ca="1">IF(AND($G2517,NOT(ISTEXT($G2516)),ISNUMBER(Poczatek),ISNUMBER(Koniec_Projekt)),IFERROR(IF($D2516=LataProjekcji,IF($F2516&gt;$E2519,$E2519,$F2516),IF($D2519&gt;=$E2519,(IF($D2516&lt;LataProjekcji,IF((SUM(J2517:$K2517)+12)&lt;$E2519,12,$E2519-SUM(J2517:$K2517)),0)),(IF($D2516&lt;LataProjekcji,IF((SUM(J2517:$K2517)+12)&lt;$D2519,12,$D2519-SUM(J2517:$K2517)),0)))),0),0)</f>
        <v>0</v>
      </c>
      <c r="L2517" s="565">
        <f ca="1">IF(AND($G2517,NOT(ISTEXT($G2516)),ISNUMBER(Poczatek),ISNUMBER(Koniec_Projekt)),IFERROR(IF($D2516=LataProjekcji,IF($F2516&gt;$E2519,$E2519,$F2516),IF($D2519&gt;=$E2519,(IF($D2516&lt;LataProjekcji,IF((SUM($K2517:K2517)+12)&lt;$E2519,12,$E2519-SUM($K2517:K2517)),0)),(IF($D2516&lt;LataProjekcji,IF((SUM($K2517:K2517)+12)&lt;$D2519,12,$D2519-SUM($K2517:K2517)),0)))),0),0)</f>
        <v>0</v>
      </c>
      <c r="M2517" s="565">
        <f ca="1">IF(AND($G2517,NOT(ISTEXT($G2516)),ISNUMBER(Poczatek),ISNUMBER(Koniec_Projekt)),IFERROR(IF($D2516=LataProjekcji,IF($F2516&gt;$E2519,$E2519,$F2516),IF($D2519&gt;=$E2519,(IF($D2516&lt;LataProjekcji,IF((SUM($K2517:L2517)+12)&lt;$E2519,12,$E2519-SUM($K2517:L2517)),0)),(IF($D2516&lt;LataProjekcji,IF((SUM($K2517:L2517)+12)&lt;$D2519,12,$D2519-SUM($K2517:L2517)),0)))),0),0)</f>
        <v>0</v>
      </c>
      <c r="N2517" s="565">
        <f ca="1">IF(AND($G2517,NOT(ISTEXT($G2516)),ISNUMBER(Poczatek),ISNUMBER(Koniec_Projekt)),IFERROR(IF($D2516=LataProjekcji,IF($F2516&gt;$E2519,$E2519,$F2516),IF($D2519&gt;=$E2519,(IF($D2516&lt;LataProjekcji,IF((SUM($K2517:M2517)+12)&lt;$E2519,12,$E2519-SUM($K2517:M2517)),0)),(IF($D2516&lt;LataProjekcji,IF((SUM($K2517:M2517)+12)&lt;$D2519,12,$D2519-SUM($K2517:M2517)),0)))),0),0)</f>
        <v>0</v>
      </c>
      <c r="O2517" s="565">
        <f ca="1">IF(AND($G2517,NOT(ISTEXT($G2516)),ISNUMBER(Poczatek),ISNUMBER(Koniec_Projekt)),IFERROR(IF($D2516=LataProjekcji,IF($F2516&gt;$E2519,$E2519,$F2516),IF($D2519&gt;=$E2519,(IF($D2516&lt;LataProjekcji,IF((SUM($K2517:N2517)+12)&lt;$E2519,12,$E2519-SUM($K2517:N2517)),0)),(IF($D2516&lt;LataProjekcji,IF((SUM($K2517:N2517)+12)&lt;$D2519,12,$D2519-SUM($K2517:N2517)),0)))),0),0)</f>
        <v>0</v>
      </c>
      <c r="P2517" s="565">
        <f ca="1">IF(AND($G2517,NOT(ISTEXT($G2516)),ISNUMBER(Poczatek),ISNUMBER(Koniec_Projekt)),IFERROR(IF($D2516=LataProjekcji,IF($F2516&gt;$E2519,$E2519,$F2516),IF($D2519&gt;=$E2519,(IF($D2516&lt;LataProjekcji,IF((SUM($K2517:O2517)+12)&lt;$E2519,12,$E2519-SUM($K2517:O2517)),0)),(IF($D2516&lt;LataProjekcji,IF((SUM($K2517:O2517)+12)&lt;$D2519,12,$D2519-SUM($K2517:O2517)),0)))),0),0)</f>
        <v>0</v>
      </c>
      <c r="Q2517" s="565">
        <f ca="1">IF(AND($G2517,NOT(ISTEXT($G2516)),ISNUMBER(Poczatek),ISNUMBER(Koniec_Projekt)),IFERROR(IF($D2516=LataProjekcji,IF($F2516&gt;$E2519,$E2519,$F2516),IF($D2519&gt;=$E2519,(IF($D2516&lt;LataProjekcji,IF((SUM($K2517:P2517)+12)&lt;$E2519,12,$E2519-SUM($K2517:P2517)),0)),(IF($D2516&lt;LataProjekcji,IF((SUM($K2517:P2517)+12)&lt;$D2519,12,$D2519-SUM($K2517:P2517)),0)))),0),0)</f>
        <v>0</v>
      </c>
      <c r="R2517" s="565">
        <f ca="1">IF(AND($G2517,NOT(ISTEXT($G2516)),ISNUMBER(Poczatek),ISNUMBER(Koniec_Projekt)),IFERROR(IF($D2516=LataProjekcji,IF($F2516&gt;$E2519,$E2519,$F2516),IF($D2519&gt;=$E2519,(IF($D2516&lt;LataProjekcji,IF((SUM($K2517:Q2517)+12)&lt;$E2519,12,$E2519-SUM($K2517:Q2517)),0)),(IF($D2516&lt;LataProjekcji,IF((SUM($K2517:Q2517)+12)&lt;$D2519,12,$D2519-SUM($K2517:Q2517)),0)))),0),0)</f>
        <v>0</v>
      </c>
      <c r="S2517" s="565">
        <f ca="1">IF(AND($G2517,NOT(ISTEXT($G2516)),ISNUMBER(Poczatek),ISNUMBER(Koniec_Projekt)),IFERROR(IF($D2516=LataProjekcji,IF($F2516&gt;$E2519,$E2519,$F2516),IF($D2519&gt;=$E2519,(IF($D2516&lt;LataProjekcji,IF((SUM($K2517:R2517)+12)&lt;$E2519,12,$E2519-SUM($K2517:R2517)),0)),(IF($D2516&lt;LataProjekcji,IF((SUM($K2517:R2517)+12)&lt;$D2519,12,$D2519-SUM($K2517:R2517)),0)))),0),0)</f>
        <v>0</v>
      </c>
      <c r="T2517" s="565">
        <f ca="1">IF(AND($G2517,NOT(ISTEXT($G2516)),ISNUMBER(Poczatek),ISNUMBER(Koniec_Projekt)),IFERROR(IF($D2516=LataProjekcji,IF($F2516&gt;$E2519,$E2519,$F2516),IF($D2519&gt;=$E2519,(IF($D2516&lt;LataProjekcji,IF((SUM($K2517:S2517)+12)&lt;$E2519,12,$E2519-SUM($K2517:S2517)),0)),(IF($D2516&lt;LataProjekcji,IF((SUM($K2517:S2517)+12)&lt;$D2519,12,$D2519-SUM($K2517:S2517)),0)))),0),0)</f>
        <v>0</v>
      </c>
      <c r="U2517" s="565">
        <f ca="1">IF(AND($G2517,NOT(ISTEXT($G2516)),ISNUMBER(Poczatek),ISNUMBER(Koniec_Projekt)),IFERROR(IF($D2516=LataProjekcji,IF($F2516&gt;$E2519,$E2519,$F2516),IF($D2519&gt;=$E2519,(IF($D2516&lt;LataProjekcji,IF((SUM($K2517:T2517)+12)&lt;$E2519,12,$E2519-SUM($K2517:T2517)),0)),(IF($D2516&lt;LataProjekcji,IF((SUM($K2517:T2517)+12)&lt;$D2519,12,$D2519-SUM($K2517:T2517)),0)))),0),0)</f>
        <v>0</v>
      </c>
      <c r="V2517" s="565">
        <f ca="1">IF(AND($G2517,NOT(ISTEXT($G2516)),ISNUMBER(Poczatek),ISNUMBER(Koniec_Projekt)),IFERROR(IF($D2516=LataProjekcji,IF($F2516&gt;$E2519,$E2519,$F2516),IF($D2519&gt;=$E2519,(IF($D2516&lt;LataProjekcji,IF((SUM($K2517:U2517)+12)&lt;$E2519,12,$E2519-SUM($K2517:U2517)),0)),(IF($D2516&lt;LataProjekcji,IF((SUM($K2517:U2517)+12)&lt;$D2519,12,$D2519-SUM($K2517:U2517)),0)))),0),0)</f>
        <v>0</v>
      </c>
      <c r="W2517" s="565">
        <f ca="1">IF(AND($G2517,NOT(ISTEXT($G2516)),ISNUMBER(Poczatek),ISNUMBER(Koniec_Projekt)),IFERROR(IF($D2516=LataProjekcji,IF($F2516&gt;$E2519,$E2519,$F2516),IF($D2519&gt;=$E2519,(IF($D2516&lt;LataProjekcji,IF((SUM($K2517:V2517)+12)&lt;$E2519,12,$E2519-SUM($K2517:V2517)),0)),(IF($D2516&lt;LataProjekcji,IF((SUM($K2517:V2517)+12)&lt;$D2519,12,$D2519-SUM($K2517:V2517)),0)))),0),0)</f>
        <v>0</v>
      </c>
      <c r="X2517" s="565">
        <f ca="1">IF(AND($G2517,NOT(ISTEXT($G2516)),ISNUMBER(Poczatek),ISNUMBER(Koniec_Projekt)),IFERROR(IF($D2516=LataProjekcji,IF($F2516&gt;$E2519,$E2519,$F2516),IF($D2519&gt;=$E2519,(IF($D2516&lt;LataProjekcji,IF((SUM($K2517:W2517)+12)&lt;$E2519,12,$E2519-SUM($K2517:W2517)),0)),(IF($D2516&lt;LataProjekcji,IF((SUM($K2517:W2517)+12)&lt;$D2519,12,$D2519-SUM($K2517:W2517)),0)))),0),0)</f>
        <v>0</v>
      </c>
    </row>
    <row r="2518" spans="2:24" hidden="1">
      <c r="B2518" s="554" t="s">
        <v>806</v>
      </c>
      <c r="D2518" s="474">
        <f ca="1">D1329</f>
        <v>0</v>
      </c>
      <c r="E2518" s="474">
        <f ca="1">IF(D2517&gt;10,ROUND(D2518/12,2),D2518)</f>
        <v>0</v>
      </c>
      <c r="F2518" s="552">
        <f>Koniec_Projekt</f>
        <v>0</v>
      </c>
      <c r="G2518" s="330">
        <f>Miesiac_Koniec_Projekt</f>
        <v>0</v>
      </c>
      <c r="H2518" s="566" t="b">
        <f ca="1">SUM(K2518:X2518)=D2517</f>
        <v>1</v>
      </c>
      <c r="I2518" s="1" t="s">
        <v>739</v>
      </c>
      <c r="K2518" s="256">
        <f ca="1">IF(AND($G2517,NOT(ISTEXT($G2516)),ISNUMBER(Poczatek),ISNUMBER(Koniec_Projekt)),IFERROR(IF(LataProjekcji=$F2519,ROUND($D2517,0),ROUND(K2516*$E2518,0)),0),0)</f>
        <v>0</v>
      </c>
      <c r="L2518" s="5">
        <f ca="1">IF(AND($G2517,NOT(ISTEXT($G2516)),ISNUMBER(Poczatek),ISNUMBER(Koniec_Projekt)),IFERROR(IF(LataProjekcji=$F2519,ROUND($D2517-SUM(K2518:$K2518),0),ROUND(L2516*$E2518,0)),0),0)</f>
        <v>0</v>
      </c>
      <c r="M2518" s="5">
        <f ca="1">IF(AND($G2517,NOT(ISTEXT($G2516)),ISNUMBER(Poczatek),ISNUMBER(Koniec_Projekt)),IFERROR(IF(LataProjekcji=$F2519,ROUND($D2517-SUM($K2518:L2518),0),ROUND(M2516*$E2518,0)),0),0)</f>
        <v>0</v>
      </c>
      <c r="N2518" s="5">
        <f ca="1">IF(AND($G2517,NOT(ISTEXT($G2516)),ISNUMBER(Poczatek),ISNUMBER(Koniec_Projekt)),IFERROR(IF(LataProjekcji=$F2519,ROUND($D2517-SUM($K2518:M2518),0),ROUND(N2516*$E2518,0)),0),0)</f>
        <v>0</v>
      </c>
      <c r="O2518" s="5">
        <f ca="1">IF(AND($G2517,NOT(ISTEXT($G2516)),ISNUMBER(Poczatek),ISNUMBER(Koniec_Projekt)),IFERROR(IF(LataProjekcji=$F2519,ROUND($D2517-SUM($K2518:N2518),0),ROUND(O2516*$E2518,0)),0),0)</f>
        <v>0</v>
      </c>
      <c r="P2518" s="5">
        <f ca="1">IF(AND($G2517,NOT(ISTEXT($G2516)),ISNUMBER(Poczatek),ISNUMBER(Koniec_Projekt)),IFERROR(IF(LataProjekcji=$F2519,ROUND($D2517-SUM($K2518:O2518),0),ROUND(P2516*$E2518,0)),0),0)</f>
        <v>0</v>
      </c>
      <c r="Q2518" s="5">
        <f ca="1">IF(AND($G2517,NOT(ISTEXT($G2516)),ISNUMBER(Poczatek),ISNUMBER(Koniec_Projekt)),IFERROR(IF(LataProjekcji=$F2519,ROUND($D2517-SUM($K2518:P2518),0),ROUND(Q2516*$E2518,0)),0),0)</f>
        <v>0</v>
      </c>
      <c r="R2518" s="5">
        <f ca="1">IF(AND($G2517,NOT(ISTEXT($G2516)),ISNUMBER(Poczatek),ISNUMBER(Koniec_Projekt)),IFERROR(IF(LataProjekcji=$F2519,ROUND($D2517-SUM($K2518:Q2518),0),ROUND(R2516*$E2518,0)),0),0)</f>
        <v>0</v>
      </c>
      <c r="S2518" s="5">
        <f ca="1">IF(AND($G2517,NOT(ISTEXT($G2516)),ISNUMBER(Poczatek),ISNUMBER(Koniec_Projekt)),IFERROR(IF(LataProjekcji=$F2519,ROUND($D2517-SUM($K2518:R2518),0),ROUND(S2516*$E2518,0)),0),0)</f>
        <v>0</v>
      </c>
      <c r="T2518" s="5">
        <f ca="1">IF(AND($G2517,NOT(ISTEXT($G2516)),ISNUMBER(Poczatek),ISNUMBER(Koniec_Projekt)),IFERROR(IF(LataProjekcji=$F2519,ROUND($D2517-SUM($K2518:S2518),0),ROUND(T2516*$E2518,0)),0),0)</f>
        <v>0</v>
      </c>
      <c r="U2518" s="5">
        <f ca="1">IF(AND($G2517,NOT(ISTEXT($G2516)),ISNUMBER(Poczatek),ISNUMBER(Koniec_Projekt)),IFERROR(IF(LataProjekcji=$F2519,ROUND($D2517-SUM($K2518:T2518),0),ROUND(U2516*$E2518,0)),0),0)</f>
        <v>0</v>
      </c>
      <c r="V2518" s="5">
        <f ca="1">IF(AND($G2517,NOT(ISTEXT($G2516)),ISNUMBER(Poczatek),ISNUMBER(Koniec_Projekt)),IFERROR(IF(LataProjekcji=$F2519,ROUND($D2517-SUM($K2518:U2518),0),ROUND(V2516*$E2518,0)),0),0)</f>
        <v>0</v>
      </c>
      <c r="W2518" s="5">
        <f ca="1">IF(AND($G2517,NOT(ISTEXT($G2516)),ISNUMBER(Poczatek),ISNUMBER(Koniec_Projekt)),IFERROR(IF(LataProjekcji=$F2519,ROUND($D2517-SUM($K2518:V2518),0),ROUND(W2516*$E2518,0)),0),0)</f>
        <v>0</v>
      </c>
      <c r="X2518" s="5">
        <f ca="1">IF(AND($G2517,NOT(ISTEXT($G2516)),ISNUMBER(Poczatek),ISNUMBER(Koniec_Projekt)),IFERROR(IF(LataProjekcji=$F2519,ROUND($D2517-SUM($K2518:W2518),0),ROUND(X2516*$E2518,0)),0),0)</f>
        <v>0</v>
      </c>
    </row>
    <row r="2519" spans="2:24" hidden="1">
      <c r="B2519" s="554" t="s">
        <v>803</v>
      </c>
      <c r="D2519" s="1">
        <f ca="1">IFERROR(ROUNDUP(D2517/E2518,0),0)</f>
        <v>0</v>
      </c>
      <c r="E2519" s="1">
        <f ca="1">IF(D2519=0,0,DATEDIF(DATE(D2516,E2516,1),DATE(F2518,G2518,1),"m"))</f>
        <v>0</v>
      </c>
      <c r="F2519" s="1" t="str">
        <f ca="1">IFERROR(YEAR(G2516),"brak daty")</f>
        <v>brak daty</v>
      </c>
      <c r="G2519" s="1" t="str">
        <f ca="1">IFERROR(MONTH(G2516),"brak daty")</f>
        <v>brak daty</v>
      </c>
      <c r="H2519" s="5"/>
      <c r="I2519" s="1" t="s">
        <v>444</v>
      </c>
      <c r="K2519" s="5">
        <f ca="1">IF(AND($G2517,NOT(ISTEXT($G2516)),ISNUMBER(Poczatek),ISNUMBER(Koniec_Projekt)),IFERROR(IF(LataProjekcji=$F2518,IF(AND($G2518=$G2519,$F2518=$F2519),ROUND($D2517-SUM($K2519),0),ROUND(K2517*$E2518,0)),IF(LataProjekcji&gt;$F2518,0,ROUND(K2517*$E2518,0))),0),0)</f>
        <v>0</v>
      </c>
      <c r="L2519" s="5">
        <f ca="1">IF(AND($G2517,NOT(ISTEXT($G2516)),ISNUMBER(Poczatek),ISNUMBER(Koniec_Projekt)),IFERROR(IF(LataProjekcji=$F2518,IF(AND($G2518=$G2519,$F2518=$F2519),ROUND($D2517-SUM($K2519:K2519),0),ROUND(L2517*$E2518,0)),IF(LataProjekcji&gt;$F2518,0,ROUND(L2517*$E2518,0))),0),0)</f>
        <v>0</v>
      </c>
      <c r="M2519" s="5">
        <f ca="1">IF(AND($G2517,NOT(ISTEXT($G2516)),ISNUMBER(Poczatek),ISNUMBER(Koniec_Projekt)),IFERROR(IF(LataProjekcji=$F2518,IF(AND($G2518=$G2519,$F2518=$F2519),ROUND($D2517-SUM($K2519:L2519),0),ROUND(M2517*$E2518,0)),IF(LataProjekcji&gt;$F2518,0,ROUND(M2517*$E2518,0))),0),0)</f>
        <v>0</v>
      </c>
      <c r="N2519" s="5">
        <f ca="1">IF(AND($G2517,NOT(ISTEXT($G2516)),ISNUMBER(Poczatek),ISNUMBER(Koniec_Projekt)),IFERROR(IF(LataProjekcji=$F2518,IF(AND($G2518=$G2519,$F2518=$F2519),ROUND($D2517-SUM($K2519:M2519),0),ROUND(N2517*$E2518,0)),IF(LataProjekcji&gt;$F2518,0,ROUND(N2517*$E2518,0))),0),0)</f>
        <v>0</v>
      </c>
      <c r="O2519" s="5">
        <f ca="1">IF(AND($G2517,NOT(ISTEXT($G2516)),ISNUMBER(Poczatek),ISNUMBER(Koniec_Projekt)),IFERROR(IF(LataProjekcji=$F2518,IF(AND($G2518=$G2519,$F2518=$F2519),ROUND($D2517-SUM($K2519:N2519),0),ROUND(O2517*$E2518,0)),IF(LataProjekcji&gt;$F2518,0,ROUND(O2517*$E2518,0))),0),0)</f>
        <v>0</v>
      </c>
      <c r="P2519" s="5">
        <f ca="1">IF(AND($G2517,NOT(ISTEXT($G2516)),ISNUMBER(Poczatek),ISNUMBER(Koniec_Projekt)),IFERROR(IF(LataProjekcji=$F2518,IF(AND($G2518=$G2519,$F2518=$F2519),ROUND($D2517-SUM($K2519:O2519),0),ROUND(P2517*$E2518,0)),IF(LataProjekcji&gt;$F2518,0,ROUND(P2517*$E2518,0))),0),0)</f>
        <v>0</v>
      </c>
      <c r="Q2519" s="5">
        <f ca="1">IF(AND($G2517,NOT(ISTEXT($G2516)),ISNUMBER(Poczatek),ISNUMBER(Koniec_Projekt)),IFERROR(IF(LataProjekcji=$F2518,IF(AND($G2518=$G2519,$F2518=$F2519),ROUND($D2517-SUM($K2519:P2519),0),ROUND(Q2517*$E2518,0)),IF(LataProjekcji&gt;$F2518,0,ROUND(Q2517*$E2518,0))),0),0)</f>
        <v>0</v>
      </c>
      <c r="R2519" s="5">
        <f ca="1">IF(AND($G2517,NOT(ISTEXT($G2516)),ISNUMBER(Poczatek),ISNUMBER(Koniec_Projekt)),IFERROR(IF(LataProjekcji=$F2518,IF(AND($G2518=$G2519,$F2518=$F2519),ROUND($D2517-SUM($K2519:Q2519),0),ROUND(R2517*$E2518,0)),IF(LataProjekcji&gt;$F2518,0,ROUND(R2517*$E2518,0))),0),0)</f>
        <v>0</v>
      </c>
      <c r="S2519" s="5">
        <f ca="1">IF(AND($G2517,NOT(ISTEXT($G2516)),ISNUMBER(Poczatek),ISNUMBER(Koniec_Projekt)),IFERROR(IF(LataProjekcji=$F2518,IF(AND($G2518=$G2519,$F2518=$F2519),ROUND($D2517-SUM($K2519:R2519),0),ROUND(S2517*$E2518,0)),IF(LataProjekcji&gt;$F2518,0,ROUND(S2517*$E2518,0))),0),0)</f>
        <v>0</v>
      </c>
      <c r="T2519" s="5">
        <f ca="1">IF(AND($G2517,NOT(ISTEXT($G2516)),ISNUMBER(Poczatek),ISNUMBER(Koniec_Projekt)),IFERROR(IF(LataProjekcji=$F2518,IF(AND($G2518=$G2519,$F2518=$F2519),ROUND($D2517-SUM($K2519:S2519),0),ROUND(T2517*$E2518,0)),IF(LataProjekcji&gt;$F2518,0,ROUND(T2517*$E2518,0))),0),0)</f>
        <v>0</v>
      </c>
      <c r="U2519" s="5">
        <f ca="1">IF(AND($G2517,NOT(ISTEXT($G2516)),ISNUMBER(Poczatek),ISNUMBER(Koniec_Projekt)),IFERROR(IF(LataProjekcji=$F2518,IF(AND($G2518=$G2519,$F2518=$F2519),ROUND($D2517-SUM($K2519:T2519),0),ROUND(U2517*$E2518,0)),IF(LataProjekcji&gt;$F2518,0,ROUND(U2517*$E2518,0))),0),0)</f>
        <v>0</v>
      </c>
      <c r="V2519" s="5">
        <f ca="1">IF(AND($G2517,NOT(ISTEXT($G2516)),ISNUMBER(Poczatek),ISNUMBER(Koniec_Projekt)),IFERROR(IF(LataProjekcji=$F2518,IF(AND($G2518=$G2519,$F2518=$F2519),ROUND($D2517-SUM($K2519:U2519),0),ROUND(V2517*$E2518,0)),IF(LataProjekcji&gt;$F2518,0,ROUND(V2517*$E2518,0))),0),0)</f>
        <v>0</v>
      </c>
      <c r="W2519" s="5">
        <f ca="1">IF(AND($G2517,NOT(ISTEXT($G2516)),ISNUMBER(Poczatek),ISNUMBER(Koniec_Projekt)),IFERROR(IF(LataProjekcji=$F2518,IF(AND($G2518=$G2519,$F2518=$F2519),ROUND($D2517-SUM($K2519:V2519),0),ROUND(W2517*$E2518,0)),IF(LataProjekcji&gt;$F2518,0,ROUND(W2517*$E2518,0))),0),0)</f>
        <v>0</v>
      </c>
      <c r="X2519" s="5">
        <f ca="1">IF(AND($G2517,NOT(ISTEXT($G2516)),ISNUMBER(Poczatek),ISNUMBER(Koniec_Projekt)),IFERROR(IF(LataProjekcji=$F2518,IF(AND($G2518=$G2519,$F2518=$F2519),ROUND($D2517-SUM($K2519:W2519),0),ROUND(X2517*$E2518,0)),IF(LataProjekcji&gt;$F2518,0,ROUND(X2517*$E2518,0))),0),0)</f>
        <v>0</v>
      </c>
    </row>
    <row r="2520" spans="2:24" ht="12.75" hidden="1" thickBot="1">
      <c r="B2520" s="555" t="s">
        <v>804</v>
      </c>
      <c r="C2520" s="556"/>
      <c r="D2520" s="557">
        <f ca="1">IF(D2517&gt;10,ROUND((D2519-1)*E2518,0),E2518)</f>
        <v>0</v>
      </c>
      <c r="E2520" s="557">
        <f ca="1">D2517-D2520</f>
        <v>0</v>
      </c>
      <c r="F2520" s="556"/>
      <c r="G2520" s="556"/>
      <c r="H2520" s="556"/>
      <c r="I2520" s="556"/>
      <c r="J2520" s="556"/>
      <c r="K2520" s="556"/>
      <c r="L2520" s="556"/>
      <c r="M2520" s="556"/>
      <c r="N2520" s="556"/>
      <c r="O2520" s="556"/>
      <c r="P2520" s="556"/>
      <c r="Q2520" s="556"/>
      <c r="R2520" s="556"/>
      <c r="S2520" s="556"/>
      <c r="T2520" s="556"/>
      <c r="U2520" s="556"/>
      <c r="V2520" s="556"/>
      <c r="W2520" s="556"/>
      <c r="X2520" s="556"/>
    </row>
    <row r="2521" spans="2:24" ht="12.75" hidden="1" thickTop="1">
      <c r="C2521" s="251"/>
    </row>
    <row r="2522" spans="2:24" ht="12.75" hidden="1" thickBot="1">
      <c r="B2522" s="558" t="str">
        <f ca="1">"nazwa ST: "&amp;B1333</f>
        <v>nazwa ST: 0</v>
      </c>
      <c r="C2522" s="558"/>
      <c r="D2522" s="559">
        <f>D1333</f>
        <v>8</v>
      </c>
      <c r="E2522" s="558"/>
      <c r="F2522" s="558"/>
      <c r="G2522" s="558"/>
      <c r="H2522" s="558"/>
      <c r="I2522" s="558"/>
      <c r="J2522" s="558"/>
      <c r="K2522" s="567" t="str">
        <f t="shared" ref="K2522:X2522" si="1740">LataProjekcji</f>
        <v>Uzupełnij dane</v>
      </c>
      <c r="L2522" s="567" t="str">
        <f t="shared" si="1740"/>
        <v/>
      </c>
      <c r="M2522" s="567" t="str">
        <f t="shared" si="1740"/>
        <v/>
      </c>
      <c r="N2522" s="567" t="str">
        <f t="shared" si="1740"/>
        <v/>
      </c>
      <c r="O2522" s="567" t="str">
        <f t="shared" si="1740"/>
        <v/>
      </c>
      <c r="P2522" s="567" t="str">
        <f t="shared" si="1740"/>
        <v/>
      </c>
      <c r="Q2522" s="567" t="str">
        <f t="shared" si="1740"/>
        <v/>
      </c>
      <c r="R2522" s="567" t="str">
        <f t="shared" si="1740"/>
        <v/>
      </c>
      <c r="S2522" s="567" t="str">
        <f t="shared" si="1740"/>
        <v/>
      </c>
      <c r="T2522" s="567" t="str">
        <f t="shared" si="1740"/>
        <v/>
      </c>
      <c r="U2522" s="567" t="str">
        <f t="shared" si="1740"/>
        <v/>
      </c>
      <c r="V2522" s="567" t="str">
        <f t="shared" si="1740"/>
        <v/>
      </c>
      <c r="W2522" s="567" t="str">
        <f t="shared" si="1740"/>
        <v/>
      </c>
      <c r="X2522" s="567" t="str">
        <f t="shared" si="1740"/>
        <v/>
      </c>
    </row>
    <row r="2523" spans="2:24" hidden="1">
      <c r="B2523" s="554" t="s">
        <v>805</v>
      </c>
      <c r="D2523" s="1">
        <f ca="1">D1334</f>
        <v>1900</v>
      </c>
      <c r="E2523" s="1">
        <f ca="1">E1334</f>
        <v>1</v>
      </c>
      <c r="F2523" s="1">
        <f ca="1">IF(D2524&gt;10,F1334,1)</f>
        <v>1</v>
      </c>
      <c r="G2523" s="553" t="str">
        <f ca="1">IF(ISBLANK(OFFSET($E$269,$D2522,0)),"brak daty",IF(D2524&gt;10,EDATE(OFFSET($E$269,$D2522,0),D2526),DATE(D2523,E2523,1)))</f>
        <v>brak daty</v>
      </c>
      <c r="H2523" s="566" t="b">
        <f ca="1">SUM(K2523:X2523)=D2526</f>
        <v>1</v>
      </c>
      <c r="I2523" s="1" t="s">
        <v>801</v>
      </c>
      <c r="K2523" s="5">
        <f ca="1">IF(AND($G2524,NOT(ISTEXT($G2523)),ISNUMBER(Poczatek),ISNUMBER(Koniec_Projekt)),IFERROR(IF($D2523=LataProjekcji,$F2523,IF($D2523&lt;LataProjekcji,IF((SUM(K2523)+12)&lt;$D2526,12,$D2526-SUM(K2523)),0)),0),0)</f>
        <v>0</v>
      </c>
      <c r="L2523" s="5">
        <f ca="1">IF(AND($G2524,NOT(ISTEXT($G2523)),ISNUMBER(Poczatek),ISNUMBER(Koniec_Projekt)),IFERROR(IF($D2523=LataProjekcji,$F2523,IF($D2523&lt;LataProjekcji,IF((SUM($K2523:K2523)+12)&lt;$D2526,12,$D2526-SUM($K2523:K2523)),0)),0),0)</f>
        <v>0</v>
      </c>
      <c r="M2523" s="5">
        <f ca="1">IF(AND($G2524,NOT(ISTEXT($G2523)),ISNUMBER(Poczatek),ISNUMBER(Koniec_Projekt)),IFERROR(IF($D2523=LataProjekcji,$F2523,IF($D2523&lt;LataProjekcji,IF((SUM($K2523:L2523)+12)&lt;$D2526,12,$D2526-SUM($K2523:L2523)),0)),0),0)</f>
        <v>0</v>
      </c>
      <c r="N2523" s="5">
        <f ca="1">IF(AND($G2524,NOT(ISTEXT($G2523)),ISNUMBER(Poczatek),ISNUMBER(Koniec_Projekt)),IFERROR(IF($D2523=LataProjekcji,$F2523,IF($D2523&lt;LataProjekcji,IF((SUM($K2523:M2523)+12)&lt;$D2526,12,$D2526-SUM($K2523:M2523)),0)),0),0)</f>
        <v>0</v>
      </c>
      <c r="O2523" s="5">
        <f ca="1">IF(AND($G2524,NOT(ISTEXT($G2523)),ISNUMBER(Poczatek),ISNUMBER(Koniec_Projekt)),IFERROR(IF($D2523=LataProjekcji,$F2523,IF($D2523&lt;LataProjekcji,IF((SUM($K2523:N2523)+12)&lt;$D2526,12,$D2526-SUM($K2523:N2523)),0)),0),0)</f>
        <v>0</v>
      </c>
      <c r="P2523" s="5">
        <f ca="1">IF(AND($G2524,NOT(ISTEXT($G2523)),ISNUMBER(Poczatek),ISNUMBER(Koniec_Projekt)),IFERROR(IF($D2523=LataProjekcji,$F2523,IF($D2523&lt;LataProjekcji,IF((SUM($K2523:O2523)+12)&lt;$D2526,12,$D2526-SUM($K2523:O2523)),0)),0),0)</f>
        <v>0</v>
      </c>
      <c r="Q2523" s="5">
        <f ca="1">IF(AND($G2524,NOT(ISTEXT($G2523)),ISNUMBER(Poczatek),ISNUMBER(Koniec_Projekt)),IFERROR(IF($D2523=LataProjekcji,$F2523,IF($D2523&lt;LataProjekcji,IF((SUM($K2523:P2523)+12)&lt;$D2526,12,$D2526-SUM($K2523:P2523)),0)),0),0)</f>
        <v>0</v>
      </c>
      <c r="R2523" s="5">
        <f ca="1">IF(AND($G2524,NOT(ISTEXT($G2523)),ISNUMBER(Poczatek),ISNUMBER(Koniec_Projekt)),IFERROR(IF($D2523=LataProjekcji,$F2523,IF($D2523&lt;LataProjekcji,IF((SUM($K2523:Q2523)+12)&lt;$D2526,12,$D2526-SUM($K2523:Q2523)),0)),0),0)</f>
        <v>0</v>
      </c>
      <c r="S2523" s="5">
        <f ca="1">IF(AND($G2524,NOT(ISTEXT($G2523)),ISNUMBER(Poczatek),ISNUMBER(Koniec_Projekt)),IFERROR(IF($D2523=LataProjekcji,$F2523,IF($D2523&lt;LataProjekcji,IF((SUM($K2523:R2523)+12)&lt;$D2526,12,$D2526-SUM($K2523:R2523)),0)),0),0)</f>
        <v>0</v>
      </c>
      <c r="T2523" s="5">
        <f ca="1">IF(AND($G2524,NOT(ISTEXT($G2523)),ISNUMBER(Poczatek),ISNUMBER(Koniec_Projekt)),IFERROR(IF($D2523=LataProjekcji,$F2523,IF($D2523&lt;LataProjekcji,IF((SUM($K2523:S2523)+12)&lt;$D2526,12,$D2526-SUM($K2523:S2523)),0)),0),0)</f>
        <v>0</v>
      </c>
      <c r="U2523" s="5">
        <f ca="1">IF(AND($G2524,NOT(ISTEXT($G2523)),ISNUMBER(Poczatek),ISNUMBER(Koniec_Projekt)),IFERROR(IF($D2523=LataProjekcji,$F2523,IF($D2523&lt;LataProjekcji,IF((SUM($K2523:T2523)+12)&lt;$D2526,12,$D2526-SUM($K2523:T2523)),0)),0),0)</f>
        <v>0</v>
      </c>
      <c r="V2523" s="5">
        <f ca="1">IF(AND($G2524,NOT(ISTEXT($G2523)),ISNUMBER(Poczatek),ISNUMBER(Koniec_Projekt)),IFERROR(IF($D2523=LataProjekcji,$F2523,IF($D2523&lt;LataProjekcji,IF((SUM($K2523:U2523)+12)&lt;$D2526,12,$D2526-SUM($K2523:U2523)),0)),0),0)</f>
        <v>0</v>
      </c>
      <c r="W2523" s="5">
        <f ca="1">IF(AND($G2524,NOT(ISTEXT($G2523)),ISNUMBER(Poczatek),ISNUMBER(Koniec_Projekt)),IFERROR(IF($D2523=LataProjekcji,$F2523,IF($D2523&lt;LataProjekcji,IF((SUM($K2523:V2523)+12)&lt;$D2526,12,$D2526-SUM($K2523:V2523)),0)),0),0)</f>
        <v>0</v>
      </c>
      <c r="X2523" s="5">
        <f ca="1">IF(AND($G2524,NOT(ISTEXT($G2523)),ISNUMBER(Poczatek),ISNUMBER(Koniec_Projekt)),IFERROR(IF($D2523=LataProjekcji,$F2523,IF($D2523&lt;LataProjekcji,IF((SUM($K2523:W2523)+12)&lt;$D2526,12,$D2526-SUM($K2523:W2523)),0)),0),0)</f>
        <v>0</v>
      </c>
    </row>
    <row r="2524" spans="2:24" hidden="1">
      <c r="B2524" s="554" t="s">
        <v>807</v>
      </c>
      <c r="D2524" s="5">
        <f ca="1">D1335</f>
        <v>0</v>
      </c>
      <c r="E2524" s="474">
        <f ca="1">E1335</f>
        <v>0</v>
      </c>
      <c r="F2524" s="474">
        <f ca="1">F1335</f>
        <v>0</v>
      </c>
      <c r="G2524" s="1" t="b">
        <f>NOT(ISBLANK(am_wnip))</f>
        <v>0</v>
      </c>
      <c r="H2524" s="566" t="b">
        <f ca="1">SUM(K2524:X2524)=E2526</f>
        <v>1</v>
      </c>
      <c r="I2524" s="1" t="s">
        <v>802</v>
      </c>
      <c r="K2524" s="565">
        <f ca="1">IF(AND($G2524,NOT(ISTEXT($G2523)),ISNUMBER(Poczatek),ISNUMBER(Koniec_Projekt)),IFERROR(IF($D2523=LataProjekcji,IF($F2523&gt;$E2526,$E2526,$F2523),IF($D2526&gt;=$E2526,(IF($D2523&lt;LataProjekcji,IF((SUM(J2524:$K2524)+12)&lt;$E2526,12,$E2526-SUM(J2524:$K2524)),0)),(IF($D2523&lt;LataProjekcji,IF((SUM(J2524:$K2524)+12)&lt;$D2526,12,$D2526-SUM(J2524:$K2524)),0)))),0),0)</f>
        <v>0</v>
      </c>
      <c r="L2524" s="565">
        <f ca="1">IF(AND($G2524,NOT(ISTEXT($G2523)),ISNUMBER(Poczatek),ISNUMBER(Koniec_Projekt)),IFERROR(IF($D2523=LataProjekcji,IF($F2523&gt;$E2526,$E2526,$F2523),IF($D2526&gt;=$E2526,(IF($D2523&lt;LataProjekcji,IF((SUM($K2524:K2524)+12)&lt;$E2526,12,$E2526-SUM($K2524:K2524)),0)),(IF($D2523&lt;LataProjekcji,IF((SUM($K2524:K2524)+12)&lt;$D2526,12,$D2526-SUM($K2524:K2524)),0)))),0),0)</f>
        <v>0</v>
      </c>
      <c r="M2524" s="565">
        <f ca="1">IF(AND($G2524,NOT(ISTEXT($G2523)),ISNUMBER(Poczatek),ISNUMBER(Koniec_Projekt)),IFERROR(IF($D2523=LataProjekcji,IF($F2523&gt;$E2526,$E2526,$F2523),IF($D2526&gt;=$E2526,(IF($D2523&lt;LataProjekcji,IF((SUM($K2524:L2524)+12)&lt;$E2526,12,$E2526-SUM($K2524:L2524)),0)),(IF($D2523&lt;LataProjekcji,IF((SUM($K2524:L2524)+12)&lt;$D2526,12,$D2526-SUM($K2524:L2524)),0)))),0),0)</f>
        <v>0</v>
      </c>
      <c r="N2524" s="565">
        <f ca="1">IF(AND($G2524,NOT(ISTEXT($G2523)),ISNUMBER(Poczatek),ISNUMBER(Koniec_Projekt)),IFERROR(IF($D2523=LataProjekcji,IF($F2523&gt;$E2526,$E2526,$F2523),IF($D2526&gt;=$E2526,(IF($D2523&lt;LataProjekcji,IF((SUM($K2524:M2524)+12)&lt;$E2526,12,$E2526-SUM($K2524:M2524)),0)),(IF($D2523&lt;LataProjekcji,IF((SUM($K2524:M2524)+12)&lt;$D2526,12,$D2526-SUM($K2524:M2524)),0)))),0),0)</f>
        <v>0</v>
      </c>
      <c r="O2524" s="565">
        <f ca="1">IF(AND($G2524,NOT(ISTEXT($G2523)),ISNUMBER(Poczatek),ISNUMBER(Koniec_Projekt)),IFERROR(IF($D2523=LataProjekcji,IF($F2523&gt;$E2526,$E2526,$F2523),IF($D2526&gt;=$E2526,(IF($D2523&lt;LataProjekcji,IF((SUM($K2524:N2524)+12)&lt;$E2526,12,$E2526-SUM($K2524:N2524)),0)),(IF($D2523&lt;LataProjekcji,IF((SUM($K2524:N2524)+12)&lt;$D2526,12,$D2526-SUM($K2524:N2524)),0)))),0),0)</f>
        <v>0</v>
      </c>
      <c r="P2524" s="565">
        <f ca="1">IF(AND($G2524,NOT(ISTEXT($G2523)),ISNUMBER(Poczatek),ISNUMBER(Koniec_Projekt)),IFERROR(IF($D2523=LataProjekcji,IF($F2523&gt;$E2526,$E2526,$F2523),IF($D2526&gt;=$E2526,(IF($D2523&lt;LataProjekcji,IF((SUM($K2524:O2524)+12)&lt;$E2526,12,$E2526-SUM($K2524:O2524)),0)),(IF($D2523&lt;LataProjekcji,IF((SUM($K2524:O2524)+12)&lt;$D2526,12,$D2526-SUM($K2524:O2524)),0)))),0),0)</f>
        <v>0</v>
      </c>
      <c r="Q2524" s="565">
        <f ca="1">IF(AND($G2524,NOT(ISTEXT($G2523)),ISNUMBER(Poczatek),ISNUMBER(Koniec_Projekt)),IFERROR(IF($D2523=LataProjekcji,IF($F2523&gt;$E2526,$E2526,$F2523),IF($D2526&gt;=$E2526,(IF($D2523&lt;LataProjekcji,IF((SUM($K2524:P2524)+12)&lt;$E2526,12,$E2526-SUM($K2524:P2524)),0)),(IF($D2523&lt;LataProjekcji,IF((SUM($K2524:P2524)+12)&lt;$D2526,12,$D2526-SUM($K2524:P2524)),0)))),0),0)</f>
        <v>0</v>
      </c>
      <c r="R2524" s="565">
        <f ca="1">IF(AND($G2524,NOT(ISTEXT($G2523)),ISNUMBER(Poczatek),ISNUMBER(Koniec_Projekt)),IFERROR(IF($D2523=LataProjekcji,IF($F2523&gt;$E2526,$E2526,$F2523),IF($D2526&gt;=$E2526,(IF($D2523&lt;LataProjekcji,IF((SUM($K2524:Q2524)+12)&lt;$E2526,12,$E2526-SUM($K2524:Q2524)),0)),(IF($D2523&lt;LataProjekcji,IF((SUM($K2524:Q2524)+12)&lt;$D2526,12,$D2526-SUM($K2524:Q2524)),0)))),0),0)</f>
        <v>0</v>
      </c>
      <c r="S2524" s="565">
        <f ca="1">IF(AND($G2524,NOT(ISTEXT($G2523)),ISNUMBER(Poczatek),ISNUMBER(Koniec_Projekt)),IFERROR(IF($D2523=LataProjekcji,IF($F2523&gt;$E2526,$E2526,$F2523),IF($D2526&gt;=$E2526,(IF($D2523&lt;LataProjekcji,IF((SUM($K2524:R2524)+12)&lt;$E2526,12,$E2526-SUM($K2524:R2524)),0)),(IF($D2523&lt;LataProjekcji,IF((SUM($K2524:R2524)+12)&lt;$D2526,12,$D2526-SUM($K2524:R2524)),0)))),0),0)</f>
        <v>0</v>
      </c>
      <c r="T2524" s="565">
        <f ca="1">IF(AND($G2524,NOT(ISTEXT($G2523)),ISNUMBER(Poczatek),ISNUMBER(Koniec_Projekt)),IFERROR(IF($D2523=LataProjekcji,IF($F2523&gt;$E2526,$E2526,$F2523),IF($D2526&gt;=$E2526,(IF($D2523&lt;LataProjekcji,IF((SUM($K2524:S2524)+12)&lt;$E2526,12,$E2526-SUM($K2524:S2524)),0)),(IF($D2523&lt;LataProjekcji,IF((SUM($K2524:S2524)+12)&lt;$D2526,12,$D2526-SUM($K2524:S2524)),0)))),0),0)</f>
        <v>0</v>
      </c>
      <c r="U2524" s="565">
        <f ca="1">IF(AND($G2524,NOT(ISTEXT($G2523)),ISNUMBER(Poczatek),ISNUMBER(Koniec_Projekt)),IFERROR(IF($D2523=LataProjekcji,IF($F2523&gt;$E2526,$E2526,$F2523),IF($D2526&gt;=$E2526,(IF($D2523&lt;LataProjekcji,IF((SUM($K2524:T2524)+12)&lt;$E2526,12,$E2526-SUM($K2524:T2524)),0)),(IF($D2523&lt;LataProjekcji,IF((SUM($K2524:T2524)+12)&lt;$D2526,12,$D2526-SUM($K2524:T2524)),0)))),0),0)</f>
        <v>0</v>
      </c>
      <c r="V2524" s="565">
        <f ca="1">IF(AND($G2524,NOT(ISTEXT($G2523)),ISNUMBER(Poczatek),ISNUMBER(Koniec_Projekt)),IFERROR(IF($D2523=LataProjekcji,IF($F2523&gt;$E2526,$E2526,$F2523),IF($D2526&gt;=$E2526,(IF($D2523&lt;LataProjekcji,IF((SUM($K2524:U2524)+12)&lt;$E2526,12,$E2526-SUM($K2524:U2524)),0)),(IF($D2523&lt;LataProjekcji,IF((SUM($K2524:U2524)+12)&lt;$D2526,12,$D2526-SUM($K2524:U2524)),0)))),0),0)</f>
        <v>0</v>
      </c>
      <c r="W2524" s="565">
        <f ca="1">IF(AND($G2524,NOT(ISTEXT($G2523)),ISNUMBER(Poczatek),ISNUMBER(Koniec_Projekt)),IFERROR(IF($D2523=LataProjekcji,IF($F2523&gt;$E2526,$E2526,$F2523),IF($D2526&gt;=$E2526,(IF($D2523&lt;LataProjekcji,IF((SUM($K2524:V2524)+12)&lt;$E2526,12,$E2526-SUM($K2524:V2524)),0)),(IF($D2523&lt;LataProjekcji,IF((SUM($K2524:V2524)+12)&lt;$D2526,12,$D2526-SUM($K2524:V2524)),0)))),0),0)</f>
        <v>0</v>
      </c>
      <c r="X2524" s="565">
        <f ca="1">IF(AND($G2524,NOT(ISTEXT($G2523)),ISNUMBER(Poczatek),ISNUMBER(Koniec_Projekt)),IFERROR(IF($D2523=LataProjekcji,IF($F2523&gt;$E2526,$E2526,$F2523),IF($D2526&gt;=$E2526,(IF($D2523&lt;LataProjekcji,IF((SUM($K2524:W2524)+12)&lt;$E2526,12,$E2526-SUM($K2524:W2524)),0)),(IF($D2523&lt;LataProjekcji,IF((SUM($K2524:W2524)+12)&lt;$D2526,12,$D2526-SUM($K2524:W2524)),0)))),0),0)</f>
        <v>0</v>
      </c>
    </row>
    <row r="2525" spans="2:24" hidden="1">
      <c r="B2525" s="554" t="s">
        <v>806</v>
      </c>
      <c r="D2525" s="474">
        <f ca="1">D1336</f>
        <v>0</v>
      </c>
      <c r="E2525" s="474">
        <f ca="1">IF(D2524&gt;10,ROUND(D2525/12,2),D2525)</f>
        <v>0</v>
      </c>
      <c r="F2525" s="552">
        <f>Koniec_Projekt</f>
        <v>0</v>
      </c>
      <c r="G2525" s="330">
        <f>Miesiac_Koniec_Projekt</f>
        <v>0</v>
      </c>
      <c r="H2525" s="566" t="b">
        <f ca="1">SUM(K2525:X2525)=D2524</f>
        <v>1</v>
      </c>
      <c r="I2525" s="1" t="s">
        <v>739</v>
      </c>
      <c r="K2525" s="256">
        <f ca="1">IF(AND($G2524,NOT(ISTEXT($G2523)),ISNUMBER(Poczatek),ISNUMBER(Koniec_Projekt)),IFERROR(IF(LataProjekcji=$F2526,ROUND($D2524,0),ROUND(K2523*$E2525,0)),0),0)</f>
        <v>0</v>
      </c>
      <c r="L2525" s="5">
        <f ca="1">IF(AND($G2524,NOT(ISTEXT($G2523)),ISNUMBER(Poczatek),ISNUMBER(Koniec_Projekt)),IFERROR(IF(LataProjekcji=$F2526,ROUND($D2524-SUM(K2525:$K2525),0),ROUND(L2523*$E2525,0)),0),0)</f>
        <v>0</v>
      </c>
      <c r="M2525" s="5">
        <f ca="1">IF(AND($G2524,NOT(ISTEXT($G2523)),ISNUMBER(Poczatek),ISNUMBER(Koniec_Projekt)),IFERROR(IF(LataProjekcji=$F2526,ROUND($D2524-SUM($K2525:L2525),0),ROUND(M2523*$E2525,0)),0),0)</f>
        <v>0</v>
      </c>
      <c r="N2525" s="5">
        <f ca="1">IF(AND($G2524,NOT(ISTEXT($G2523)),ISNUMBER(Poczatek),ISNUMBER(Koniec_Projekt)),IFERROR(IF(LataProjekcji=$F2526,ROUND($D2524-SUM($K2525:M2525),0),ROUND(N2523*$E2525,0)),0),0)</f>
        <v>0</v>
      </c>
      <c r="O2525" s="5">
        <f ca="1">IF(AND($G2524,NOT(ISTEXT($G2523)),ISNUMBER(Poczatek),ISNUMBER(Koniec_Projekt)),IFERROR(IF(LataProjekcji=$F2526,ROUND($D2524-SUM($K2525:N2525),0),ROUND(O2523*$E2525,0)),0),0)</f>
        <v>0</v>
      </c>
      <c r="P2525" s="5">
        <f ca="1">IF(AND($G2524,NOT(ISTEXT($G2523)),ISNUMBER(Poczatek),ISNUMBER(Koniec_Projekt)),IFERROR(IF(LataProjekcji=$F2526,ROUND($D2524-SUM($K2525:O2525),0),ROUND(P2523*$E2525,0)),0),0)</f>
        <v>0</v>
      </c>
      <c r="Q2525" s="5">
        <f ca="1">IF(AND($G2524,NOT(ISTEXT($G2523)),ISNUMBER(Poczatek),ISNUMBER(Koniec_Projekt)),IFERROR(IF(LataProjekcji=$F2526,ROUND($D2524-SUM($K2525:P2525),0),ROUND(Q2523*$E2525,0)),0),0)</f>
        <v>0</v>
      </c>
      <c r="R2525" s="5">
        <f ca="1">IF(AND($G2524,NOT(ISTEXT($G2523)),ISNUMBER(Poczatek),ISNUMBER(Koniec_Projekt)),IFERROR(IF(LataProjekcji=$F2526,ROUND($D2524-SUM($K2525:Q2525),0),ROUND(R2523*$E2525,0)),0),0)</f>
        <v>0</v>
      </c>
      <c r="S2525" s="5">
        <f ca="1">IF(AND($G2524,NOT(ISTEXT($G2523)),ISNUMBER(Poczatek),ISNUMBER(Koniec_Projekt)),IFERROR(IF(LataProjekcji=$F2526,ROUND($D2524-SUM($K2525:R2525),0),ROUND(S2523*$E2525,0)),0),0)</f>
        <v>0</v>
      </c>
      <c r="T2525" s="5">
        <f ca="1">IF(AND($G2524,NOT(ISTEXT($G2523)),ISNUMBER(Poczatek),ISNUMBER(Koniec_Projekt)),IFERROR(IF(LataProjekcji=$F2526,ROUND($D2524-SUM($K2525:S2525),0),ROUND(T2523*$E2525,0)),0),0)</f>
        <v>0</v>
      </c>
      <c r="U2525" s="5">
        <f ca="1">IF(AND($G2524,NOT(ISTEXT($G2523)),ISNUMBER(Poczatek),ISNUMBER(Koniec_Projekt)),IFERROR(IF(LataProjekcji=$F2526,ROUND($D2524-SUM($K2525:T2525),0),ROUND(U2523*$E2525,0)),0),0)</f>
        <v>0</v>
      </c>
      <c r="V2525" s="5">
        <f ca="1">IF(AND($G2524,NOT(ISTEXT($G2523)),ISNUMBER(Poczatek),ISNUMBER(Koniec_Projekt)),IFERROR(IF(LataProjekcji=$F2526,ROUND($D2524-SUM($K2525:U2525),0),ROUND(V2523*$E2525,0)),0),0)</f>
        <v>0</v>
      </c>
      <c r="W2525" s="5">
        <f ca="1">IF(AND($G2524,NOT(ISTEXT($G2523)),ISNUMBER(Poczatek),ISNUMBER(Koniec_Projekt)),IFERROR(IF(LataProjekcji=$F2526,ROUND($D2524-SUM($K2525:V2525),0),ROUND(W2523*$E2525,0)),0),0)</f>
        <v>0</v>
      </c>
      <c r="X2525" s="5">
        <f ca="1">IF(AND($G2524,NOT(ISTEXT($G2523)),ISNUMBER(Poczatek),ISNUMBER(Koniec_Projekt)),IFERROR(IF(LataProjekcji=$F2526,ROUND($D2524-SUM($K2525:W2525),0),ROUND(X2523*$E2525,0)),0),0)</f>
        <v>0</v>
      </c>
    </row>
    <row r="2526" spans="2:24" hidden="1">
      <c r="B2526" s="554" t="s">
        <v>803</v>
      </c>
      <c r="D2526" s="1">
        <f ca="1">IFERROR(ROUNDUP(D2524/E2525,0),0)</f>
        <v>0</v>
      </c>
      <c r="E2526" s="1">
        <f ca="1">IF(D2526=0,0,DATEDIF(DATE(D2523,E2523,1),DATE(F2525,G2525,1),"m"))</f>
        <v>0</v>
      </c>
      <c r="F2526" s="1" t="str">
        <f ca="1">IFERROR(YEAR(G2523),"brak daty")</f>
        <v>brak daty</v>
      </c>
      <c r="G2526" s="1" t="str">
        <f ca="1">IFERROR(MONTH(G2523),"brak daty")</f>
        <v>brak daty</v>
      </c>
      <c r="H2526" s="5"/>
      <c r="I2526" s="1" t="s">
        <v>444</v>
      </c>
      <c r="K2526" s="5">
        <f ca="1">IF(AND($G2524,NOT(ISTEXT($G2523)),ISNUMBER(Poczatek),ISNUMBER(Koniec_Projekt)),IFERROR(IF(LataProjekcji=$F2525,IF(AND($G2525=$G2526,$F2525=$F2526),ROUND($D2524-SUM($K2526),0),ROUND(K2524*$E2525,0)),IF(LataProjekcji&gt;$F2525,0,ROUND(K2524*$E2525,0))),0),0)</f>
        <v>0</v>
      </c>
      <c r="L2526" s="5">
        <f ca="1">IF(AND($G2524,NOT(ISTEXT($G2523)),ISNUMBER(Poczatek),ISNUMBER(Koniec_Projekt)),IFERROR(IF(LataProjekcji=$F2525,IF(AND($G2525=$G2526,$F2525=$F2526),ROUND($D2524-SUM($K2526:K2526),0),ROUND(L2524*$E2525,0)),IF(LataProjekcji&gt;$F2525,0,ROUND(L2524*$E2525,0))),0),0)</f>
        <v>0</v>
      </c>
      <c r="M2526" s="5">
        <f ca="1">IF(AND($G2524,NOT(ISTEXT($G2523)),ISNUMBER(Poczatek),ISNUMBER(Koniec_Projekt)),IFERROR(IF(LataProjekcji=$F2525,IF(AND($G2525=$G2526,$F2525=$F2526),ROUND($D2524-SUM($K2526:L2526),0),ROUND(M2524*$E2525,0)),IF(LataProjekcji&gt;$F2525,0,ROUND(M2524*$E2525,0))),0),0)</f>
        <v>0</v>
      </c>
      <c r="N2526" s="5">
        <f ca="1">IF(AND($G2524,NOT(ISTEXT($G2523)),ISNUMBER(Poczatek),ISNUMBER(Koniec_Projekt)),IFERROR(IF(LataProjekcji=$F2525,IF(AND($G2525=$G2526,$F2525=$F2526),ROUND($D2524-SUM($K2526:M2526),0),ROUND(N2524*$E2525,0)),IF(LataProjekcji&gt;$F2525,0,ROUND(N2524*$E2525,0))),0),0)</f>
        <v>0</v>
      </c>
      <c r="O2526" s="5">
        <f ca="1">IF(AND($G2524,NOT(ISTEXT($G2523)),ISNUMBER(Poczatek),ISNUMBER(Koniec_Projekt)),IFERROR(IF(LataProjekcji=$F2525,IF(AND($G2525=$G2526,$F2525=$F2526),ROUND($D2524-SUM($K2526:N2526),0),ROUND(O2524*$E2525,0)),IF(LataProjekcji&gt;$F2525,0,ROUND(O2524*$E2525,0))),0),0)</f>
        <v>0</v>
      </c>
      <c r="P2526" s="5">
        <f ca="1">IF(AND($G2524,NOT(ISTEXT($G2523)),ISNUMBER(Poczatek),ISNUMBER(Koniec_Projekt)),IFERROR(IF(LataProjekcji=$F2525,IF(AND($G2525=$G2526,$F2525=$F2526),ROUND($D2524-SUM($K2526:O2526),0),ROUND(P2524*$E2525,0)),IF(LataProjekcji&gt;$F2525,0,ROUND(P2524*$E2525,0))),0),0)</f>
        <v>0</v>
      </c>
      <c r="Q2526" s="5">
        <f ca="1">IF(AND($G2524,NOT(ISTEXT($G2523)),ISNUMBER(Poczatek),ISNUMBER(Koniec_Projekt)),IFERROR(IF(LataProjekcji=$F2525,IF(AND($G2525=$G2526,$F2525=$F2526),ROUND($D2524-SUM($K2526:P2526),0),ROUND(Q2524*$E2525,0)),IF(LataProjekcji&gt;$F2525,0,ROUND(Q2524*$E2525,0))),0),0)</f>
        <v>0</v>
      </c>
      <c r="R2526" s="5">
        <f ca="1">IF(AND($G2524,NOT(ISTEXT($G2523)),ISNUMBER(Poczatek),ISNUMBER(Koniec_Projekt)),IFERROR(IF(LataProjekcji=$F2525,IF(AND($G2525=$G2526,$F2525=$F2526),ROUND($D2524-SUM($K2526:Q2526),0),ROUND(R2524*$E2525,0)),IF(LataProjekcji&gt;$F2525,0,ROUND(R2524*$E2525,0))),0),0)</f>
        <v>0</v>
      </c>
      <c r="S2526" s="5">
        <f ca="1">IF(AND($G2524,NOT(ISTEXT($G2523)),ISNUMBER(Poczatek),ISNUMBER(Koniec_Projekt)),IFERROR(IF(LataProjekcji=$F2525,IF(AND($G2525=$G2526,$F2525=$F2526),ROUND($D2524-SUM($K2526:R2526),0),ROUND(S2524*$E2525,0)),IF(LataProjekcji&gt;$F2525,0,ROUND(S2524*$E2525,0))),0),0)</f>
        <v>0</v>
      </c>
      <c r="T2526" s="5">
        <f ca="1">IF(AND($G2524,NOT(ISTEXT($G2523)),ISNUMBER(Poczatek),ISNUMBER(Koniec_Projekt)),IFERROR(IF(LataProjekcji=$F2525,IF(AND($G2525=$G2526,$F2525=$F2526),ROUND($D2524-SUM($K2526:S2526),0),ROUND(T2524*$E2525,0)),IF(LataProjekcji&gt;$F2525,0,ROUND(T2524*$E2525,0))),0),0)</f>
        <v>0</v>
      </c>
      <c r="U2526" s="5">
        <f ca="1">IF(AND($G2524,NOT(ISTEXT($G2523)),ISNUMBER(Poczatek),ISNUMBER(Koniec_Projekt)),IFERROR(IF(LataProjekcji=$F2525,IF(AND($G2525=$G2526,$F2525=$F2526),ROUND($D2524-SUM($K2526:T2526),0),ROUND(U2524*$E2525,0)),IF(LataProjekcji&gt;$F2525,0,ROUND(U2524*$E2525,0))),0),0)</f>
        <v>0</v>
      </c>
      <c r="V2526" s="5">
        <f ca="1">IF(AND($G2524,NOT(ISTEXT($G2523)),ISNUMBER(Poczatek),ISNUMBER(Koniec_Projekt)),IFERROR(IF(LataProjekcji=$F2525,IF(AND($G2525=$G2526,$F2525=$F2526),ROUND($D2524-SUM($K2526:U2526),0),ROUND(V2524*$E2525,0)),IF(LataProjekcji&gt;$F2525,0,ROUND(V2524*$E2525,0))),0),0)</f>
        <v>0</v>
      </c>
      <c r="W2526" s="5">
        <f ca="1">IF(AND($G2524,NOT(ISTEXT($G2523)),ISNUMBER(Poczatek),ISNUMBER(Koniec_Projekt)),IFERROR(IF(LataProjekcji=$F2525,IF(AND($G2525=$G2526,$F2525=$F2526),ROUND($D2524-SUM($K2526:V2526),0),ROUND(W2524*$E2525,0)),IF(LataProjekcji&gt;$F2525,0,ROUND(W2524*$E2525,0))),0),0)</f>
        <v>0</v>
      </c>
      <c r="X2526" s="5">
        <f ca="1">IF(AND($G2524,NOT(ISTEXT($G2523)),ISNUMBER(Poczatek),ISNUMBER(Koniec_Projekt)),IFERROR(IF(LataProjekcji=$F2525,IF(AND($G2525=$G2526,$F2525=$F2526),ROUND($D2524-SUM($K2526:W2526),0),ROUND(X2524*$E2525,0)),IF(LataProjekcji&gt;$F2525,0,ROUND(X2524*$E2525,0))),0),0)</f>
        <v>0</v>
      </c>
    </row>
    <row r="2527" spans="2:24" ht="12.75" hidden="1" thickBot="1">
      <c r="B2527" s="555" t="s">
        <v>804</v>
      </c>
      <c r="C2527" s="556"/>
      <c r="D2527" s="557">
        <f ca="1">IF(D2524&gt;10,ROUND((D2526-1)*E2525,0),E2525)</f>
        <v>0</v>
      </c>
      <c r="E2527" s="557">
        <f ca="1">D2524-D2527</f>
        <v>0</v>
      </c>
      <c r="F2527" s="556"/>
      <c r="G2527" s="556"/>
      <c r="H2527" s="556"/>
      <c r="I2527" s="556"/>
      <c r="J2527" s="556"/>
      <c r="K2527" s="556"/>
      <c r="L2527" s="556"/>
      <c r="M2527" s="556"/>
      <c r="N2527" s="556"/>
      <c r="O2527" s="556"/>
      <c r="P2527" s="556"/>
      <c r="Q2527" s="556"/>
      <c r="R2527" s="556"/>
      <c r="S2527" s="556"/>
      <c r="T2527" s="556"/>
      <c r="U2527" s="556"/>
      <c r="V2527" s="556"/>
      <c r="W2527" s="556"/>
      <c r="X2527" s="556"/>
    </row>
    <row r="2528" spans="2:24" ht="12.75" hidden="1" thickTop="1">
      <c r="D2528" s="474"/>
      <c r="E2528" s="474"/>
      <c r="F2528" s="474"/>
      <c r="G2528" s="474"/>
    </row>
    <row r="2529" spans="2:24" ht="12.75" hidden="1" thickBot="1">
      <c r="B2529" s="558" t="str">
        <f ca="1">"nazwa ST: "&amp;B1340</f>
        <v>nazwa ST: 0</v>
      </c>
      <c r="C2529" s="558"/>
      <c r="D2529" s="559">
        <f>D1340</f>
        <v>9</v>
      </c>
      <c r="E2529" s="558"/>
      <c r="F2529" s="558"/>
      <c r="G2529" s="558"/>
      <c r="H2529" s="558"/>
      <c r="I2529" s="558"/>
      <c r="J2529" s="558"/>
      <c r="K2529" s="567" t="str">
        <f t="shared" ref="K2529:X2529" si="1741">LataProjekcji</f>
        <v>Uzupełnij dane</v>
      </c>
      <c r="L2529" s="567" t="str">
        <f t="shared" si="1741"/>
        <v/>
      </c>
      <c r="M2529" s="567" t="str">
        <f t="shared" si="1741"/>
        <v/>
      </c>
      <c r="N2529" s="567" t="str">
        <f t="shared" si="1741"/>
        <v/>
      </c>
      <c r="O2529" s="567" t="str">
        <f t="shared" si="1741"/>
        <v/>
      </c>
      <c r="P2529" s="567" t="str">
        <f t="shared" si="1741"/>
        <v/>
      </c>
      <c r="Q2529" s="567" t="str">
        <f t="shared" si="1741"/>
        <v/>
      </c>
      <c r="R2529" s="567" t="str">
        <f t="shared" si="1741"/>
        <v/>
      </c>
      <c r="S2529" s="567" t="str">
        <f t="shared" si="1741"/>
        <v/>
      </c>
      <c r="T2529" s="567" t="str">
        <f t="shared" si="1741"/>
        <v/>
      </c>
      <c r="U2529" s="567" t="str">
        <f t="shared" si="1741"/>
        <v/>
      </c>
      <c r="V2529" s="567" t="str">
        <f t="shared" si="1741"/>
        <v/>
      </c>
      <c r="W2529" s="567" t="str">
        <f t="shared" si="1741"/>
        <v/>
      </c>
      <c r="X2529" s="567" t="str">
        <f t="shared" si="1741"/>
        <v/>
      </c>
    </row>
    <row r="2530" spans="2:24" hidden="1">
      <c r="B2530" s="554" t="s">
        <v>805</v>
      </c>
      <c r="D2530" s="1">
        <f ca="1">D1341</f>
        <v>1900</v>
      </c>
      <c r="E2530" s="1">
        <f ca="1">E1341</f>
        <v>1</v>
      </c>
      <c r="F2530" s="1">
        <f ca="1">IF(D2531&gt;10,F1341,1)</f>
        <v>1</v>
      </c>
      <c r="G2530" s="553" t="str">
        <f ca="1">IF(ISBLANK(OFFSET($E$269,$D2529,0)),"brak daty",IF(D2531&gt;10,EDATE(OFFSET($E$269,$D2529,0),D2533),DATE(D2530,E2530,1)))</f>
        <v>brak daty</v>
      </c>
      <c r="H2530" s="566" t="b">
        <f ca="1">SUM(K2530:X2530)=D2533</f>
        <v>1</v>
      </c>
      <c r="I2530" s="1" t="s">
        <v>801</v>
      </c>
      <c r="K2530" s="5">
        <f ca="1">IF(AND($G2531,NOT(ISTEXT($G2530)),ISNUMBER(Poczatek),ISNUMBER(Koniec_Projekt)),IFERROR(IF($D2530=LataProjekcji,$F2530,IF($D2530&lt;LataProjekcji,IF((SUM(K2530)+12)&lt;$D2533,12,$D2533-SUM(K2530)),0)),0),0)</f>
        <v>0</v>
      </c>
      <c r="L2530" s="5">
        <f ca="1">IF(AND($G2531,NOT(ISTEXT($G2530)),ISNUMBER(Poczatek),ISNUMBER(Koniec_Projekt)),IFERROR(IF($D2530=LataProjekcji,$F2530,IF($D2530&lt;LataProjekcji,IF((SUM($K2530:K2530)+12)&lt;$D2533,12,$D2533-SUM($K2530:K2530)),0)),0),0)</f>
        <v>0</v>
      </c>
      <c r="M2530" s="5">
        <f ca="1">IF(AND($G2531,NOT(ISTEXT($G2530)),ISNUMBER(Poczatek),ISNUMBER(Koniec_Projekt)),IFERROR(IF($D2530=LataProjekcji,$F2530,IF($D2530&lt;LataProjekcji,IF((SUM($K2530:L2530)+12)&lt;$D2533,12,$D2533-SUM($K2530:L2530)),0)),0),0)</f>
        <v>0</v>
      </c>
      <c r="N2530" s="5">
        <f ca="1">IF(AND($G2531,NOT(ISTEXT($G2530)),ISNUMBER(Poczatek),ISNUMBER(Koniec_Projekt)),IFERROR(IF($D2530=LataProjekcji,$F2530,IF($D2530&lt;LataProjekcji,IF((SUM($K2530:M2530)+12)&lt;$D2533,12,$D2533-SUM($K2530:M2530)),0)),0),0)</f>
        <v>0</v>
      </c>
      <c r="O2530" s="5">
        <f ca="1">IF(AND($G2531,NOT(ISTEXT($G2530)),ISNUMBER(Poczatek),ISNUMBER(Koniec_Projekt)),IFERROR(IF($D2530=LataProjekcji,$F2530,IF($D2530&lt;LataProjekcji,IF((SUM($K2530:N2530)+12)&lt;$D2533,12,$D2533-SUM($K2530:N2530)),0)),0),0)</f>
        <v>0</v>
      </c>
      <c r="P2530" s="5">
        <f ca="1">IF(AND($G2531,NOT(ISTEXT($G2530)),ISNUMBER(Poczatek),ISNUMBER(Koniec_Projekt)),IFERROR(IF($D2530=LataProjekcji,$F2530,IF($D2530&lt;LataProjekcji,IF((SUM($K2530:O2530)+12)&lt;$D2533,12,$D2533-SUM($K2530:O2530)),0)),0),0)</f>
        <v>0</v>
      </c>
      <c r="Q2530" s="5">
        <f ca="1">IF(AND($G2531,NOT(ISTEXT($G2530)),ISNUMBER(Poczatek),ISNUMBER(Koniec_Projekt)),IFERROR(IF($D2530=LataProjekcji,$F2530,IF($D2530&lt;LataProjekcji,IF((SUM($K2530:P2530)+12)&lt;$D2533,12,$D2533-SUM($K2530:P2530)),0)),0),0)</f>
        <v>0</v>
      </c>
      <c r="R2530" s="5">
        <f ca="1">IF(AND($G2531,NOT(ISTEXT($G2530)),ISNUMBER(Poczatek),ISNUMBER(Koniec_Projekt)),IFERROR(IF($D2530=LataProjekcji,$F2530,IF($D2530&lt;LataProjekcji,IF((SUM($K2530:Q2530)+12)&lt;$D2533,12,$D2533-SUM($K2530:Q2530)),0)),0),0)</f>
        <v>0</v>
      </c>
      <c r="S2530" s="5">
        <f ca="1">IF(AND($G2531,NOT(ISTEXT($G2530)),ISNUMBER(Poczatek),ISNUMBER(Koniec_Projekt)),IFERROR(IF($D2530=LataProjekcji,$F2530,IF($D2530&lt;LataProjekcji,IF((SUM($K2530:R2530)+12)&lt;$D2533,12,$D2533-SUM($K2530:R2530)),0)),0),0)</f>
        <v>0</v>
      </c>
      <c r="T2530" s="5">
        <f ca="1">IF(AND($G2531,NOT(ISTEXT($G2530)),ISNUMBER(Poczatek),ISNUMBER(Koniec_Projekt)),IFERROR(IF($D2530=LataProjekcji,$F2530,IF($D2530&lt;LataProjekcji,IF((SUM($K2530:S2530)+12)&lt;$D2533,12,$D2533-SUM($K2530:S2530)),0)),0),0)</f>
        <v>0</v>
      </c>
      <c r="U2530" s="5">
        <f ca="1">IF(AND($G2531,NOT(ISTEXT($G2530)),ISNUMBER(Poczatek),ISNUMBER(Koniec_Projekt)),IFERROR(IF($D2530=LataProjekcji,$F2530,IF($D2530&lt;LataProjekcji,IF((SUM($K2530:T2530)+12)&lt;$D2533,12,$D2533-SUM($K2530:T2530)),0)),0),0)</f>
        <v>0</v>
      </c>
      <c r="V2530" s="5">
        <f ca="1">IF(AND($G2531,NOT(ISTEXT($G2530)),ISNUMBER(Poczatek),ISNUMBER(Koniec_Projekt)),IFERROR(IF($D2530=LataProjekcji,$F2530,IF($D2530&lt;LataProjekcji,IF((SUM($K2530:U2530)+12)&lt;$D2533,12,$D2533-SUM($K2530:U2530)),0)),0),0)</f>
        <v>0</v>
      </c>
      <c r="W2530" s="5">
        <f ca="1">IF(AND($G2531,NOT(ISTEXT($G2530)),ISNUMBER(Poczatek),ISNUMBER(Koniec_Projekt)),IFERROR(IF($D2530=LataProjekcji,$F2530,IF($D2530&lt;LataProjekcji,IF((SUM($K2530:V2530)+12)&lt;$D2533,12,$D2533-SUM($K2530:V2530)),0)),0),0)</f>
        <v>0</v>
      </c>
      <c r="X2530" s="5">
        <f ca="1">IF(AND($G2531,NOT(ISTEXT($G2530)),ISNUMBER(Poczatek),ISNUMBER(Koniec_Projekt)),IFERROR(IF($D2530=LataProjekcji,$F2530,IF($D2530&lt;LataProjekcji,IF((SUM($K2530:W2530)+12)&lt;$D2533,12,$D2533-SUM($K2530:W2530)),0)),0),0)</f>
        <v>0</v>
      </c>
    </row>
    <row r="2531" spans="2:24" hidden="1">
      <c r="B2531" s="554" t="s">
        <v>807</v>
      </c>
      <c r="D2531" s="5">
        <f ca="1">D1342</f>
        <v>0</v>
      </c>
      <c r="E2531" s="474">
        <f ca="1">E1342</f>
        <v>0</v>
      </c>
      <c r="F2531" s="474">
        <f ca="1">F1342</f>
        <v>0</v>
      </c>
      <c r="G2531" s="1" t="b">
        <f>NOT(ISBLANK(am_wnip))</f>
        <v>0</v>
      </c>
      <c r="H2531" s="566" t="b">
        <f ca="1">SUM(K2531:X2531)=E2533</f>
        <v>1</v>
      </c>
      <c r="I2531" s="1" t="s">
        <v>802</v>
      </c>
      <c r="K2531" s="565">
        <f ca="1">IF(AND($G2531,NOT(ISTEXT($G2530)),ISNUMBER(Poczatek),ISNUMBER(Koniec_Projekt)),IFERROR(IF($D2530=LataProjekcji,IF($F2530&gt;$E2533,$E2533,$F2530),IF($D2533&gt;=$E2533,(IF($D2530&lt;LataProjekcji,IF((SUM(J2531:$K2531)+12)&lt;$E2533,12,$E2533-SUM(J2531:$K2531)),0)),(IF($D2530&lt;LataProjekcji,IF((SUM(J2531:$K2531)+12)&lt;$D2533,12,$D2533-SUM(J2531:$K2531)),0)))),0),0)</f>
        <v>0</v>
      </c>
      <c r="L2531" s="565">
        <f ca="1">IF(AND($G2531,NOT(ISTEXT($G2530)),ISNUMBER(Poczatek),ISNUMBER(Koniec_Projekt)),IFERROR(IF($D2530=LataProjekcji,IF($F2530&gt;$E2533,$E2533,$F2530),IF($D2533&gt;=$E2533,(IF($D2530&lt;LataProjekcji,IF((SUM($K2531:K2531)+12)&lt;$E2533,12,$E2533-SUM($K2531:K2531)),0)),(IF($D2530&lt;LataProjekcji,IF((SUM($K2531:K2531)+12)&lt;$D2533,12,$D2533-SUM($K2531:K2531)),0)))),0),0)</f>
        <v>0</v>
      </c>
      <c r="M2531" s="565">
        <f ca="1">IF(AND($G2531,NOT(ISTEXT($G2530)),ISNUMBER(Poczatek),ISNUMBER(Koniec_Projekt)),IFERROR(IF($D2530=LataProjekcji,IF($F2530&gt;$E2533,$E2533,$F2530),IF($D2533&gt;=$E2533,(IF($D2530&lt;LataProjekcji,IF((SUM($K2531:L2531)+12)&lt;$E2533,12,$E2533-SUM($K2531:L2531)),0)),(IF($D2530&lt;LataProjekcji,IF((SUM($K2531:L2531)+12)&lt;$D2533,12,$D2533-SUM($K2531:L2531)),0)))),0),0)</f>
        <v>0</v>
      </c>
      <c r="N2531" s="565">
        <f ca="1">IF(AND($G2531,NOT(ISTEXT($G2530)),ISNUMBER(Poczatek),ISNUMBER(Koniec_Projekt)),IFERROR(IF($D2530=LataProjekcji,IF($F2530&gt;$E2533,$E2533,$F2530),IF($D2533&gt;=$E2533,(IF($D2530&lt;LataProjekcji,IF((SUM($K2531:M2531)+12)&lt;$E2533,12,$E2533-SUM($K2531:M2531)),0)),(IF($D2530&lt;LataProjekcji,IF((SUM($K2531:M2531)+12)&lt;$D2533,12,$D2533-SUM($K2531:M2531)),0)))),0),0)</f>
        <v>0</v>
      </c>
      <c r="O2531" s="565">
        <f ca="1">IF(AND($G2531,NOT(ISTEXT($G2530)),ISNUMBER(Poczatek),ISNUMBER(Koniec_Projekt)),IFERROR(IF($D2530=LataProjekcji,IF($F2530&gt;$E2533,$E2533,$F2530),IF($D2533&gt;=$E2533,(IF($D2530&lt;LataProjekcji,IF((SUM($K2531:N2531)+12)&lt;$E2533,12,$E2533-SUM($K2531:N2531)),0)),(IF($D2530&lt;LataProjekcji,IF((SUM($K2531:N2531)+12)&lt;$D2533,12,$D2533-SUM($K2531:N2531)),0)))),0),0)</f>
        <v>0</v>
      </c>
      <c r="P2531" s="565">
        <f ca="1">IF(AND($G2531,NOT(ISTEXT($G2530)),ISNUMBER(Poczatek),ISNUMBER(Koniec_Projekt)),IFERROR(IF($D2530=LataProjekcji,IF($F2530&gt;$E2533,$E2533,$F2530),IF($D2533&gt;=$E2533,(IF($D2530&lt;LataProjekcji,IF((SUM($K2531:O2531)+12)&lt;$E2533,12,$E2533-SUM($K2531:O2531)),0)),(IF($D2530&lt;LataProjekcji,IF((SUM($K2531:O2531)+12)&lt;$D2533,12,$D2533-SUM($K2531:O2531)),0)))),0),0)</f>
        <v>0</v>
      </c>
      <c r="Q2531" s="565">
        <f ca="1">IF(AND($G2531,NOT(ISTEXT($G2530)),ISNUMBER(Poczatek),ISNUMBER(Koniec_Projekt)),IFERROR(IF($D2530=LataProjekcji,IF($F2530&gt;$E2533,$E2533,$F2530),IF($D2533&gt;=$E2533,(IF($D2530&lt;LataProjekcji,IF((SUM($K2531:P2531)+12)&lt;$E2533,12,$E2533-SUM($K2531:P2531)),0)),(IF($D2530&lt;LataProjekcji,IF((SUM($K2531:P2531)+12)&lt;$D2533,12,$D2533-SUM($K2531:P2531)),0)))),0),0)</f>
        <v>0</v>
      </c>
      <c r="R2531" s="565">
        <f ca="1">IF(AND($G2531,NOT(ISTEXT($G2530)),ISNUMBER(Poczatek),ISNUMBER(Koniec_Projekt)),IFERROR(IF($D2530=LataProjekcji,IF($F2530&gt;$E2533,$E2533,$F2530),IF($D2533&gt;=$E2533,(IF($D2530&lt;LataProjekcji,IF((SUM($K2531:Q2531)+12)&lt;$E2533,12,$E2533-SUM($K2531:Q2531)),0)),(IF($D2530&lt;LataProjekcji,IF((SUM($K2531:Q2531)+12)&lt;$D2533,12,$D2533-SUM($K2531:Q2531)),0)))),0),0)</f>
        <v>0</v>
      </c>
      <c r="S2531" s="565">
        <f ca="1">IF(AND($G2531,NOT(ISTEXT($G2530)),ISNUMBER(Poczatek),ISNUMBER(Koniec_Projekt)),IFERROR(IF($D2530=LataProjekcji,IF($F2530&gt;$E2533,$E2533,$F2530),IF($D2533&gt;=$E2533,(IF($D2530&lt;LataProjekcji,IF((SUM($K2531:R2531)+12)&lt;$E2533,12,$E2533-SUM($K2531:R2531)),0)),(IF($D2530&lt;LataProjekcji,IF((SUM($K2531:R2531)+12)&lt;$D2533,12,$D2533-SUM($K2531:R2531)),0)))),0),0)</f>
        <v>0</v>
      </c>
      <c r="T2531" s="565">
        <f ca="1">IF(AND($G2531,NOT(ISTEXT($G2530)),ISNUMBER(Poczatek),ISNUMBER(Koniec_Projekt)),IFERROR(IF($D2530=LataProjekcji,IF($F2530&gt;$E2533,$E2533,$F2530),IF($D2533&gt;=$E2533,(IF($D2530&lt;LataProjekcji,IF((SUM($K2531:S2531)+12)&lt;$E2533,12,$E2533-SUM($K2531:S2531)),0)),(IF($D2530&lt;LataProjekcji,IF((SUM($K2531:S2531)+12)&lt;$D2533,12,$D2533-SUM($K2531:S2531)),0)))),0),0)</f>
        <v>0</v>
      </c>
      <c r="U2531" s="565">
        <f ca="1">IF(AND($G2531,NOT(ISTEXT($G2530)),ISNUMBER(Poczatek),ISNUMBER(Koniec_Projekt)),IFERROR(IF($D2530=LataProjekcji,IF($F2530&gt;$E2533,$E2533,$F2530),IF($D2533&gt;=$E2533,(IF($D2530&lt;LataProjekcji,IF((SUM($K2531:T2531)+12)&lt;$E2533,12,$E2533-SUM($K2531:T2531)),0)),(IF($D2530&lt;LataProjekcji,IF((SUM($K2531:T2531)+12)&lt;$D2533,12,$D2533-SUM($K2531:T2531)),0)))),0),0)</f>
        <v>0</v>
      </c>
      <c r="V2531" s="565">
        <f ca="1">IF(AND($G2531,NOT(ISTEXT($G2530)),ISNUMBER(Poczatek),ISNUMBER(Koniec_Projekt)),IFERROR(IF($D2530=LataProjekcji,IF($F2530&gt;$E2533,$E2533,$F2530),IF($D2533&gt;=$E2533,(IF($D2530&lt;LataProjekcji,IF((SUM($K2531:U2531)+12)&lt;$E2533,12,$E2533-SUM($K2531:U2531)),0)),(IF($D2530&lt;LataProjekcji,IF((SUM($K2531:U2531)+12)&lt;$D2533,12,$D2533-SUM($K2531:U2531)),0)))),0),0)</f>
        <v>0</v>
      </c>
      <c r="W2531" s="565">
        <f ca="1">IF(AND($G2531,NOT(ISTEXT($G2530)),ISNUMBER(Poczatek),ISNUMBER(Koniec_Projekt)),IFERROR(IF($D2530=LataProjekcji,IF($F2530&gt;$E2533,$E2533,$F2530),IF($D2533&gt;=$E2533,(IF($D2530&lt;LataProjekcji,IF((SUM($K2531:V2531)+12)&lt;$E2533,12,$E2533-SUM($K2531:V2531)),0)),(IF($D2530&lt;LataProjekcji,IF((SUM($K2531:V2531)+12)&lt;$D2533,12,$D2533-SUM($K2531:V2531)),0)))),0),0)</f>
        <v>0</v>
      </c>
      <c r="X2531" s="565">
        <f ca="1">IF(AND($G2531,NOT(ISTEXT($G2530)),ISNUMBER(Poczatek),ISNUMBER(Koniec_Projekt)),IFERROR(IF($D2530=LataProjekcji,IF($F2530&gt;$E2533,$E2533,$F2530),IF($D2533&gt;=$E2533,(IF($D2530&lt;LataProjekcji,IF((SUM($K2531:W2531)+12)&lt;$E2533,12,$E2533-SUM($K2531:W2531)),0)),(IF($D2530&lt;LataProjekcji,IF((SUM($K2531:W2531)+12)&lt;$D2533,12,$D2533-SUM($K2531:W2531)),0)))),0),0)</f>
        <v>0</v>
      </c>
    </row>
    <row r="2532" spans="2:24" hidden="1">
      <c r="B2532" s="554" t="s">
        <v>806</v>
      </c>
      <c r="D2532" s="474">
        <f ca="1">D1343</f>
        <v>0</v>
      </c>
      <c r="E2532" s="474">
        <f ca="1">IF(D2531&gt;10,ROUND(D2532/12,2),D2532)</f>
        <v>0</v>
      </c>
      <c r="F2532" s="552">
        <f>Koniec_Projekt</f>
        <v>0</v>
      </c>
      <c r="G2532" s="330">
        <f>Miesiac_Koniec_Projekt</f>
        <v>0</v>
      </c>
      <c r="H2532" s="566" t="b">
        <f ca="1">SUM(K2532:X2532)=D2531</f>
        <v>1</v>
      </c>
      <c r="I2532" s="1" t="s">
        <v>739</v>
      </c>
      <c r="K2532" s="256">
        <f ca="1">IF(AND($G2531,NOT(ISTEXT($G2530)),ISNUMBER(Poczatek),ISNUMBER(Koniec_Projekt)),IFERROR(IF(LataProjekcji=$F2533,ROUND($D2531,0),ROUND(K2530*$E2532,0)),0),0)</f>
        <v>0</v>
      </c>
      <c r="L2532" s="5">
        <f ca="1">IF(AND($G2531,NOT(ISTEXT($G2530)),ISNUMBER(Poczatek),ISNUMBER(Koniec_Projekt)),IFERROR(IF(LataProjekcji=$F2533,ROUND($D2531-SUM(K2532:$K2532),0),ROUND(L2530*$E2532,0)),0),0)</f>
        <v>0</v>
      </c>
      <c r="M2532" s="5">
        <f ca="1">IF(AND($G2531,NOT(ISTEXT($G2530)),ISNUMBER(Poczatek),ISNUMBER(Koniec_Projekt)),IFERROR(IF(LataProjekcji=$F2533,ROUND($D2531-SUM($K2532:L2532),0),ROUND(M2530*$E2532,0)),0),0)</f>
        <v>0</v>
      </c>
      <c r="N2532" s="5">
        <f ca="1">IF(AND($G2531,NOT(ISTEXT($G2530)),ISNUMBER(Poczatek),ISNUMBER(Koniec_Projekt)),IFERROR(IF(LataProjekcji=$F2533,ROUND($D2531-SUM($K2532:M2532),0),ROUND(N2530*$E2532,0)),0),0)</f>
        <v>0</v>
      </c>
      <c r="O2532" s="5">
        <f ca="1">IF(AND($G2531,NOT(ISTEXT($G2530)),ISNUMBER(Poczatek),ISNUMBER(Koniec_Projekt)),IFERROR(IF(LataProjekcji=$F2533,ROUND($D2531-SUM($K2532:N2532),0),ROUND(O2530*$E2532,0)),0),0)</f>
        <v>0</v>
      </c>
      <c r="P2532" s="5">
        <f ca="1">IF(AND($G2531,NOT(ISTEXT($G2530)),ISNUMBER(Poczatek),ISNUMBER(Koniec_Projekt)),IFERROR(IF(LataProjekcji=$F2533,ROUND($D2531-SUM($K2532:O2532),0),ROUND(P2530*$E2532,0)),0),0)</f>
        <v>0</v>
      </c>
      <c r="Q2532" s="5">
        <f ca="1">IF(AND($G2531,NOT(ISTEXT($G2530)),ISNUMBER(Poczatek),ISNUMBER(Koniec_Projekt)),IFERROR(IF(LataProjekcji=$F2533,ROUND($D2531-SUM($K2532:P2532),0),ROUND(Q2530*$E2532,0)),0),0)</f>
        <v>0</v>
      </c>
      <c r="R2532" s="5">
        <f ca="1">IF(AND($G2531,NOT(ISTEXT($G2530)),ISNUMBER(Poczatek),ISNUMBER(Koniec_Projekt)),IFERROR(IF(LataProjekcji=$F2533,ROUND($D2531-SUM($K2532:Q2532),0),ROUND(R2530*$E2532,0)),0),0)</f>
        <v>0</v>
      </c>
      <c r="S2532" s="5">
        <f ca="1">IF(AND($G2531,NOT(ISTEXT($G2530)),ISNUMBER(Poczatek),ISNUMBER(Koniec_Projekt)),IFERROR(IF(LataProjekcji=$F2533,ROUND($D2531-SUM($K2532:R2532),0),ROUND(S2530*$E2532,0)),0),0)</f>
        <v>0</v>
      </c>
      <c r="T2532" s="5">
        <f ca="1">IF(AND($G2531,NOT(ISTEXT($G2530)),ISNUMBER(Poczatek),ISNUMBER(Koniec_Projekt)),IFERROR(IF(LataProjekcji=$F2533,ROUND($D2531-SUM($K2532:S2532),0),ROUND(T2530*$E2532,0)),0),0)</f>
        <v>0</v>
      </c>
      <c r="U2532" s="5">
        <f ca="1">IF(AND($G2531,NOT(ISTEXT($G2530)),ISNUMBER(Poczatek),ISNUMBER(Koniec_Projekt)),IFERROR(IF(LataProjekcji=$F2533,ROUND($D2531-SUM($K2532:T2532),0),ROUND(U2530*$E2532,0)),0),0)</f>
        <v>0</v>
      </c>
      <c r="V2532" s="5">
        <f ca="1">IF(AND($G2531,NOT(ISTEXT($G2530)),ISNUMBER(Poczatek),ISNUMBER(Koniec_Projekt)),IFERROR(IF(LataProjekcji=$F2533,ROUND($D2531-SUM($K2532:U2532),0),ROUND(V2530*$E2532,0)),0),0)</f>
        <v>0</v>
      </c>
      <c r="W2532" s="5">
        <f ca="1">IF(AND($G2531,NOT(ISTEXT($G2530)),ISNUMBER(Poczatek),ISNUMBER(Koniec_Projekt)),IFERROR(IF(LataProjekcji=$F2533,ROUND($D2531-SUM($K2532:V2532),0),ROUND(W2530*$E2532,0)),0),0)</f>
        <v>0</v>
      </c>
      <c r="X2532" s="5">
        <f ca="1">IF(AND($G2531,NOT(ISTEXT($G2530)),ISNUMBER(Poczatek),ISNUMBER(Koniec_Projekt)),IFERROR(IF(LataProjekcji=$F2533,ROUND($D2531-SUM($K2532:W2532),0),ROUND(X2530*$E2532,0)),0),0)</f>
        <v>0</v>
      </c>
    </row>
    <row r="2533" spans="2:24" hidden="1">
      <c r="B2533" s="554" t="s">
        <v>803</v>
      </c>
      <c r="D2533" s="1">
        <f ca="1">IFERROR(ROUNDUP(D2531/E2532,0),0)</f>
        <v>0</v>
      </c>
      <c r="E2533" s="1">
        <f ca="1">IF(D2533=0,0,DATEDIF(DATE(D2530,E2530,1),DATE(F2532,G2532,1),"m"))</f>
        <v>0</v>
      </c>
      <c r="F2533" s="1" t="str">
        <f ca="1">IFERROR(YEAR(G2530),"brak daty")</f>
        <v>brak daty</v>
      </c>
      <c r="G2533" s="1" t="str">
        <f ca="1">IFERROR(MONTH(G2530),"brak daty")</f>
        <v>brak daty</v>
      </c>
      <c r="H2533" s="5"/>
      <c r="I2533" s="1" t="s">
        <v>444</v>
      </c>
      <c r="K2533" s="5">
        <f ca="1">IF(AND($G2531,NOT(ISTEXT($G2530)),ISNUMBER(Poczatek),ISNUMBER(Koniec_Projekt)),IFERROR(IF(LataProjekcji=$F2532,IF(AND($G2532=$G2533,$F2532=$F2533),ROUND($D2531-SUM($K2533),0),ROUND(K2531*$E2532,0)),IF(LataProjekcji&gt;$F2532,0,ROUND(K2531*$E2532,0))),0),0)</f>
        <v>0</v>
      </c>
      <c r="L2533" s="5">
        <f ca="1">IF(AND($G2531,NOT(ISTEXT($G2530)),ISNUMBER(Poczatek),ISNUMBER(Koniec_Projekt)),IFERROR(IF(LataProjekcji=$F2532,IF(AND($G2532=$G2533,$F2532=$F2533),ROUND($D2531-SUM($K2533:K2533),0),ROUND(L2531*$E2532,0)),IF(LataProjekcji&gt;$F2532,0,ROUND(L2531*$E2532,0))),0),0)</f>
        <v>0</v>
      </c>
      <c r="M2533" s="5">
        <f ca="1">IF(AND($G2531,NOT(ISTEXT($G2530)),ISNUMBER(Poczatek),ISNUMBER(Koniec_Projekt)),IFERROR(IF(LataProjekcji=$F2532,IF(AND($G2532=$G2533,$F2532=$F2533),ROUND($D2531-SUM($K2533:L2533),0),ROUND(M2531*$E2532,0)),IF(LataProjekcji&gt;$F2532,0,ROUND(M2531*$E2532,0))),0),0)</f>
        <v>0</v>
      </c>
      <c r="N2533" s="5">
        <f ca="1">IF(AND($G2531,NOT(ISTEXT($G2530)),ISNUMBER(Poczatek),ISNUMBER(Koniec_Projekt)),IFERROR(IF(LataProjekcji=$F2532,IF(AND($G2532=$G2533,$F2532=$F2533),ROUND($D2531-SUM($K2533:M2533),0),ROUND(N2531*$E2532,0)),IF(LataProjekcji&gt;$F2532,0,ROUND(N2531*$E2532,0))),0),0)</f>
        <v>0</v>
      </c>
      <c r="O2533" s="5">
        <f ca="1">IF(AND($G2531,NOT(ISTEXT($G2530)),ISNUMBER(Poczatek),ISNUMBER(Koniec_Projekt)),IFERROR(IF(LataProjekcji=$F2532,IF(AND($G2532=$G2533,$F2532=$F2533),ROUND($D2531-SUM($K2533:N2533),0),ROUND(O2531*$E2532,0)),IF(LataProjekcji&gt;$F2532,0,ROUND(O2531*$E2532,0))),0),0)</f>
        <v>0</v>
      </c>
      <c r="P2533" s="5">
        <f ca="1">IF(AND($G2531,NOT(ISTEXT($G2530)),ISNUMBER(Poczatek),ISNUMBER(Koniec_Projekt)),IFERROR(IF(LataProjekcji=$F2532,IF(AND($G2532=$G2533,$F2532=$F2533),ROUND($D2531-SUM($K2533:O2533),0),ROUND(P2531*$E2532,0)),IF(LataProjekcji&gt;$F2532,0,ROUND(P2531*$E2532,0))),0),0)</f>
        <v>0</v>
      </c>
      <c r="Q2533" s="5">
        <f ca="1">IF(AND($G2531,NOT(ISTEXT($G2530)),ISNUMBER(Poczatek),ISNUMBER(Koniec_Projekt)),IFERROR(IF(LataProjekcji=$F2532,IF(AND($G2532=$G2533,$F2532=$F2533),ROUND($D2531-SUM($K2533:P2533),0),ROUND(Q2531*$E2532,0)),IF(LataProjekcji&gt;$F2532,0,ROUND(Q2531*$E2532,0))),0),0)</f>
        <v>0</v>
      </c>
      <c r="R2533" s="5">
        <f ca="1">IF(AND($G2531,NOT(ISTEXT($G2530)),ISNUMBER(Poczatek),ISNUMBER(Koniec_Projekt)),IFERROR(IF(LataProjekcji=$F2532,IF(AND($G2532=$G2533,$F2532=$F2533),ROUND($D2531-SUM($K2533:Q2533),0),ROUND(R2531*$E2532,0)),IF(LataProjekcji&gt;$F2532,0,ROUND(R2531*$E2532,0))),0),0)</f>
        <v>0</v>
      </c>
      <c r="S2533" s="5">
        <f ca="1">IF(AND($G2531,NOT(ISTEXT($G2530)),ISNUMBER(Poczatek),ISNUMBER(Koniec_Projekt)),IFERROR(IF(LataProjekcji=$F2532,IF(AND($G2532=$G2533,$F2532=$F2533),ROUND($D2531-SUM($K2533:R2533),0),ROUND(S2531*$E2532,0)),IF(LataProjekcji&gt;$F2532,0,ROUND(S2531*$E2532,0))),0),0)</f>
        <v>0</v>
      </c>
      <c r="T2533" s="5">
        <f ca="1">IF(AND($G2531,NOT(ISTEXT($G2530)),ISNUMBER(Poczatek),ISNUMBER(Koniec_Projekt)),IFERROR(IF(LataProjekcji=$F2532,IF(AND($G2532=$G2533,$F2532=$F2533),ROUND($D2531-SUM($K2533:S2533),0),ROUND(T2531*$E2532,0)),IF(LataProjekcji&gt;$F2532,0,ROUND(T2531*$E2532,0))),0),0)</f>
        <v>0</v>
      </c>
      <c r="U2533" s="5">
        <f ca="1">IF(AND($G2531,NOT(ISTEXT($G2530)),ISNUMBER(Poczatek),ISNUMBER(Koniec_Projekt)),IFERROR(IF(LataProjekcji=$F2532,IF(AND($G2532=$G2533,$F2532=$F2533),ROUND($D2531-SUM($K2533:T2533),0),ROUND(U2531*$E2532,0)),IF(LataProjekcji&gt;$F2532,0,ROUND(U2531*$E2532,0))),0),0)</f>
        <v>0</v>
      </c>
      <c r="V2533" s="5">
        <f ca="1">IF(AND($G2531,NOT(ISTEXT($G2530)),ISNUMBER(Poczatek),ISNUMBER(Koniec_Projekt)),IFERROR(IF(LataProjekcji=$F2532,IF(AND($G2532=$G2533,$F2532=$F2533),ROUND($D2531-SUM($K2533:U2533),0),ROUND(V2531*$E2532,0)),IF(LataProjekcji&gt;$F2532,0,ROUND(V2531*$E2532,0))),0),0)</f>
        <v>0</v>
      </c>
      <c r="W2533" s="5">
        <f ca="1">IF(AND($G2531,NOT(ISTEXT($G2530)),ISNUMBER(Poczatek),ISNUMBER(Koniec_Projekt)),IFERROR(IF(LataProjekcji=$F2532,IF(AND($G2532=$G2533,$F2532=$F2533),ROUND($D2531-SUM($K2533:V2533),0),ROUND(W2531*$E2532,0)),IF(LataProjekcji&gt;$F2532,0,ROUND(W2531*$E2532,0))),0),0)</f>
        <v>0</v>
      </c>
      <c r="X2533" s="5">
        <f ca="1">IF(AND($G2531,NOT(ISTEXT($G2530)),ISNUMBER(Poczatek),ISNUMBER(Koniec_Projekt)),IFERROR(IF(LataProjekcji=$F2532,IF(AND($G2532=$G2533,$F2532=$F2533),ROUND($D2531-SUM($K2533:W2533),0),ROUND(X2531*$E2532,0)),IF(LataProjekcji&gt;$F2532,0,ROUND(X2531*$E2532,0))),0),0)</f>
        <v>0</v>
      </c>
    </row>
    <row r="2534" spans="2:24" ht="12.75" hidden="1" thickBot="1">
      <c r="B2534" s="555" t="s">
        <v>804</v>
      </c>
      <c r="C2534" s="556"/>
      <c r="D2534" s="557">
        <f ca="1">IF(D2531&gt;10,ROUND((D2533-1)*E2532,0),E2532)</f>
        <v>0</v>
      </c>
      <c r="E2534" s="557">
        <f ca="1">D2531-D2534</f>
        <v>0</v>
      </c>
      <c r="F2534" s="556"/>
      <c r="G2534" s="556"/>
      <c r="H2534" s="556"/>
      <c r="I2534" s="556"/>
      <c r="J2534" s="556"/>
      <c r="K2534" s="556"/>
      <c r="L2534" s="556"/>
      <c r="M2534" s="556"/>
      <c r="N2534" s="556"/>
      <c r="O2534" s="556"/>
      <c r="P2534" s="556"/>
      <c r="Q2534" s="556"/>
      <c r="R2534" s="556"/>
      <c r="S2534" s="556"/>
      <c r="T2534" s="556"/>
      <c r="U2534" s="556"/>
      <c r="V2534" s="556"/>
      <c r="W2534" s="556"/>
      <c r="X2534" s="556"/>
    </row>
    <row r="2535" spans="2:24" ht="12.75" hidden="1" thickTop="1">
      <c r="C2535" s="251"/>
      <c r="D2535" s="474"/>
      <c r="E2535" s="474"/>
      <c r="F2535" s="474"/>
      <c r="G2535" s="474"/>
    </row>
    <row r="2536" spans="2:24" ht="12.75" hidden="1" thickBot="1">
      <c r="B2536" s="558" t="str">
        <f ca="1">"nazwa ST: "&amp;B1347</f>
        <v>nazwa ST: 0</v>
      </c>
      <c r="C2536" s="558"/>
      <c r="D2536" s="559">
        <f>D1347</f>
        <v>10</v>
      </c>
      <c r="E2536" s="558"/>
      <c r="F2536" s="558"/>
      <c r="G2536" s="558"/>
      <c r="H2536" s="558"/>
      <c r="I2536" s="558"/>
      <c r="J2536" s="558"/>
      <c r="K2536" s="567" t="str">
        <f t="shared" ref="K2536:X2536" si="1742">LataProjekcji</f>
        <v>Uzupełnij dane</v>
      </c>
      <c r="L2536" s="567" t="str">
        <f t="shared" si="1742"/>
        <v/>
      </c>
      <c r="M2536" s="567" t="str">
        <f t="shared" si="1742"/>
        <v/>
      </c>
      <c r="N2536" s="567" t="str">
        <f t="shared" si="1742"/>
        <v/>
      </c>
      <c r="O2536" s="567" t="str">
        <f t="shared" si="1742"/>
        <v/>
      </c>
      <c r="P2536" s="567" t="str">
        <f t="shared" si="1742"/>
        <v/>
      </c>
      <c r="Q2536" s="567" t="str">
        <f t="shared" si="1742"/>
        <v/>
      </c>
      <c r="R2536" s="567" t="str">
        <f t="shared" si="1742"/>
        <v/>
      </c>
      <c r="S2536" s="567" t="str">
        <f t="shared" si="1742"/>
        <v/>
      </c>
      <c r="T2536" s="567" t="str">
        <f t="shared" si="1742"/>
        <v/>
      </c>
      <c r="U2536" s="567" t="str">
        <f t="shared" si="1742"/>
        <v/>
      </c>
      <c r="V2536" s="567" t="str">
        <f t="shared" si="1742"/>
        <v/>
      </c>
      <c r="W2536" s="567" t="str">
        <f t="shared" si="1742"/>
        <v/>
      </c>
      <c r="X2536" s="567" t="str">
        <f t="shared" si="1742"/>
        <v/>
      </c>
    </row>
    <row r="2537" spans="2:24" hidden="1">
      <c r="B2537" s="554" t="s">
        <v>805</v>
      </c>
      <c r="D2537" s="1">
        <f ca="1">D1348</f>
        <v>1900</v>
      </c>
      <c r="E2537" s="1">
        <f ca="1">E1348</f>
        <v>1</v>
      </c>
      <c r="F2537" s="1">
        <f ca="1">IF(D2538&gt;10,F1348,1)</f>
        <v>1</v>
      </c>
      <c r="G2537" s="553" t="str">
        <f ca="1">IF(ISBLANK(OFFSET($E$269,$D2536,0)),"brak daty",IF(D2538&gt;10,EDATE(OFFSET($E$269,$D2536,0),D2540),DATE(D2537,E2537,1)))</f>
        <v>brak daty</v>
      </c>
      <c r="H2537" s="566" t="b">
        <f ca="1">SUM(K2537:X2537)=D2540</f>
        <v>1</v>
      </c>
      <c r="I2537" s="1" t="s">
        <v>801</v>
      </c>
      <c r="K2537" s="5">
        <f ca="1">IF(AND($G2538,NOT(ISTEXT($G2537)),ISNUMBER(Poczatek),ISNUMBER(Koniec_Projekt)),IFERROR(IF($D2537=LataProjekcji,$F2537,IF($D2537&lt;LataProjekcji,IF((SUM(K2537)+12)&lt;$D2540,12,$D2540-SUM(K2537)),0)),0),0)</f>
        <v>0</v>
      </c>
      <c r="L2537" s="5">
        <f ca="1">IF(AND($G2538,NOT(ISTEXT($G2537)),ISNUMBER(Poczatek),ISNUMBER(Koniec_Projekt)),IFERROR(IF($D2537=LataProjekcji,$F2537,IF($D2537&lt;LataProjekcji,IF((SUM($K2537:K2537)+12)&lt;$D2540,12,$D2540-SUM($K2537:K2537)),0)),0),0)</f>
        <v>0</v>
      </c>
      <c r="M2537" s="5">
        <f ca="1">IF(AND($G2538,NOT(ISTEXT($G2537)),ISNUMBER(Poczatek),ISNUMBER(Koniec_Projekt)),IFERROR(IF($D2537=LataProjekcji,$F2537,IF($D2537&lt;LataProjekcji,IF((SUM($K2537:L2537)+12)&lt;$D2540,12,$D2540-SUM($K2537:L2537)),0)),0),0)</f>
        <v>0</v>
      </c>
      <c r="N2537" s="5">
        <f ca="1">IF(AND($G2538,NOT(ISTEXT($G2537)),ISNUMBER(Poczatek),ISNUMBER(Koniec_Projekt)),IFERROR(IF($D2537=LataProjekcji,$F2537,IF($D2537&lt;LataProjekcji,IF((SUM($K2537:M2537)+12)&lt;$D2540,12,$D2540-SUM($K2537:M2537)),0)),0),0)</f>
        <v>0</v>
      </c>
      <c r="O2537" s="5">
        <f ca="1">IF(AND($G2538,NOT(ISTEXT($G2537)),ISNUMBER(Poczatek),ISNUMBER(Koniec_Projekt)),IFERROR(IF($D2537=LataProjekcji,$F2537,IF($D2537&lt;LataProjekcji,IF((SUM($K2537:N2537)+12)&lt;$D2540,12,$D2540-SUM($K2537:N2537)),0)),0),0)</f>
        <v>0</v>
      </c>
      <c r="P2537" s="5">
        <f ca="1">IF(AND($G2538,NOT(ISTEXT($G2537)),ISNUMBER(Poczatek),ISNUMBER(Koniec_Projekt)),IFERROR(IF($D2537=LataProjekcji,$F2537,IF($D2537&lt;LataProjekcji,IF((SUM($K2537:O2537)+12)&lt;$D2540,12,$D2540-SUM($K2537:O2537)),0)),0),0)</f>
        <v>0</v>
      </c>
      <c r="Q2537" s="5">
        <f ca="1">IF(AND($G2538,NOT(ISTEXT($G2537)),ISNUMBER(Poczatek),ISNUMBER(Koniec_Projekt)),IFERROR(IF($D2537=LataProjekcji,$F2537,IF($D2537&lt;LataProjekcji,IF((SUM($K2537:P2537)+12)&lt;$D2540,12,$D2540-SUM($K2537:P2537)),0)),0),0)</f>
        <v>0</v>
      </c>
      <c r="R2537" s="5">
        <f ca="1">IF(AND($G2538,NOT(ISTEXT($G2537)),ISNUMBER(Poczatek),ISNUMBER(Koniec_Projekt)),IFERROR(IF($D2537=LataProjekcji,$F2537,IF($D2537&lt;LataProjekcji,IF((SUM($K2537:Q2537)+12)&lt;$D2540,12,$D2540-SUM($K2537:Q2537)),0)),0),0)</f>
        <v>0</v>
      </c>
      <c r="S2537" s="5">
        <f ca="1">IF(AND($G2538,NOT(ISTEXT($G2537)),ISNUMBER(Poczatek),ISNUMBER(Koniec_Projekt)),IFERROR(IF($D2537=LataProjekcji,$F2537,IF($D2537&lt;LataProjekcji,IF((SUM($K2537:R2537)+12)&lt;$D2540,12,$D2540-SUM($K2537:R2537)),0)),0),0)</f>
        <v>0</v>
      </c>
      <c r="T2537" s="5">
        <f ca="1">IF(AND($G2538,NOT(ISTEXT($G2537)),ISNUMBER(Poczatek),ISNUMBER(Koniec_Projekt)),IFERROR(IF($D2537=LataProjekcji,$F2537,IF($D2537&lt;LataProjekcji,IF((SUM($K2537:S2537)+12)&lt;$D2540,12,$D2540-SUM($K2537:S2537)),0)),0),0)</f>
        <v>0</v>
      </c>
      <c r="U2537" s="5">
        <f ca="1">IF(AND($G2538,NOT(ISTEXT($G2537)),ISNUMBER(Poczatek),ISNUMBER(Koniec_Projekt)),IFERROR(IF($D2537=LataProjekcji,$F2537,IF($D2537&lt;LataProjekcji,IF((SUM($K2537:T2537)+12)&lt;$D2540,12,$D2540-SUM($K2537:T2537)),0)),0),0)</f>
        <v>0</v>
      </c>
      <c r="V2537" s="5">
        <f ca="1">IF(AND($G2538,NOT(ISTEXT($G2537)),ISNUMBER(Poczatek),ISNUMBER(Koniec_Projekt)),IFERROR(IF($D2537=LataProjekcji,$F2537,IF($D2537&lt;LataProjekcji,IF((SUM($K2537:U2537)+12)&lt;$D2540,12,$D2540-SUM($K2537:U2537)),0)),0),0)</f>
        <v>0</v>
      </c>
      <c r="W2537" s="5">
        <f ca="1">IF(AND($G2538,NOT(ISTEXT($G2537)),ISNUMBER(Poczatek),ISNUMBER(Koniec_Projekt)),IFERROR(IF($D2537=LataProjekcji,$F2537,IF($D2537&lt;LataProjekcji,IF((SUM($K2537:V2537)+12)&lt;$D2540,12,$D2540-SUM($K2537:V2537)),0)),0),0)</f>
        <v>0</v>
      </c>
      <c r="X2537" s="5">
        <f ca="1">IF(AND($G2538,NOT(ISTEXT($G2537)),ISNUMBER(Poczatek),ISNUMBER(Koniec_Projekt)),IFERROR(IF($D2537=LataProjekcji,$F2537,IF($D2537&lt;LataProjekcji,IF((SUM($K2537:W2537)+12)&lt;$D2540,12,$D2540-SUM($K2537:W2537)),0)),0),0)</f>
        <v>0</v>
      </c>
    </row>
    <row r="2538" spans="2:24" hidden="1">
      <c r="B2538" s="554" t="s">
        <v>807</v>
      </c>
      <c r="D2538" s="5">
        <f ca="1">D1349</f>
        <v>0</v>
      </c>
      <c r="E2538" s="474">
        <f ca="1">E1349</f>
        <v>0</v>
      </c>
      <c r="F2538" s="474">
        <f ca="1">F1349</f>
        <v>0</v>
      </c>
      <c r="G2538" s="1" t="b">
        <f>NOT(ISBLANK(am_wnip))</f>
        <v>0</v>
      </c>
      <c r="H2538" s="566" t="b">
        <f ca="1">SUM(K2538:X2538)=E2540</f>
        <v>1</v>
      </c>
      <c r="I2538" s="1" t="s">
        <v>802</v>
      </c>
      <c r="K2538" s="565">
        <f ca="1">IF(AND($G2538,NOT(ISTEXT($G2537)),ISNUMBER(Poczatek),ISNUMBER(Koniec_Projekt)),IFERROR(IF($D2537=LataProjekcji,IF($F2537&gt;$E2540,$E2540,$F2537),IF($D2540&gt;=$E2540,(IF($D2537&lt;LataProjekcji,IF((SUM(J2538:$K2538)+12)&lt;$E2540,12,$E2540-SUM(J2538:$K2538)),0)),(IF($D2537&lt;LataProjekcji,IF((SUM(J2538:$K2538)+12)&lt;$D2540,12,$D2540-SUM(J2538:$K2538)),0)))),0),0)</f>
        <v>0</v>
      </c>
      <c r="L2538" s="565">
        <f ca="1">IF(AND($G2538,NOT(ISTEXT($G2537)),ISNUMBER(Poczatek),ISNUMBER(Koniec_Projekt)),IFERROR(IF($D2537=LataProjekcji,IF($F2537&gt;$E2540,$E2540,$F2537),IF($D2540&gt;=$E2540,(IF($D2537&lt;LataProjekcji,IF((SUM($K2538:K2538)+12)&lt;$E2540,12,$E2540-SUM($K2538:K2538)),0)),(IF($D2537&lt;LataProjekcji,IF((SUM($K2538:K2538)+12)&lt;$D2540,12,$D2540-SUM($K2538:K2538)),0)))),0),0)</f>
        <v>0</v>
      </c>
      <c r="M2538" s="565">
        <f ca="1">IF(AND($G2538,NOT(ISTEXT($G2537)),ISNUMBER(Poczatek),ISNUMBER(Koniec_Projekt)),IFERROR(IF($D2537=LataProjekcji,IF($F2537&gt;$E2540,$E2540,$F2537),IF($D2540&gt;=$E2540,(IF($D2537&lt;LataProjekcji,IF((SUM($K2538:L2538)+12)&lt;$E2540,12,$E2540-SUM($K2538:L2538)),0)),(IF($D2537&lt;LataProjekcji,IF((SUM($K2538:L2538)+12)&lt;$D2540,12,$D2540-SUM($K2538:L2538)),0)))),0),0)</f>
        <v>0</v>
      </c>
      <c r="N2538" s="565">
        <f ca="1">IF(AND($G2538,NOT(ISTEXT($G2537)),ISNUMBER(Poczatek),ISNUMBER(Koniec_Projekt)),IFERROR(IF($D2537=LataProjekcji,IF($F2537&gt;$E2540,$E2540,$F2537),IF($D2540&gt;=$E2540,(IF($D2537&lt;LataProjekcji,IF((SUM($K2538:M2538)+12)&lt;$E2540,12,$E2540-SUM($K2538:M2538)),0)),(IF($D2537&lt;LataProjekcji,IF((SUM($K2538:M2538)+12)&lt;$D2540,12,$D2540-SUM($K2538:M2538)),0)))),0),0)</f>
        <v>0</v>
      </c>
      <c r="O2538" s="565">
        <f ca="1">IF(AND($G2538,NOT(ISTEXT($G2537)),ISNUMBER(Poczatek),ISNUMBER(Koniec_Projekt)),IFERROR(IF($D2537=LataProjekcji,IF($F2537&gt;$E2540,$E2540,$F2537),IF($D2540&gt;=$E2540,(IF($D2537&lt;LataProjekcji,IF((SUM($K2538:N2538)+12)&lt;$E2540,12,$E2540-SUM($K2538:N2538)),0)),(IF($D2537&lt;LataProjekcji,IF((SUM($K2538:N2538)+12)&lt;$D2540,12,$D2540-SUM($K2538:N2538)),0)))),0),0)</f>
        <v>0</v>
      </c>
      <c r="P2538" s="565">
        <f ca="1">IF(AND($G2538,NOT(ISTEXT($G2537)),ISNUMBER(Poczatek),ISNUMBER(Koniec_Projekt)),IFERROR(IF($D2537=LataProjekcji,IF($F2537&gt;$E2540,$E2540,$F2537),IF($D2540&gt;=$E2540,(IF($D2537&lt;LataProjekcji,IF((SUM($K2538:O2538)+12)&lt;$E2540,12,$E2540-SUM($K2538:O2538)),0)),(IF($D2537&lt;LataProjekcji,IF((SUM($K2538:O2538)+12)&lt;$D2540,12,$D2540-SUM($K2538:O2538)),0)))),0),0)</f>
        <v>0</v>
      </c>
      <c r="Q2538" s="565">
        <f ca="1">IF(AND($G2538,NOT(ISTEXT($G2537)),ISNUMBER(Poczatek),ISNUMBER(Koniec_Projekt)),IFERROR(IF($D2537=LataProjekcji,IF($F2537&gt;$E2540,$E2540,$F2537),IF($D2540&gt;=$E2540,(IF($D2537&lt;LataProjekcji,IF((SUM($K2538:P2538)+12)&lt;$E2540,12,$E2540-SUM($K2538:P2538)),0)),(IF($D2537&lt;LataProjekcji,IF((SUM($K2538:P2538)+12)&lt;$D2540,12,$D2540-SUM($K2538:P2538)),0)))),0),0)</f>
        <v>0</v>
      </c>
      <c r="R2538" s="565">
        <f ca="1">IF(AND($G2538,NOT(ISTEXT($G2537)),ISNUMBER(Poczatek),ISNUMBER(Koniec_Projekt)),IFERROR(IF($D2537=LataProjekcji,IF($F2537&gt;$E2540,$E2540,$F2537),IF($D2540&gt;=$E2540,(IF($D2537&lt;LataProjekcji,IF((SUM($K2538:Q2538)+12)&lt;$E2540,12,$E2540-SUM($K2538:Q2538)),0)),(IF($D2537&lt;LataProjekcji,IF((SUM($K2538:Q2538)+12)&lt;$D2540,12,$D2540-SUM($K2538:Q2538)),0)))),0),0)</f>
        <v>0</v>
      </c>
      <c r="S2538" s="565">
        <f ca="1">IF(AND($G2538,NOT(ISTEXT($G2537)),ISNUMBER(Poczatek),ISNUMBER(Koniec_Projekt)),IFERROR(IF($D2537=LataProjekcji,IF($F2537&gt;$E2540,$E2540,$F2537),IF($D2540&gt;=$E2540,(IF($D2537&lt;LataProjekcji,IF((SUM($K2538:R2538)+12)&lt;$E2540,12,$E2540-SUM($K2538:R2538)),0)),(IF($D2537&lt;LataProjekcji,IF((SUM($K2538:R2538)+12)&lt;$D2540,12,$D2540-SUM($K2538:R2538)),0)))),0),0)</f>
        <v>0</v>
      </c>
      <c r="T2538" s="565">
        <f ca="1">IF(AND($G2538,NOT(ISTEXT($G2537)),ISNUMBER(Poczatek),ISNUMBER(Koniec_Projekt)),IFERROR(IF($D2537=LataProjekcji,IF($F2537&gt;$E2540,$E2540,$F2537),IF($D2540&gt;=$E2540,(IF($D2537&lt;LataProjekcji,IF((SUM($K2538:S2538)+12)&lt;$E2540,12,$E2540-SUM($K2538:S2538)),0)),(IF($D2537&lt;LataProjekcji,IF((SUM($K2538:S2538)+12)&lt;$D2540,12,$D2540-SUM($K2538:S2538)),0)))),0),0)</f>
        <v>0</v>
      </c>
      <c r="U2538" s="565">
        <f ca="1">IF(AND($G2538,NOT(ISTEXT($G2537)),ISNUMBER(Poczatek),ISNUMBER(Koniec_Projekt)),IFERROR(IF($D2537=LataProjekcji,IF($F2537&gt;$E2540,$E2540,$F2537),IF($D2540&gt;=$E2540,(IF($D2537&lt;LataProjekcji,IF((SUM($K2538:T2538)+12)&lt;$E2540,12,$E2540-SUM($K2538:T2538)),0)),(IF($D2537&lt;LataProjekcji,IF((SUM($K2538:T2538)+12)&lt;$D2540,12,$D2540-SUM($K2538:T2538)),0)))),0),0)</f>
        <v>0</v>
      </c>
      <c r="V2538" s="565">
        <f ca="1">IF(AND($G2538,NOT(ISTEXT($G2537)),ISNUMBER(Poczatek),ISNUMBER(Koniec_Projekt)),IFERROR(IF($D2537=LataProjekcji,IF($F2537&gt;$E2540,$E2540,$F2537),IF($D2540&gt;=$E2540,(IF($D2537&lt;LataProjekcji,IF((SUM($K2538:U2538)+12)&lt;$E2540,12,$E2540-SUM($K2538:U2538)),0)),(IF($D2537&lt;LataProjekcji,IF((SUM($K2538:U2538)+12)&lt;$D2540,12,$D2540-SUM($K2538:U2538)),0)))),0),0)</f>
        <v>0</v>
      </c>
      <c r="W2538" s="565">
        <f ca="1">IF(AND($G2538,NOT(ISTEXT($G2537)),ISNUMBER(Poczatek),ISNUMBER(Koniec_Projekt)),IFERROR(IF($D2537=LataProjekcji,IF($F2537&gt;$E2540,$E2540,$F2537),IF($D2540&gt;=$E2540,(IF($D2537&lt;LataProjekcji,IF((SUM($K2538:V2538)+12)&lt;$E2540,12,$E2540-SUM($K2538:V2538)),0)),(IF($D2537&lt;LataProjekcji,IF((SUM($K2538:V2538)+12)&lt;$D2540,12,$D2540-SUM($K2538:V2538)),0)))),0),0)</f>
        <v>0</v>
      </c>
      <c r="X2538" s="565">
        <f ca="1">IF(AND($G2538,NOT(ISTEXT($G2537)),ISNUMBER(Poczatek),ISNUMBER(Koniec_Projekt)),IFERROR(IF($D2537=LataProjekcji,IF($F2537&gt;$E2540,$E2540,$F2537),IF($D2540&gt;=$E2540,(IF($D2537&lt;LataProjekcji,IF((SUM($K2538:W2538)+12)&lt;$E2540,12,$E2540-SUM($K2538:W2538)),0)),(IF($D2537&lt;LataProjekcji,IF((SUM($K2538:W2538)+12)&lt;$D2540,12,$D2540-SUM($K2538:W2538)),0)))),0),0)</f>
        <v>0</v>
      </c>
    </row>
    <row r="2539" spans="2:24" hidden="1">
      <c r="B2539" s="554" t="s">
        <v>806</v>
      </c>
      <c r="D2539" s="474">
        <f ca="1">D1350</f>
        <v>0</v>
      </c>
      <c r="E2539" s="474">
        <f ca="1">IF(D2538&gt;10,ROUND(D2539/12,2),D2539)</f>
        <v>0</v>
      </c>
      <c r="F2539" s="552">
        <f>Koniec_Projekt</f>
        <v>0</v>
      </c>
      <c r="G2539" s="330">
        <f>Miesiac_Koniec_Projekt</f>
        <v>0</v>
      </c>
      <c r="H2539" s="566" t="b">
        <f ca="1">SUM(K2539:X2539)=D2538</f>
        <v>1</v>
      </c>
      <c r="I2539" s="1" t="s">
        <v>739</v>
      </c>
      <c r="K2539" s="256">
        <f ca="1">IF(AND($G2538,NOT(ISTEXT($G2537)),ISNUMBER(Poczatek),ISNUMBER(Koniec_Projekt)),IFERROR(IF(LataProjekcji=$F2540,ROUND($D2538,0),ROUND(K2537*$E2539,0)),0),0)</f>
        <v>0</v>
      </c>
      <c r="L2539" s="5">
        <f ca="1">IF(AND($G2538,NOT(ISTEXT($G2537)),ISNUMBER(Poczatek),ISNUMBER(Koniec_Projekt)),IFERROR(IF(LataProjekcji=$F2540,ROUND($D2538-SUM(K2539:$K2539),0),ROUND(L2537*$E2539,0)),0),0)</f>
        <v>0</v>
      </c>
      <c r="M2539" s="5">
        <f ca="1">IF(AND($G2538,NOT(ISTEXT($G2537)),ISNUMBER(Poczatek),ISNUMBER(Koniec_Projekt)),IFERROR(IF(LataProjekcji=$F2540,ROUND($D2538-SUM($K2539:L2539),0),ROUND(M2537*$E2539,0)),0),0)</f>
        <v>0</v>
      </c>
      <c r="N2539" s="5">
        <f ca="1">IF(AND($G2538,NOT(ISTEXT($G2537)),ISNUMBER(Poczatek),ISNUMBER(Koniec_Projekt)),IFERROR(IF(LataProjekcji=$F2540,ROUND($D2538-SUM($K2539:M2539),0),ROUND(N2537*$E2539,0)),0),0)</f>
        <v>0</v>
      </c>
      <c r="O2539" s="5">
        <f ca="1">IF(AND($G2538,NOT(ISTEXT($G2537)),ISNUMBER(Poczatek),ISNUMBER(Koniec_Projekt)),IFERROR(IF(LataProjekcji=$F2540,ROUND($D2538-SUM($K2539:N2539),0),ROUND(O2537*$E2539,0)),0),0)</f>
        <v>0</v>
      </c>
      <c r="P2539" s="5">
        <f ca="1">IF(AND($G2538,NOT(ISTEXT($G2537)),ISNUMBER(Poczatek),ISNUMBER(Koniec_Projekt)),IFERROR(IF(LataProjekcji=$F2540,ROUND($D2538-SUM($K2539:O2539),0),ROUND(P2537*$E2539,0)),0),0)</f>
        <v>0</v>
      </c>
      <c r="Q2539" s="5">
        <f ca="1">IF(AND($G2538,NOT(ISTEXT($G2537)),ISNUMBER(Poczatek),ISNUMBER(Koniec_Projekt)),IFERROR(IF(LataProjekcji=$F2540,ROUND($D2538-SUM($K2539:P2539),0),ROUND(Q2537*$E2539,0)),0),0)</f>
        <v>0</v>
      </c>
      <c r="R2539" s="5">
        <f ca="1">IF(AND($G2538,NOT(ISTEXT($G2537)),ISNUMBER(Poczatek),ISNUMBER(Koniec_Projekt)),IFERROR(IF(LataProjekcji=$F2540,ROUND($D2538-SUM($K2539:Q2539),0),ROUND(R2537*$E2539,0)),0),0)</f>
        <v>0</v>
      </c>
      <c r="S2539" s="5">
        <f ca="1">IF(AND($G2538,NOT(ISTEXT($G2537)),ISNUMBER(Poczatek),ISNUMBER(Koniec_Projekt)),IFERROR(IF(LataProjekcji=$F2540,ROUND($D2538-SUM($K2539:R2539),0),ROUND(S2537*$E2539,0)),0),0)</f>
        <v>0</v>
      </c>
      <c r="T2539" s="5">
        <f ca="1">IF(AND($G2538,NOT(ISTEXT($G2537)),ISNUMBER(Poczatek),ISNUMBER(Koniec_Projekt)),IFERROR(IF(LataProjekcji=$F2540,ROUND($D2538-SUM($K2539:S2539),0),ROUND(T2537*$E2539,0)),0),0)</f>
        <v>0</v>
      </c>
      <c r="U2539" s="5">
        <f ca="1">IF(AND($G2538,NOT(ISTEXT($G2537)),ISNUMBER(Poczatek),ISNUMBER(Koniec_Projekt)),IFERROR(IF(LataProjekcji=$F2540,ROUND($D2538-SUM($K2539:T2539),0),ROUND(U2537*$E2539,0)),0),0)</f>
        <v>0</v>
      </c>
      <c r="V2539" s="5">
        <f ca="1">IF(AND($G2538,NOT(ISTEXT($G2537)),ISNUMBER(Poczatek),ISNUMBER(Koniec_Projekt)),IFERROR(IF(LataProjekcji=$F2540,ROUND($D2538-SUM($K2539:U2539),0),ROUND(V2537*$E2539,0)),0),0)</f>
        <v>0</v>
      </c>
      <c r="W2539" s="5">
        <f ca="1">IF(AND($G2538,NOT(ISTEXT($G2537)),ISNUMBER(Poczatek),ISNUMBER(Koniec_Projekt)),IFERROR(IF(LataProjekcji=$F2540,ROUND($D2538-SUM($K2539:V2539),0),ROUND(W2537*$E2539,0)),0),0)</f>
        <v>0</v>
      </c>
      <c r="X2539" s="5">
        <f ca="1">IF(AND($G2538,NOT(ISTEXT($G2537)),ISNUMBER(Poczatek),ISNUMBER(Koniec_Projekt)),IFERROR(IF(LataProjekcji=$F2540,ROUND($D2538-SUM($K2539:W2539),0),ROUND(X2537*$E2539,0)),0),0)</f>
        <v>0</v>
      </c>
    </row>
    <row r="2540" spans="2:24" hidden="1">
      <c r="B2540" s="554" t="s">
        <v>803</v>
      </c>
      <c r="D2540" s="1">
        <f ca="1">IFERROR(ROUNDUP(D2538/E2539,0),0)</f>
        <v>0</v>
      </c>
      <c r="E2540" s="1">
        <f ca="1">IF(D2540=0,0,DATEDIF(DATE(D2537,E2537,1),DATE(F2539,G2539,1),"m"))</f>
        <v>0</v>
      </c>
      <c r="F2540" s="1" t="str">
        <f ca="1">IFERROR(YEAR(G2537),"brak daty")</f>
        <v>brak daty</v>
      </c>
      <c r="G2540" s="1" t="str">
        <f ca="1">IFERROR(MONTH(G2537),"brak daty")</f>
        <v>brak daty</v>
      </c>
      <c r="H2540" s="5"/>
      <c r="I2540" s="1" t="s">
        <v>444</v>
      </c>
      <c r="K2540" s="5">
        <f ca="1">IF(AND($G2538,NOT(ISTEXT($G2537)),ISNUMBER(Poczatek),ISNUMBER(Koniec_Projekt)),IFERROR(IF(LataProjekcji=$F2539,IF(AND($G2539=$G2540,$F2539=$F2540),ROUND($D2538-SUM($K2540),0),ROUND(K2538*$E2539,0)),IF(LataProjekcji&gt;$F2539,0,ROUND(K2538*$E2539,0))),0),0)</f>
        <v>0</v>
      </c>
      <c r="L2540" s="5">
        <f ca="1">IF(AND($G2538,NOT(ISTEXT($G2537)),ISNUMBER(Poczatek),ISNUMBER(Koniec_Projekt)),IFERROR(IF(LataProjekcji=$F2539,IF(AND($G2539=$G2540,$F2539=$F2540),ROUND($D2538-SUM($K2540:K2540),0),ROUND(L2538*$E2539,0)),IF(LataProjekcji&gt;$F2539,0,ROUND(L2538*$E2539,0))),0),0)</f>
        <v>0</v>
      </c>
      <c r="M2540" s="5">
        <f ca="1">IF(AND($G2538,NOT(ISTEXT($G2537)),ISNUMBER(Poczatek),ISNUMBER(Koniec_Projekt)),IFERROR(IF(LataProjekcji=$F2539,IF(AND($G2539=$G2540,$F2539=$F2540),ROUND($D2538-SUM($K2540:L2540),0),ROUND(M2538*$E2539,0)),IF(LataProjekcji&gt;$F2539,0,ROUND(M2538*$E2539,0))),0),0)</f>
        <v>0</v>
      </c>
      <c r="N2540" s="5">
        <f ca="1">IF(AND($G2538,NOT(ISTEXT($G2537)),ISNUMBER(Poczatek),ISNUMBER(Koniec_Projekt)),IFERROR(IF(LataProjekcji=$F2539,IF(AND($G2539=$G2540,$F2539=$F2540),ROUND($D2538-SUM($K2540:M2540),0),ROUND(N2538*$E2539,0)),IF(LataProjekcji&gt;$F2539,0,ROUND(N2538*$E2539,0))),0),0)</f>
        <v>0</v>
      </c>
      <c r="O2540" s="5">
        <f ca="1">IF(AND($G2538,NOT(ISTEXT($G2537)),ISNUMBER(Poczatek),ISNUMBER(Koniec_Projekt)),IFERROR(IF(LataProjekcji=$F2539,IF(AND($G2539=$G2540,$F2539=$F2540),ROUND($D2538-SUM($K2540:N2540),0),ROUND(O2538*$E2539,0)),IF(LataProjekcji&gt;$F2539,0,ROUND(O2538*$E2539,0))),0),0)</f>
        <v>0</v>
      </c>
      <c r="P2540" s="5">
        <f ca="1">IF(AND($G2538,NOT(ISTEXT($G2537)),ISNUMBER(Poczatek),ISNUMBER(Koniec_Projekt)),IFERROR(IF(LataProjekcji=$F2539,IF(AND($G2539=$G2540,$F2539=$F2540),ROUND($D2538-SUM($K2540:O2540),0),ROUND(P2538*$E2539,0)),IF(LataProjekcji&gt;$F2539,0,ROUND(P2538*$E2539,0))),0),0)</f>
        <v>0</v>
      </c>
      <c r="Q2540" s="5">
        <f ca="1">IF(AND($G2538,NOT(ISTEXT($G2537)),ISNUMBER(Poczatek),ISNUMBER(Koniec_Projekt)),IFERROR(IF(LataProjekcji=$F2539,IF(AND($G2539=$G2540,$F2539=$F2540),ROUND($D2538-SUM($K2540:P2540),0),ROUND(Q2538*$E2539,0)),IF(LataProjekcji&gt;$F2539,0,ROUND(Q2538*$E2539,0))),0),0)</f>
        <v>0</v>
      </c>
      <c r="R2540" s="5">
        <f ca="1">IF(AND($G2538,NOT(ISTEXT($G2537)),ISNUMBER(Poczatek),ISNUMBER(Koniec_Projekt)),IFERROR(IF(LataProjekcji=$F2539,IF(AND($G2539=$G2540,$F2539=$F2540),ROUND($D2538-SUM($K2540:Q2540),0),ROUND(R2538*$E2539,0)),IF(LataProjekcji&gt;$F2539,0,ROUND(R2538*$E2539,0))),0),0)</f>
        <v>0</v>
      </c>
      <c r="S2540" s="5">
        <f ca="1">IF(AND($G2538,NOT(ISTEXT($G2537)),ISNUMBER(Poczatek),ISNUMBER(Koniec_Projekt)),IFERROR(IF(LataProjekcji=$F2539,IF(AND($G2539=$G2540,$F2539=$F2540),ROUND($D2538-SUM($K2540:R2540),0),ROUND(S2538*$E2539,0)),IF(LataProjekcji&gt;$F2539,0,ROUND(S2538*$E2539,0))),0),0)</f>
        <v>0</v>
      </c>
      <c r="T2540" s="5">
        <f ca="1">IF(AND($G2538,NOT(ISTEXT($G2537)),ISNUMBER(Poczatek),ISNUMBER(Koniec_Projekt)),IFERROR(IF(LataProjekcji=$F2539,IF(AND($G2539=$G2540,$F2539=$F2540),ROUND($D2538-SUM($K2540:S2540),0),ROUND(T2538*$E2539,0)),IF(LataProjekcji&gt;$F2539,0,ROUND(T2538*$E2539,0))),0),0)</f>
        <v>0</v>
      </c>
      <c r="U2540" s="5">
        <f ca="1">IF(AND($G2538,NOT(ISTEXT($G2537)),ISNUMBER(Poczatek),ISNUMBER(Koniec_Projekt)),IFERROR(IF(LataProjekcji=$F2539,IF(AND($G2539=$G2540,$F2539=$F2540),ROUND($D2538-SUM($K2540:T2540),0),ROUND(U2538*$E2539,0)),IF(LataProjekcji&gt;$F2539,0,ROUND(U2538*$E2539,0))),0),0)</f>
        <v>0</v>
      </c>
      <c r="V2540" s="5">
        <f ca="1">IF(AND($G2538,NOT(ISTEXT($G2537)),ISNUMBER(Poczatek),ISNUMBER(Koniec_Projekt)),IFERROR(IF(LataProjekcji=$F2539,IF(AND($G2539=$G2540,$F2539=$F2540),ROUND($D2538-SUM($K2540:U2540),0),ROUND(V2538*$E2539,0)),IF(LataProjekcji&gt;$F2539,0,ROUND(V2538*$E2539,0))),0),0)</f>
        <v>0</v>
      </c>
      <c r="W2540" s="5">
        <f ca="1">IF(AND($G2538,NOT(ISTEXT($G2537)),ISNUMBER(Poczatek),ISNUMBER(Koniec_Projekt)),IFERROR(IF(LataProjekcji=$F2539,IF(AND($G2539=$G2540,$F2539=$F2540),ROUND($D2538-SUM($K2540:V2540),0),ROUND(W2538*$E2539,0)),IF(LataProjekcji&gt;$F2539,0,ROUND(W2538*$E2539,0))),0),0)</f>
        <v>0</v>
      </c>
      <c r="X2540" s="5">
        <f ca="1">IF(AND($G2538,NOT(ISTEXT($G2537)),ISNUMBER(Poczatek),ISNUMBER(Koniec_Projekt)),IFERROR(IF(LataProjekcji=$F2539,IF(AND($G2539=$G2540,$F2539=$F2540),ROUND($D2538-SUM($K2540:W2540),0),ROUND(X2538*$E2539,0)),IF(LataProjekcji&gt;$F2539,0,ROUND(X2538*$E2539,0))),0),0)</f>
        <v>0</v>
      </c>
    </row>
    <row r="2541" spans="2:24" ht="12.75" hidden="1" thickBot="1">
      <c r="B2541" s="555" t="s">
        <v>804</v>
      </c>
      <c r="C2541" s="556"/>
      <c r="D2541" s="557">
        <f ca="1">IF(D2538&gt;10,ROUND((D2540-1)*E2539,0),E2539)</f>
        <v>0</v>
      </c>
      <c r="E2541" s="557">
        <f ca="1">D2538-D2541</f>
        <v>0</v>
      </c>
      <c r="F2541" s="556"/>
      <c r="G2541" s="556"/>
      <c r="H2541" s="556"/>
      <c r="I2541" s="556"/>
      <c r="J2541" s="556"/>
      <c r="K2541" s="556"/>
      <c r="L2541" s="556"/>
      <c r="M2541" s="556"/>
      <c r="N2541" s="556"/>
      <c r="O2541" s="556"/>
      <c r="P2541" s="556"/>
      <c r="Q2541" s="556"/>
      <c r="R2541" s="556"/>
      <c r="S2541" s="556"/>
      <c r="T2541" s="556"/>
      <c r="U2541" s="556"/>
      <c r="V2541" s="556"/>
      <c r="W2541" s="556"/>
      <c r="X2541" s="556"/>
    </row>
    <row r="2542" spans="2:24" ht="12.75" hidden="1" thickTop="1">
      <c r="C2542" s="251"/>
      <c r="D2542" s="474"/>
      <c r="E2542" s="474"/>
      <c r="F2542" s="474"/>
      <c r="G2542" s="474"/>
    </row>
    <row r="2543" spans="2:24" ht="12.75" hidden="1" thickBot="1">
      <c r="B2543" s="558" t="str">
        <f ca="1">"nazwa ST: "&amp;B1354</f>
        <v>nazwa ST: 0</v>
      </c>
      <c r="C2543" s="558"/>
      <c r="D2543" s="559">
        <f>D1354</f>
        <v>11</v>
      </c>
      <c r="E2543" s="558"/>
      <c r="F2543" s="558"/>
      <c r="G2543" s="558"/>
      <c r="H2543" s="558"/>
      <c r="I2543" s="558"/>
      <c r="J2543" s="558"/>
      <c r="K2543" s="567" t="str">
        <f t="shared" ref="K2543:X2543" si="1743">LataProjekcji</f>
        <v>Uzupełnij dane</v>
      </c>
      <c r="L2543" s="567" t="str">
        <f t="shared" si="1743"/>
        <v/>
      </c>
      <c r="M2543" s="567" t="str">
        <f t="shared" si="1743"/>
        <v/>
      </c>
      <c r="N2543" s="567" t="str">
        <f t="shared" si="1743"/>
        <v/>
      </c>
      <c r="O2543" s="567" t="str">
        <f t="shared" si="1743"/>
        <v/>
      </c>
      <c r="P2543" s="567" t="str">
        <f t="shared" si="1743"/>
        <v/>
      </c>
      <c r="Q2543" s="567" t="str">
        <f t="shared" si="1743"/>
        <v/>
      </c>
      <c r="R2543" s="567" t="str">
        <f t="shared" si="1743"/>
        <v/>
      </c>
      <c r="S2543" s="567" t="str">
        <f t="shared" si="1743"/>
        <v/>
      </c>
      <c r="T2543" s="567" t="str">
        <f t="shared" si="1743"/>
        <v/>
      </c>
      <c r="U2543" s="567" t="str">
        <f t="shared" si="1743"/>
        <v/>
      </c>
      <c r="V2543" s="567" t="str">
        <f t="shared" si="1743"/>
        <v/>
      </c>
      <c r="W2543" s="567" t="str">
        <f t="shared" si="1743"/>
        <v/>
      </c>
      <c r="X2543" s="567" t="str">
        <f t="shared" si="1743"/>
        <v/>
      </c>
    </row>
    <row r="2544" spans="2:24" hidden="1">
      <c r="B2544" s="554" t="s">
        <v>805</v>
      </c>
      <c r="D2544" s="1">
        <f ca="1">D1355</f>
        <v>1900</v>
      </c>
      <c r="E2544" s="1">
        <f ca="1">E1355</f>
        <v>1</v>
      </c>
      <c r="F2544" s="1">
        <f ca="1">IF(D2545&gt;10,F1355,1)</f>
        <v>1</v>
      </c>
      <c r="G2544" s="553" t="str">
        <f ca="1">IF(ISBLANK(OFFSET($E$269,$D2543,0)),"brak daty",IF(D2545&gt;10,EDATE(OFFSET($E$269,$D2543,0),D2547),DATE(D2544,E2544,1)))</f>
        <v>brak daty</v>
      </c>
      <c r="H2544" s="566" t="b">
        <f ca="1">SUM(K2544:X2544)=D2547</f>
        <v>1</v>
      </c>
      <c r="I2544" s="1" t="s">
        <v>801</v>
      </c>
      <c r="K2544" s="5">
        <f ca="1">IF(AND($G2545,NOT(ISTEXT($G2544)),ISNUMBER(Poczatek),ISNUMBER(Koniec_Projekt)),IFERROR(IF($D2544=LataProjekcji,$F2544,IF($D2544&lt;LataProjekcji,IF((SUM(K2544)+12)&lt;$D2547,12,$D2547-SUM(K2544)),0)),0),0)</f>
        <v>0</v>
      </c>
      <c r="L2544" s="5">
        <f ca="1">IF(AND($G2545,NOT(ISTEXT($G2544)),ISNUMBER(Poczatek),ISNUMBER(Koniec_Projekt)),IFERROR(IF($D2544=LataProjekcji,$F2544,IF($D2544&lt;LataProjekcji,IF((SUM($K2544:K2544)+12)&lt;$D2547,12,$D2547-SUM($K2544:K2544)),0)),0),0)</f>
        <v>0</v>
      </c>
      <c r="M2544" s="5">
        <f ca="1">IF(AND($G2545,NOT(ISTEXT($G2544)),ISNUMBER(Poczatek),ISNUMBER(Koniec_Projekt)),IFERROR(IF($D2544=LataProjekcji,$F2544,IF($D2544&lt;LataProjekcji,IF((SUM($K2544:L2544)+12)&lt;$D2547,12,$D2547-SUM($K2544:L2544)),0)),0),0)</f>
        <v>0</v>
      </c>
      <c r="N2544" s="5">
        <f ca="1">IF(AND($G2545,NOT(ISTEXT($G2544)),ISNUMBER(Poczatek),ISNUMBER(Koniec_Projekt)),IFERROR(IF($D2544=LataProjekcji,$F2544,IF($D2544&lt;LataProjekcji,IF((SUM($K2544:M2544)+12)&lt;$D2547,12,$D2547-SUM($K2544:M2544)),0)),0),0)</f>
        <v>0</v>
      </c>
      <c r="O2544" s="5">
        <f ca="1">IF(AND($G2545,NOT(ISTEXT($G2544)),ISNUMBER(Poczatek),ISNUMBER(Koniec_Projekt)),IFERROR(IF($D2544=LataProjekcji,$F2544,IF($D2544&lt;LataProjekcji,IF((SUM($K2544:N2544)+12)&lt;$D2547,12,$D2547-SUM($K2544:N2544)),0)),0),0)</f>
        <v>0</v>
      </c>
      <c r="P2544" s="5">
        <f ca="1">IF(AND($G2545,NOT(ISTEXT($G2544)),ISNUMBER(Poczatek),ISNUMBER(Koniec_Projekt)),IFERROR(IF($D2544=LataProjekcji,$F2544,IF($D2544&lt;LataProjekcji,IF((SUM($K2544:O2544)+12)&lt;$D2547,12,$D2547-SUM($K2544:O2544)),0)),0),0)</f>
        <v>0</v>
      </c>
      <c r="Q2544" s="5">
        <f ca="1">IF(AND($G2545,NOT(ISTEXT($G2544)),ISNUMBER(Poczatek),ISNUMBER(Koniec_Projekt)),IFERROR(IF($D2544=LataProjekcji,$F2544,IF($D2544&lt;LataProjekcji,IF((SUM($K2544:P2544)+12)&lt;$D2547,12,$D2547-SUM($K2544:P2544)),0)),0),0)</f>
        <v>0</v>
      </c>
      <c r="R2544" s="5">
        <f ca="1">IF(AND($G2545,NOT(ISTEXT($G2544)),ISNUMBER(Poczatek),ISNUMBER(Koniec_Projekt)),IFERROR(IF($D2544=LataProjekcji,$F2544,IF($D2544&lt;LataProjekcji,IF((SUM($K2544:Q2544)+12)&lt;$D2547,12,$D2547-SUM($K2544:Q2544)),0)),0),0)</f>
        <v>0</v>
      </c>
      <c r="S2544" s="5">
        <f ca="1">IF(AND($G2545,NOT(ISTEXT($G2544)),ISNUMBER(Poczatek),ISNUMBER(Koniec_Projekt)),IFERROR(IF($D2544=LataProjekcji,$F2544,IF($D2544&lt;LataProjekcji,IF((SUM($K2544:R2544)+12)&lt;$D2547,12,$D2547-SUM($K2544:R2544)),0)),0),0)</f>
        <v>0</v>
      </c>
      <c r="T2544" s="5">
        <f ca="1">IF(AND($G2545,NOT(ISTEXT($G2544)),ISNUMBER(Poczatek),ISNUMBER(Koniec_Projekt)),IFERROR(IF($D2544=LataProjekcji,$F2544,IF($D2544&lt;LataProjekcji,IF((SUM($K2544:S2544)+12)&lt;$D2547,12,$D2547-SUM($K2544:S2544)),0)),0),0)</f>
        <v>0</v>
      </c>
      <c r="U2544" s="5">
        <f ca="1">IF(AND($G2545,NOT(ISTEXT($G2544)),ISNUMBER(Poczatek),ISNUMBER(Koniec_Projekt)),IFERROR(IF($D2544=LataProjekcji,$F2544,IF($D2544&lt;LataProjekcji,IF((SUM($K2544:T2544)+12)&lt;$D2547,12,$D2547-SUM($K2544:T2544)),0)),0),0)</f>
        <v>0</v>
      </c>
      <c r="V2544" s="5">
        <f ca="1">IF(AND($G2545,NOT(ISTEXT($G2544)),ISNUMBER(Poczatek),ISNUMBER(Koniec_Projekt)),IFERROR(IF($D2544=LataProjekcji,$F2544,IF($D2544&lt;LataProjekcji,IF((SUM($K2544:U2544)+12)&lt;$D2547,12,$D2547-SUM($K2544:U2544)),0)),0),0)</f>
        <v>0</v>
      </c>
      <c r="W2544" s="5">
        <f ca="1">IF(AND($G2545,NOT(ISTEXT($G2544)),ISNUMBER(Poczatek),ISNUMBER(Koniec_Projekt)),IFERROR(IF($D2544=LataProjekcji,$F2544,IF($D2544&lt;LataProjekcji,IF((SUM($K2544:V2544)+12)&lt;$D2547,12,$D2547-SUM($K2544:V2544)),0)),0),0)</f>
        <v>0</v>
      </c>
      <c r="X2544" s="5">
        <f ca="1">IF(AND($G2545,NOT(ISTEXT($G2544)),ISNUMBER(Poczatek),ISNUMBER(Koniec_Projekt)),IFERROR(IF($D2544=LataProjekcji,$F2544,IF($D2544&lt;LataProjekcji,IF((SUM($K2544:W2544)+12)&lt;$D2547,12,$D2547-SUM($K2544:W2544)),0)),0),0)</f>
        <v>0</v>
      </c>
    </row>
    <row r="2545" spans="2:24" hidden="1">
      <c r="B2545" s="554" t="s">
        <v>807</v>
      </c>
      <c r="D2545" s="5">
        <f ca="1">D1356</f>
        <v>0</v>
      </c>
      <c r="E2545" s="474">
        <f ca="1">E1356</f>
        <v>0</v>
      </c>
      <c r="F2545" s="474">
        <f ca="1">F1356</f>
        <v>0</v>
      </c>
      <c r="G2545" s="1" t="b">
        <f>NOT(ISBLANK(am_wnip))</f>
        <v>0</v>
      </c>
      <c r="H2545" s="566" t="b">
        <f ca="1">SUM(K2545:X2545)=E2547</f>
        <v>1</v>
      </c>
      <c r="I2545" s="1" t="s">
        <v>802</v>
      </c>
      <c r="K2545" s="565">
        <f ca="1">IF(AND($G2545,NOT(ISTEXT($G2544)),ISNUMBER(Poczatek),ISNUMBER(Koniec_Projekt)),IFERROR(IF($D2544=LataProjekcji,IF($F2544&gt;$E2547,$E2547,$F2544),IF($D2547&gt;=$E2547,(IF($D2544&lt;LataProjekcji,IF((SUM(J2545:$K2545)+12)&lt;$E2547,12,$E2547-SUM(J2545:$K2545)),0)),(IF($D2544&lt;LataProjekcji,IF((SUM(J2545:$K2545)+12)&lt;$D2547,12,$D2547-SUM(J2545:$K2545)),0)))),0),0)</f>
        <v>0</v>
      </c>
      <c r="L2545" s="565">
        <f ca="1">IF(AND($G2545,NOT(ISTEXT($G2544)),ISNUMBER(Poczatek),ISNUMBER(Koniec_Projekt)),IFERROR(IF($D2544=LataProjekcji,IF($F2544&gt;$E2547,$E2547,$F2544),IF($D2547&gt;=$E2547,(IF($D2544&lt;LataProjekcji,IF((SUM($K2545:K2545)+12)&lt;$E2547,12,$E2547-SUM($K2545:K2545)),0)),(IF($D2544&lt;LataProjekcji,IF((SUM($K2545:K2545)+12)&lt;$D2547,12,$D2547-SUM($K2545:K2545)),0)))),0),0)</f>
        <v>0</v>
      </c>
      <c r="M2545" s="565">
        <f ca="1">IF(AND($G2545,NOT(ISTEXT($G2544)),ISNUMBER(Poczatek),ISNUMBER(Koniec_Projekt)),IFERROR(IF($D2544=LataProjekcji,IF($F2544&gt;$E2547,$E2547,$F2544),IF($D2547&gt;=$E2547,(IF($D2544&lt;LataProjekcji,IF((SUM($K2545:L2545)+12)&lt;$E2547,12,$E2547-SUM($K2545:L2545)),0)),(IF($D2544&lt;LataProjekcji,IF((SUM($K2545:L2545)+12)&lt;$D2547,12,$D2547-SUM($K2545:L2545)),0)))),0),0)</f>
        <v>0</v>
      </c>
      <c r="N2545" s="565">
        <f ca="1">IF(AND($G2545,NOT(ISTEXT($G2544)),ISNUMBER(Poczatek),ISNUMBER(Koniec_Projekt)),IFERROR(IF($D2544=LataProjekcji,IF($F2544&gt;$E2547,$E2547,$F2544),IF($D2547&gt;=$E2547,(IF($D2544&lt;LataProjekcji,IF((SUM($K2545:M2545)+12)&lt;$E2547,12,$E2547-SUM($K2545:M2545)),0)),(IF($D2544&lt;LataProjekcji,IF((SUM($K2545:M2545)+12)&lt;$D2547,12,$D2547-SUM($K2545:M2545)),0)))),0),0)</f>
        <v>0</v>
      </c>
      <c r="O2545" s="565">
        <f ca="1">IF(AND($G2545,NOT(ISTEXT($G2544)),ISNUMBER(Poczatek),ISNUMBER(Koniec_Projekt)),IFERROR(IF($D2544=LataProjekcji,IF($F2544&gt;$E2547,$E2547,$F2544),IF($D2547&gt;=$E2547,(IF($D2544&lt;LataProjekcji,IF((SUM($K2545:N2545)+12)&lt;$E2547,12,$E2547-SUM($K2545:N2545)),0)),(IF($D2544&lt;LataProjekcji,IF((SUM($K2545:N2545)+12)&lt;$D2547,12,$D2547-SUM($K2545:N2545)),0)))),0),0)</f>
        <v>0</v>
      </c>
      <c r="P2545" s="565">
        <f ca="1">IF(AND($G2545,NOT(ISTEXT($G2544)),ISNUMBER(Poczatek),ISNUMBER(Koniec_Projekt)),IFERROR(IF($D2544=LataProjekcji,IF($F2544&gt;$E2547,$E2547,$F2544),IF($D2547&gt;=$E2547,(IF($D2544&lt;LataProjekcji,IF((SUM($K2545:O2545)+12)&lt;$E2547,12,$E2547-SUM($K2545:O2545)),0)),(IF($D2544&lt;LataProjekcji,IF((SUM($K2545:O2545)+12)&lt;$D2547,12,$D2547-SUM($K2545:O2545)),0)))),0),0)</f>
        <v>0</v>
      </c>
      <c r="Q2545" s="565">
        <f ca="1">IF(AND($G2545,NOT(ISTEXT($G2544)),ISNUMBER(Poczatek),ISNUMBER(Koniec_Projekt)),IFERROR(IF($D2544=LataProjekcji,IF($F2544&gt;$E2547,$E2547,$F2544),IF($D2547&gt;=$E2547,(IF($D2544&lt;LataProjekcji,IF((SUM($K2545:P2545)+12)&lt;$E2547,12,$E2547-SUM($K2545:P2545)),0)),(IF($D2544&lt;LataProjekcji,IF((SUM($K2545:P2545)+12)&lt;$D2547,12,$D2547-SUM($K2545:P2545)),0)))),0),0)</f>
        <v>0</v>
      </c>
      <c r="R2545" s="565">
        <f ca="1">IF(AND($G2545,NOT(ISTEXT($G2544)),ISNUMBER(Poczatek),ISNUMBER(Koniec_Projekt)),IFERROR(IF($D2544=LataProjekcji,IF($F2544&gt;$E2547,$E2547,$F2544),IF($D2547&gt;=$E2547,(IF($D2544&lt;LataProjekcji,IF((SUM($K2545:Q2545)+12)&lt;$E2547,12,$E2547-SUM($K2545:Q2545)),0)),(IF($D2544&lt;LataProjekcji,IF((SUM($K2545:Q2545)+12)&lt;$D2547,12,$D2547-SUM($K2545:Q2545)),0)))),0),0)</f>
        <v>0</v>
      </c>
      <c r="S2545" s="565">
        <f ca="1">IF(AND($G2545,NOT(ISTEXT($G2544)),ISNUMBER(Poczatek),ISNUMBER(Koniec_Projekt)),IFERROR(IF($D2544=LataProjekcji,IF($F2544&gt;$E2547,$E2547,$F2544),IF($D2547&gt;=$E2547,(IF($D2544&lt;LataProjekcji,IF((SUM($K2545:R2545)+12)&lt;$E2547,12,$E2547-SUM($K2545:R2545)),0)),(IF($D2544&lt;LataProjekcji,IF((SUM($K2545:R2545)+12)&lt;$D2547,12,$D2547-SUM($K2545:R2545)),0)))),0),0)</f>
        <v>0</v>
      </c>
      <c r="T2545" s="565">
        <f ca="1">IF(AND($G2545,NOT(ISTEXT($G2544)),ISNUMBER(Poczatek),ISNUMBER(Koniec_Projekt)),IFERROR(IF($D2544=LataProjekcji,IF($F2544&gt;$E2547,$E2547,$F2544),IF($D2547&gt;=$E2547,(IF($D2544&lt;LataProjekcji,IF((SUM($K2545:S2545)+12)&lt;$E2547,12,$E2547-SUM($K2545:S2545)),0)),(IF($D2544&lt;LataProjekcji,IF((SUM($K2545:S2545)+12)&lt;$D2547,12,$D2547-SUM($K2545:S2545)),0)))),0),0)</f>
        <v>0</v>
      </c>
      <c r="U2545" s="565">
        <f ca="1">IF(AND($G2545,NOT(ISTEXT($G2544)),ISNUMBER(Poczatek),ISNUMBER(Koniec_Projekt)),IFERROR(IF($D2544=LataProjekcji,IF($F2544&gt;$E2547,$E2547,$F2544),IF($D2547&gt;=$E2547,(IF($D2544&lt;LataProjekcji,IF((SUM($K2545:T2545)+12)&lt;$E2547,12,$E2547-SUM($K2545:T2545)),0)),(IF($D2544&lt;LataProjekcji,IF((SUM($K2545:T2545)+12)&lt;$D2547,12,$D2547-SUM($K2545:T2545)),0)))),0),0)</f>
        <v>0</v>
      </c>
      <c r="V2545" s="565">
        <f ca="1">IF(AND($G2545,NOT(ISTEXT($G2544)),ISNUMBER(Poczatek),ISNUMBER(Koniec_Projekt)),IFERROR(IF($D2544=LataProjekcji,IF($F2544&gt;$E2547,$E2547,$F2544),IF($D2547&gt;=$E2547,(IF($D2544&lt;LataProjekcji,IF((SUM($K2545:U2545)+12)&lt;$E2547,12,$E2547-SUM($K2545:U2545)),0)),(IF($D2544&lt;LataProjekcji,IF((SUM($K2545:U2545)+12)&lt;$D2547,12,$D2547-SUM($K2545:U2545)),0)))),0),0)</f>
        <v>0</v>
      </c>
      <c r="W2545" s="565">
        <f ca="1">IF(AND($G2545,NOT(ISTEXT($G2544)),ISNUMBER(Poczatek),ISNUMBER(Koniec_Projekt)),IFERROR(IF($D2544=LataProjekcji,IF($F2544&gt;$E2547,$E2547,$F2544),IF($D2547&gt;=$E2547,(IF($D2544&lt;LataProjekcji,IF((SUM($K2545:V2545)+12)&lt;$E2547,12,$E2547-SUM($K2545:V2545)),0)),(IF($D2544&lt;LataProjekcji,IF((SUM($K2545:V2545)+12)&lt;$D2547,12,$D2547-SUM($K2545:V2545)),0)))),0),0)</f>
        <v>0</v>
      </c>
      <c r="X2545" s="565">
        <f ca="1">IF(AND($G2545,NOT(ISTEXT($G2544)),ISNUMBER(Poczatek),ISNUMBER(Koniec_Projekt)),IFERROR(IF($D2544=LataProjekcji,IF($F2544&gt;$E2547,$E2547,$F2544),IF($D2547&gt;=$E2547,(IF($D2544&lt;LataProjekcji,IF((SUM($K2545:W2545)+12)&lt;$E2547,12,$E2547-SUM($K2545:W2545)),0)),(IF($D2544&lt;LataProjekcji,IF((SUM($K2545:W2545)+12)&lt;$D2547,12,$D2547-SUM($K2545:W2545)),0)))),0),0)</f>
        <v>0</v>
      </c>
    </row>
    <row r="2546" spans="2:24" hidden="1">
      <c r="B2546" s="554" t="s">
        <v>806</v>
      </c>
      <c r="D2546" s="474">
        <f ca="1">D1357</f>
        <v>0</v>
      </c>
      <c r="E2546" s="474">
        <f ca="1">IF(D2545&gt;10,ROUND(D2546/12,2),D2546)</f>
        <v>0</v>
      </c>
      <c r="F2546" s="552">
        <f>Koniec_Projekt</f>
        <v>0</v>
      </c>
      <c r="G2546" s="330">
        <f>Miesiac_Koniec_Projekt</f>
        <v>0</v>
      </c>
      <c r="H2546" s="566" t="b">
        <f ca="1">SUM(K2546:X2546)=D2545</f>
        <v>1</v>
      </c>
      <c r="I2546" s="1" t="s">
        <v>739</v>
      </c>
      <c r="K2546" s="256">
        <f ca="1">IF(AND($G2545,NOT(ISTEXT($G2544)),ISNUMBER(Poczatek),ISNUMBER(Koniec_Projekt)),IFERROR(IF(LataProjekcji=$F2547,ROUND($D2545,0),ROUND(K2544*$E2546,0)),0),0)</f>
        <v>0</v>
      </c>
      <c r="L2546" s="5">
        <f ca="1">IF(AND($G2545,NOT(ISTEXT($G2544)),ISNUMBER(Poczatek),ISNUMBER(Koniec_Projekt)),IFERROR(IF(LataProjekcji=$F2547,ROUND($D2545-SUM(K2546:$K2546),0),ROUND(L2544*$E2546,0)),0),0)</f>
        <v>0</v>
      </c>
      <c r="M2546" s="5">
        <f ca="1">IF(AND($G2545,NOT(ISTEXT($G2544)),ISNUMBER(Poczatek),ISNUMBER(Koniec_Projekt)),IFERROR(IF(LataProjekcji=$F2547,ROUND($D2545-SUM($K2546:L2546),0),ROUND(M2544*$E2546,0)),0),0)</f>
        <v>0</v>
      </c>
      <c r="N2546" s="5">
        <f ca="1">IF(AND($G2545,NOT(ISTEXT($G2544)),ISNUMBER(Poczatek),ISNUMBER(Koniec_Projekt)),IFERROR(IF(LataProjekcji=$F2547,ROUND($D2545-SUM($K2546:M2546),0),ROUND(N2544*$E2546,0)),0),0)</f>
        <v>0</v>
      </c>
      <c r="O2546" s="5">
        <f ca="1">IF(AND($G2545,NOT(ISTEXT($G2544)),ISNUMBER(Poczatek),ISNUMBER(Koniec_Projekt)),IFERROR(IF(LataProjekcji=$F2547,ROUND($D2545-SUM($K2546:N2546),0),ROUND(O2544*$E2546,0)),0),0)</f>
        <v>0</v>
      </c>
      <c r="P2546" s="5">
        <f ca="1">IF(AND($G2545,NOT(ISTEXT($G2544)),ISNUMBER(Poczatek),ISNUMBER(Koniec_Projekt)),IFERROR(IF(LataProjekcji=$F2547,ROUND($D2545-SUM($K2546:O2546),0),ROUND(P2544*$E2546,0)),0),0)</f>
        <v>0</v>
      </c>
      <c r="Q2546" s="5">
        <f ca="1">IF(AND($G2545,NOT(ISTEXT($G2544)),ISNUMBER(Poczatek),ISNUMBER(Koniec_Projekt)),IFERROR(IF(LataProjekcji=$F2547,ROUND($D2545-SUM($K2546:P2546),0),ROUND(Q2544*$E2546,0)),0),0)</f>
        <v>0</v>
      </c>
      <c r="R2546" s="5">
        <f ca="1">IF(AND($G2545,NOT(ISTEXT($G2544)),ISNUMBER(Poczatek),ISNUMBER(Koniec_Projekt)),IFERROR(IF(LataProjekcji=$F2547,ROUND($D2545-SUM($K2546:Q2546),0),ROUND(R2544*$E2546,0)),0),0)</f>
        <v>0</v>
      </c>
      <c r="S2546" s="5">
        <f ca="1">IF(AND($G2545,NOT(ISTEXT($G2544)),ISNUMBER(Poczatek),ISNUMBER(Koniec_Projekt)),IFERROR(IF(LataProjekcji=$F2547,ROUND($D2545-SUM($K2546:R2546),0),ROUND(S2544*$E2546,0)),0),0)</f>
        <v>0</v>
      </c>
      <c r="T2546" s="5">
        <f ca="1">IF(AND($G2545,NOT(ISTEXT($G2544)),ISNUMBER(Poczatek),ISNUMBER(Koniec_Projekt)),IFERROR(IF(LataProjekcji=$F2547,ROUND($D2545-SUM($K2546:S2546),0),ROUND(T2544*$E2546,0)),0),0)</f>
        <v>0</v>
      </c>
      <c r="U2546" s="5">
        <f ca="1">IF(AND($G2545,NOT(ISTEXT($G2544)),ISNUMBER(Poczatek),ISNUMBER(Koniec_Projekt)),IFERROR(IF(LataProjekcji=$F2547,ROUND($D2545-SUM($K2546:T2546),0),ROUND(U2544*$E2546,0)),0),0)</f>
        <v>0</v>
      </c>
      <c r="V2546" s="5">
        <f ca="1">IF(AND($G2545,NOT(ISTEXT($G2544)),ISNUMBER(Poczatek),ISNUMBER(Koniec_Projekt)),IFERROR(IF(LataProjekcji=$F2547,ROUND($D2545-SUM($K2546:U2546),0),ROUND(V2544*$E2546,0)),0),0)</f>
        <v>0</v>
      </c>
      <c r="W2546" s="5">
        <f ca="1">IF(AND($G2545,NOT(ISTEXT($G2544)),ISNUMBER(Poczatek),ISNUMBER(Koniec_Projekt)),IFERROR(IF(LataProjekcji=$F2547,ROUND($D2545-SUM($K2546:V2546),0),ROUND(W2544*$E2546,0)),0),0)</f>
        <v>0</v>
      </c>
      <c r="X2546" s="5">
        <f ca="1">IF(AND($G2545,NOT(ISTEXT($G2544)),ISNUMBER(Poczatek),ISNUMBER(Koniec_Projekt)),IFERROR(IF(LataProjekcji=$F2547,ROUND($D2545-SUM($K2546:W2546),0),ROUND(X2544*$E2546,0)),0),0)</f>
        <v>0</v>
      </c>
    </row>
    <row r="2547" spans="2:24" hidden="1">
      <c r="B2547" s="554" t="s">
        <v>803</v>
      </c>
      <c r="D2547" s="1">
        <f ca="1">IFERROR(ROUNDUP(D2545/E2546,0),0)</f>
        <v>0</v>
      </c>
      <c r="E2547" s="1">
        <f ca="1">IF(D2547=0,0,DATEDIF(DATE(D2544,E2544,1),DATE(F2546,G2546,1),"m"))</f>
        <v>0</v>
      </c>
      <c r="F2547" s="1" t="str">
        <f ca="1">IFERROR(YEAR(G2544),"brak daty")</f>
        <v>brak daty</v>
      </c>
      <c r="G2547" s="1" t="str">
        <f ca="1">IFERROR(MONTH(G2544),"brak daty")</f>
        <v>brak daty</v>
      </c>
      <c r="H2547" s="5"/>
      <c r="I2547" s="1" t="s">
        <v>444</v>
      </c>
      <c r="K2547" s="5">
        <f ca="1">IF(AND($G2545,NOT(ISTEXT($G2544)),ISNUMBER(Poczatek),ISNUMBER(Koniec_Projekt)),IFERROR(IF(LataProjekcji=$F2546,IF(AND($G2546=$G2547,$F2546=$F2547),ROUND($D2545-SUM($K2547),0),ROUND(K2545*$E2546,0)),IF(LataProjekcji&gt;$F2546,0,ROUND(K2545*$E2546,0))),0),0)</f>
        <v>0</v>
      </c>
      <c r="L2547" s="5">
        <f ca="1">IF(AND($G2545,NOT(ISTEXT($G2544)),ISNUMBER(Poczatek),ISNUMBER(Koniec_Projekt)),IFERROR(IF(LataProjekcji=$F2546,IF(AND($G2546=$G2547,$F2546=$F2547),ROUND($D2545-SUM($K2547:K2547),0),ROUND(L2545*$E2546,0)),IF(LataProjekcji&gt;$F2546,0,ROUND(L2545*$E2546,0))),0),0)</f>
        <v>0</v>
      </c>
      <c r="M2547" s="5">
        <f ca="1">IF(AND($G2545,NOT(ISTEXT($G2544)),ISNUMBER(Poczatek),ISNUMBER(Koniec_Projekt)),IFERROR(IF(LataProjekcji=$F2546,IF(AND($G2546=$G2547,$F2546=$F2547),ROUND($D2545-SUM($K2547:L2547),0),ROUND(M2545*$E2546,0)),IF(LataProjekcji&gt;$F2546,0,ROUND(M2545*$E2546,0))),0),0)</f>
        <v>0</v>
      </c>
      <c r="N2547" s="5">
        <f ca="1">IF(AND($G2545,NOT(ISTEXT($G2544)),ISNUMBER(Poczatek),ISNUMBER(Koniec_Projekt)),IFERROR(IF(LataProjekcji=$F2546,IF(AND($G2546=$G2547,$F2546=$F2547),ROUND($D2545-SUM($K2547:M2547),0),ROUND(N2545*$E2546,0)),IF(LataProjekcji&gt;$F2546,0,ROUND(N2545*$E2546,0))),0),0)</f>
        <v>0</v>
      </c>
      <c r="O2547" s="5">
        <f ca="1">IF(AND($G2545,NOT(ISTEXT($G2544)),ISNUMBER(Poczatek),ISNUMBER(Koniec_Projekt)),IFERROR(IF(LataProjekcji=$F2546,IF(AND($G2546=$G2547,$F2546=$F2547),ROUND($D2545-SUM($K2547:N2547),0),ROUND(O2545*$E2546,0)),IF(LataProjekcji&gt;$F2546,0,ROUND(O2545*$E2546,0))),0),0)</f>
        <v>0</v>
      </c>
      <c r="P2547" s="5">
        <f ca="1">IF(AND($G2545,NOT(ISTEXT($G2544)),ISNUMBER(Poczatek),ISNUMBER(Koniec_Projekt)),IFERROR(IF(LataProjekcji=$F2546,IF(AND($G2546=$G2547,$F2546=$F2547),ROUND($D2545-SUM($K2547:O2547),0),ROUND(P2545*$E2546,0)),IF(LataProjekcji&gt;$F2546,0,ROUND(P2545*$E2546,0))),0),0)</f>
        <v>0</v>
      </c>
      <c r="Q2547" s="5">
        <f ca="1">IF(AND($G2545,NOT(ISTEXT($G2544)),ISNUMBER(Poczatek),ISNUMBER(Koniec_Projekt)),IFERROR(IF(LataProjekcji=$F2546,IF(AND($G2546=$G2547,$F2546=$F2547),ROUND($D2545-SUM($K2547:P2547),0),ROUND(Q2545*$E2546,0)),IF(LataProjekcji&gt;$F2546,0,ROUND(Q2545*$E2546,0))),0),0)</f>
        <v>0</v>
      </c>
      <c r="R2547" s="5">
        <f ca="1">IF(AND($G2545,NOT(ISTEXT($G2544)),ISNUMBER(Poczatek),ISNUMBER(Koniec_Projekt)),IFERROR(IF(LataProjekcji=$F2546,IF(AND($G2546=$G2547,$F2546=$F2547),ROUND($D2545-SUM($K2547:Q2547),0),ROUND(R2545*$E2546,0)),IF(LataProjekcji&gt;$F2546,0,ROUND(R2545*$E2546,0))),0),0)</f>
        <v>0</v>
      </c>
      <c r="S2547" s="5">
        <f ca="1">IF(AND($G2545,NOT(ISTEXT($G2544)),ISNUMBER(Poczatek),ISNUMBER(Koniec_Projekt)),IFERROR(IF(LataProjekcji=$F2546,IF(AND($G2546=$G2547,$F2546=$F2547),ROUND($D2545-SUM($K2547:R2547),0),ROUND(S2545*$E2546,0)),IF(LataProjekcji&gt;$F2546,0,ROUND(S2545*$E2546,0))),0),0)</f>
        <v>0</v>
      </c>
      <c r="T2547" s="5">
        <f ca="1">IF(AND($G2545,NOT(ISTEXT($G2544)),ISNUMBER(Poczatek),ISNUMBER(Koniec_Projekt)),IFERROR(IF(LataProjekcji=$F2546,IF(AND($G2546=$G2547,$F2546=$F2547),ROUND($D2545-SUM($K2547:S2547),0),ROUND(T2545*$E2546,0)),IF(LataProjekcji&gt;$F2546,0,ROUND(T2545*$E2546,0))),0),0)</f>
        <v>0</v>
      </c>
      <c r="U2547" s="5">
        <f ca="1">IF(AND($G2545,NOT(ISTEXT($G2544)),ISNUMBER(Poczatek),ISNUMBER(Koniec_Projekt)),IFERROR(IF(LataProjekcji=$F2546,IF(AND($G2546=$G2547,$F2546=$F2547),ROUND($D2545-SUM($K2547:T2547),0),ROUND(U2545*$E2546,0)),IF(LataProjekcji&gt;$F2546,0,ROUND(U2545*$E2546,0))),0),0)</f>
        <v>0</v>
      </c>
      <c r="V2547" s="5">
        <f ca="1">IF(AND($G2545,NOT(ISTEXT($G2544)),ISNUMBER(Poczatek),ISNUMBER(Koniec_Projekt)),IFERROR(IF(LataProjekcji=$F2546,IF(AND($G2546=$G2547,$F2546=$F2547),ROUND($D2545-SUM($K2547:U2547),0),ROUND(V2545*$E2546,0)),IF(LataProjekcji&gt;$F2546,0,ROUND(V2545*$E2546,0))),0),0)</f>
        <v>0</v>
      </c>
      <c r="W2547" s="5">
        <f ca="1">IF(AND($G2545,NOT(ISTEXT($G2544)),ISNUMBER(Poczatek),ISNUMBER(Koniec_Projekt)),IFERROR(IF(LataProjekcji=$F2546,IF(AND($G2546=$G2547,$F2546=$F2547),ROUND($D2545-SUM($K2547:V2547),0),ROUND(W2545*$E2546,0)),IF(LataProjekcji&gt;$F2546,0,ROUND(W2545*$E2546,0))),0),0)</f>
        <v>0</v>
      </c>
      <c r="X2547" s="5">
        <f ca="1">IF(AND($G2545,NOT(ISTEXT($G2544)),ISNUMBER(Poczatek),ISNUMBER(Koniec_Projekt)),IFERROR(IF(LataProjekcji=$F2546,IF(AND($G2546=$G2547,$F2546=$F2547),ROUND($D2545-SUM($K2547:W2547),0),ROUND(X2545*$E2546,0)),IF(LataProjekcji&gt;$F2546,0,ROUND(X2545*$E2546,0))),0),0)</f>
        <v>0</v>
      </c>
    </row>
    <row r="2548" spans="2:24" ht="12.75" hidden="1" thickBot="1">
      <c r="B2548" s="555" t="s">
        <v>804</v>
      </c>
      <c r="C2548" s="556"/>
      <c r="D2548" s="557">
        <f ca="1">IF(D2545&gt;10,ROUND((D2547-1)*E2546,0),E2546)</f>
        <v>0</v>
      </c>
      <c r="E2548" s="557">
        <f ca="1">D2545-D2548</f>
        <v>0</v>
      </c>
      <c r="F2548" s="556"/>
      <c r="G2548" s="556"/>
      <c r="H2548" s="556"/>
      <c r="I2548" s="556"/>
      <c r="J2548" s="556"/>
      <c r="K2548" s="556"/>
      <c r="L2548" s="556"/>
      <c r="M2548" s="556"/>
      <c r="N2548" s="556"/>
      <c r="O2548" s="556"/>
      <c r="P2548" s="556"/>
      <c r="Q2548" s="556"/>
      <c r="R2548" s="556"/>
      <c r="S2548" s="556"/>
      <c r="T2548" s="556"/>
      <c r="U2548" s="556"/>
      <c r="V2548" s="556"/>
      <c r="W2548" s="556"/>
      <c r="X2548" s="556"/>
    </row>
    <row r="2549" spans="2:24" ht="12.75" hidden="1" thickTop="1">
      <c r="D2549" s="474"/>
      <c r="E2549" s="474"/>
      <c r="F2549" s="474"/>
      <c r="G2549" s="474"/>
    </row>
    <row r="2550" spans="2:24" ht="12.75" hidden="1" thickBot="1">
      <c r="B2550" s="558" t="str">
        <f ca="1">"nazwa ST: "&amp;B1361</f>
        <v>nazwa ST: 0</v>
      </c>
      <c r="C2550" s="558"/>
      <c r="D2550" s="559">
        <f>D1361</f>
        <v>12</v>
      </c>
      <c r="E2550" s="558"/>
      <c r="F2550" s="558"/>
      <c r="G2550" s="558"/>
      <c r="H2550" s="558"/>
      <c r="I2550" s="558"/>
      <c r="J2550" s="558"/>
      <c r="K2550" s="567" t="str">
        <f t="shared" ref="K2550:X2550" si="1744">LataProjekcji</f>
        <v>Uzupełnij dane</v>
      </c>
      <c r="L2550" s="567" t="str">
        <f t="shared" si="1744"/>
        <v/>
      </c>
      <c r="M2550" s="567" t="str">
        <f t="shared" si="1744"/>
        <v/>
      </c>
      <c r="N2550" s="567" t="str">
        <f t="shared" si="1744"/>
        <v/>
      </c>
      <c r="O2550" s="567" t="str">
        <f t="shared" si="1744"/>
        <v/>
      </c>
      <c r="P2550" s="567" t="str">
        <f t="shared" si="1744"/>
        <v/>
      </c>
      <c r="Q2550" s="567" t="str">
        <f t="shared" si="1744"/>
        <v/>
      </c>
      <c r="R2550" s="567" t="str">
        <f t="shared" si="1744"/>
        <v/>
      </c>
      <c r="S2550" s="567" t="str">
        <f t="shared" si="1744"/>
        <v/>
      </c>
      <c r="T2550" s="567" t="str">
        <f t="shared" si="1744"/>
        <v/>
      </c>
      <c r="U2550" s="567" t="str">
        <f t="shared" si="1744"/>
        <v/>
      </c>
      <c r="V2550" s="567" t="str">
        <f t="shared" si="1744"/>
        <v/>
      </c>
      <c r="W2550" s="567" t="str">
        <f t="shared" si="1744"/>
        <v/>
      </c>
      <c r="X2550" s="567" t="str">
        <f t="shared" si="1744"/>
        <v/>
      </c>
    </row>
    <row r="2551" spans="2:24" hidden="1">
      <c r="B2551" s="554" t="s">
        <v>805</v>
      </c>
      <c r="D2551" s="1">
        <f ca="1">D1362</f>
        <v>1900</v>
      </c>
      <c r="E2551" s="1">
        <f ca="1">E1362</f>
        <v>1</v>
      </c>
      <c r="F2551" s="1">
        <f ca="1">IF(D2552&gt;10,F1362,1)</f>
        <v>1</v>
      </c>
      <c r="G2551" s="553" t="str">
        <f ca="1">IF(ISBLANK(OFFSET($E$269,$D2550,0)),"brak daty",IF(D2552&gt;10,EDATE(OFFSET($E$269,$D2550,0),D2554),DATE(D2551,E2551,1)))</f>
        <v>brak daty</v>
      </c>
      <c r="H2551" s="566" t="b">
        <f ca="1">SUM(K2551:X2551)=D2554</f>
        <v>1</v>
      </c>
      <c r="I2551" s="1" t="s">
        <v>801</v>
      </c>
      <c r="K2551" s="5">
        <f ca="1">IF(AND($G2552,NOT(ISTEXT($G2551)),ISNUMBER(Poczatek),ISNUMBER(Koniec_Projekt)),IFERROR(IF($D2551=LataProjekcji,$F2551,IF($D2551&lt;LataProjekcji,IF((SUM(K2551)+12)&lt;$D2554,12,$D2554-SUM(K2551)),0)),0),0)</f>
        <v>0</v>
      </c>
      <c r="L2551" s="5">
        <f ca="1">IF(AND($G2552,NOT(ISTEXT($G2551)),ISNUMBER(Poczatek),ISNUMBER(Koniec_Projekt)),IFERROR(IF($D2551=LataProjekcji,$F2551,IF($D2551&lt;LataProjekcji,IF((SUM($K2551:K2551)+12)&lt;$D2554,12,$D2554-SUM($K2551:K2551)),0)),0),0)</f>
        <v>0</v>
      </c>
      <c r="M2551" s="5">
        <f ca="1">IF(AND($G2552,NOT(ISTEXT($G2551)),ISNUMBER(Poczatek),ISNUMBER(Koniec_Projekt)),IFERROR(IF($D2551=LataProjekcji,$F2551,IF($D2551&lt;LataProjekcji,IF((SUM($K2551:L2551)+12)&lt;$D2554,12,$D2554-SUM($K2551:L2551)),0)),0),0)</f>
        <v>0</v>
      </c>
      <c r="N2551" s="5">
        <f ca="1">IF(AND($G2552,NOT(ISTEXT($G2551)),ISNUMBER(Poczatek),ISNUMBER(Koniec_Projekt)),IFERROR(IF($D2551=LataProjekcji,$F2551,IF($D2551&lt;LataProjekcji,IF((SUM($K2551:M2551)+12)&lt;$D2554,12,$D2554-SUM($K2551:M2551)),0)),0),0)</f>
        <v>0</v>
      </c>
      <c r="O2551" s="5">
        <f ca="1">IF(AND($G2552,NOT(ISTEXT($G2551)),ISNUMBER(Poczatek),ISNUMBER(Koniec_Projekt)),IFERROR(IF($D2551=LataProjekcji,$F2551,IF($D2551&lt;LataProjekcji,IF((SUM($K2551:N2551)+12)&lt;$D2554,12,$D2554-SUM($K2551:N2551)),0)),0),0)</f>
        <v>0</v>
      </c>
      <c r="P2551" s="5">
        <f ca="1">IF(AND($G2552,NOT(ISTEXT($G2551)),ISNUMBER(Poczatek),ISNUMBER(Koniec_Projekt)),IFERROR(IF($D2551=LataProjekcji,$F2551,IF($D2551&lt;LataProjekcji,IF((SUM($K2551:O2551)+12)&lt;$D2554,12,$D2554-SUM($K2551:O2551)),0)),0),0)</f>
        <v>0</v>
      </c>
      <c r="Q2551" s="5">
        <f ca="1">IF(AND($G2552,NOT(ISTEXT($G2551)),ISNUMBER(Poczatek),ISNUMBER(Koniec_Projekt)),IFERROR(IF($D2551=LataProjekcji,$F2551,IF($D2551&lt;LataProjekcji,IF((SUM($K2551:P2551)+12)&lt;$D2554,12,$D2554-SUM($K2551:P2551)),0)),0),0)</f>
        <v>0</v>
      </c>
      <c r="R2551" s="5">
        <f ca="1">IF(AND($G2552,NOT(ISTEXT($G2551)),ISNUMBER(Poczatek),ISNUMBER(Koniec_Projekt)),IFERROR(IF($D2551=LataProjekcji,$F2551,IF($D2551&lt;LataProjekcji,IF((SUM($K2551:Q2551)+12)&lt;$D2554,12,$D2554-SUM($K2551:Q2551)),0)),0),0)</f>
        <v>0</v>
      </c>
      <c r="S2551" s="5">
        <f ca="1">IF(AND($G2552,NOT(ISTEXT($G2551)),ISNUMBER(Poczatek),ISNUMBER(Koniec_Projekt)),IFERROR(IF($D2551=LataProjekcji,$F2551,IF($D2551&lt;LataProjekcji,IF((SUM($K2551:R2551)+12)&lt;$D2554,12,$D2554-SUM($K2551:R2551)),0)),0),0)</f>
        <v>0</v>
      </c>
      <c r="T2551" s="5">
        <f ca="1">IF(AND($G2552,NOT(ISTEXT($G2551)),ISNUMBER(Poczatek),ISNUMBER(Koniec_Projekt)),IFERROR(IF($D2551=LataProjekcji,$F2551,IF($D2551&lt;LataProjekcji,IF((SUM($K2551:S2551)+12)&lt;$D2554,12,$D2554-SUM($K2551:S2551)),0)),0),0)</f>
        <v>0</v>
      </c>
      <c r="U2551" s="5">
        <f ca="1">IF(AND($G2552,NOT(ISTEXT($G2551)),ISNUMBER(Poczatek),ISNUMBER(Koniec_Projekt)),IFERROR(IF($D2551=LataProjekcji,$F2551,IF($D2551&lt;LataProjekcji,IF((SUM($K2551:T2551)+12)&lt;$D2554,12,$D2554-SUM($K2551:T2551)),0)),0),0)</f>
        <v>0</v>
      </c>
      <c r="V2551" s="5">
        <f ca="1">IF(AND($G2552,NOT(ISTEXT($G2551)),ISNUMBER(Poczatek),ISNUMBER(Koniec_Projekt)),IFERROR(IF($D2551=LataProjekcji,$F2551,IF($D2551&lt;LataProjekcji,IF((SUM($K2551:U2551)+12)&lt;$D2554,12,$D2554-SUM($K2551:U2551)),0)),0),0)</f>
        <v>0</v>
      </c>
      <c r="W2551" s="5">
        <f ca="1">IF(AND($G2552,NOT(ISTEXT($G2551)),ISNUMBER(Poczatek),ISNUMBER(Koniec_Projekt)),IFERROR(IF($D2551=LataProjekcji,$F2551,IF($D2551&lt;LataProjekcji,IF((SUM($K2551:V2551)+12)&lt;$D2554,12,$D2554-SUM($K2551:V2551)),0)),0),0)</f>
        <v>0</v>
      </c>
      <c r="X2551" s="5">
        <f ca="1">IF(AND($G2552,NOT(ISTEXT($G2551)),ISNUMBER(Poczatek),ISNUMBER(Koniec_Projekt)),IFERROR(IF($D2551=LataProjekcji,$F2551,IF($D2551&lt;LataProjekcji,IF((SUM($K2551:W2551)+12)&lt;$D2554,12,$D2554-SUM($K2551:W2551)),0)),0),0)</f>
        <v>0</v>
      </c>
    </row>
    <row r="2552" spans="2:24" hidden="1">
      <c r="B2552" s="554" t="s">
        <v>807</v>
      </c>
      <c r="D2552" s="5">
        <f ca="1">D1363</f>
        <v>0</v>
      </c>
      <c r="E2552" s="474">
        <f ca="1">E1363</f>
        <v>0</v>
      </c>
      <c r="F2552" s="474">
        <f ca="1">F1363</f>
        <v>0</v>
      </c>
      <c r="G2552" s="1" t="b">
        <f>NOT(ISBLANK(am_wnip))</f>
        <v>0</v>
      </c>
      <c r="H2552" s="566" t="b">
        <f ca="1">SUM(K2552:X2552)=E2554</f>
        <v>1</v>
      </c>
      <c r="I2552" s="1" t="s">
        <v>802</v>
      </c>
      <c r="K2552" s="565">
        <f ca="1">IF(AND($G2552,NOT(ISTEXT($G2551)),ISNUMBER(Poczatek),ISNUMBER(Koniec_Projekt)),IFERROR(IF($D2551=LataProjekcji,IF($F2551&gt;$E2554,$E2554,$F2551),IF($D2554&gt;=$E2554,(IF($D2551&lt;LataProjekcji,IF((SUM(J2552:$K2552)+12)&lt;$E2554,12,$E2554-SUM(J2552:$K2552)),0)),(IF($D2551&lt;LataProjekcji,IF((SUM(J2552:$K2552)+12)&lt;$D2554,12,$D2554-SUM(J2552:$K2552)),0)))),0),0)</f>
        <v>0</v>
      </c>
      <c r="L2552" s="565">
        <f ca="1">IF(AND($G2552,NOT(ISTEXT($G2551)),ISNUMBER(Poczatek),ISNUMBER(Koniec_Projekt)),IFERROR(IF($D2551=LataProjekcji,IF($F2551&gt;$E2554,$E2554,$F2551),IF($D2554&gt;=$E2554,(IF($D2551&lt;LataProjekcji,IF((SUM($K2552:K2552)+12)&lt;$E2554,12,$E2554-SUM($K2552:K2552)),0)),(IF($D2551&lt;LataProjekcji,IF((SUM($K2552:K2552)+12)&lt;$D2554,12,$D2554-SUM($K2552:K2552)),0)))),0),0)</f>
        <v>0</v>
      </c>
      <c r="M2552" s="565">
        <f ca="1">IF(AND($G2552,NOT(ISTEXT($G2551)),ISNUMBER(Poczatek),ISNUMBER(Koniec_Projekt)),IFERROR(IF($D2551=LataProjekcji,IF($F2551&gt;$E2554,$E2554,$F2551),IF($D2554&gt;=$E2554,(IF($D2551&lt;LataProjekcji,IF((SUM($K2552:L2552)+12)&lt;$E2554,12,$E2554-SUM($K2552:L2552)),0)),(IF($D2551&lt;LataProjekcji,IF((SUM($K2552:L2552)+12)&lt;$D2554,12,$D2554-SUM($K2552:L2552)),0)))),0),0)</f>
        <v>0</v>
      </c>
      <c r="N2552" s="565">
        <f ca="1">IF(AND($G2552,NOT(ISTEXT($G2551)),ISNUMBER(Poczatek),ISNUMBER(Koniec_Projekt)),IFERROR(IF($D2551=LataProjekcji,IF($F2551&gt;$E2554,$E2554,$F2551),IF($D2554&gt;=$E2554,(IF($D2551&lt;LataProjekcji,IF((SUM($K2552:M2552)+12)&lt;$E2554,12,$E2554-SUM($K2552:M2552)),0)),(IF($D2551&lt;LataProjekcji,IF((SUM($K2552:M2552)+12)&lt;$D2554,12,$D2554-SUM($K2552:M2552)),0)))),0),0)</f>
        <v>0</v>
      </c>
      <c r="O2552" s="565">
        <f ca="1">IF(AND($G2552,NOT(ISTEXT($G2551)),ISNUMBER(Poczatek),ISNUMBER(Koniec_Projekt)),IFERROR(IF($D2551=LataProjekcji,IF($F2551&gt;$E2554,$E2554,$F2551),IF($D2554&gt;=$E2554,(IF($D2551&lt;LataProjekcji,IF((SUM($K2552:N2552)+12)&lt;$E2554,12,$E2554-SUM($K2552:N2552)),0)),(IF($D2551&lt;LataProjekcji,IF((SUM($K2552:N2552)+12)&lt;$D2554,12,$D2554-SUM($K2552:N2552)),0)))),0),0)</f>
        <v>0</v>
      </c>
      <c r="P2552" s="565">
        <f ca="1">IF(AND($G2552,NOT(ISTEXT($G2551)),ISNUMBER(Poczatek),ISNUMBER(Koniec_Projekt)),IFERROR(IF($D2551=LataProjekcji,IF($F2551&gt;$E2554,$E2554,$F2551),IF($D2554&gt;=$E2554,(IF($D2551&lt;LataProjekcji,IF((SUM($K2552:O2552)+12)&lt;$E2554,12,$E2554-SUM($K2552:O2552)),0)),(IF($D2551&lt;LataProjekcji,IF((SUM($K2552:O2552)+12)&lt;$D2554,12,$D2554-SUM($K2552:O2552)),0)))),0),0)</f>
        <v>0</v>
      </c>
      <c r="Q2552" s="565">
        <f ca="1">IF(AND($G2552,NOT(ISTEXT($G2551)),ISNUMBER(Poczatek),ISNUMBER(Koniec_Projekt)),IFERROR(IF($D2551=LataProjekcji,IF($F2551&gt;$E2554,$E2554,$F2551),IF($D2554&gt;=$E2554,(IF($D2551&lt;LataProjekcji,IF((SUM($K2552:P2552)+12)&lt;$E2554,12,$E2554-SUM($K2552:P2552)),0)),(IF($D2551&lt;LataProjekcji,IF((SUM($K2552:P2552)+12)&lt;$D2554,12,$D2554-SUM($K2552:P2552)),0)))),0),0)</f>
        <v>0</v>
      </c>
      <c r="R2552" s="565">
        <f ca="1">IF(AND($G2552,NOT(ISTEXT($G2551)),ISNUMBER(Poczatek),ISNUMBER(Koniec_Projekt)),IFERROR(IF($D2551=LataProjekcji,IF($F2551&gt;$E2554,$E2554,$F2551),IF($D2554&gt;=$E2554,(IF($D2551&lt;LataProjekcji,IF((SUM($K2552:Q2552)+12)&lt;$E2554,12,$E2554-SUM($K2552:Q2552)),0)),(IF($D2551&lt;LataProjekcji,IF((SUM($K2552:Q2552)+12)&lt;$D2554,12,$D2554-SUM($K2552:Q2552)),0)))),0),0)</f>
        <v>0</v>
      </c>
      <c r="S2552" s="565">
        <f ca="1">IF(AND($G2552,NOT(ISTEXT($G2551)),ISNUMBER(Poczatek),ISNUMBER(Koniec_Projekt)),IFERROR(IF($D2551=LataProjekcji,IF($F2551&gt;$E2554,$E2554,$F2551),IF($D2554&gt;=$E2554,(IF($D2551&lt;LataProjekcji,IF((SUM($K2552:R2552)+12)&lt;$E2554,12,$E2554-SUM($K2552:R2552)),0)),(IF($D2551&lt;LataProjekcji,IF((SUM($K2552:R2552)+12)&lt;$D2554,12,$D2554-SUM($K2552:R2552)),0)))),0),0)</f>
        <v>0</v>
      </c>
      <c r="T2552" s="565">
        <f ca="1">IF(AND($G2552,NOT(ISTEXT($G2551)),ISNUMBER(Poczatek),ISNUMBER(Koniec_Projekt)),IFERROR(IF($D2551=LataProjekcji,IF($F2551&gt;$E2554,$E2554,$F2551),IF($D2554&gt;=$E2554,(IF($D2551&lt;LataProjekcji,IF((SUM($K2552:S2552)+12)&lt;$E2554,12,$E2554-SUM($K2552:S2552)),0)),(IF($D2551&lt;LataProjekcji,IF((SUM($K2552:S2552)+12)&lt;$D2554,12,$D2554-SUM($K2552:S2552)),0)))),0),0)</f>
        <v>0</v>
      </c>
      <c r="U2552" s="565">
        <f ca="1">IF(AND($G2552,NOT(ISTEXT($G2551)),ISNUMBER(Poczatek),ISNUMBER(Koniec_Projekt)),IFERROR(IF($D2551=LataProjekcji,IF($F2551&gt;$E2554,$E2554,$F2551),IF($D2554&gt;=$E2554,(IF($D2551&lt;LataProjekcji,IF((SUM($K2552:T2552)+12)&lt;$E2554,12,$E2554-SUM($K2552:T2552)),0)),(IF($D2551&lt;LataProjekcji,IF((SUM($K2552:T2552)+12)&lt;$D2554,12,$D2554-SUM($K2552:T2552)),0)))),0),0)</f>
        <v>0</v>
      </c>
      <c r="V2552" s="565">
        <f ca="1">IF(AND($G2552,NOT(ISTEXT($G2551)),ISNUMBER(Poczatek),ISNUMBER(Koniec_Projekt)),IFERROR(IF($D2551=LataProjekcji,IF($F2551&gt;$E2554,$E2554,$F2551),IF($D2554&gt;=$E2554,(IF($D2551&lt;LataProjekcji,IF((SUM($K2552:U2552)+12)&lt;$E2554,12,$E2554-SUM($K2552:U2552)),0)),(IF($D2551&lt;LataProjekcji,IF((SUM($K2552:U2552)+12)&lt;$D2554,12,$D2554-SUM($K2552:U2552)),0)))),0),0)</f>
        <v>0</v>
      </c>
      <c r="W2552" s="565">
        <f ca="1">IF(AND($G2552,NOT(ISTEXT($G2551)),ISNUMBER(Poczatek),ISNUMBER(Koniec_Projekt)),IFERROR(IF($D2551=LataProjekcji,IF($F2551&gt;$E2554,$E2554,$F2551),IF($D2554&gt;=$E2554,(IF($D2551&lt;LataProjekcji,IF((SUM($K2552:V2552)+12)&lt;$E2554,12,$E2554-SUM($K2552:V2552)),0)),(IF($D2551&lt;LataProjekcji,IF((SUM($K2552:V2552)+12)&lt;$D2554,12,$D2554-SUM($K2552:V2552)),0)))),0),0)</f>
        <v>0</v>
      </c>
      <c r="X2552" s="565">
        <f ca="1">IF(AND($G2552,NOT(ISTEXT($G2551)),ISNUMBER(Poczatek),ISNUMBER(Koniec_Projekt)),IFERROR(IF($D2551=LataProjekcji,IF($F2551&gt;$E2554,$E2554,$F2551),IF($D2554&gt;=$E2554,(IF($D2551&lt;LataProjekcji,IF((SUM($K2552:W2552)+12)&lt;$E2554,12,$E2554-SUM($K2552:W2552)),0)),(IF($D2551&lt;LataProjekcji,IF((SUM($K2552:W2552)+12)&lt;$D2554,12,$D2554-SUM($K2552:W2552)),0)))),0),0)</f>
        <v>0</v>
      </c>
    </row>
    <row r="2553" spans="2:24" hidden="1">
      <c r="B2553" s="554" t="s">
        <v>806</v>
      </c>
      <c r="D2553" s="474">
        <f ca="1">D1364</f>
        <v>0</v>
      </c>
      <c r="E2553" s="474">
        <f ca="1">IF(D2552&gt;10,ROUND(D2553/12,2),D2553)</f>
        <v>0</v>
      </c>
      <c r="F2553" s="552">
        <f>Koniec_Projekt</f>
        <v>0</v>
      </c>
      <c r="G2553" s="330">
        <f>Miesiac_Koniec_Projekt</f>
        <v>0</v>
      </c>
      <c r="H2553" s="566" t="b">
        <f ca="1">SUM(K2553:X2553)=D2552</f>
        <v>1</v>
      </c>
      <c r="I2553" s="1" t="s">
        <v>739</v>
      </c>
      <c r="K2553" s="256">
        <f ca="1">IF(AND($G2552,NOT(ISTEXT($G2551)),ISNUMBER(Poczatek),ISNUMBER(Koniec_Projekt)),IFERROR(IF(LataProjekcji=$F2554,ROUND($D2552,0),ROUND(K2551*$E2553,0)),0),0)</f>
        <v>0</v>
      </c>
      <c r="L2553" s="5">
        <f ca="1">IF(AND($G2552,NOT(ISTEXT($G2551)),ISNUMBER(Poczatek),ISNUMBER(Koniec_Projekt)),IFERROR(IF(LataProjekcji=$F2554,ROUND($D2552-SUM(K2553:$K2553),0),ROUND(L2551*$E2553,0)),0),0)</f>
        <v>0</v>
      </c>
      <c r="M2553" s="5">
        <f ca="1">IF(AND($G2552,NOT(ISTEXT($G2551)),ISNUMBER(Poczatek),ISNUMBER(Koniec_Projekt)),IFERROR(IF(LataProjekcji=$F2554,ROUND($D2552-SUM($K2553:L2553),0),ROUND(M2551*$E2553,0)),0),0)</f>
        <v>0</v>
      </c>
      <c r="N2553" s="5">
        <f ca="1">IF(AND($G2552,NOT(ISTEXT($G2551)),ISNUMBER(Poczatek),ISNUMBER(Koniec_Projekt)),IFERROR(IF(LataProjekcji=$F2554,ROUND($D2552-SUM($K2553:M2553),0),ROUND(N2551*$E2553,0)),0),0)</f>
        <v>0</v>
      </c>
      <c r="O2553" s="5">
        <f ca="1">IF(AND($G2552,NOT(ISTEXT($G2551)),ISNUMBER(Poczatek),ISNUMBER(Koniec_Projekt)),IFERROR(IF(LataProjekcji=$F2554,ROUND($D2552-SUM($K2553:N2553),0),ROUND(O2551*$E2553,0)),0),0)</f>
        <v>0</v>
      </c>
      <c r="P2553" s="5">
        <f ca="1">IF(AND($G2552,NOT(ISTEXT($G2551)),ISNUMBER(Poczatek),ISNUMBER(Koniec_Projekt)),IFERROR(IF(LataProjekcji=$F2554,ROUND($D2552-SUM($K2553:O2553),0),ROUND(P2551*$E2553,0)),0),0)</f>
        <v>0</v>
      </c>
      <c r="Q2553" s="5">
        <f ca="1">IF(AND($G2552,NOT(ISTEXT($G2551)),ISNUMBER(Poczatek),ISNUMBER(Koniec_Projekt)),IFERROR(IF(LataProjekcji=$F2554,ROUND($D2552-SUM($K2553:P2553),0),ROUND(Q2551*$E2553,0)),0),0)</f>
        <v>0</v>
      </c>
      <c r="R2553" s="5">
        <f ca="1">IF(AND($G2552,NOT(ISTEXT($G2551)),ISNUMBER(Poczatek),ISNUMBER(Koniec_Projekt)),IFERROR(IF(LataProjekcji=$F2554,ROUND($D2552-SUM($K2553:Q2553),0),ROUND(R2551*$E2553,0)),0),0)</f>
        <v>0</v>
      </c>
      <c r="S2553" s="5">
        <f ca="1">IF(AND($G2552,NOT(ISTEXT($G2551)),ISNUMBER(Poczatek),ISNUMBER(Koniec_Projekt)),IFERROR(IF(LataProjekcji=$F2554,ROUND($D2552-SUM($K2553:R2553),0),ROUND(S2551*$E2553,0)),0),0)</f>
        <v>0</v>
      </c>
      <c r="T2553" s="5">
        <f ca="1">IF(AND($G2552,NOT(ISTEXT($G2551)),ISNUMBER(Poczatek),ISNUMBER(Koniec_Projekt)),IFERROR(IF(LataProjekcji=$F2554,ROUND($D2552-SUM($K2553:S2553),0),ROUND(T2551*$E2553,0)),0),0)</f>
        <v>0</v>
      </c>
      <c r="U2553" s="5">
        <f ca="1">IF(AND($G2552,NOT(ISTEXT($G2551)),ISNUMBER(Poczatek),ISNUMBER(Koniec_Projekt)),IFERROR(IF(LataProjekcji=$F2554,ROUND($D2552-SUM($K2553:T2553),0),ROUND(U2551*$E2553,0)),0),0)</f>
        <v>0</v>
      </c>
      <c r="V2553" s="5">
        <f ca="1">IF(AND($G2552,NOT(ISTEXT($G2551)),ISNUMBER(Poczatek),ISNUMBER(Koniec_Projekt)),IFERROR(IF(LataProjekcji=$F2554,ROUND($D2552-SUM($K2553:U2553),0),ROUND(V2551*$E2553,0)),0),0)</f>
        <v>0</v>
      </c>
      <c r="W2553" s="5">
        <f ca="1">IF(AND($G2552,NOT(ISTEXT($G2551)),ISNUMBER(Poczatek),ISNUMBER(Koniec_Projekt)),IFERROR(IF(LataProjekcji=$F2554,ROUND($D2552-SUM($K2553:V2553),0),ROUND(W2551*$E2553,0)),0),0)</f>
        <v>0</v>
      </c>
      <c r="X2553" s="5">
        <f ca="1">IF(AND($G2552,NOT(ISTEXT($G2551)),ISNUMBER(Poczatek),ISNUMBER(Koniec_Projekt)),IFERROR(IF(LataProjekcji=$F2554,ROUND($D2552-SUM($K2553:W2553),0),ROUND(X2551*$E2553,0)),0),0)</f>
        <v>0</v>
      </c>
    </row>
    <row r="2554" spans="2:24" hidden="1">
      <c r="B2554" s="554" t="s">
        <v>803</v>
      </c>
      <c r="D2554" s="1">
        <f ca="1">IFERROR(ROUNDUP(D2552/E2553,0),0)</f>
        <v>0</v>
      </c>
      <c r="E2554" s="1">
        <f ca="1">IF(D2554=0,0,DATEDIF(DATE(D2551,E2551,1),DATE(F2553,G2553,1),"m"))</f>
        <v>0</v>
      </c>
      <c r="F2554" s="1" t="str">
        <f ca="1">IFERROR(YEAR(G2551),"brak daty")</f>
        <v>brak daty</v>
      </c>
      <c r="G2554" s="1" t="str">
        <f ca="1">IFERROR(MONTH(G2551),"brak daty")</f>
        <v>brak daty</v>
      </c>
      <c r="H2554" s="5"/>
      <c r="I2554" s="1" t="s">
        <v>444</v>
      </c>
      <c r="K2554" s="5">
        <f ca="1">IF(AND($G2552,NOT(ISTEXT($G2551)),ISNUMBER(Poczatek),ISNUMBER(Koniec_Projekt)),IFERROR(IF(LataProjekcji=$F2553,IF(AND($G2553=$G2554,$F2553=$F2554),ROUND($D2552-SUM($K2554),0),ROUND(K2552*$E2553,0)),IF(LataProjekcji&gt;$F2553,0,ROUND(K2552*$E2553,0))),0),0)</f>
        <v>0</v>
      </c>
      <c r="L2554" s="5">
        <f ca="1">IF(AND($G2552,NOT(ISTEXT($G2551)),ISNUMBER(Poczatek),ISNUMBER(Koniec_Projekt)),IFERROR(IF(LataProjekcji=$F2553,IF(AND($G2553=$G2554,$F2553=$F2554),ROUND($D2552-SUM($K2554:K2554),0),ROUND(L2552*$E2553,0)),IF(LataProjekcji&gt;$F2553,0,ROUND(L2552*$E2553,0))),0),0)</f>
        <v>0</v>
      </c>
      <c r="M2554" s="5">
        <f ca="1">IF(AND($G2552,NOT(ISTEXT($G2551)),ISNUMBER(Poczatek),ISNUMBER(Koniec_Projekt)),IFERROR(IF(LataProjekcji=$F2553,IF(AND($G2553=$G2554,$F2553=$F2554),ROUND($D2552-SUM($K2554:L2554),0),ROUND(M2552*$E2553,0)),IF(LataProjekcji&gt;$F2553,0,ROUND(M2552*$E2553,0))),0),0)</f>
        <v>0</v>
      </c>
      <c r="N2554" s="5">
        <f ca="1">IF(AND($G2552,NOT(ISTEXT($G2551)),ISNUMBER(Poczatek),ISNUMBER(Koniec_Projekt)),IFERROR(IF(LataProjekcji=$F2553,IF(AND($G2553=$G2554,$F2553=$F2554),ROUND($D2552-SUM($K2554:M2554),0),ROUND(N2552*$E2553,0)),IF(LataProjekcji&gt;$F2553,0,ROUND(N2552*$E2553,0))),0),0)</f>
        <v>0</v>
      </c>
      <c r="O2554" s="5">
        <f ca="1">IF(AND($G2552,NOT(ISTEXT($G2551)),ISNUMBER(Poczatek),ISNUMBER(Koniec_Projekt)),IFERROR(IF(LataProjekcji=$F2553,IF(AND($G2553=$G2554,$F2553=$F2554),ROUND($D2552-SUM($K2554:N2554),0),ROUND(O2552*$E2553,0)),IF(LataProjekcji&gt;$F2553,0,ROUND(O2552*$E2553,0))),0),0)</f>
        <v>0</v>
      </c>
      <c r="P2554" s="5">
        <f ca="1">IF(AND($G2552,NOT(ISTEXT($G2551)),ISNUMBER(Poczatek),ISNUMBER(Koniec_Projekt)),IFERROR(IF(LataProjekcji=$F2553,IF(AND($G2553=$G2554,$F2553=$F2554),ROUND($D2552-SUM($K2554:O2554),0),ROUND(P2552*$E2553,0)),IF(LataProjekcji&gt;$F2553,0,ROUND(P2552*$E2553,0))),0),0)</f>
        <v>0</v>
      </c>
      <c r="Q2554" s="5">
        <f ca="1">IF(AND($G2552,NOT(ISTEXT($G2551)),ISNUMBER(Poczatek),ISNUMBER(Koniec_Projekt)),IFERROR(IF(LataProjekcji=$F2553,IF(AND($G2553=$G2554,$F2553=$F2554),ROUND($D2552-SUM($K2554:P2554),0),ROUND(Q2552*$E2553,0)),IF(LataProjekcji&gt;$F2553,0,ROUND(Q2552*$E2553,0))),0),0)</f>
        <v>0</v>
      </c>
      <c r="R2554" s="5">
        <f ca="1">IF(AND($G2552,NOT(ISTEXT($G2551)),ISNUMBER(Poczatek),ISNUMBER(Koniec_Projekt)),IFERROR(IF(LataProjekcji=$F2553,IF(AND($G2553=$G2554,$F2553=$F2554),ROUND($D2552-SUM($K2554:Q2554),0),ROUND(R2552*$E2553,0)),IF(LataProjekcji&gt;$F2553,0,ROUND(R2552*$E2553,0))),0),0)</f>
        <v>0</v>
      </c>
      <c r="S2554" s="5">
        <f ca="1">IF(AND($G2552,NOT(ISTEXT($G2551)),ISNUMBER(Poczatek),ISNUMBER(Koniec_Projekt)),IFERROR(IF(LataProjekcji=$F2553,IF(AND($G2553=$G2554,$F2553=$F2554),ROUND($D2552-SUM($K2554:R2554),0),ROUND(S2552*$E2553,0)),IF(LataProjekcji&gt;$F2553,0,ROUND(S2552*$E2553,0))),0),0)</f>
        <v>0</v>
      </c>
      <c r="T2554" s="5">
        <f ca="1">IF(AND($G2552,NOT(ISTEXT($G2551)),ISNUMBER(Poczatek),ISNUMBER(Koniec_Projekt)),IFERROR(IF(LataProjekcji=$F2553,IF(AND($G2553=$G2554,$F2553=$F2554),ROUND($D2552-SUM($K2554:S2554),0),ROUND(T2552*$E2553,0)),IF(LataProjekcji&gt;$F2553,0,ROUND(T2552*$E2553,0))),0),0)</f>
        <v>0</v>
      </c>
      <c r="U2554" s="5">
        <f ca="1">IF(AND($G2552,NOT(ISTEXT($G2551)),ISNUMBER(Poczatek),ISNUMBER(Koniec_Projekt)),IFERROR(IF(LataProjekcji=$F2553,IF(AND($G2553=$G2554,$F2553=$F2554),ROUND($D2552-SUM($K2554:T2554),0),ROUND(U2552*$E2553,0)),IF(LataProjekcji&gt;$F2553,0,ROUND(U2552*$E2553,0))),0),0)</f>
        <v>0</v>
      </c>
      <c r="V2554" s="5">
        <f ca="1">IF(AND($G2552,NOT(ISTEXT($G2551)),ISNUMBER(Poczatek),ISNUMBER(Koniec_Projekt)),IFERROR(IF(LataProjekcji=$F2553,IF(AND($G2553=$G2554,$F2553=$F2554),ROUND($D2552-SUM($K2554:U2554),0),ROUND(V2552*$E2553,0)),IF(LataProjekcji&gt;$F2553,0,ROUND(V2552*$E2553,0))),0),0)</f>
        <v>0</v>
      </c>
      <c r="W2554" s="5">
        <f ca="1">IF(AND($G2552,NOT(ISTEXT($G2551)),ISNUMBER(Poczatek),ISNUMBER(Koniec_Projekt)),IFERROR(IF(LataProjekcji=$F2553,IF(AND($G2553=$G2554,$F2553=$F2554),ROUND($D2552-SUM($K2554:V2554),0),ROUND(W2552*$E2553,0)),IF(LataProjekcji&gt;$F2553,0,ROUND(W2552*$E2553,0))),0),0)</f>
        <v>0</v>
      </c>
      <c r="X2554" s="5">
        <f ca="1">IF(AND($G2552,NOT(ISTEXT($G2551)),ISNUMBER(Poczatek),ISNUMBER(Koniec_Projekt)),IFERROR(IF(LataProjekcji=$F2553,IF(AND($G2553=$G2554,$F2553=$F2554),ROUND($D2552-SUM($K2554:W2554),0),ROUND(X2552*$E2553,0)),IF(LataProjekcji&gt;$F2553,0,ROUND(X2552*$E2553,0))),0),0)</f>
        <v>0</v>
      </c>
    </row>
    <row r="2555" spans="2:24" ht="12.75" hidden="1" thickBot="1">
      <c r="B2555" s="555" t="s">
        <v>804</v>
      </c>
      <c r="C2555" s="556"/>
      <c r="D2555" s="557">
        <f ca="1">IF(D2552&gt;10,ROUND((D2554-1)*E2553,0),E2553)</f>
        <v>0</v>
      </c>
      <c r="E2555" s="557">
        <f ca="1">D2552-D2555</f>
        <v>0</v>
      </c>
      <c r="F2555" s="556"/>
      <c r="G2555" s="556"/>
      <c r="H2555" s="556"/>
      <c r="I2555" s="556"/>
      <c r="J2555" s="556"/>
      <c r="K2555" s="556"/>
      <c r="L2555" s="556"/>
      <c r="M2555" s="556"/>
      <c r="N2555" s="556"/>
      <c r="O2555" s="556"/>
      <c r="P2555" s="556"/>
      <c r="Q2555" s="556"/>
      <c r="R2555" s="556"/>
      <c r="S2555" s="556"/>
      <c r="T2555" s="556"/>
      <c r="U2555" s="556"/>
      <c r="V2555" s="556"/>
      <c r="W2555" s="556"/>
      <c r="X2555" s="556"/>
    </row>
    <row r="2556" spans="2:24" ht="12.75" hidden="1" thickTop="1">
      <c r="C2556" s="251"/>
    </row>
    <row r="2557" spans="2:24" ht="12.75" hidden="1" thickBot="1">
      <c r="B2557" s="558" t="str">
        <f ca="1">"nazwa ST: "&amp;B1368</f>
        <v>nazwa ST: 0</v>
      </c>
      <c r="C2557" s="558"/>
      <c r="D2557" s="559">
        <f>D1368</f>
        <v>13</v>
      </c>
      <c r="E2557" s="558"/>
      <c r="F2557" s="558"/>
      <c r="G2557" s="558"/>
      <c r="H2557" s="558"/>
      <c r="I2557" s="558"/>
      <c r="J2557" s="558"/>
      <c r="K2557" s="567" t="str">
        <f t="shared" ref="K2557:X2557" si="1745">LataProjekcji</f>
        <v>Uzupełnij dane</v>
      </c>
      <c r="L2557" s="567" t="str">
        <f t="shared" si="1745"/>
        <v/>
      </c>
      <c r="M2557" s="567" t="str">
        <f t="shared" si="1745"/>
        <v/>
      </c>
      <c r="N2557" s="567" t="str">
        <f t="shared" si="1745"/>
        <v/>
      </c>
      <c r="O2557" s="567" t="str">
        <f t="shared" si="1745"/>
        <v/>
      </c>
      <c r="P2557" s="567" t="str">
        <f t="shared" si="1745"/>
        <v/>
      </c>
      <c r="Q2557" s="567" t="str">
        <f t="shared" si="1745"/>
        <v/>
      </c>
      <c r="R2557" s="567" t="str">
        <f t="shared" si="1745"/>
        <v/>
      </c>
      <c r="S2557" s="567" t="str">
        <f t="shared" si="1745"/>
        <v/>
      </c>
      <c r="T2557" s="567" t="str">
        <f t="shared" si="1745"/>
        <v/>
      </c>
      <c r="U2557" s="567" t="str">
        <f t="shared" si="1745"/>
        <v/>
      </c>
      <c r="V2557" s="567" t="str">
        <f t="shared" si="1745"/>
        <v/>
      </c>
      <c r="W2557" s="567" t="str">
        <f t="shared" si="1745"/>
        <v/>
      </c>
      <c r="X2557" s="567" t="str">
        <f t="shared" si="1745"/>
        <v/>
      </c>
    </row>
    <row r="2558" spans="2:24" hidden="1">
      <c r="B2558" s="554" t="s">
        <v>805</v>
      </c>
      <c r="D2558" s="1">
        <f ca="1">D1369</f>
        <v>1900</v>
      </c>
      <c r="E2558" s="1">
        <f ca="1">E1369</f>
        <v>1</v>
      </c>
      <c r="F2558" s="1">
        <f ca="1">IF(D2559&gt;10,F1369,1)</f>
        <v>1</v>
      </c>
      <c r="G2558" s="553" t="str">
        <f ca="1">IF(ISBLANK(OFFSET($E$269,$D2557,0)),"brak daty",IF(D2559&gt;10,EDATE(OFFSET($E$269,$D2557,0),D2561),DATE(D2558,E2558,1)))</f>
        <v>brak daty</v>
      </c>
      <c r="H2558" s="566" t="b">
        <f ca="1">SUM(K2558:X2558)=D2561</f>
        <v>1</v>
      </c>
      <c r="I2558" s="1" t="s">
        <v>801</v>
      </c>
      <c r="K2558" s="5">
        <f ca="1">IF(AND($G2559,NOT(ISTEXT($G2558)),ISNUMBER(Poczatek),ISNUMBER(Koniec_Projekt)),IFERROR(IF($D2558=LataProjekcji,$F2558,IF($D2558&lt;LataProjekcji,IF((SUM(K2558)+12)&lt;$D2561,12,$D2561-SUM(K2558)),0)),0),0)</f>
        <v>0</v>
      </c>
      <c r="L2558" s="5">
        <f ca="1">IF(AND($G2559,NOT(ISTEXT($G2558)),ISNUMBER(Poczatek),ISNUMBER(Koniec_Projekt)),IFERROR(IF($D2558=LataProjekcji,$F2558,IF($D2558&lt;LataProjekcji,IF((SUM($K2558:K2558)+12)&lt;$D2561,12,$D2561-SUM($K2558:K2558)),0)),0),0)</f>
        <v>0</v>
      </c>
      <c r="M2558" s="5">
        <f ca="1">IF(AND($G2559,NOT(ISTEXT($G2558)),ISNUMBER(Poczatek),ISNUMBER(Koniec_Projekt)),IFERROR(IF($D2558=LataProjekcji,$F2558,IF($D2558&lt;LataProjekcji,IF((SUM($K2558:L2558)+12)&lt;$D2561,12,$D2561-SUM($K2558:L2558)),0)),0),0)</f>
        <v>0</v>
      </c>
      <c r="N2558" s="5">
        <f ca="1">IF(AND($G2559,NOT(ISTEXT($G2558)),ISNUMBER(Poczatek),ISNUMBER(Koniec_Projekt)),IFERROR(IF($D2558=LataProjekcji,$F2558,IF($D2558&lt;LataProjekcji,IF((SUM($K2558:M2558)+12)&lt;$D2561,12,$D2561-SUM($K2558:M2558)),0)),0),0)</f>
        <v>0</v>
      </c>
      <c r="O2558" s="5">
        <f ca="1">IF(AND($G2559,NOT(ISTEXT($G2558)),ISNUMBER(Poczatek),ISNUMBER(Koniec_Projekt)),IFERROR(IF($D2558=LataProjekcji,$F2558,IF($D2558&lt;LataProjekcji,IF((SUM($K2558:N2558)+12)&lt;$D2561,12,$D2561-SUM($K2558:N2558)),0)),0),0)</f>
        <v>0</v>
      </c>
      <c r="P2558" s="5">
        <f ca="1">IF(AND($G2559,NOT(ISTEXT($G2558)),ISNUMBER(Poczatek),ISNUMBER(Koniec_Projekt)),IFERROR(IF($D2558=LataProjekcji,$F2558,IF($D2558&lt;LataProjekcji,IF((SUM($K2558:O2558)+12)&lt;$D2561,12,$D2561-SUM($K2558:O2558)),0)),0),0)</f>
        <v>0</v>
      </c>
      <c r="Q2558" s="5">
        <f ca="1">IF(AND($G2559,NOT(ISTEXT($G2558)),ISNUMBER(Poczatek),ISNUMBER(Koniec_Projekt)),IFERROR(IF($D2558=LataProjekcji,$F2558,IF($D2558&lt;LataProjekcji,IF((SUM($K2558:P2558)+12)&lt;$D2561,12,$D2561-SUM($K2558:P2558)),0)),0),0)</f>
        <v>0</v>
      </c>
      <c r="R2558" s="5">
        <f ca="1">IF(AND($G2559,NOT(ISTEXT($G2558)),ISNUMBER(Poczatek),ISNUMBER(Koniec_Projekt)),IFERROR(IF($D2558=LataProjekcji,$F2558,IF($D2558&lt;LataProjekcji,IF((SUM($K2558:Q2558)+12)&lt;$D2561,12,$D2561-SUM($K2558:Q2558)),0)),0),0)</f>
        <v>0</v>
      </c>
      <c r="S2558" s="5">
        <f ca="1">IF(AND($G2559,NOT(ISTEXT($G2558)),ISNUMBER(Poczatek),ISNUMBER(Koniec_Projekt)),IFERROR(IF($D2558=LataProjekcji,$F2558,IF($D2558&lt;LataProjekcji,IF((SUM($K2558:R2558)+12)&lt;$D2561,12,$D2561-SUM($K2558:R2558)),0)),0),0)</f>
        <v>0</v>
      </c>
      <c r="T2558" s="5">
        <f ca="1">IF(AND($G2559,NOT(ISTEXT($G2558)),ISNUMBER(Poczatek),ISNUMBER(Koniec_Projekt)),IFERROR(IF($D2558=LataProjekcji,$F2558,IF($D2558&lt;LataProjekcji,IF((SUM($K2558:S2558)+12)&lt;$D2561,12,$D2561-SUM($K2558:S2558)),0)),0),0)</f>
        <v>0</v>
      </c>
      <c r="U2558" s="5">
        <f ca="1">IF(AND($G2559,NOT(ISTEXT($G2558)),ISNUMBER(Poczatek),ISNUMBER(Koniec_Projekt)),IFERROR(IF($D2558=LataProjekcji,$F2558,IF($D2558&lt;LataProjekcji,IF((SUM($K2558:T2558)+12)&lt;$D2561,12,$D2561-SUM($K2558:T2558)),0)),0),0)</f>
        <v>0</v>
      </c>
      <c r="V2558" s="5">
        <f ca="1">IF(AND($G2559,NOT(ISTEXT($G2558)),ISNUMBER(Poczatek),ISNUMBER(Koniec_Projekt)),IFERROR(IF($D2558=LataProjekcji,$F2558,IF($D2558&lt;LataProjekcji,IF((SUM($K2558:U2558)+12)&lt;$D2561,12,$D2561-SUM($K2558:U2558)),0)),0),0)</f>
        <v>0</v>
      </c>
      <c r="W2558" s="5">
        <f ca="1">IF(AND($G2559,NOT(ISTEXT($G2558)),ISNUMBER(Poczatek),ISNUMBER(Koniec_Projekt)),IFERROR(IF($D2558=LataProjekcji,$F2558,IF($D2558&lt;LataProjekcji,IF((SUM($K2558:V2558)+12)&lt;$D2561,12,$D2561-SUM($K2558:V2558)),0)),0),0)</f>
        <v>0</v>
      </c>
      <c r="X2558" s="5">
        <f ca="1">IF(AND($G2559,NOT(ISTEXT($G2558)),ISNUMBER(Poczatek),ISNUMBER(Koniec_Projekt)),IFERROR(IF($D2558=LataProjekcji,$F2558,IF($D2558&lt;LataProjekcji,IF((SUM($K2558:W2558)+12)&lt;$D2561,12,$D2561-SUM($K2558:W2558)),0)),0),0)</f>
        <v>0</v>
      </c>
    </row>
    <row r="2559" spans="2:24" hidden="1">
      <c r="B2559" s="554" t="s">
        <v>807</v>
      </c>
      <c r="D2559" s="5">
        <f ca="1">D1370</f>
        <v>0</v>
      </c>
      <c r="E2559" s="474">
        <f ca="1">E1370</f>
        <v>0</v>
      </c>
      <c r="F2559" s="474">
        <f ca="1">F1370</f>
        <v>0</v>
      </c>
      <c r="G2559" s="1" t="b">
        <f>NOT(ISBLANK(am_wnip))</f>
        <v>0</v>
      </c>
      <c r="H2559" s="566" t="b">
        <f ca="1">SUM(K2559:X2559)=E2561</f>
        <v>1</v>
      </c>
      <c r="I2559" s="1" t="s">
        <v>802</v>
      </c>
      <c r="K2559" s="565">
        <f ca="1">IF(AND($G2559,NOT(ISTEXT($G2558)),ISNUMBER(Poczatek),ISNUMBER(Koniec_Projekt)),IFERROR(IF($D2558=LataProjekcji,IF($F2558&gt;$E2561,$E2561,$F2558),IF($D2561&gt;=$E2561,(IF($D2558&lt;LataProjekcji,IF((SUM(J2559:$K2559)+12)&lt;$E2561,12,$E2561-SUM(J2559:$K2559)),0)),(IF($D2558&lt;LataProjekcji,IF((SUM(J2559:$K2559)+12)&lt;$D2561,12,$D2561-SUM(J2559:$K2559)),0)))),0),0)</f>
        <v>0</v>
      </c>
      <c r="L2559" s="565">
        <f ca="1">IF(AND($G2559,NOT(ISTEXT($G2558)),ISNUMBER(Poczatek),ISNUMBER(Koniec_Projekt)),IFERROR(IF($D2558=LataProjekcji,IF($F2558&gt;$E2561,$E2561,$F2558),IF($D2561&gt;=$E2561,(IF($D2558&lt;LataProjekcji,IF((SUM($K2559:K2559)+12)&lt;$E2561,12,$E2561-SUM($K2559:K2559)),0)),(IF($D2558&lt;LataProjekcji,IF((SUM($K2559:K2559)+12)&lt;$D2561,12,$D2561-SUM($K2559:K2559)),0)))),0),0)</f>
        <v>0</v>
      </c>
      <c r="M2559" s="565">
        <f ca="1">IF(AND($G2559,NOT(ISTEXT($G2558)),ISNUMBER(Poczatek),ISNUMBER(Koniec_Projekt)),IFERROR(IF($D2558=LataProjekcji,IF($F2558&gt;$E2561,$E2561,$F2558),IF($D2561&gt;=$E2561,(IF($D2558&lt;LataProjekcji,IF((SUM($K2559:L2559)+12)&lt;$E2561,12,$E2561-SUM($K2559:L2559)),0)),(IF($D2558&lt;LataProjekcji,IF((SUM($K2559:L2559)+12)&lt;$D2561,12,$D2561-SUM($K2559:L2559)),0)))),0),0)</f>
        <v>0</v>
      </c>
      <c r="N2559" s="565">
        <f ca="1">IF(AND($G2559,NOT(ISTEXT($G2558)),ISNUMBER(Poczatek),ISNUMBER(Koniec_Projekt)),IFERROR(IF($D2558=LataProjekcji,IF($F2558&gt;$E2561,$E2561,$F2558),IF($D2561&gt;=$E2561,(IF($D2558&lt;LataProjekcji,IF((SUM($K2559:M2559)+12)&lt;$E2561,12,$E2561-SUM($K2559:M2559)),0)),(IF($D2558&lt;LataProjekcji,IF((SUM($K2559:M2559)+12)&lt;$D2561,12,$D2561-SUM($K2559:M2559)),0)))),0),0)</f>
        <v>0</v>
      </c>
      <c r="O2559" s="565">
        <f ca="1">IF(AND($G2559,NOT(ISTEXT($G2558)),ISNUMBER(Poczatek),ISNUMBER(Koniec_Projekt)),IFERROR(IF($D2558=LataProjekcji,IF($F2558&gt;$E2561,$E2561,$F2558),IF($D2561&gt;=$E2561,(IF($D2558&lt;LataProjekcji,IF((SUM($K2559:N2559)+12)&lt;$E2561,12,$E2561-SUM($K2559:N2559)),0)),(IF($D2558&lt;LataProjekcji,IF((SUM($K2559:N2559)+12)&lt;$D2561,12,$D2561-SUM($K2559:N2559)),0)))),0),0)</f>
        <v>0</v>
      </c>
      <c r="P2559" s="565">
        <f ca="1">IF(AND($G2559,NOT(ISTEXT($G2558)),ISNUMBER(Poczatek),ISNUMBER(Koniec_Projekt)),IFERROR(IF($D2558=LataProjekcji,IF($F2558&gt;$E2561,$E2561,$F2558),IF($D2561&gt;=$E2561,(IF($D2558&lt;LataProjekcji,IF((SUM($K2559:O2559)+12)&lt;$E2561,12,$E2561-SUM($K2559:O2559)),0)),(IF($D2558&lt;LataProjekcji,IF((SUM($K2559:O2559)+12)&lt;$D2561,12,$D2561-SUM($K2559:O2559)),0)))),0),0)</f>
        <v>0</v>
      </c>
      <c r="Q2559" s="565">
        <f ca="1">IF(AND($G2559,NOT(ISTEXT($G2558)),ISNUMBER(Poczatek),ISNUMBER(Koniec_Projekt)),IFERROR(IF($D2558=LataProjekcji,IF($F2558&gt;$E2561,$E2561,$F2558),IF($D2561&gt;=$E2561,(IF($D2558&lt;LataProjekcji,IF((SUM($K2559:P2559)+12)&lt;$E2561,12,$E2561-SUM($K2559:P2559)),0)),(IF($D2558&lt;LataProjekcji,IF((SUM($K2559:P2559)+12)&lt;$D2561,12,$D2561-SUM($K2559:P2559)),0)))),0),0)</f>
        <v>0</v>
      </c>
      <c r="R2559" s="565">
        <f ca="1">IF(AND($G2559,NOT(ISTEXT($G2558)),ISNUMBER(Poczatek),ISNUMBER(Koniec_Projekt)),IFERROR(IF($D2558=LataProjekcji,IF($F2558&gt;$E2561,$E2561,$F2558),IF($D2561&gt;=$E2561,(IF($D2558&lt;LataProjekcji,IF((SUM($K2559:Q2559)+12)&lt;$E2561,12,$E2561-SUM($K2559:Q2559)),0)),(IF($D2558&lt;LataProjekcji,IF((SUM($K2559:Q2559)+12)&lt;$D2561,12,$D2561-SUM($K2559:Q2559)),0)))),0),0)</f>
        <v>0</v>
      </c>
      <c r="S2559" s="565">
        <f ca="1">IF(AND($G2559,NOT(ISTEXT($G2558)),ISNUMBER(Poczatek),ISNUMBER(Koniec_Projekt)),IFERROR(IF($D2558=LataProjekcji,IF($F2558&gt;$E2561,$E2561,$F2558),IF($D2561&gt;=$E2561,(IF($D2558&lt;LataProjekcji,IF((SUM($K2559:R2559)+12)&lt;$E2561,12,$E2561-SUM($K2559:R2559)),0)),(IF($D2558&lt;LataProjekcji,IF((SUM($K2559:R2559)+12)&lt;$D2561,12,$D2561-SUM($K2559:R2559)),0)))),0),0)</f>
        <v>0</v>
      </c>
      <c r="T2559" s="565">
        <f ca="1">IF(AND($G2559,NOT(ISTEXT($G2558)),ISNUMBER(Poczatek),ISNUMBER(Koniec_Projekt)),IFERROR(IF($D2558=LataProjekcji,IF($F2558&gt;$E2561,$E2561,$F2558),IF($D2561&gt;=$E2561,(IF($D2558&lt;LataProjekcji,IF((SUM($K2559:S2559)+12)&lt;$E2561,12,$E2561-SUM($K2559:S2559)),0)),(IF($D2558&lt;LataProjekcji,IF((SUM($K2559:S2559)+12)&lt;$D2561,12,$D2561-SUM($K2559:S2559)),0)))),0),0)</f>
        <v>0</v>
      </c>
      <c r="U2559" s="565">
        <f ca="1">IF(AND($G2559,NOT(ISTEXT($G2558)),ISNUMBER(Poczatek),ISNUMBER(Koniec_Projekt)),IFERROR(IF($D2558=LataProjekcji,IF($F2558&gt;$E2561,$E2561,$F2558),IF($D2561&gt;=$E2561,(IF($D2558&lt;LataProjekcji,IF((SUM($K2559:T2559)+12)&lt;$E2561,12,$E2561-SUM($K2559:T2559)),0)),(IF($D2558&lt;LataProjekcji,IF((SUM($K2559:T2559)+12)&lt;$D2561,12,$D2561-SUM($K2559:T2559)),0)))),0),0)</f>
        <v>0</v>
      </c>
      <c r="V2559" s="565">
        <f ca="1">IF(AND($G2559,NOT(ISTEXT($G2558)),ISNUMBER(Poczatek),ISNUMBER(Koniec_Projekt)),IFERROR(IF($D2558=LataProjekcji,IF($F2558&gt;$E2561,$E2561,$F2558),IF($D2561&gt;=$E2561,(IF($D2558&lt;LataProjekcji,IF((SUM($K2559:U2559)+12)&lt;$E2561,12,$E2561-SUM($K2559:U2559)),0)),(IF($D2558&lt;LataProjekcji,IF((SUM($K2559:U2559)+12)&lt;$D2561,12,$D2561-SUM($K2559:U2559)),0)))),0),0)</f>
        <v>0</v>
      </c>
      <c r="W2559" s="565">
        <f ca="1">IF(AND($G2559,NOT(ISTEXT($G2558)),ISNUMBER(Poczatek),ISNUMBER(Koniec_Projekt)),IFERROR(IF($D2558=LataProjekcji,IF($F2558&gt;$E2561,$E2561,$F2558),IF($D2561&gt;=$E2561,(IF($D2558&lt;LataProjekcji,IF((SUM($K2559:V2559)+12)&lt;$E2561,12,$E2561-SUM($K2559:V2559)),0)),(IF($D2558&lt;LataProjekcji,IF((SUM($K2559:V2559)+12)&lt;$D2561,12,$D2561-SUM($K2559:V2559)),0)))),0),0)</f>
        <v>0</v>
      </c>
      <c r="X2559" s="565">
        <f ca="1">IF(AND($G2559,NOT(ISTEXT($G2558)),ISNUMBER(Poczatek),ISNUMBER(Koniec_Projekt)),IFERROR(IF($D2558=LataProjekcji,IF($F2558&gt;$E2561,$E2561,$F2558),IF($D2561&gt;=$E2561,(IF($D2558&lt;LataProjekcji,IF((SUM($K2559:W2559)+12)&lt;$E2561,12,$E2561-SUM($K2559:W2559)),0)),(IF($D2558&lt;LataProjekcji,IF((SUM($K2559:W2559)+12)&lt;$D2561,12,$D2561-SUM($K2559:W2559)),0)))),0),0)</f>
        <v>0</v>
      </c>
    </row>
    <row r="2560" spans="2:24" hidden="1">
      <c r="B2560" s="554" t="s">
        <v>806</v>
      </c>
      <c r="D2560" s="474">
        <f ca="1">D1371</f>
        <v>0</v>
      </c>
      <c r="E2560" s="474">
        <f ca="1">IF(D2559&gt;10,ROUND(D2560/12,2),D2560)</f>
        <v>0</v>
      </c>
      <c r="F2560" s="552">
        <f>Koniec_Projekt</f>
        <v>0</v>
      </c>
      <c r="G2560" s="330">
        <f>Miesiac_Koniec_Projekt</f>
        <v>0</v>
      </c>
      <c r="H2560" s="566" t="b">
        <f ca="1">SUM(K2560:X2560)=D2559</f>
        <v>1</v>
      </c>
      <c r="I2560" s="1" t="s">
        <v>739</v>
      </c>
      <c r="K2560" s="256">
        <f ca="1">IF(AND($G2559,NOT(ISTEXT($G2558)),ISNUMBER(Poczatek),ISNUMBER(Koniec_Projekt)),IFERROR(IF(LataProjekcji=$F2561,ROUND($D2559,0),ROUND(K2558*$E2560,0)),0),0)</f>
        <v>0</v>
      </c>
      <c r="L2560" s="5">
        <f ca="1">IF(AND($G2559,NOT(ISTEXT($G2558)),ISNUMBER(Poczatek),ISNUMBER(Koniec_Projekt)),IFERROR(IF(LataProjekcji=$F2561,ROUND($D2559-SUM(K2560:$K2560),0),ROUND(L2558*$E2560,0)),0),0)</f>
        <v>0</v>
      </c>
      <c r="M2560" s="5">
        <f ca="1">IF(AND($G2559,NOT(ISTEXT($G2558)),ISNUMBER(Poczatek),ISNUMBER(Koniec_Projekt)),IFERROR(IF(LataProjekcji=$F2561,ROUND($D2559-SUM($K2560:L2560),0),ROUND(M2558*$E2560,0)),0),0)</f>
        <v>0</v>
      </c>
      <c r="N2560" s="5">
        <f ca="1">IF(AND($G2559,NOT(ISTEXT($G2558)),ISNUMBER(Poczatek),ISNUMBER(Koniec_Projekt)),IFERROR(IF(LataProjekcji=$F2561,ROUND($D2559-SUM($K2560:M2560),0),ROUND(N2558*$E2560,0)),0),0)</f>
        <v>0</v>
      </c>
      <c r="O2560" s="5">
        <f ca="1">IF(AND($G2559,NOT(ISTEXT($G2558)),ISNUMBER(Poczatek),ISNUMBER(Koniec_Projekt)),IFERROR(IF(LataProjekcji=$F2561,ROUND($D2559-SUM($K2560:N2560),0),ROUND(O2558*$E2560,0)),0),0)</f>
        <v>0</v>
      </c>
      <c r="P2560" s="5">
        <f ca="1">IF(AND($G2559,NOT(ISTEXT($G2558)),ISNUMBER(Poczatek),ISNUMBER(Koniec_Projekt)),IFERROR(IF(LataProjekcji=$F2561,ROUND($D2559-SUM($K2560:O2560),0),ROUND(P2558*$E2560,0)),0),0)</f>
        <v>0</v>
      </c>
      <c r="Q2560" s="5">
        <f ca="1">IF(AND($G2559,NOT(ISTEXT($G2558)),ISNUMBER(Poczatek),ISNUMBER(Koniec_Projekt)),IFERROR(IF(LataProjekcji=$F2561,ROUND($D2559-SUM($K2560:P2560),0),ROUND(Q2558*$E2560,0)),0),0)</f>
        <v>0</v>
      </c>
      <c r="R2560" s="5">
        <f ca="1">IF(AND($G2559,NOT(ISTEXT($G2558)),ISNUMBER(Poczatek),ISNUMBER(Koniec_Projekt)),IFERROR(IF(LataProjekcji=$F2561,ROUND($D2559-SUM($K2560:Q2560),0),ROUND(R2558*$E2560,0)),0),0)</f>
        <v>0</v>
      </c>
      <c r="S2560" s="5">
        <f ca="1">IF(AND($G2559,NOT(ISTEXT($G2558)),ISNUMBER(Poczatek),ISNUMBER(Koniec_Projekt)),IFERROR(IF(LataProjekcji=$F2561,ROUND($D2559-SUM($K2560:R2560),0),ROUND(S2558*$E2560,0)),0),0)</f>
        <v>0</v>
      </c>
      <c r="T2560" s="5">
        <f ca="1">IF(AND($G2559,NOT(ISTEXT($G2558)),ISNUMBER(Poczatek),ISNUMBER(Koniec_Projekt)),IFERROR(IF(LataProjekcji=$F2561,ROUND($D2559-SUM($K2560:S2560),0),ROUND(T2558*$E2560,0)),0),0)</f>
        <v>0</v>
      </c>
      <c r="U2560" s="5">
        <f ca="1">IF(AND($G2559,NOT(ISTEXT($G2558)),ISNUMBER(Poczatek),ISNUMBER(Koniec_Projekt)),IFERROR(IF(LataProjekcji=$F2561,ROUND($D2559-SUM($K2560:T2560),0),ROUND(U2558*$E2560,0)),0),0)</f>
        <v>0</v>
      </c>
      <c r="V2560" s="5">
        <f ca="1">IF(AND($G2559,NOT(ISTEXT($G2558)),ISNUMBER(Poczatek),ISNUMBER(Koniec_Projekt)),IFERROR(IF(LataProjekcji=$F2561,ROUND($D2559-SUM($K2560:U2560),0),ROUND(V2558*$E2560,0)),0),0)</f>
        <v>0</v>
      </c>
      <c r="W2560" s="5">
        <f ca="1">IF(AND($G2559,NOT(ISTEXT($G2558)),ISNUMBER(Poczatek),ISNUMBER(Koniec_Projekt)),IFERROR(IF(LataProjekcji=$F2561,ROUND($D2559-SUM($K2560:V2560),0),ROUND(W2558*$E2560,0)),0),0)</f>
        <v>0</v>
      </c>
      <c r="X2560" s="5">
        <f ca="1">IF(AND($G2559,NOT(ISTEXT($G2558)),ISNUMBER(Poczatek),ISNUMBER(Koniec_Projekt)),IFERROR(IF(LataProjekcji=$F2561,ROUND($D2559-SUM($K2560:W2560),0),ROUND(X2558*$E2560,0)),0),0)</f>
        <v>0</v>
      </c>
    </row>
    <row r="2561" spans="1:24" hidden="1">
      <c r="B2561" s="554" t="s">
        <v>803</v>
      </c>
      <c r="D2561" s="1">
        <f ca="1">IFERROR(ROUNDUP(D2559/E2560,0),0)</f>
        <v>0</v>
      </c>
      <c r="E2561" s="1">
        <f ca="1">IF(D2561=0,0,DATEDIF(DATE(D2558,E2558,1),DATE(F2560,G2560,1),"m"))</f>
        <v>0</v>
      </c>
      <c r="F2561" s="1" t="str">
        <f ca="1">IFERROR(YEAR(G2558),"brak daty")</f>
        <v>brak daty</v>
      </c>
      <c r="G2561" s="1" t="str">
        <f ca="1">IFERROR(MONTH(G2558),"brak daty")</f>
        <v>brak daty</v>
      </c>
      <c r="H2561" s="5"/>
      <c r="I2561" s="1" t="s">
        <v>444</v>
      </c>
      <c r="K2561" s="5">
        <f ca="1">IF(AND($G2559,NOT(ISTEXT($G2558)),ISNUMBER(Poczatek),ISNUMBER(Koniec_Projekt)),IFERROR(IF(LataProjekcji=$F2560,IF(AND($G2560=$G2561,$F2560=$F2561),ROUND($D2559-SUM($K2561),0),ROUND(K2559*$E2560,0)),IF(LataProjekcji&gt;$F2560,0,ROUND(K2559*$E2560,0))),0),0)</f>
        <v>0</v>
      </c>
      <c r="L2561" s="5">
        <f ca="1">IF(AND($G2559,NOT(ISTEXT($G2558)),ISNUMBER(Poczatek),ISNUMBER(Koniec_Projekt)),IFERROR(IF(LataProjekcji=$F2560,IF(AND($G2560=$G2561,$F2560=$F2561),ROUND($D2559-SUM($K2561:K2561),0),ROUND(L2559*$E2560,0)),IF(LataProjekcji&gt;$F2560,0,ROUND(L2559*$E2560,0))),0),0)</f>
        <v>0</v>
      </c>
      <c r="M2561" s="5">
        <f ca="1">IF(AND($G2559,NOT(ISTEXT($G2558)),ISNUMBER(Poczatek),ISNUMBER(Koniec_Projekt)),IFERROR(IF(LataProjekcji=$F2560,IF(AND($G2560=$G2561,$F2560=$F2561),ROUND($D2559-SUM($K2561:L2561),0),ROUND(M2559*$E2560,0)),IF(LataProjekcji&gt;$F2560,0,ROUND(M2559*$E2560,0))),0),0)</f>
        <v>0</v>
      </c>
      <c r="N2561" s="5">
        <f ca="1">IF(AND($G2559,NOT(ISTEXT($G2558)),ISNUMBER(Poczatek),ISNUMBER(Koniec_Projekt)),IFERROR(IF(LataProjekcji=$F2560,IF(AND($G2560=$G2561,$F2560=$F2561),ROUND($D2559-SUM($K2561:M2561),0),ROUND(N2559*$E2560,0)),IF(LataProjekcji&gt;$F2560,0,ROUND(N2559*$E2560,0))),0),0)</f>
        <v>0</v>
      </c>
      <c r="O2561" s="5">
        <f ca="1">IF(AND($G2559,NOT(ISTEXT($G2558)),ISNUMBER(Poczatek),ISNUMBER(Koniec_Projekt)),IFERROR(IF(LataProjekcji=$F2560,IF(AND($G2560=$G2561,$F2560=$F2561),ROUND($D2559-SUM($K2561:N2561),0),ROUND(O2559*$E2560,0)),IF(LataProjekcji&gt;$F2560,0,ROUND(O2559*$E2560,0))),0),0)</f>
        <v>0</v>
      </c>
      <c r="P2561" s="5">
        <f ca="1">IF(AND($G2559,NOT(ISTEXT($G2558)),ISNUMBER(Poczatek),ISNUMBER(Koniec_Projekt)),IFERROR(IF(LataProjekcji=$F2560,IF(AND($G2560=$G2561,$F2560=$F2561),ROUND($D2559-SUM($K2561:O2561),0),ROUND(P2559*$E2560,0)),IF(LataProjekcji&gt;$F2560,0,ROUND(P2559*$E2560,0))),0),0)</f>
        <v>0</v>
      </c>
      <c r="Q2561" s="5">
        <f ca="1">IF(AND($G2559,NOT(ISTEXT($G2558)),ISNUMBER(Poczatek),ISNUMBER(Koniec_Projekt)),IFERROR(IF(LataProjekcji=$F2560,IF(AND($G2560=$G2561,$F2560=$F2561),ROUND($D2559-SUM($K2561:P2561),0),ROUND(Q2559*$E2560,0)),IF(LataProjekcji&gt;$F2560,0,ROUND(Q2559*$E2560,0))),0),0)</f>
        <v>0</v>
      </c>
      <c r="R2561" s="5">
        <f ca="1">IF(AND($G2559,NOT(ISTEXT($G2558)),ISNUMBER(Poczatek),ISNUMBER(Koniec_Projekt)),IFERROR(IF(LataProjekcji=$F2560,IF(AND($G2560=$G2561,$F2560=$F2561),ROUND($D2559-SUM($K2561:Q2561),0),ROUND(R2559*$E2560,0)),IF(LataProjekcji&gt;$F2560,0,ROUND(R2559*$E2560,0))),0),0)</f>
        <v>0</v>
      </c>
      <c r="S2561" s="5">
        <f ca="1">IF(AND($G2559,NOT(ISTEXT($G2558)),ISNUMBER(Poczatek),ISNUMBER(Koniec_Projekt)),IFERROR(IF(LataProjekcji=$F2560,IF(AND($G2560=$G2561,$F2560=$F2561),ROUND($D2559-SUM($K2561:R2561),0),ROUND(S2559*$E2560,0)),IF(LataProjekcji&gt;$F2560,0,ROUND(S2559*$E2560,0))),0),0)</f>
        <v>0</v>
      </c>
      <c r="T2561" s="5">
        <f ca="1">IF(AND($G2559,NOT(ISTEXT($G2558)),ISNUMBER(Poczatek),ISNUMBER(Koniec_Projekt)),IFERROR(IF(LataProjekcji=$F2560,IF(AND($G2560=$G2561,$F2560=$F2561),ROUND($D2559-SUM($K2561:S2561),0),ROUND(T2559*$E2560,0)),IF(LataProjekcji&gt;$F2560,0,ROUND(T2559*$E2560,0))),0),0)</f>
        <v>0</v>
      </c>
      <c r="U2561" s="5">
        <f ca="1">IF(AND($G2559,NOT(ISTEXT($G2558)),ISNUMBER(Poczatek),ISNUMBER(Koniec_Projekt)),IFERROR(IF(LataProjekcji=$F2560,IF(AND($G2560=$G2561,$F2560=$F2561),ROUND($D2559-SUM($K2561:T2561),0),ROUND(U2559*$E2560,0)),IF(LataProjekcji&gt;$F2560,0,ROUND(U2559*$E2560,0))),0),0)</f>
        <v>0</v>
      </c>
      <c r="V2561" s="5">
        <f ca="1">IF(AND($G2559,NOT(ISTEXT($G2558)),ISNUMBER(Poczatek),ISNUMBER(Koniec_Projekt)),IFERROR(IF(LataProjekcji=$F2560,IF(AND($G2560=$G2561,$F2560=$F2561),ROUND($D2559-SUM($K2561:U2561),0),ROUND(V2559*$E2560,0)),IF(LataProjekcji&gt;$F2560,0,ROUND(V2559*$E2560,0))),0),0)</f>
        <v>0</v>
      </c>
      <c r="W2561" s="5">
        <f ca="1">IF(AND($G2559,NOT(ISTEXT($G2558)),ISNUMBER(Poczatek),ISNUMBER(Koniec_Projekt)),IFERROR(IF(LataProjekcji=$F2560,IF(AND($G2560=$G2561,$F2560=$F2561),ROUND($D2559-SUM($K2561:V2561),0),ROUND(W2559*$E2560,0)),IF(LataProjekcji&gt;$F2560,0,ROUND(W2559*$E2560,0))),0),0)</f>
        <v>0</v>
      </c>
      <c r="X2561" s="5">
        <f ca="1">IF(AND($G2559,NOT(ISTEXT($G2558)),ISNUMBER(Poczatek),ISNUMBER(Koniec_Projekt)),IFERROR(IF(LataProjekcji=$F2560,IF(AND($G2560=$G2561,$F2560=$F2561),ROUND($D2559-SUM($K2561:W2561),0),ROUND(X2559*$E2560,0)),IF(LataProjekcji&gt;$F2560,0,ROUND(X2559*$E2560,0))),0),0)</f>
        <v>0</v>
      </c>
    </row>
    <row r="2562" spans="1:24" ht="12.75" hidden="1" thickBot="1">
      <c r="B2562" s="555" t="s">
        <v>804</v>
      </c>
      <c r="C2562" s="556"/>
      <c r="D2562" s="557">
        <f ca="1">IF(D2559&gt;10,ROUND((D2561-1)*E2560,0),E2560)</f>
        <v>0</v>
      </c>
      <c r="E2562" s="557">
        <f ca="1">D2559-D2562</f>
        <v>0</v>
      </c>
      <c r="F2562" s="556"/>
      <c r="G2562" s="556"/>
      <c r="H2562" s="556"/>
      <c r="I2562" s="556"/>
      <c r="J2562" s="556"/>
      <c r="K2562" s="556"/>
      <c r="L2562" s="556"/>
      <c r="M2562" s="556"/>
      <c r="N2562" s="556"/>
      <c r="O2562" s="556"/>
      <c r="P2562" s="556"/>
      <c r="Q2562" s="556"/>
      <c r="R2562" s="556"/>
      <c r="S2562" s="556"/>
      <c r="T2562" s="556"/>
      <c r="U2562" s="556"/>
      <c r="V2562" s="556"/>
      <c r="W2562" s="556"/>
      <c r="X2562" s="556"/>
    </row>
    <row r="2563" spans="1:24" ht="12.75" hidden="1" thickTop="1">
      <c r="C2563" s="251"/>
      <c r="D2563" s="474"/>
      <c r="E2563" s="474"/>
      <c r="F2563" s="474"/>
      <c r="G2563" s="474"/>
    </row>
    <row r="2564" spans="1:24" ht="12.75" hidden="1" thickBot="1">
      <c r="B2564" s="558" t="str">
        <f ca="1">"nazwa ST: "&amp;B1375</f>
        <v>nazwa ST: 0</v>
      </c>
      <c r="C2564" s="558"/>
      <c r="D2564" s="559">
        <f>D1375</f>
        <v>14</v>
      </c>
      <c r="E2564" s="558"/>
      <c r="F2564" s="558"/>
      <c r="G2564" s="558"/>
      <c r="H2564" s="558"/>
      <c r="I2564" s="558"/>
      <c r="J2564" s="558"/>
      <c r="K2564" s="567" t="str">
        <f t="shared" ref="K2564:X2564" si="1746">LataProjekcji</f>
        <v>Uzupełnij dane</v>
      </c>
      <c r="L2564" s="567" t="str">
        <f t="shared" si="1746"/>
        <v/>
      </c>
      <c r="M2564" s="567" t="str">
        <f t="shared" si="1746"/>
        <v/>
      </c>
      <c r="N2564" s="567" t="str">
        <f t="shared" si="1746"/>
        <v/>
      </c>
      <c r="O2564" s="567" t="str">
        <f t="shared" si="1746"/>
        <v/>
      </c>
      <c r="P2564" s="567" t="str">
        <f t="shared" si="1746"/>
        <v/>
      </c>
      <c r="Q2564" s="567" t="str">
        <f t="shared" si="1746"/>
        <v/>
      </c>
      <c r="R2564" s="567" t="str">
        <f t="shared" si="1746"/>
        <v/>
      </c>
      <c r="S2564" s="567" t="str">
        <f t="shared" si="1746"/>
        <v/>
      </c>
      <c r="T2564" s="567" t="str">
        <f t="shared" si="1746"/>
        <v/>
      </c>
      <c r="U2564" s="567" t="str">
        <f t="shared" si="1746"/>
        <v/>
      </c>
      <c r="V2564" s="567" t="str">
        <f t="shared" si="1746"/>
        <v/>
      </c>
      <c r="W2564" s="567" t="str">
        <f t="shared" si="1746"/>
        <v/>
      </c>
      <c r="X2564" s="567" t="str">
        <f t="shared" si="1746"/>
        <v/>
      </c>
    </row>
    <row r="2565" spans="1:24" hidden="1">
      <c r="B2565" s="554" t="s">
        <v>805</v>
      </c>
      <c r="D2565" s="1">
        <f ca="1">D1376</f>
        <v>1900</v>
      </c>
      <c r="E2565" s="1">
        <f ca="1">E1376</f>
        <v>1</v>
      </c>
      <c r="F2565" s="1">
        <f ca="1">IF(D2566&gt;10,F1376,1)</f>
        <v>1</v>
      </c>
      <c r="G2565" s="553" t="str">
        <f ca="1">IF(ISBLANK(OFFSET($E$269,$D2564,0)),"brak daty",IF(D2566&gt;10,EDATE(OFFSET($E$269,$D2564,0),D2568),DATE(D2565,E2565,1)))</f>
        <v>brak daty</v>
      </c>
      <c r="H2565" s="566" t="b">
        <f ca="1">SUM(K2565:X2565)=D2568</f>
        <v>1</v>
      </c>
      <c r="I2565" s="1" t="s">
        <v>801</v>
      </c>
      <c r="K2565" s="5">
        <f ca="1">IF(AND($G2566,NOT(ISTEXT($G2565)),ISNUMBER(Poczatek),ISNUMBER(Koniec_Projekt)),IFERROR(IF($D2565=LataProjekcji,$F2565,IF($D2565&lt;LataProjekcji,IF((SUM(K2565)+12)&lt;$D2568,12,$D2568-SUM(K2565)),0)),0),0)</f>
        <v>0</v>
      </c>
      <c r="L2565" s="5">
        <f ca="1">IF(AND($G2566,NOT(ISTEXT($G2565)),ISNUMBER(Poczatek),ISNUMBER(Koniec_Projekt)),IFERROR(IF($D2565=LataProjekcji,$F2565,IF($D2565&lt;LataProjekcji,IF((SUM($K2565:K2565)+12)&lt;$D2568,12,$D2568-SUM($K2565:K2565)),0)),0),0)</f>
        <v>0</v>
      </c>
      <c r="M2565" s="5">
        <f ca="1">IF(AND($G2566,NOT(ISTEXT($G2565)),ISNUMBER(Poczatek),ISNUMBER(Koniec_Projekt)),IFERROR(IF($D2565=LataProjekcji,$F2565,IF($D2565&lt;LataProjekcji,IF((SUM($K2565:L2565)+12)&lt;$D2568,12,$D2568-SUM($K2565:L2565)),0)),0),0)</f>
        <v>0</v>
      </c>
      <c r="N2565" s="5">
        <f ca="1">IF(AND($G2566,NOT(ISTEXT($G2565)),ISNUMBER(Poczatek),ISNUMBER(Koniec_Projekt)),IFERROR(IF($D2565=LataProjekcji,$F2565,IF($D2565&lt;LataProjekcji,IF((SUM($K2565:M2565)+12)&lt;$D2568,12,$D2568-SUM($K2565:M2565)),0)),0),0)</f>
        <v>0</v>
      </c>
      <c r="O2565" s="5">
        <f ca="1">IF(AND($G2566,NOT(ISTEXT($G2565)),ISNUMBER(Poczatek),ISNUMBER(Koniec_Projekt)),IFERROR(IF($D2565=LataProjekcji,$F2565,IF($D2565&lt;LataProjekcji,IF((SUM($K2565:N2565)+12)&lt;$D2568,12,$D2568-SUM($K2565:N2565)),0)),0),0)</f>
        <v>0</v>
      </c>
      <c r="P2565" s="5">
        <f ca="1">IF(AND($G2566,NOT(ISTEXT($G2565)),ISNUMBER(Poczatek),ISNUMBER(Koniec_Projekt)),IFERROR(IF($D2565=LataProjekcji,$F2565,IF($D2565&lt;LataProjekcji,IF((SUM($K2565:O2565)+12)&lt;$D2568,12,$D2568-SUM($K2565:O2565)),0)),0),0)</f>
        <v>0</v>
      </c>
      <c r="Q2565" s="5">
        <f ca="1">IF(AND($G2566,NOT(ISTEXT($G2565)),ISNUMBER(Poczatek),ISNUMBER(Koniec_Projekt)),IFERROR(IF($D2565=LataProjekcji,$F2565,IF($D2565&lt;LataProjekcji,IF((SUM($K2565:P2565)+12)&lt;$D2568,12,$D2568-SUM($K2565:P2565)),0)),0),0)</f>
        <v>0</v>
      </c>
      <c r="R2565" s="5">
        <f ca="1">IF(AND($G2566,NOT(ISTEXT($G2565)),ISNUMBER(Poczatek),ISNUMBER(Koniec_Projekt)),IFERROR(IF($D2565=LataProjekcji,$F2565,IF($D2565&lt;LataProjekcji,IF((SUM($K2565:Q2565)+12)&lt;$D2568,12,$D2568-SUM($K2565:Q2565)),0)),0),0)</f>
        <v>0</v>
      </c>
      <c r="S2565" s="5">
        <f ca="1">IF(AND($G2566,NOT(ISTEXT($G2565)),ISNUMBER(Poczatek),ISNUMBER(Koniec_Projekt)),IFERROR(IF($D2565=LataProjekcji,$F2565,IF($D2565&lt;LataProjekcji,IF((SUM($K2565:R2565)+12)&lt;$D2568,12,$D2568-SUM($K2565:R2565)),0)),0),0)</f>
        <v>0</v>
      </c>
      <c r="T2565" s="5">
        <f ca="1">IF(AND($G2566,NOT(ISTEXT($G2565)),ISNUMBER(Poczatek),ISNUMBER(Koniec_Projekt)),IFERROR(IF($D2565=LataProjekcji,$F2565,IF($D2565&lt;LataProjekcji,IF((SUM($K2565:S2565)+12)&lt;$D2568,12,$D2568-SUM($K2565:S2565)),0)),0),0)</f>
        <v>0</v>
      </c>
      <c r="U2565" s="5">
        <f ca="1">IF(AND($G2566,NOT(ISTEXT($G2565)),ISNUMBER(Poczatek),ISNUMBER(Koniec_Projekt)),IFERROR(IF($D2565=LataProjekcji,$F2565,IF($D2565&lt;LataProjekcji,IF((SUM($K2565:T2565)+12)&lt;$D2568,12,$D2568-SUM($K2565:T2565)),0)),0),0)</f>
        <v>0</v>
      </c>
      <c r="V2565" s="5">
        <f ca="1">IF(AND($G2566,NOT(ISTEXT($G2565)),ISNUMBER(Poczatek),ISNUMBER(Koniec_Projekt)),IFERROR(IF($D2565=LataProjekcji,$F2565,IF($D2565&lt;LataProjekcji,IF((SUM($K2565:U2565)+12)&lt;$D2568,12,$D2568-SUM($K2565:U2565)),0)),0),0)</f>
        <v>0</v>
      </c>
      <c r="W2565" s="5">
        <f ca="1">IF(AND($G2566,NOT(ISTEXT($G2565)),ISNUMBER(Poczatek),ISNUMBER(Koniec_Projekt)),IFERROR(IF($D2565=LataProjekcji,$F2565,IF($D2565&lt;LataProjekcji,IF((SUM($K2565:V2565)+12)&lt;$D2568,12,$D2568-SUM($K2565:V2565)),0)),0),0)</f>
        <v>0</v>
      </c>
      <c r="X2565" s="5">
        <f ca="1">IF(AND($G2566,NOT(ISTEXT($G2565)),ISNUMBER(Poczatek),ISNUMBER(Koniec_Projekt)),IFERROR(IF($D2565=LataProjekcji,$F2565,IF($D2565&lt;LataProjekcji,IF((SUM($K2565:W2565)+12)&lt;$D2568,12,$D2568-SUM($K2565:W2565)),0)),0),0)</f>
        <v>0</v>
      </c>
    </row>
    <row r="2566" spans="1:24" hidden="1">
      <c r="B2566" s="554" t="s">
        <v>807</v>
      </c>
      <c r="D2566" s="5">
        <f ca="1">D1377</f>
        <v>0</v>
      </c>
      <c r="E2566" s="474">
        <f ca="1">E1377</f>
        <v>0</v>
      </c>
      <c r="F2566" s="474">
        <f ca="1">F1377</f>
        <v>0</v>
      </c>
      <c r="G2566" s="1" t="b">
        <f>NOT(ISBLANK(am_wnip))</f>
        <v>0</v>
      </c>
      <c r="H2566" s="566" t="b">
        <f ca="1">SUM(K2566:X2566)=E2568</f>
        <v>1</v>
      </c>
      <c r="I2566" s="1" t="s">
        <v>802</v>
      </c>
      <c r="K2566" s="565">
        <f ca="1">IF(AND($G2566,NOT(ISTEXT($G2565)),ISNUMBER(Poczatek),ISNUMBER(Koniec_Projekt)),IFERROR(IF($D2565=LataProjekcji,IF($F2565&gt;$E2568,$E2568,$F2565),IF($D2568&gt;=$E2568,(IF($D2565&lt;LataProjekcji,IF((SUM(J2566:$K2566)+12)&lt;$E2568,12,$E2568-SUM(J2566:$K2566)),0)),(IF($D2565&lt;LataProjekcji,IF((SUM(J2566:$K2566)+12)&lt;$D2568,12,$D2568-SUM(J2566:$K2566)),0)))),0),0)</f>
        <v>0</v>
      </c>
      <c r="L2566" s="565">
        <f ca="1">IF(AND($G2566,NOT(ISTEXT($G2565)),ISNUMBER(Poczatek),ISNUMBER(Koniec_Projekt)),IFERROR(IF($D2565=LataProjekcji,IF($F2565&gt;$E2568,$E2568,$F2565),IF($D2568&gt;=$E2568,(IF($D2565&lt;LataProjekcji,IF((SUM($K2566:K2566)+12)&lt;$E2568,12,$E2568-SUM($K2566:K2566)),0)),(IF($D2565&lt;LataProjekcji,IF((SUM($K2566:K2566)+12)&lt;$D2568,12,$D2568-SUM($K2566:K2566)),0)))),0),0)</f>
        <v>0</v>
      </c>
      <c r="M2566" s="565">
        <f ca="1">IF(AND($G2566,NOT(ISTEXT($G2565)),ISNUMBER(Poczatek),ISNUMBER(Koniec_Projekt)),IFERROR(IF($D2565=LataProjekcji,IF($F2565&gt;$E2568,$E2568,$F2565),IF($D2568&gt;=$E2568,(IF($D2565&lt;LataProjekcji,IF((SUM($K2566:L2566)+12)&lt;$E2568,12,$E2568-SUM($K2566:L2566)),0)),(IF($D2565&lt;LataProjekcji,IF((SUM($K2566:L2566)+12)&lt;$D2568,12,$D2568-SUM($K2566:L2566)),0)))),0),0)</f>
        <v>0</v>
      </c>
      <c r="N2566" s="565">
        <f ca="1">IF(AND($G2566,NOT(ISTEXT($G2565)),ISNUMBER(Poczatek),ISNUMBER(Koniec_Projekt)),IFERROR(IF($D2565=LataProjekcji,IF($F2565&gt;$E2568,$E2568,$F2565),IF($D2568&gt;=$E2568,(IF($D2565&lt;LataProjekcji,IF((SUM($K2566:M2566)+12)&lt;$E2568,12,$E2568-SUM($K2566:M2566)),0)),(IF($D2565&lt;LataProjekcji,IF((SUM($K2566:M2566)+12)&lt;$D2568,12,$D2568-SUM($K2566:M2566)),0)))),0),0)</f>
        <v>0</v>
      </c>
      <c r="O2566" s="565">
        <f ca="1">IF(AND($G2566,NOT(ISTEXT($G2565)),ISNUMBER(Poczatek),ISNUMBER(Koniec_Projekt)),IFERROR(IF($D2565=LataProjekcji,IF($F2565&gt;$E2568,$E2568,$F2565),IF($D2568&gt;=$E2568,(IF($D2565&lt;LataProjekcji,IF((SUM($K2566:N2566)+12)&lt;$E2568,12,$E2568-SUM($K2566:N2566)),0)),(IF($D2565&lt;LataProjekcji,IF((SUM($K2566:N2566)+12)&lt;$D2568,12,$D2568-SUM($K2566:N2566)),0)))),0),0)</f>
        <v>0</v>
      </c>
      <c r="P2566" s="565">
        <f ca="1">IF(AND($G2566,NOT(ISTEXT($G2565)),ISNUMBER(Poczatek),ISNUMBER(Koniec_Projekt)),IFERROR(IF($D2565=LataProjekcji,IF($F2565&gt;$E2568,$E2568,$F2565),IF($D2568&gt;=$E2568,(IF($D2565&lt;LataProjekcji,IF((SUM($K2566:O2566)+12)&lt;$E2568,12,$E2568-SUM($K2566:O2566)),0)),(IF($D2565&lt;LataProjekcji,IF((SUM($K2566:O2566)+12)&lt;$D2568,12,$D2568-SUM($K2566:O2566)),0)))),0),0)</f>
        <v>0</v>
      </c>
      <c r="Q2566" s="565">
        <f ca="1">IF(AND($G2566,NOT(ISTEXT($G2565)),ISNUMBER(Poczatek),ISNUMBER(Koniec_Projekt)),IFERROR(IF($D2565=LataProjekcji,IF($F2565&gt;$E2568,$E2568,$F2565),IF($D2568&gt;=$E2568,(IF($D2565&lt;LataProjekcji,IF((SUM($K2566:P2566)+12)&lt;$E2568,12,$E2568-SUM($K2566:P2566)),0)),(IF($D2565&lt;LataProjekcji,IF((SUM($K2566:P2566)+12)&lt;$D2568,12,$D2568-SUM($K2566:P2566)),0)))),0),0)</f>
        <v>0</v>
      </c>
      <c r="R2566" s="565">
        <f ca="1">IF(AND($G2566,NOT(ISTEXT($G2565)),ISNUMBER(Poczatek),ISNUMBER(Koniec_Projekt)),IFERROR(IF($D2565=LataProjekcji,IF($F2565&gt;$E2568,$E2568,$F2565),IF($D2568&gt;=$E2568,(IF($D2565&lt;LataProjekcji,IF((SUM($K2566:Q2566)+12)&lt;$E2568,12,$E2568-SUM($K2566:Q2566)),0)),(IF($D2565&lt;LataProjekcji,IF((SUM($K2566:Q2566)+12)&lt;$D2568,12,$D2568-SUM($K2566:Q2566)),0)))),0),0)</f>
        <v>0</v>
      </c>
      <c r="S2566" s="565">
        <f ca="1">IF(AND($G2566,NOT(ISTEXT($G2565)),ISNUMBER(Poczatek),ISNUMBER(Koniec_Projekt)),IFERROR(IF($D2565=LataProjekcji,IF($F2565&gt;$E2568,$E2568,$F2565),IF($D2568&gt;=$E2568,(IF($D2565&lt;LataProjekcji,IF((SUM($K2566:R2566)+12)&lt;$E2568,12,$E2568-SUM($K2566:R2566)),0)),(IF($D2565&lt;LataProjekcji,IF((SUM($K2566:R2566)+12)&lt;$D2568,12,$D2568-SUM($K2566:R2566)),0)))),0),0)</f>
        <v>0</v>
      </c>
      <c r="T2566" s="565">
        <f ca="1">IF(AND($G2566,NOT(ISTEXT($G2565)),ISNUMBER(Poczatek),ISNUMBER(Koniec_Projekt)),IFERROR(IF($D2565=LataProjekcji,IF($F2565&gt;$E2568,$E2568,$F2565),IF($D2568&gt;=$E2568,(IF($D2565&lt;LataProjekcji,IF((SUM($K2566:S2566)+12)&lt;$E2568,12,$E2568-SUM($K2566:S2566)),0)),(IF($D2565&lt;LataProjekcji,IF((SUM($K2566:S2566)+12)&lt;$D2568,12,$D2568-SUM($K2566:S2566)),0)))),0),0)</f>
        <v>0</v>
      </c>
      <c r="U2566" s="565">
        <f ca="1">IF(AND($G2566,NOT(ISTEXT($G2565)),ISNUMBER(Poczatek),ISNUMBER(Koniec_Projekt)),IFERROR(IF($D2565=LataProjekcji,IF($F2565&gt;$E2568,$E2568,$F2565),IF($D2568&gt;=$E2568,(IF($D2565&lt;LataProjekcji,IF((SUM($K2566:T2566)+12)&lt;$E2568,12,$E2568-SUM($K2566:T2566)),0)),(IF($D2565&lt;LataProjekcji,IF((SUM($K2566:T2566)+12)&lt;$D2568,12,$D2568-SUM($K2566:T2566)),0)))),0),0)</f>
        <v>0</v>
      </c>
      <c r="V2566" s="565">
        <f ca="1">IF(AND($G2566,NOT(ISTEXT($G2565)),ISNUMBER(Poczatek),ISNUMBER(Koniec_Projekt)),IFERROR(IF($D2565=LataProjekcji,IF($F2565&gt;$E2568,$E2568,$F2565),IF($D2568&gt;=$E2568,(IF($D2565&lt;LataProjekcji,IF((SUM($K2566:U2566)+12)&lt;$E2568,12,$E2568-SUM($K2566:U2566)),0)),(IF($D2565&lt;LataProjekcji,IF((SUM($K2566:U2566)+12)&lt;$D2568,12,$D2568-SUM($K2566:U2566)),0)))),0),0)</f>
        <v>0</v>
      </c>
      <c r="W2566" s="565">
        <f ca="1">IF(AND($G2566,NOT(ISTEXT($G2565)),ISNUMBER(Poczatek),ISNUMBER(Koniec_Projekt)),IFERROR(IF($D2565=LataProjekcji,IF($F2565&gt;$E2568,$E2568,$F2565),IF($D2568&gt;=$E2568,(IF($D2565&lt;LataProjekcji,IF((SUM($K2566:V2566)+12)&lt;$E2568,12,$E2568-SUM($K2566:V2566)),0)),(IF($D2565&lt;LataProjekcji,IF((SUM($K2566:V2566)+12)&lt;$D2568,12,$D2568-SUM($K2566:V2566)),0)))),0),0)</f>
        <v>0</v>
      </c>
      <c r="X2566" s="565">
        <f ca="1">IF(AND($G2566,NOT(ISTEXT($G2565)),ISNUMBER(Poczatek),ISNUMBER(Koniec_Projekt)),IFERROR(IF($D2565=LataProjekcji,IF($F2565&gt;$E2568,$E2568,$F2565),IF($D2568&gt;=$E2568,(IF($D2565&lt;LataProjekcji,IF((SUM($K2566:W2566)+12)&lt;$E2568,12,$E2568-SUM($K2566:W2566)),0)),(IF($D2565&lt;LataProjekcji,IF((SUM($K2566:W2566)+12)&lt;$D2568,12,$D2568-SUM($K2566:W2566)),0)))),0),0)</f>
        <v>0</v>
      </c>
    </row>
    <row r="2567" spans="1:24" hidden="1">
      <c r="B2567" s="554" t="s">
        <v>806</v>
      </c>
      <c r="D2567" s="474">
        <f ca="1">D1378</f>
        <v>0</v>
      </c>
      <c r="E2567" s="474">
        <f ca="1">IF(D2566&gt;10,ROUND(D2567/12,2),D2567)</f>
        <v>0</v>
      </c>
      <c r="F2567" s="552">
        <f>Koniec_Projekt</f>
        <v>0</v>
      </c>
      <c r="G2567" s="330">
        <f>Miesiac_Koniec_Projekt</f>
        <v>0</v>
      </c>
      <c r="H2567" s="566" t="b">
        <f ca="1">SUM(K2567:X2567)=D2566</f>
        <v>1</v>
      </c>
      <c r="I2567" s="1" t="s">
        <v>739</v>
      </c>
      <c r="K2567" s="256">
        <f ca="1">IF(AND($G2566,NOT(ISTEXT($G2565)),ISNUMBER(Poczatek),ISNUMBER(Koniec_Projekt)),IFERROR(IF(LataProjekcji=$F2568,ROUND($D2566,0),ROUND(K2565*$E2567,0)),0),0)</f>
        <v>0</v>
      </c>
      <c r="L2567" s="5">
        <f ca="1">IF(AND($G2566,NOT(ISTEXT($G2565)),ISNUMBER(Poczatek),ISNUMBER(Koniec_Projekt)),IFERROR(IF(LataProjekcji=$F2568,ROUND($D2566-SUM(K2567:$K2567),0),ROUND(L2565*$E2567,0)),0),0)</f>
        <v>0</v>
      </c>
      <c r="M2567" s="5">
        <f ca="1">IF(AND($G2566,NOT(ISTEXT($G2565)),ISNUMBER(Poczatek),ISNUMBER(Koniec_Projekt)),IFERROR(IF(LataProjekcji=$F2568,ROUND($D2566-SUM($K2567:L2567),0),ROUND(M2565*$E2567,0)),0),0)</f>
        <v>0</v>
      </c>
      <c r="N2567" s="5">
        <f ca="1">IF(AND($G2566,NOT(ISTEXT($G2565)),ISNUMBER(Poczatek),ISNUMBER(Koniec_Projekt)),IFERROR(IF(LataProjekcji=$F2568,ROUND($D2566-SUM($K2567:M2567),0),ROUND(N2565*$E2567,0)),0),0)</f>
        <v>0</v>
      </c>
      <c r="O2567" s="5">
        <f ca="1">IF(AND($G2566,NOT(ISTEXT($G2565)),ISNUMBER(Poczatek),ISNUMBER(Koniec_Projekt)),IFERROR(IF(LataProjekcji=$F2568,ROUND($D2566-SUM($K2567:N2567),0),ROUND(O2565*$E2567,0)),0),0)</f>
        <v>0</v>
      </c>
      <c r="P2567" s="5">
        <f ca="1">IF(AND($G2566,NOT(ISTEXT($G2565)),ISNUMBER(Poczatek),ISNUMBER(Koniec_Projekt)),IFERROR(IF(LataProjekcji=$F2568,ROUND($D2566-SUM($K2567:O2567),0),ROUND(P2565*$E2567,0)),0),0)</f>
        <v>0</v>
      </c>
      <c r="Q2567" s="5">
        <f ca="1">IF(AND($G2566,NOT(ISTEXT($G2565)),ISNUMBER(Poczatek),ISNUMBER(Koniec_Projekt)),IFERROR(IF(LataProjekcji=$F2568,ROUND($D2566-SUM($K2567:P2567),0),ROUND(Q2565*$E2567,0)),0),0)</f>
        <v>0</v>
      </c>
      <c r="R2567" s="5">
        <f ca="1">IF(AND($G2566,NOT(ISTEXT($G2565)),ISNUMBER(Poczatek),ISNUMBER(Koniec_Projekt)),IFERROR(IF(LataProjekcji=$F2568,ROUND($D2566-SUM($K2567:Q2567),0),ROUND(R2565*$E2567,0)),0),0)</f>
        <v>0</v>
      </c>
      <c r="S2567" s="5">
        <f ca="1">IF(AND($G2566,NOT(ISTEXT($G2565)),ISNUMBER(Poczatek),ISNUMBER(Koniec_Projekt)),IFERROR(IF(LataProjekcji=$F2568,ROUND($D2566-SUM($K2567:R2567),0),ROUND(S2565*$E2567,0)),0),0)</f>
        <v>0</v>
      </c>
      <c r="T2567" s="5">
        <f ca="1">IF(AND($G2566,NOT(ISTEXT($G2565)),ISNUMBER(Poczatek),ISNUMBER(Koniec_Projekt)),IFERROR(IF(LataProjekcji=$F2568,ROUND($D2566-SUM($K2567:S2567),0),ROUND(T2565*$E2567,0)),0),0)</f>
        <v>0</v>
      </c>
      <c r="U2567" s="5">
        <f ca="1">IF(AND($G2566,NOT(ISTEXT($G2565)),ISNUMBER(Poczatek),ISNUMBER(Koniec_Projekt)),IFERROR(IF(LataProjekcji=$F2568,ROUND($D2566-SUM($K2567:T2567),0),ROUND(U2565*$E2567,0)),0),0)</f>
        <v>0</v>
      </c>
      <c r="V2567" s="5">
        <f ca="1">IF(AND($G2566,NOT(ISTEXT($G2565)),ISNUMBER(Poczatek),ISNUMBER(Koniec_Projekt)),IFERROR(IF(LataProjekcji=$F2568,ROUND($D2566-SUM($K2567:U2567),0),ROUND(V2565*$E2567,0)),0),0)</f>
        <v>0</v>
      </c>
      <c r="W2567" s="5">
        <f ca="1">IF(AND($G2566,NOT(ISTEXT($G2565)),ISNUMBER(Poczatek),ISNUMBER(Koniec_Projekt)),IFERROR(IF(LataProjekcji=$F2568,ROUND($D2566-SUM($K2567:V2567),0),ROUND(W2565*$E2567,0)),0),0)</f>
        <v>0</v>
      </c>
      <c r="X2567" s="5">
        <f ca="1">IF(AND($G2566,NOT(ISTEXT($G2565)),ISNUMBER(Poczatek),ISNUMBER(Koniec_Projekt)),IFERROR(IF(LataProjekcji=$F2568,ROUND($D2566-SUM($K2567:W2567),0),ROUND(X2565*$E2567,0)),0),0)</f>
        <v>0</v>
      </c>
    </row>
    <row r="2568" spans="1:24" hidden="1">
      <c r="B2568" s="554" t="s">
        <v>803</v>
      </c>
      <c r="D2568" s="1">
        <f ca="1">IFERROR(ROUNDUP(D2566/E2567,0),0)</f>
        <v>0</v>
      </c>
      <c r="E2568" s="1">
        <f ca="1">IF(D2568=0,0,DATEDIF(DATE(D2565,E2565,1),DATE(F2567,G2567,1),"m"))</f>
        <v>0</v>
      </c>
      <c r="F2568" s="1" t="str">
        <f ca="1">IFERROR(YEAR(G2565),"brak daty")</f>
        <v>brak daty</v>
      </c>
      <c r="G2568" s="1" t="str">
        <f ca="1">IFERROR(MONTH(G2565),"brak daty")</f>
        <v>brak daty</v>
      </c>
      <c r="H2568" s="5"/>
      <c r="I2568" s="1" t="s">
        <v>444</v>
      </c>
      <c r="K2568" s="5">
        <f ca="1">IF(AND($G2566,NOT(ISTEXT($G2565)),ISNUMBER(Poczatek),ISNUMBER(Koniec_Projekt)),IFERROR(IF(LataProjekcji=$F2567,IF(AND($G2567=$G2568,$F2567=$F2568),ROUND($D2566-SUM($K2568),0),ROUND(K2566*$E2567,0)),IF(LataProjekcji&gt;$F2567,0,ROUND(K2566*$E2567,0))),0),0)</f>
        <v>0</v>
      </c>
      <c r="L2568" s="5">
        <f ca="1">IF(AND($G2566,NOT(ISTEXT($G2565)),ISNUMBER(Poczatek),ISNUMBER(Koniec_Projekt)),IFERROR(IF(LataProjekcji=$F2567,IF(AND($G2567=$G2568,$F2567=$F2568),ROUND($D2566-SUM($K2568:K2568),0),ROUND(L2566*$E2567,0)),IF(LataProjekcji&gt;$F2567,0,ROUND(L2566*$E2567,0))),0),0)</f>
        <v>0</v>
      </c>
      <c r="M2568" s="5">
        <f ca="1">IF(AND($G2566,NOT(ISTEXT($G2565)),ISNUMBER(Poczatek),ISNUMBER(Koniec_Projekt)),IFERROR(IF(LataProjekcji=$F2567,IF(AND($G2567=$G2568,$F2567=$F2568),ROUND($D2566-SUM($K2568:L2568),0),ROUND(M2566*$E2567,0)),IF(LataProjekcji&gt;$F2567,0,ROUND(M2566*$E2567,0))),0),0)</f>
        <v>0</v>
      </c>
      <c r="N2568" s="5">
        <f ca="1">IF(AND($G2566,NOT(ISTEXT($G2565)),ISNUMBER(Poczatek),ISNUMBER(Koniec_Projekt)),IFERROR(IF(LataProjekcji=$F2567,IF(AND($G2567=$G2568,$F2567=$F2568),ROUND($D2566-SUM($K2568:M2568),0),ROUND(N2566*$E2567,0)),IF(LataProjekcji&gt;$F2567,0,ROUND(N2566*$E2567,0))),0),0)</f>
        <v>0</v>
      </c>
      <c r="O2568" s="5">
        <f ca="1">IF(AND($G2566,NOT(ISTEXT($G2565)),ISNUMBER(Poczatek),ISNUMBER(Koniec_Projekt)),IFERROR(IF(LataProjekcji=$F2567,IF(AND($G2567=$G2568,$F2567=$F2568),ROUND($D2566-SUM($K2568:N2568),0),ROUND(O2566*$E2567,0)),IF(LataProjekcji&gt;$F2567,0,ROUND(O2566*$E2567,0))),0),0)</f>
        <v>0</v>
      </c>
      <c r="P2568" s="5">
        <f ca="1">IF(AND($G2566,NOT(ISTEXT($G2565)),ISNUMBER(Poczatek),ISNUMBER(Koniec_Projekt)),IFERROR(IF(LataProjekcji=$F2567,IF(AND($G2567=$G2568,$F2567=$F2568),ROUND($D2566-SUM($K2568:O2568),0),ROUND(P2566*$E2567,0)),IF(LataProjekcji&gt;$F2567,0,ROUND(P2566*$E2567,0))),0),0)</f>
        <v>0</v>
      </c>
      <c r="Q2568" s="5">
        <f ca="1">IF(AND($G2566,NOT(ISTEXT($G2565)),ISNUMBER(Poczatek),ISNUMBER(Koniec_Projekt)),IFERROR(IF(LataProjekcji=$F2567,IF(AND($G2567=$G2568,$F2567=$F2568),ROUND($D2566-SUM($K2568:P2568),0),ROUND(Q2566*$E2567,0)),IF(LataProjekcji&gt;$F2567,0,ROUND(Q2566*$E2567,0))),0),0)</f>
        <v>0</v>
      </c>
      <c r="R2568" s="5">
        <f ca="1">IF(AND($G2566,NOT(ISTEXT($G2565)),ISNUMBER(Poczatek),ISNUMBER(Koniec_Projekt)),IFERROR(IF(LataProjekcji=$F2567,IF(AND($G2567=$G2568,$F2567=$F2568),ROUND($D2566-SUM($K2568:Q2568),0),ROUND(R2566*$E2567,0)),IF(LataProjekcji&gt;$F2567,0,ROUND(R2566*$E2567,0))),0),0)</f>
        <v>0</v>
      </c>
      <c r="S2568" s="5">
        <f ca="1">IF(AND($G2566,NOT(ISTEXT($G2565)),ISNUMBER(Poczatek),ISNUMBER(Koniec_Projekt)),IFERROR(IF(LataProjekcji=$F2567,IF(AND($G2567=$G2568,$F2567=$F2568),ROUND($D2566-SUM($K2568:R2568),0),ROUND(S2566*$E2567,0)),IF(LataProjekcji&gt;$F2567,0,ROUND(S2566*$E2567,0))),0),0)</f>
        <v>0</v>
      </c>
      <c r="T2568" s="5">
        <f ca="1">IF(AND($G2566,NOT(ISTEXT($G2565)),ISNUMBER(Poczatek),ISNUMBER(Koniec_Projekt)),IFERROR(IF(LataProjekcji=$F2567,IF(AND($G2567=$G2568,$F2567=$F2568),ROUND($D2566-SUM($K2568:S2568),0),ROUND(T2566*$E2567,0)),IF(LataProjekcji&gt;$F2567,0,ROUND(T2566*$E2567,0))),0),0)</f>
        <v>0</v>
      </c>
      <c r="U2568" s="5">
        <f ca="1">IF(AND($G2566,NOT(ISTEXT($G2565)),ISNUMBER(Poczatek),ISNUMBER(Koniec_Projekt)),IFERROR(IF(LataProjekcji=$F2567,IF(AND($G2567=$G2568,$F2567=$F2568),ROUND($D2566-SUM($K2568:T2568),0),ROUND(U2566*$E2567,0)),IF(LataProjekcji&gt;$F2567,0,ROUND(U2566*$E2567,0))),0),0)</f>
        <v>0</v>
      </c>
      <c r="V2568" s="5">
        <f ca="1">IF(AND($G2566,NOT(ISTEXT($G2565)),ISNUMBER(Poczatek),ISNUMBER(Koniec_Projekt)),IFERROR(IF(LataProjekcji=$F2567,IF(AND($G2567=$G2568,$F2567=$F2568),ROUND($D2566-SUM($K2568:U2568),0),ROUND(V2566*$E2567,0)),IF(LataProjekcji&gt;$F2567,0,ROUND(V2566*$E2567,0))),0),0)</f>
        <v>0</v>
      </c>
      <c r="W2568" s="5">
        <f ca="1">IF(AND($G2566,NOT(ISTEXT($G2565)),ISNUMBER(Poczatek),ISNUMBER(Koniec_Projekt)),IFERROR(IF(LataProjekcji=$F2567,IF(AND($G2567=$G2568,$F2567=$F2568),ROUND($D2566-SUM($K2568:V2568),0),ROUND(W2566*$E2567,0)),IF(LataProjekcji&gt;$F2567,0,ROUND(W2566*$E2567,0))),0),0)</f>
        <v>0</v>
      </c>
      <c r="X2568" s="5">
        <f ca="1">IF(AND($G2566,NOT(ISTEXT($G2565)),ISNUMBER(Poczatek),ISNUMBER(Koniec_Projekt)),IFERROR(IF(LataProjekcji=$F2567,IF(AND($G2567=$G2568,$F2567=$F2568),ROUND($D2566-SUM($K2568:W2568),0),ROUND(X2566*$E2567,0)),IF(LataProjekcji&gt;$F2567,0,ROUND(X2566*$E2567,0))),0),0)</f>
        <v>0</v>
      </c>
    </row>
    <row r="2569" spans="1:24" ht="12.75" hidden="1" thickBot="1">
      <c r="B2569" s="555" t="s">
        <v>804</v>
      </c>
      <c r="C2569" s="556"/>
      <c r="D2569" s="557">
        <f ca="1">IF(D2566&gt;10,ROUND((D2568-1)*E2567,0),E2567)</f>
        <v>0</v>
      </c>
      <c r="E2569" s="557">
        <f ca="1">D2566-D2569</f>
        <v>0</v>
      </c>
      <c r="F2569" s="556"/>
      <c r="G2569" s="556"/>
      <c r="H2569" s="556"/>
      <c r="I2569" s="556"/>
      <c r="J2569" s="556"/>
      <c r="K2569" s="556"/>
      <c r="L2569" s="556"/>
      <c r="M2569" s="556"/>
      <c r="N2569" s="556"/>
      <c r="O2569" s="556"/>
      <c r="P2569" s="556"/>
      <c r="Q2569" s="556"/>
      <c r="R2569" s="556"/>
      <c r="S2569" s="556"/>
      <c r="T2569" s="556"/>
      <c r="U2569" s="556"/>
      <c r="V2569" s="556"/>
      <c r="W2569" s="556"/>
      <c r="X2569" s="556"/>
    </row>
    <row r="2570" spans="1:24" ht="12.75" hidden="1" thickTop="1"/>
    <row r="2572" spans="1:24" hidden="1">
      <c r="A2572" s="560"/>
      <c r="B2572" s="7" t="str">
        <f>"Grupa ST: "&amp;B1387</f>
        <v>Grupa ST: GRUNTY</v>
      </c>
    </row>
    <row r="2573" spans="1:24" ht="12.75" hidden="1" thickBot="1">
      <c r="B2573" s="558" t="str">
        <f ca="1">"nazwa ST: "&amp;B1388</f>
        <v>nazwa ST: 0</v>
      </c>
      <c r="C2573" s="558"/>
      <c r="D2573" s="559">
        <f>D1388</f>
        <v>57</v>
      </c>
      <c r="E2573" s="558"/>
      <c r="F2573" s="558"/>
      <c r="G2573" s="558"/>
      <c r="H2573" s="558"/>
      <c r="I2573" s="558"/>
      <c r="J2573" s="558"/>
      <c r="K2573" s="567" t="str">
        <f t="shared" ref="K2573:X2573" si="1747">LataProjekcji</f>
        <v>Uzupełnij dane</v>
      </c>
      <c r="L2573" s="567" t="str">
        <f t="shared" si="1747"/>
        <v/>
      </c>
      <c r="M2573" s="567" t="str">
        <f t="shared" si="1747"/>
        <v/>
      </c>
      <c r="N2573" s="567" t="str">
        <f t="shared" si="1747"/>
        <v/>
      </c>
      <c r="O2573" s="567" t="str">
        <f t="shared" si="1747"/>
        <v/>
      </c>
      <c r="P2573" s="567" t="str">
        <f t="shared" si="1747"/>
        <v/>
      </c>
      <c r="Q2573" s="567" t="str">
        <f t="shared" si="1747"/>
        <v/>
      </c>
      <c r="R2573" s="567" t="str">
        <f t="shared" si="1747"/>
        <v/>
      </c>
      <c r="S2573" s="567" t="str">
        <f t="shared" si="1747"/>
        <v/>
      </c>
      <c r="T2573" s="567" t="str">
        <f t="shared" si="1747"/>
        <v/>
      </c>
      <c r="U2573" s="567" t="str">
        <f t="shared" si="1747"/>
        <v/>
      </c>
      <c r="V2573" s="567" t="str">
        <f t="shared" si="1747"/>
        <v/>
      </c>
      <c r="W2573" s="567" t="str">
        <f t="shared" si="1747"/>
        <v/>
      </c>
      <c r="X2573" s="567" t="str">
        <f t="shared" si="1747"/>
        <v/>
      </c>
    </row>
    <row r="2574" spans="1:24" hidden="1">
      <c r="B2574" s="554" t="s">
        <v>805</v>
      </c>
      <c r="D2574" s="1">
        <f ca="1">D1389</f>
        <v>1900</v>
      </c>
      <c r="E2574" s="1">
        <f ca="1">E1389</f>
        <v>1</v>
      </c>
      <c r="F2574" s="1">
        <f ca="1">IF(D2575&gt;10,F1389,1)</f>
        <v>1</v>
      </c>
      <c r="G2574" s="553" t="str">
        <f ca="1">IF(ISBLANK(OFFSET($E$269,$D2573,0)),"brak daty",IF(D2575&gt;10,EDATE(OFFSET($E$269,$D2573,0),D2577),DATE(D2574,E2574,1)))</f>
        <v>brak daty</v>
      </c>
      <c r="H2574" s="566" t="b">
        <f ca="1">SUM(K2574:X2574)=D2577</f>
        <v>1</v>
      </c>
      <c r="I2574" s="1" t="s">
        <v>801</v>
      </c>
      <c r="K2574" s="5">
        <f ca="1">IF(AND($G2575,NOT(ISTEXT($G2574)),ISNUMBER(Poczatek),ISNUMBER(Koniec_Projekt)),IFERROR(IF($D2574=LataProjekcji,$F2574,IF($D2574&lt;LataProjekcji,IF((SUM(K2574)+12)&lt;$D2577,12,$D2577-SUM(K2574)),0)),0),0)</f>
        <v>0</v>
      </c>
      <c r="L2574" s="5">
        <f ca="1">IF(AND($G2575,NOT(ISTEXT($G2574)),ISNUMBER(Poczatek),ISNUMBER(Koniec_Projekt)),IFERROR(IF($D2574=LataProjekcji,$F2574,IF($D2574&lt;LataProjekcji,IF((SUM($K2574:K2574)+12)&lt;$D2577,12,$D2577-SUM($K2574:K2574)),0)),0),0)</f>
        <v>0</v>
      </c>
      <c r="M2574" s="5">
        <f ca="1">IF(AND($G2575,NOT(ISTEXT($G2574)),ISNUMBER(Poczatek),ISNUMBER(Koniec_Projekt)),IFERROR(IF($D2574=LataProjekcji,$F2574,IF($D2574&lt;LataProjekcji,IF((SUM($K2574:L2574)+12)&lt;$D2577,12,$D2577-SUM($K2574:L2574)),0)),0),0)</f>
        <v>0</v>
      </c>
      <c r="N2574" s="5">
        <f ca="1">IF(AND($G2575,NOT(ISTEXT($G2574)),ISNUMBER(Poczatek),ISNUMBER(Koniec_Projekt)),IFERROR(IF($D2574=LataProjekcji,$F2574,IF($D2574&lt;LataProjekcji,IF((SUM($K2574:M2574)+12)&lt;$D2577,12,$D2577-SUM($K2574:M2574)),0)),0),0)</f>
        <v>0</v>
      </c>
      <c r="O2574" s="5">
        <f ca="1">IF(AND($G2575,NOT(ISTEXT($G2574)),ISNUMBER(Poczatek),ISNUMBER(Koniec_Projekt)),IFERROR(IF($D2574=LataProjekcji,$F2574,IF($D2574&lt;LataProjekcji,IF((SUM($K2574:N2574)+12)&lt;$D2577,12,$D2577-SUM($K2574:N2574)),0)),0),0)</f>
        <v>0</v>
      </c>
      <c r="P2574" s="5">
        <f ca="1">IF(AND($G2575,NOT(ISTEXT($G2574)),ISNUMBER(Poczatek),ISNUMBER(Koniec_Projekt)),IFERROR(IF($D2574=LataProjekcji,$F2574,IF($D2574&lt;LataProjekcji,IF((SUM($K2574:O2574)+12)&lt;$D2577,12,$D2577-SUM($K2574:O2574)),0)),0),0)</f>
        <v>0</v>
      </c>
      <c r="Q2574" s="5">
        <f ca="1">IF(AND($G2575,NOT(ISTEXT($G2574)),ISNUMBER(Poczatek),ISNUMBER(Koniec_Projekt)),IFERROR(IF($D2574=LataProjekcji,$F2574,IF($D2574&lt;LataProjekcji,IF((SUM($K2574:P2574)+12)&lt;$D2577,12,$D2577-SUM($K2574:P2574)),0)),0),0)</f>
        <v>0</v>
      </c>
      <c r="R2574" s="5">
        <f ca="1">IF(AND($G2575,NOT(ISTEXT($G2574)),ISNUMBER(Poczatek),ISNUMBER(Koniec_Projekt)),IFERROR(IF($D2574=LataProjekcji,$F2574,IF($D2574&lt;LataProjekcji,IF((SUM($K2574:Q2574)+12)&lt;$D2577,12,$D2577-SUM($K2574:Q2574)),0)),0),0)</f>
        <v>0</v>
      </c>
      <c r="S2574" s="5">
        <f ca="1">IF(AND($G2575,NOT(ISTEXT($G2574)),ISNUMBER(Poczatek),ISNUMBER(Koniec_Projekt)),IFERROR(IF($D2574=LataProjekcji,$F2574,IF($D2574&lt;LataProjekcji,IF((SUM($K2574:R2574)+12)&lt;$D2577,12,$D2577-SUM($K2574:R2574)),0)),0),0)</f>
        <v>0</v>
      </c>
      <c r="T2574" s="5">
        <f ca="1">IF(AND($G2575,NOT(ISTEXT($G2574)),ISNUMBER(Poczatek),ISNUMBER(Koniec_Projekt)),IFERROR(IF($D2574=LataProjekcji,$F2574,IF($D2574&lt;LataProjekcji,IF((SUM($K2574:S2574)+12)&lt;$D2577,12,$D2577-SUM($K2574:S2574)),0)),0),0)</f>
        <v>0</v>
      </c>
      <c r="U2574" s="5">
        <f ca="1">IF(AND($G2575,NOT(ISTEXT($G2574)),ISNUMBER(Poczatek),ISNUMBER(Koniec_Projekt)),IFERROR(IF($D2574=LataProjekcji,$F2574,IF($D2574&lt;LataProjekcji,IF((SUM($K2574:T2574)+12)&lt;$D2577,12,$D2577-SUM($K2574:T2574)),0)),0),0)</f>
        <v>0</v>
      </c>
      <c r="V2574" s="5">
        <f ca="1">IF(AND($G2575,NOT(ISTEXT($G2574)),ISNUMBER(Poczatek),ISNUMBER(Koniec_Projekt)),IFERROR(IF($D2574=LataProjekcji,$F2574,IF($D2574&lt;LataProjekcji,IF((SUM($K2574:U2574)+12)&lt;$D2577,12,$D2577-SUM($K2574:U2574)),0)),0),0)</f>
        <v>0</v>
      </c>
      <c r="W2574" s="5">
        <f ca="1">IF(AND($G2575,NOT(ISTEXT($G2574)),ISNUMBER(Poczatek),ISNUMBER(Koniec_Projekt)),IFERROR(IF($D2574=LataProjekcji,$F2574,IF($D2574&lt;LataProjekcji,IF((SUM($K2574:V2574)+12)&lt;$D2577,12,$D2577-SUM($K2574:V2574)),0)),0),0)</f>
        <v>0</v>
      </c>
      <c r="X2574" s="5">
        <f ca="1">IF(AND($G2575,NOT(ISTEXT($G2574)),ISNUMBER(Poczatek),ISNUMBER(Koniec_Projekt)),IFERROR(IF($D2574=LataProjekcji,$F2574,IF($D2574&lt;LataProjekcji,IF((SUM($K2574:W2574)+12)&lt;$D2577,12,$D2577-SUM($K2574:W2574)),0)),0),0)</f>
        <v>0</v>
      </c>
    </row>
    <row r="2575" spans="1:24" hidden="1">
      <c r="B2575" s="554" t="s">
        <v>807</v>
      </c>
      <c r="D2575" s="5">
        <f ca="1">D1390</f>
        <v>0</v>
      </c>
      <c r="E2575" s="474">
        <f ca="1">E1390</f>
        <v>0</v>
      </c>
      <c r="F2575" s="474">
        <f ca="1">F1390</f>
        <v>0</v>
      </c>
      <c r="G2575" s="1" t="b">
        <f>NOT(ISBLANK(am_grunty))</f>
        <v>0</v>
      </c>
      <c r="H2575" s="566" t="b">
        <f ca="1">SUM(K2575:X2575)=E2577</f>
        <v>1</v>
      </c>
      <c r="I2575" s="1" t="s">
        <v>802</v>
      </c>
      <c r="K2575" s="565">
        <f ca="1">IF(AND($G2575,NOT(ISTEXT($G2574)),ISNUMBER(Poczatek),ISNUMBER(Koniec_Projekt)),IFERROR(IF($D2574=LataProjekcji,IF($F2574&gt;$E2577,$E2577,$F2574),IF($D2577&gt;=$E2577,(IF($D2574&lt;LataProjekcji,IF((SUM(J2575:$K2575)+12)&lt;$E2577,12,$E2577-SUM(J2575:$K2575)),0)),(IF($D2574&lt;LataProjekcji,IF((SUM(J2575:$K2575)+12)&lt;$D2577,12,$D2577-SUM(J2575:$K2575)),0)))),0),0)</f>
        <v>0</v>
      </c>
      <c r="L2575" s="565">
        <f ca="1">IF(AND($G2575,NOT(ISTEXT($G2574)),ISNUMBER(Poczatek),ISNUMBER(Koniec_Projekt)),IFERROR(IF($D2574=LataProjekcji,IF($F2574&gt;$E2577,$E2577,$F2574),IF($D2577&gt;=$E2577,(IF($D2574&lt;LataProjekcji,IF((SUM($K2575:K2575)+12)&lt;$E2577,12,$E2577-SUM($K2575:K2575)),0)),(IF($D2574&lt;LataProjekcji,IF((SUM($K2575:K2575)+12)&lt;$D2577,12,$D2577-SUM($K2575:K2575)),0)))),0),0)</f>
        <v>0</v>
      </c>
      <c r="M2575" s="565">
        <f ca="1">IF(AND($G2575,NOT(ISTEXT($G2574)),ISNUMBER(Poczatek),ISNUMBER(Koniec_Projekt)),IFERROR(IF($D2574=LataProjekcji,IF($F2574&gt;$E2577,$E2577,$F2574),IF($D2577&gt;=$E2577,(IF($D2574&lt;LataProjekcji,IF((SUM($K2575:L2575)+12)&lt;$E2577,12,$E2577-SUM($K2575:L2575)),0)),(IF($D2574&lt;LataProjekcji,IF((SUM($K2575:L2575)+12)&lt;$D2577,12,$D2577-SUM($K2575:L2575)),0)))),0),0)</f>
        <v>0</v>
      </c>
      <c r="N2575" s="565">
        <f ca="1">IF(AND($G2575,NOT(ISTEXT($G2574)),ISNUMBER(Poczatek),ISNUMBER(Koniec_Projekt)),IFERROR(IF($D2574=LataProjekcji,IF($F2574&gt;$E2577,$E2577,$F2574),IF($D2577&gt;=$E2577,(IF($D2574&lt;LataProjekcji,IF((SUM($K2575:M2575)+12)&lt;$E2577,12,$E2577-SUM($K2575:M2575)),0)),(IF($D2574&lt;LataProjekcji,IF((SUM($K2575:M2575)+12)&lt;$D2577,12,$D2577-SUM($K2575:M2575)),0)))),0),0)</f>
        <v>0</v>
      </c>
      <c r="O2575" s="565">
        <f ca="1">IF(AND($G2575,NOT(ISTEXT($G2574)),ISNUMBER(Poczatek),ISNUMBER(Koniec_Projekt)),IFERROR(IF($D2574=LataProjekcji,IF($F2574&gt;$E2577,$E2577,$F2574),IF($D2577&gt;=$E2577,(IF($D2574&lt;LataProjekcji,IF((SUM($K2575:N2575)+12)&lt;$E2577,12,$E2577-SUM($K2575:N2575)),0)),(IF($D2574&lt;LataProjekcji,IF((SUM($K2575:N2575)+12)&lt;$D2577,12,$D2577-SUM($K2575:N2575)),0)))),0),0)</f>
        <v>0</v>
      </c>
      <c r="P2575" s="565">
        <f ca="1">IF(AND($G2575,NOT(ISTEXT($G2574)),ISNUMBER(Poczatek),ISNUMBER(Koniec_Projekt)),IFERROR(IF($D2574=LataProjekcji,IF($F2574&gt;$E2577,$E2577,$F2574),IF($D2577&gt;=$E2577,(IF($D2574&lt;LataProjekcji,IF((SUM($K2575:O2575)+12)&lt;$E2577,12,$E2577-SUM($K2575:O2575)),0)),(IF($D2574&lt;LataProjekcji,IF((SUM($K2575:O2575)+12)&lt;$D2577,12,$D2577-SUM($K2575:O2575)),0)))),0),0)</f>
        <v>0</v>
      </c>
      <c r="Q2575" s="565">
        <f ca="1">IF(AND($G2575,NOT(ISTEXT($G2574)),ISNUMBER(Poczatek),ISNUMBER(Koniec_Projekt)),IFERROR(IF($D2574=LataProjekcji,IF($F2574&gt;$E2577,$E2577,$F2574),IF($D2577&gt;=$E2577,(IF($D2574&lt;LataProjekcji,IF((SUM($K2575:P2575)+12)&lt;$E2577,12,$E2577-SUM($K2575:P2575)),0)),(IF($D2574&lt;LataProjekcji,IF((SUM($K2575:P2575)+12)&lt;$D2577,12,$D2577-SUM($K2575:P2575)),0)))),0),0)</f>
        <v>0</v>
      </c>
      <c r="R2575" s="565">
        <f ca="1">IF(AND($G2575,NOT(ISTEXT($G2574)),ISNUMBER(Poczatek),ISNUMBER(Koniec_Projekt)),IFERROR(IF($D2574=LataProjekcji,IF($F2574&gt;$E2577,$E2577,$F2574),IF($D2577&gt;=$E2577,(IF($D2574&lt;LataProjekcji,IF((SUM($K2575:Q2575)+12)&lt;$E2577,12,$E2577-SUM($K2575:Q2575)),0)),(IF($D2574&lt;LataProjekcji,IF((SUM($K2575:Q2575)+12)&lt;$D2577,12,$D2577-SUM($K2575:Q2575)),0)))),0),0)</f>
        <v>0</v>
      </c>
      <c r="S2575" s="565">
        <f ca="1">IF(AND($G2575,NOT(ISTEXT($G2574)),ISNUMBER(Poczatek),ISNUMBER(Koniec_Projekt)),IFERROR(IF($D2574=LataProjekcji,IF($F2574&gt;$E2577,$E2577,$F2574),IF($D2577&gt;=$E2577,(IF($D2574&lt;LataProjekcji,IF((SUM($K2575:R2575)+12)&lt;$E2577,12,$E2577-SUM($K2575:R2575)),0)),(IF($D2574&lt;LataProjekcji,IF((SUM($K2575:R2575)+12)&lt;$D2577,12,$D2577-SUM($K2575:R2575)),0)))),0),0)</f>
        <v>0</v>
      </c>
      <c r="T2575" s="565">
        <f ca="1">IF(AND($G2575,NOT(ISTEXT($G2574)),ISNUMBER(Poczatek),ISNUMBER(Koniec_Projekt)),IFERROR(IF($D2574=LataProjekcji,IF($F2574&gt;$E2577,$E2577,$F2574),IF($D2577&gt;=$E2577,(IF($D2574&lt;LataProjekcji,IF((SUM($K2575:S2575)+12)&lt;$E2577,12,$E2577-SUM($K2575:S2575)),0)),(IF($D2574&lt;LataProjekcji,IF((SUM($K2575:S2575)+12)&lt;$D2577,12,$D2577-SUM($K2575:S2575)),0)))),0),0)</f>
        <v>0</v>
      </c>
      <c r="U2575" s="565">
        <f ca="1">IF(AND($G2575,NOT(ISTEXT($G2574)),ISNUMBER(Poczatek),ISNUMBER(Koniec_Projekt)),IFERROR(IF($D2574=LataProjekcji,IF($F2574&gt;$E2577,$E2577,$F2574),IF($D2577&gt;=$E2577,(IF($D2574&lt;LataProjekcji,IF((SUM($K2575:T2575)+12)&lt;$E2577,12,$E2577-SUM($K2575:T2575)),0)),(IF($D2574&lt;LataProjekcji,IF((SUM($K2575:T2575)+12)&lt;$D2577,12,$D2577-SUM($K2575:T2575)),0)))),0),0)</f>
        <v>0</v>
      </c>
      <c r="V2575" s="565">
        <f ca="1">IF(AND($G2575,NOT(ISTEXT($G2574)),ISNUMBER(Poczatek),ISNUMBER(Koniec_Projekt)),IFERROR(IF($D2574=LataProjekcji,IF($F2574&gt;$E2577,$E2577,$F2574),IF($D2577&gt;=$E2577,(IF($D2574&lt;LataProjekcji,IF((SUM($K2575:U2575)+12)&lt;$E2577,12,$E2577-SUM($K2575:U2575)),0)),(IF($D2574&lt;LataProjekcji,IF((SUM($K2575:U2575)+12)&lt;$D2577,12,$D2577-SUM($K2575:U2575)),0)))),0),0)</f>
        <v>0</v>
      </c>
      <c r="W2575" s="565">
        <f ca="1">IF(AND($G2575,NOT(ISTEXT($G2574)),ISNUMBER(Poczatek),ISNUMBER(Koniec_Projekt)),IFERROR(IF($D2574=LataProjekcji,IF($F2574&gt;$E2577,$E2577,$F2574),IF($D2577&gt;=$E2577,(IF($D2574&lt;LataProjekcji,IF((SUM($K2575:V2575)+12)&lt;$E2577,12,$E2577-SUM($K2575:V2575)),0)),(IF($D2574&lt;LataProjekcji,IF((SUM($K2575:V2575)+12)&lt;$D2577,12,$D2577-SUM($K2575:V2575)),0)))),0),0)</f>
        <v>0</v>
      </c>
      <c r="X2575" s="565">
        <f ca="1">IF(AND($G2575,NOT(ISTEXT($G2574)),ISNUMBER(Poczatek),ISNUMBER(Koniec_Projekt)),IFERROR(IF($D2574=LataProjekcji,IF($F2574&gt;$E2577,$E2577,$F2574),IF($D2577&gt;=$E2577,(IF($D2574&lt;LataProjekcji,IF((SUM($K2575:W2575)+12)&lt;$E2577,12,$E2577-SUM($K2575:W2575)),0)),(IF($D2574&lt;LataProjekcji,IF((SUM($K2575:W2575)+12)&lt;$D2577,12,$D2577-SUM($K2575:W2575)),0)))),0),0)</f>
        <v>0</v>
      </c>
    </row>
    <row r="2576" spans="1:24" hidden="1">
      <c r="B2576" s="554" t="s">
        <v>806</v>
      </c>
      <c r="D2576" s="474">
        <f ca="1">D1391</f>
        <v>0</v>
      </c>
      <c r="E2576" s="474">
        <f ca="1">IF(D2575&gt;10,ROUND(D2576/12,2),D2576)</f>
        <v>0</v>
      </c>
      <c r="F2576" s="552">
        <f>Koniec_Projekt</f>
        <v>0</v>
      </c>
      <c r="G2576" s="330">
        <f>Miesiac_Koniec_Projekt</f>
        <v>0</v>
      </c>
      <c r="H2576" s="566" t="b">
        <f ca="1">SUM(K2576:X2576)=D2575</f>
        <v>1</v>
      </c>
      <c r="I2576" s="1" t="s">
        <v>739</v>
      </c>
      <c r="K2576" s="256">
        <f ca="1">IF(AND($G2575,NOT(ISTEXT($G2574)),ISNUMBER(Poczatek),ISNUMBER(Koniec_Projekt)),IFERROR(IF(LataProjekcji=$F2577,ROUND($D2575,0),ROUND(K2574*$E2576,0)),0),0)</f>
        <v>0</v>
      </c>
      <c r="L2576" s="5">
        <f ca="1">IF(AND($G2575,NOT(ISTEXT($G2574)),ISNUMBER(Poczatek),ISNUMBER(Koniec_Projekt)),IFERROR(IF(LataProjekcji=$F2577,ROUND($D2575-SUM(K2576:$K2576),0),ROUND(L2574*$E2576,0)),0),0)</f>
        <v>0</v>
      </c>
      <c r="M2576" s="5">
        <f ca="1">IF(AND($G2575,NOT(ISTEXT($G2574)),ISNUMBER(Poczatek),ISNUMBER(Koniec_Projekt)),IFERROR(IF(LataProjekcji=$F2577,ROUND($D2575-SUM($K2576:L2576),0),ROUND(M2574*$E2576,0)),0),0)</f>
        <v>0</v>
      </c>
      <c r="N2576" s="5">
        <f ca="1">IF(AND($G2575,NOT(ISTEXT($G2574)),ISNUMBER(Poczatek),ISNUMBER(Koniec_Projekt)),IFERROR(IF(LataProjekcji=$F2577,ROUND($D2575-SUM($K2576:M2576),0),ROUND(N2574*$E2576,0)),0),0)</f>
        <v>0</v>
      </c>
      <c r="O2576" s="5">
        <f ca="1">IF(AND($G2575,NOT(ISTEXT($G2574)),ISNUMBER(Poczatek),ISNUMBER(Koniec_Projekt)),IFERROR(IF(LataProjekcji=$F2577,ROUND($D2575-SUM($K2576:N2576),0),ROUND(O2574*$E2576,0)),0),0)</f>
        <v>0</v>
      </c>
      <c r="P2576" s="5">
        <f ca="1">IF(AND($G2575,NOT(ISTEXT($G2574)),ISNUMBER(Poczatek),ISNUMBER(Koniec_Projekt)),IFERROR(IF(LataProjekcji=$F2577,ROUND($D2575-SUM($K2576:O2576),0),ROUND(P2574*$E2576,0)),0),0)</f>
        <v>0</v>
      </c>
      <c r="Q2576" s="5">
        <f ca="1">IF(AND($G2575,NOT(ISTEXT($G2574)),ISNUMBER(Poczatek),ISNUMBER(Koniec_Projekt)),IFERROR(IF(LataProjekcji=$F2577,ROUND($D2575-SUM($K2576:P2576),0),ROUND(Q2574*$E2576,0)),0),0)</f>
        <v>0</v>
      </c>
      <c r="R2576" s="5">
        <f ca="1">IF(AND($G2575,NOT(ISTEXT($G2574)),ISNUMBER(Poczatek),ISNUMBER(Koniec_Projekt)),IFERROR(IF(LataProjekcji=$F2577,ROUND($D2575-SUM($K2576:Q2576),0),ROUND(R2574*$E2576,0)),0),0)</f>
        <v>0</v>
      </c>
      <c r="S2576" s="5">
        <f ca="1">IF(AND($G2575,NOT(ISTEXT($G2574)),ISNUMBER(Poczatek),ISNUMBER(Koniec_Projekt)),IFERROR(IF(LataProjekcji=$F2577,ROUND($D2575-SUM($K2576:R2576),0),ROUND(S2574*$E2576,0)),0),0)</f>
        <v>0</v>
      </c>
      <c r="T2576" s="5">
        <f ca="1">IF(AND($G2575,NOT(ISTEXT($G2574)),ISNUMBER(Poczatek),ISNUMBER(Koniec_Projekt)),IFERROR(IF(LataProjekcji=$F2577,ROUND($D2575-SUM($K2576:S2576),0),ROUND(T2574*$E2576,0)),0),0)</f>
        <v>0</v>
      </c>
      <c r="U2576" s="5">
        <f ca="1">IF(AND($G2575,NOT(ISTEXT($G2574)),ISNUMBER(Poczatek),ISNUMBER(Koniec_Projekt)),IFERROR(IF(LataProjekcji=$F2577,ROUND($D2575-SUM($K2576:T2576),0),ROUND(U2574*$E2576,0)),0),0)</f>
        <v>0</v>
      </c>
      <c r="V2576" s="5">
        <f ca="1">IF(AND($G2575,NOT(ISTEXT($G2574)),ISNUMBER(Poczatek),ISNUMBER(Koniec_Projekt)),IFERROR(IF(LataProjekcji=$F2577,ROUND($D2575-SUM($K2576:U2576),0),ROUND(V2574*$E2576,0)),0),0)</f>
        <v>0</v>
      </c>
      <c r="W2576" s="5">
        <f ca="1">IF(AND($G2575,NOT(ISTEXT($G2574)),ISNUMBER(Poczatek),ISNUMBER(Koniec_Projekt)),IFERROR(IF(LataProjekcji=$F2577,ROUND($D2575-SUM($K2576:V2576),0),ROUND(W2574*$E2576,0)),0),0)</f>
        <v>0</v>
      </c>
      <c r="X2576" s="5">
        <f ca="1">IF(AND($G2575,NOT(ISTEXT($G2574)),ISNUMBER(Poczatek),ISNUMBER(Koniec_Projekt)),IFERROR(IF(LataProjekcji=$F2577,ROUND($D2575-SUM($K2576:W2576),0),ROUND(X2574*$E2576,0)),0),0)</f>
        <v>0</v>
      </c>
    </row>
    <row r="2577" spans="2:24" hidden="1">
      <c r="B2577" s="554" t="s">
        <v>803</v>
      </c>
      <c r="D2577" s="1">
        <f ca="1">IFERROR(ROUNDUP(D2575/E2576,0),0)</f>
        <v>0</v>
      </c>
      <c r="E2577" s="1">
        <f ca="1">IF(D2577=0,0,DATEDIF(DATE(D2574,E2574,1),DATE(F2576,G2576,1),"m"))</f>
        <v>0</v>
      </c>
      <c r="F2577" s="1" t="str">
        <f ca="1">IFERROR(YEAR(G2574),"brak daty")</f>
        <v>brak daty</v>
      </c>
      <c r="G2577" s="1" t="str">
        <f ca="1">IFERROR(MONTH(G2574),"brak daty")</f>
        <v>brak daty</v>
      </c>
      <c r="H2577" s="5"/>
      <c r="I2577" s="1" t="s">
        <v>444</v>
      </c>
      <c r="K2577" s="5">
        <f ca="1">IF(AND($G2575,NOT(ISTEXT($G2574)),ISNUMBER(Poczatek),ISNUMBER(Koniec_Projekt)),IFERROR(IF(LataProjekcji=$F2576,IF(AND($G2576=$G2577,$F2576=$F2577),ROUND($D2575-SUM($K2577),0),ROUND(K2575*$E2576,0)),IF(LataProjekcji&gt;$F2576,0,ROUND(K2575*$E2576,0))),0),0)</f>
        <v>0</v>
      </c>
      <c r="L2577" s="5">
        <f ca="1">IF(AND($G2575,NOT(ISTEXT($G2574)),ISNUMBER(Poczatek),ISNUMBER(Koniec_Projekt)),IFERROR(IF(LataProjekcji=$F2576,IF(AND($G2576=$G2577,$F2576=$F2577),ROUND($D2575-SUM($K2577:K2577),0),ROUND(L2575*$E2576,0)),IF(LataProjekcji&gt;$F2576,0,ROUND(L2575*$E2576,0))),0),0)</f>
        <v>0</v>
      </c>
      <c r="M2577" s="5">
        <f ca="1">IF(AND($G2575,NOT(ISTEXT($G2574)),ISNUMBER(Poczatek),ISNUMBER(Koniec_Projekt)),IFERROR(IF(LataProjekcji=$F2576,IF(AND($G2576=$G2577,$F2576=$F2577),ROUND($D2575-SUM($K2577:L2577),0),ROUND(M2575*$E2576,0)),IF(LataProjekcji&gt;$F2576,0,ROUND(M2575*$E2576,0))),0),0)</f>
        <v>0</v>
      </c>
      <c r="N2577" s="5">
        <f ca="1">IF(AND($G2575,NOT(ISTEXT($G2574)),ISNUMBER(Poczatek),ISNUMBER(Koniec_Projekt)),IFERROR(IF(LataProjekcji=$F2576,IF(AND($G2576=$G2577,$F2576=$F2577),ROUND($D2575-SUM($K2577:M2577),0),ROUND(N2575*$E2576,0)),IF(LataProjekcji&gt;$F2576,0,ROUND(N2575*$E2576,0))),0),0)</f>
        <v>0</v>
      </c>
      <c r="O2577" s="5">
        <f ca="1">IF(AND($G2575,NOT(ISTEXT($G2574)),ISNUMBER(Poczatek),ISNUMBER(Koniec_Projekt)),IFERROR(IF(LataProjekcji=$F2576,IF(AND($G2576=$G2577,$F2576=$F2577),ROUND($D2575-SUM($K2577:N2577),0),ROUND(O2575*$E2576,0)),IF(LataProjekcji&gt;$F2576,0,ROUND(O2575*$E2576,0))),0),0)</f>
        <v>0</v>
      </c>
      <c r="P2577" s="5">
        <f ca="1">IF(AND($G2575,NOT(ISTEXT($G2574)),ISNUMBER(Poczatek),ISNUMBER(Koniec_Projekt)),IFERROR(IF(LataProjekcji=$F2576,IF(AND($G2576=$G2577,$F2576=$F2577),ROUND($D2575-SUM($K2577:O2577),0),ROUND(P2575*$E2576,0)),IF(LataProjekcji&gt;$F2576,0,ROUND(P2575*$E2576,0))),0),0)</f>
        <v>0</v>
      </c>
      <c r="Q2577" s="5">
        <f ca="1">IF(AND($G2575,NOT(ISTEXT($G2574)),ISNUMBER(Poczatek),ISNUMBER(Koniec_Projekt)),IFERROR(IF(LataProjekcji=$F2576,IF(AND($G2576=$G2577,$F2576=$F2577),ROUND($D2575-SUM($K2577:P2577),0),ROUND(Q2575*$E2576,0)),IF(LataProjekcji&gt;$F2576,0,ROUND(Q2575*$E2576,0))),0),0)</f>
        <v>0</v>
      </c>
      <c r="R2577" s="5">
        <f ca="1">IF(AND($G2575,NOT(ISTEXT($G2574)),ISNUMBER(Poczatek),ISNUMBER(Koniec_Projekt)),IFERROR(IF(LataProjekcji=$F2576,IF(AND($G2576=$G2577,$F2576=$F2577),ROUND($D2575-SUM($K2577:Q2577),0),ROUND(R2575*$E2576,0)),IF(LataProjekcji&gt;$F2576,0,ROUND(R2575*$E2576,0))),0),0)</f>
        <v>0</v>
      </c>
      <c r="S2577" s="5">
        <f ca="1">IF(AND($G2575,NOT(ISTEXT($G2574)),ISNUMBER(Poczatek),ISNUMBER(Koniec_Projekt)),IFERROR(IF(LataProjekcji=$F2576,IF(AND($G2576=$G2577,$F2576=$F2577),ROUND($D2575-SUM($K2577:R2577),0),ROUND(S2575*$E2576,0)),IF(LataProjekcji&gt;$F2576,0,ROUND(S2575*$E2576,0))),0),0)</f>
        <v>0</v>
      </c>
      <c r="T2577" s="5">
        <f ca="1">IF(AND($G2575,NOT(ISTEXT($G2574)),ISNUMBER(Poczatek),ISNUMBER(Koniec_Projekt)),IFERROR(IF(LataProjekcji=$F2576,IF(AND($G2576=$G2577,$F2576=$F2577),ROUND($D2575-SUM($K2577:S2577),0),ROUND(T2575*$E2576,0)),IF(LataProjekcji&gt;$F2576,0,ROUND(T2575*$E2576,0))),0),0)</f>
        <v>0</v>
      </c>
      <c r="U2577" s="5">
        <f ca="1">IF(AND($G2575,NOT(ISTEXT($G2574)),ISNUMBER(Poczatek),ISNUMBER(Koniec_Projekt)),IFERROR(IF(LataProjekcji=$F2576,IF(AND($G2576=$G2577,$F2576=$F2577),ROUND($D2575-SUM($K2577:T2577),0),ROUND(U2575*$E2576,0)),IF(LataProjekcji&gt;$F2576,0,ROUND(U2575*$E2576,0))),0),0)</f>
        <v>0</v>
      </c>
      <c r="V2577" s="5">
        <f ca="1">IF(AND($G2575,NOT(ISTEXT($G2574)),ISNUMBER(Poczatek),ISNUMBER(Koniec_Projekt)),IFERROR(IF(LataProjekcji=$F2576,IF(AND($G2576=$G2577,$F2576=$F2577),ROUND($D2575-SUM($K2577:U2577),0),ROUND(V2575*$E2576,0)),IF(LataProjekcji&gt;$F2576,0,ROUND(V2575*$E2576,0))),0),0)</f>
        <v>0</v>
      </c>
      <c r="W2577" s="5">
        <f ca="1">IF(AND($G2575,NOT(ISTEXT($G2574)),ISNUMBER(Poczatek),ISNUMBER(Koniec_Projekt)),IFERROR(IF(LataProjekcji=$F2576,IF(AND($G2576=$G2577,$F2576=$F2577),ROUND($D2575-SUM($K2577:V2577),0),ROUND(W2575*$E2576,0)),IF(LataProjekcji&gt;$F2576,0,ROUND(W2575*$E2576,0))),0),0)</f>
        <v>0</v>
      </c>
      <c r="X2577" s="5">
        <f ca="1">IF(AND($G2575,NOT(ISTEXT($G2574)),ISNUMBER(Poczatek),ISNUMBER(Koniec_Projekt)),IFERROR(IF(LataProjekcji=$F2576,IF(AND($G2576=$G2577,$F2576=$F2577),ROUND($D2575-SUM($K2577:W2577),0),ROUND(X2575*$E2576,0)),IF(LataProjekcji&gt;$F2576,0,ROUND(X2575*$E2576,0))),0),0)</f>
        <v>0</v>
      </c>
    </row>
    <row r="2578" spans="2:24" ht="12.75" hidden="1" thickBot="1">
      <c r="B2578" s="555" t="s">
        <v>804</v>
      </c>
      <c r="C2578" s="556"/>
      <c r="D2578" s="557">
        <f ca="1">IF(D2575&gt;10,ROUND((D2577-1)*E2576,0),E2576)</f>
        <v>0</v>
      </c>
      <c r="E2578" s="557">
        <f ca="1">D2575-D2578</f>
        <v>0</v>
      </c>
      <c r="F2578" s="556"/>
      <c r="G2578" s="556"/>
      <c r="H2578" s="556"/>
      <c r="I2578" s="556"/>
      <c r="J2578" s="556"/>
      <c r="K2578" s="556"/>
      <c r="L2578" s="556"/>
      <c r="M2578" s="556"/>
      <c r="N2578" s="556"/>
      <c r="O2578" s="556"/>
      <c r="P2578" s="556"/>
      <c r="Q2578" s="556"/>
      <c r="R2578" s="556"/>
      <c r="S2578" s="556"/>
      <c r="T2578" s="556"/>
      <c r="U2578" s="556"/>
      <c r="V2578" s="556"/>
      <c r="W2578" s="556"/>
      <c r="X2578" s="556"/>
    </row>
    <row r="2579" spans="2:24" ht="12.75" hidden="1" thickTop="1">
      <c r="C2579" s="251"/>
      <c r="D2579" s="474"/>
      <c r="E2579" s="474"/>
      <c r="F2579" s="474"/>
      <c r="G2579" s="474"/>
    </row>
    <row r="2580" spans="2:24" ht="12.75" hidden="1" thickBot="1">
      <c r="B2580" s="558" t="str">
        <f ca="1">"nazwa ST: "&amp;B1395</f>
        <v>nazwa ST: 0</v>
      </c>
      <c r="C2580" s="558"/>
      <c r="D2580" s="559">
        <f>D1395</f>
        <v>58</v>
      </c>
      <c r="E2580" s="558"/>
      <c r="F2580" s="558"/>
      <c r="G2580" s="558"/>
      <c r="H2580" s="558"/>
      <c r="I2580" s="558"/>
      <c r="J2580" s="558"/>
      <c r="K2580" s="567" t="str">
        <f t="shared" ref="K2580:X2580" si="1748">LataProjekcji</f>
        <v>Uzupełnij dane</v>
      </c>
      <c r="L2580" s="567" t="str">
        <f t="shared" si="1748"/>
        <v/>
      </c>
      <c r="M2580" s="567" t="str">
        <f t="shared" si="1748"/>
        <v/>
      </c>
      <c r="N2580" s="567" t="str">
        <f t="shared" si="1748"/>
        <v/>
      </c>
      <c r="O2580" s="567" t="str">
        <f t="shared" si="1748"/>
        <v/>
      </c>
      <c r="P2580" s="567" t="str">
        <f t="shared" si="1748"/>
        <v/>
      </c>
      <c r="Q2580" s="567" t="str">
        <f t="shared" si="1748"/>
        <v/>
      </c>
      <c r="R2580" s="567" t="str">
        <f t="shared" si="1748"/>
        <v/>
      </c>
      <c r="S2580" s="567" t="str">
        <f t="shared" si="1748"/>
        <v/>
      </c>
      <c r="T2580" s="567" t="str">
        <f t="shared" si="1748"/>
        <v/>
      </c>
      <c r="U2580" s="567" t="str">
        <f t="shared" si="1748"/>
        <v/>
      </c>
      <c r="V2580" s="567" t="str">
        <f t="shared" si="1748"/>
        <v/>
      </c>
      <c r="W2580" s="567" t="str">
        <f t="shared" si="1748"/>
        <v/>
      </c>
      <c r="X2580" s="567" t="str">
        <f t="shared" si="1748"/>
        <v/>
      </c>
    </row>
    <row r="2581" spans="2:24" hidden="1">
      <c r="B2581" s="554" t="s">
        <v>805</v>
      </c>
      <c r="D2581" s="1">
        <f ca="1">D1396</f>
        <v>1900</v>
      </c>
      <c r="E2581" s="1">
        <f ca="1">E1396</f>
        <v>1</v>
      </c>
      <c r="F2581" s="1">
        <f ca="1">IF(D2582&gt;10,F1396,1)</f>
        <v>1</v>
      </c>
      <c r="G2581" s="553" t="str">
        <f ca="1">IF(ISBLANK(OFFSET($E$269,$D2580,0)),"brak daty",IF(D2582&gt;10,EDATE(OFFSET($E$269,$D2580,0),D2584),DATE(D2581,E2581,1)))</f>
        <v>brak daty</v>
      </c>
      <c r="H2581" s="566" t="b">
        <f ca="1">SUM(K2581:X2581)=D2584</f>
        <v>1</v>
      </c>
      <c r="I2581" s="1" t="s">
        <v>801</v>
      </c>
      <c r="K2581" s="5">
        <f ca="1">IF(AND($G2582,NOT(ISTEXT($G2581)),ISNUMBER(Poczatek),ISNUMBER(Koniec_Projekt)),IFERROR(IF($D2581=LataProjekcji,$F2581,IF($D2581&lt;LataProjekcji,IF((SUM(K2581)+12)&lt;$D2584,12,$D2584-SUM(K2581)),0)),0),0)</f>
        <v>0</v>
      </c>
      <c r="L2581" s="5">
        <f ca="1">IF(AND($G2582,NOT(ISTEXT($G2581)),ISNUMBER(Poczatek),ISNUMBER(Koniec_Projekt)),IFERROR(IF($D2581=LataProjekcji,$F2581,IF($D2581&lt;LataProjekcji,IF((SUM($K2581:K2581)+12)&lt;$D2584,12,$D2584-SUM($K2581:K2581)),0)),0),0)</f>
        <v>0</v>
      </c>
      <c r="M2581" s="5">
        <f ca="1">IF(AND($G2582,NOT(ISTEXT($G2581)),ISNUMBER(Poczatek),ISNUMBER(Koniec_Projekt)),IFERROR(IF($D2581=LataProjekcji,$F2581,IF($D2581&lt;LataProjekcji,IF((SUM($K2581:L2581)+12)&lt;$D2584,12,$D2584-SUM($K2581:L2581)),0)),0),0)</f>
        <v>0</v>
      </c>
      <c r="N2581" s="5">
        <f ca="1">IF(AND($G2582,NOT(ISTEXT($G2581)),ISNUMBER(Poczatek),ISNUMBER(Koniec_Projekt)),IFERROR(IF($D2581=LataProjekcji,$F2581,IF($D2581&lt;LataProjekcji,IF((SUM($K2581:M2581)+12)&lt;$D2584,12,$D2584-SUM($K2581:M2581)),0)),0),0)</f>
        <v>0</v>
      </c>
      <c r="O2581" s="5">
        <f ca="1">IF(AND($G2582,NOT(ISTEXT($G2581)),ISNUMBER(Poczatek),ISNUMBER(Koniec_Projekt)),IFERROR(IF($D2581=LataProjekcji,$F2581,IF($D2581&lt;LataProjekcji,IF((SUM($K2581:N2581)+12)&lt;$D2584,12,$D2584-SUM($K2581:N2581)),0)),0),0)</f>
        <v>0</v>
      </c>
      <c r="P2581" s="5">
        <f ca="1">IF(AND($G2582,NOT(ISTEXT($G2581)),ISNUMBER(Poczatek),ISNUMBER(Koniec_Projekt)),IFERROR(IF($D2581=LataProjekcji,$F2581,IF($D2581&lt;LataProjekcji,IF((SUM($K2581:O2581)+12)&lt;$D2584,12,$D2584-SUM($K2581:O2581)),0)),0),0)</f>
        <v>0</v>
      </c>
      <c r="Q2581" s="5">
        <f ca="1">IF(AND($G2582,NOT(ISTEXT($G2581)),ISNUMBER(Poczatek),ISNUMBER(Koniec_Projekt)),IFERROR(IF($D2581=LataProjekcji,$F2581,IF($D2581&lt;LataProjekcji,IF((SUM($K2581:P2581)+12)&lt;$D2584,12,$D2584-SUM($K2581:P2581)),0)),0),0)</f>
        <v>0</v>
      </c>
      <c r="R2581" s="5">
        <f ca="1">IF(AND($G2582,NOT(ISTEXT($G2581)),ISNUMBER(Poczatek),ISNUMBER(Koniec_Projekt)),IFERROR(IF($D2581=LataProjekcji,$F2581,IF($D2581&lt;LataProjekcji,IF((SUM($K2581:Q2581)+12)&lt;$D2584,12,$D2584-SUM($K2581:Q2581)),0)),0),0)</f>
        <v>0</v>
      </c>
      <c r="S2581" s="5">
        <f ca="1">IF(AND($G2582,NOT(ISTEXT($G2581)),ISNUMBER(Poczatek),ISNUMBER(Koniec_Projekt)),IFERROR(IF($D2581=LataProjekcji,$F2581,IF($D2581&lt;LataProjekcji,IF((SUM($K2581:R2581)+12)&lt;$D2584,12,$D2584-SUM($K2581:R2581)),0)),0),0)</f>
        <v>0</v>
      </c>
      <c r="T2581" s="5">
        <f ca="1">IF(AND($G2582,NOT(ISTEXT($G2581)),ISNUMBER(Poczatek),ISNUMBER(Koniec_Projekt)),IFERROR(IF($D2581=LataProjekcji,$F2581,IF($D2581&lt;LataProjekcji,IF((SUM($K2581:S2581)+12)&lt;$D2584,12,$D2584-SUM($K2581:S2581)),0)),0),0)</f>
        <v>0</v>
      </c>
      <c r="U2581" s="5">
        <f ca="1">IF(AND($G2582,NOT(ISTEXT($G2581)),ISNUMBER(Poczatek),ISNUMBER(Koniec_Projekt)),IFERROR(IF($D2581=LataProjekcji,$F2581,IF($D2581&lt;LataProjekcji,IF((SUM($K2581:T2581)+12)&lt;$D2584,12,$D2584-SUM($K2581:T2581)),0)),0),0)</f>
        <v>0</v>
      </c>
      <c r="V2581" s="5">
        <f ca="1">IF(AND($G2582,NOT(ISTEXT($G2581)),ISNUMBER(Poczatek),ISNUMBER(Koniec_Projekt)),IFERROR(IF($D2581=LataProjekcji,$F2581,IF($D2581&lt;LataProjekcji,IF((SUM($K2581:U2581)+12)&lt;$D2584,12,$D2584-SUM($K2581:U2581)),0)),0),0)</f>
        <v>0</v>
      </c>
      <c r="W2581" s="5">
        <f ca="1">IF(AND($G2582,NOT(ISTEXT($G2581)),ISNUMBER(Poczatek),ISNUMBER(Koniec_Projekt)),IFERROR(IF($D2581=LataProjekcji,$F2581,IF($D2581&lt;LataProjekcji,IF((SUM($K2581:V2581)+12)&lt;$D2584,12,$D2584-SUM($K2581:V2581)),0)),0),0)</f>
        <v>0</v>
      </c>
      <c r="X2581" s="5">
        <f ca="1">IF(AND($G2582,NOT(ISTEXT($G2581)),ISNUMBER(Poczatek),ISNUMBER(Koniec_Projekt)),IFERROR(IF($D2581=LataProjekcji,$F2581,IF($D2581&lt;LataProjekcji,IF((SUM($K2581:W2581)+12)&lt;$D2584,12,$D2584-SUM($K2581:W2581)),0)),0),0)</f>
        <v>0</v>
      </c>
    </row>
    <row r="2582" spans="2:24" hidden="1">
      <c r="B2582" s="554" t="s">
        <v>807</v>
      </c>
      <c r="D2582" s="5">
        <f ca="1">D1397</f>
        <v>0</v>
      </c>
      <c r="E2582" s="474">
        <f ca="1">E1397</f>
        <v>0</v>
      </c>
      <c r="F2582" s="474">
        <f ca="1">F1397</f>
        <v>0</v>
      </c>
      <c r="G2582" s="1" t="b">
        <f>NOT(ISBLANK(am_grunty))</f>
        <v>0</v>
      </c>
      <c r="H2582" s="566" t="b">
        <f ca="1">SUM(K2582:X2582)=E2584</f>
        <v>1</v>
      </c>
      <c r="I2582" s="1" t="s">
        <v>802</v>
      </c>
      <c r="K2582" s="565">
        <f ca="1">IF(AND($G2582,NOT(ISTEXT($G2581)),ISNUMBER(Poczatek),ISNUMBER(Koniec_Projekt)),IFERROR(IF($D2581=LataProjekcji,IF($F2581&gt;$E2584,$E2584,$F2581),IF($D2584&gt;=$E2584,(IF($D2581&lt;LataProjekcji,IF((SUM(J2582:$K2582)+12)&lt;$E2584,12,$E2584-SUM(J2582:$K2582)),0)),(IF($D2581&lt;LataProjekcji,IF((SUM(J2582:$K2582)+12)&lt;$D2584,12,$D2584-SUM(J2582:$K2582)),0)))),0),0)</f>
        <v>0</v>
      </c>
      <c r="L2582" s="565">
        <f ca="1">IF(AND($G2582,NOT(ISTEXT($G2581)),ISNUMBER(Poczatek),ISNUMBER(Koniec_Projekt)),IFERROR(IF($D2581=LataProjekcji,IF($F2581&gt;$E2584,$E2584,$F2581),IF($D2584&gt;=$E2584,(IF($D2581&lt;LataProjekcji,IF((SUM($K2582:K2582)+12)&lt;$E2584,12,$E2584-SUM($K2582:K2582)),0)),(IF($D2581&lt;LataProjekcji,IF((SUM($K2582:K2582)+12)&lt;$D2584,12,$D2584-SUM($K2582:K2582)),0)))),0),0)</f>
        <v>0</v>
      </c>
      <c r="M2582" s="565">
        <f ca="1">IF(AND($G2582,NOT(ISTEXT($G2581)),ISNUMBER(Poczatek),ISNUMBER(Koniec_Projekt)),IFERROR(IF($D2581=LataProjekcji,IF($F2581&gt;$E2584,$E2584,$F2581),IF($D2584&gt;=$E2584,(IF($D2581&lt;LataProjekcji,IF((SUM($K2582:L2582)+12)&lt;$E2584,12,$E2584-SUM($K2582:L2582)),0)),(IF($D2581&lt;LataProjekcji,IF((SUM($K2582:L2582)+12)&lt;$D2584,12,$D2584-SUM($K2582:L2582)),0)))),0),0)</f>
        <v>0</v>
      </c>
      <c r="N2582" s="565">
        <f ca="1">IF(AND($G2582,NOT(ISTEXT($G2581)),ISNUMBER(Poczatek),ISNUMBER(Koniec_Projekt)),IFERROR(IF($D2581=LataProjekcji,IF($F2581&gt;$E2584,$E2584,$F2581),IF($D2584&gt;=$E2584,(IF($D2581&lt;LataProjekcji,IF((SUM($K2582:M2582)+12)&lt;$E2584,12,$E2584-SUM($K2582:M2582)),0)),(IF($D2581&lt;LataProjekcji,IF((SUM($K2582:M2582)+12)&lt;$D2584,12,$D2584-SUM($K2582:M2582)),0)))),0),0)</f>
        <v>0</v>
      </c>
      <c r="O2582" s="565">
        <f ca="1">IF(AND($G2582,NOT(ISTEXT($G2581)),ISNUMBER(Poczatek),ISNUMBER(Koniec_Projekt)),IFERROR(IF($D2581=LataProjekcji,IF($F2581&gt;$E2584,$E2584,$F2581),IF($D2584&gt;=$E2584,(IF($D2581&lt;LataProjekcji,IF((SUM($K2582:N2582)+12)&lt;$E2584,12,$E2584-SUM($K2582:N2582)),0)),(IF($D2581&lt;LataProjekcji,IF((SUM($K2582:N2582)+12)&lt;$D2584,12,$D2584-SUM($K2582:N2582)),0)))),0),0)</f>
        <v>0</v>
      </c>
      <c r="P2582" s="565">
        <f ca="1">IF(AND($G2582,NOT(ISTEXT($G2581)),ISNUMBER(Poczatek),ISNUMBER(Koniec_Projekt)),IFERROR(IF($D2581=LataProjekcji,IF($F2581&gt;$E2584,$E2584,$F2581),IF($D2584&gt;=$E2584,(IF($D2581&lt;LataProjekcji,IF((SUM($K2582:O2582)+12)&lt;$E2584,12,$E2584-SUM($K2582:O2582)),0)),(IF($D2581&lt;LataProjekcji,IF((SUM($K2582:O2582)+12)&lt;$D2584,12,$D2584-SUM($K2582:O2582)),0)))),0),0)</f>
        <v>0</v>
      </c>
      <c r="Q2582" s="565">
        <f ca="1">IF(AND($G2582,NOT(ISTEXT($G2581)),ISNUMBER(Poczatek),ISNUMBER(Koniec_Projekt)),IFERROR(IF($D2581=LataProjekcji,IF($F2581&gt;$E2584,$E2584,$F2581),IF($D2584&gt;=$E2584,(IF($D2581&lt;LataProjekcji,IF((SUM($K2582:P2582)+12)&lt;$E2584,12,$E2584-SUM($K2582:P2582)),0)),(IF($D2581&lt;LataProjekcji,IF((SUM($K2582:P2582)+12)&lt;$D2584,12,$D2584-SUM($K2582:P2582)),0)))),0),0)</f>
        <v>0</v>
      </c>
      <c r="R2582" s="565">
        <f ca="1">IF(AND($G2582,NOT(ISTEXT($G2581)),ISNUMBER(Poczatek),ISNUMBER(Koniec_Projekt)),IFERROR(IF($D2581=LataProjekcji,IF($F2581&gt;$E2584,$E2584,$F2581),IF($D2584&gt;=$E2584,(IF($D2581&lt;LataProjekcji,IF((SUM($K2582:Q2582)+12)&lt;$E2584,12,$E2584-SUM($K2582:Q2582)),0)),(IF($D2581&lt;LataProjekcji,IF((SUM($K2582:Q2582)+12)&lt;$D2584,12,$D2584-SUM($K2582:Q2582)),0)))),0),0)</f>
        <v>0</v>
      </c>
      <c r="S2582" s="565">
        <f ca="1">IF(AND($G2582,NOT(ISTEXT($G2581)),ISNUMBER(Poczatek),ISNUMBER(Koniec_Projekt)),IFERROR(IF($D2581=LataProjekcji,IF($F2581&gt;$E2584,$E2584,$F2581),IF($D2584&gt;=$E2584,(IF($D2581&lt;LataProjekcji,IF((SUM($K2582:R2582)+12)&lt;$E2584,12,$E2584-SUM($K2582:R2582)),0)),(IF($D2581&lt;LataProjekcji,IF((SUM($K2582:R2582)+12)&lt;$D2584,12,$D2584-SUM($K2582:R2582)),0)))),0),0)</f>
        <v>0</v>
      </c>
      <c r="T2582" s="565">
        <f ca="1">IF(AND($G2582,NOT(ISTEXT($G2581)),ISNUMBER(Poczatek),ISNUMBER(Koniec_Projekt)),IFERROR(IF($D2581=LataProjekcji,IF($F2581&gt;$E2584,$E2584,$F2581),IF($D2584&gt;=$E2584,(IF($D2581&lt;LataProjekcji,IF((SUM($K2582:S2582)+12)&lt;$E2584,12,$E2584-SUM($K2582:S2582)),0)),(IF($D2581&lt;LataProjekcji,IF((SUM($K2582:S2582)+12)&lt;$D2584,12,$D2584-SUM($K2582:S2582)),0)))),0),0)</f>
        <v>0</v>
      </c>
      <c r="U2582" s="565">
        <f ca="1">IF(AND($G2582,NOT(ISTEXT($G2581)),ISNUMBER(Poczatek),ISNUMBER(Koniec_Projekt)),IFERROR(IF($D2581=LataProjekcji,IF($F2581&gt;$E2584,$E2584,$F2581),IF($D2584&gt;=$E2584,(IF($D2581&lt;LataProjekcji,IF((SUM($K2582:T2582)+12)&lt;$E2584,12,$E2584-SUM($K2582:T2582)),0)),(IF($D2581&lt;LataProjekcji,IF((SUM($K2582:T2582)+12)&lt;$D2584,12,$D2584-SUM($K2582:T2582)),0)))),0),0)</f>
        <v>0</v>
      </c>
      <c r="V2582" s="565">
        <f ca="1">IF(AND($G2582,NOT(ISTEXT($G2581)),ISNUMBER(Poczatek),ISNUMBER(Koniec_Projekt)),IFERROR(IF($D2581=LataProjekcji,IF($F2581&gt;$E2584,$E2584,$F2581),IF($D2584&gt;=$E2584,(IF($D2581&lt;LataProjekcji,IF((SUM($K2582:U2582)+12)&lt;$E2584,12,$E2584-SUM($K2582:U2582)),0)),(IF($D2581&lt;LataProjekcji,IF((SUM($K2582:U2582)+12)&lt;$D2584,12,$D2584-SUM($K2582:U2582)),0)))),0),0)</f>
        <v>0</v>
      </c>
      <c r="W2582" s="565">
        <f ca="1">IF(AND($G2582,NOT(ISTEXT($G2581)),ISNUMBER(Poczatek),ISNUMBER(Koniec_Projekt)),IFERROR(IF($D2581=LataProjekcji,IF($F2581&gt;$E2584,$E2584,$F2581),IF($D2584&gt;=$E2584,(IF($D2581&lt;LataProjekcji,IF((SUM($K2582:V2582)+12)&lt;$E2584,12,$E2584-SUM($K2582:V2582)),0)),(IF($D2581&lt;LataProjekcji,IF((SUM($K2582:V2582)+12)&lt;$D2584,12,$D2584-SUM($K2582:V2582)),0)))),0),0)</f>
        <v>0</v>
      </c>
      <c r="X2582" s="565">
        <f ca="1">IF(AND($G2582,NOT(ISTEXT($G2581)),ISNUMBER(Poczatek),ISNUMBER(Koniec_Projekt)),IFERROR(IF($D2581=LataProjekcji,IF($F2581&gt;$E2584,$E2584,$F2581),IF($D2584&gt;=$E2584,(IF($D2581&lt;LataProjekcji,IF((SUM($K2582:W2582)+12)&lt;$E2584,12,$E2584-SUM($K2582:W2582)),0)),(IF($D2581&lt;LataProjekcji,IF((SUM($K2582:W2582)+12)&lt;$D2584,12,$D2584-SUM($K2582:W2582)),0)))),0),0)</f>
        <v>0</v>
      </c>
    </row>
    <row r="2583" spans="2:24" hidden="1">
      <c r="B2583" s="554" t="s">
        <v>806</v>
      </c>
      <c r="D2583" s="474">
        <f ca="1">D1398</f>
        <v>0</v>
      </c>
      <c r="E2583" s="474">
        <f ca="1">IF(D2582&gt;10,ROUND(D2583/12,2),D2583)</f>
        <v>0</v>
      </c>
      <c r="F2583" s="552">
        <f>Koniec_Projekt</f>
        <v>0</v>
      </c>
      <c r="G2583" s="330">
        <f>Miesiac_Koniec_Projekt</f>
        <v>0</v>
      </c>
      <c r="H2583" s="566" t="b">
        <f ca="1">SUM(K2583:X2583)=D2582</f>
        <v>1</v>
      </c>
      <c r="I2583" s="1" t="s">
        <v>739</v>
      </c>
      <c r="K2583" s="256">
        <f ca="1">IF(AND($G2582,NOT(ISTEXT($G2581)),ISNUMBER(Poczatek),ISNUMBER(Koniec_Projekt)),IFERROR(IF(LataProjekcji=$F2584,ROUND($D2582,0),ROUND(K2581*$E2583,0)),0),0)</f>
        <v>0</v>
      </c>
      <c r="L2583" s="5">
        <f ca="1">IF(AND($G2582,NOT(ISTEXT($G2581)),ISNUMBER(Poczatek),ISNUMBER(Koniec_Projekt)),IFERROR(IF(LataProjekcji=$F2584,ROUND($D2582-SUM(K2583:$K2583),0),ROUND(L2581*$E2583,0)),0),0)</f>
        <v>0</v>
      </c>
      <c r="M2583" s="5">
        <f ca="1">IF(AND($G2582,NOT(ISTEXT($G2581)),ISNUMBER(Poczatek),ISNUMBER(Koniec_Projekt)),IFERROR(IF(LataProjekcji=$F2584,ROUND($D2582-SUM($K2583:L2583),0),ROUND(M2581*$E2583,0)),0),0)</f>
        <v>0</v>
      </c>
      <c r="N2583" s="5">
        <f ca="1">IF(AND($G2582,NOT(ISTEXT($G2581)),ISNUMBER(Poczatek),ISNUMBER(Koniec_Projekt)),IFERROR(IF(LataProjekcji=$F2584,ROUND($D2582-SUM($K2583:M2583),0),ROUND(N2581*$E2583,0)),0),0)</f>
        <v>0</v>
      </c>
      <c r="O2583" s="5">
        <f ca="1">IF(AND($G2582,NOT(ISTEXT($G2581)),ISNUMBER(Poczatek),ISNUMBER(Koniec_Projekt)),IFERROR(IF(LataProjekcji=$F2584,ROUND($D2582-SUM($K2583:N2583),0),ROUND(O2581*$E2583,0)),0),0)</f>
        <v>0</v>
      </c>
      <c r="P2583" s="5">
        <f ca="1">IF(AND($G2582,NOT(ISTEXT($G2581)),ISNUMBER(Poczatek),ISNUMBER(Koniec_Projekt)),IFERROR(IF(LataProjekcji=$F2584,ROUND($D2582-SUM($K2583:O2583),0),ROUND(P2581*$E2583,0)),0),0)</f>
        <v>0</v>
      </c>
      <c r="Q2583" s="5">
        <f ca="1">IF(AND($G2582,NOT(ISTEXT($G2581)),ISNUMBER(Poczatek),ISNUMBER(Koniec_Projekt)),IFERROR(IF(LataProjekcji=$F2584,ROUND($D2582-SUM($K2583:P2583),0),ROUND(Q2581*$E2583,0)),0),0)</f>
        <v>0</v>
      </c>
      <c r="R2583" s="5">
        <f ca="1">IF(AND($G2582,NOT(ISTEXT($G2581)),ISNUMBER(Poczatek),ISNUMBER(Koniec_Projekt)),IFERROR(IF(LataProjekcji=$F2584,ROUND($D2582-SUM($K2583:Q2583),0),ROUND(R2581*$E2583,0)),0),0)</f>
        <v>0</v>
      </c>
      <c r="S2583" s="5">
        <f ca="1">IF(AND($G2582,NOT(ISTEXT($G2581)),ISNUMBER(Poczatek),ISNUMBER(Koniec_Projekt)),IFERROR(IF(LataProjekcji=$F2584,ROUND($D2582-SUM($K2583:R2583),0),ROUND(S2581*$E2583,0)),0),0)</f>
        <v>0</v>
      </c>
      <c r="T2583" s="5">
        <f ca="1">IF(AND($G2582,NOT(ISTEXT($G2581)),ISNUMBER(Poczatek),ISNUMBER(Koniec_Projekt)),IFERROR(IF(LataProjekcji=$F2584,ROUND($D2582-SUM($K2583:S2583),0),ROUND(T2581*$E2583,0)),0),0)</f>
        <v>0</v>
      </c>
      <c r="U2583" s="5">
        <f ca="1">IF(AND($G2582,NOT(ISTEXT($G2581)),ISNUMBER(Poczatek),ISNUMBER(Koniec_Projekt)),IFERROR(IF(LataProjekcji=$F2584,ROUND($D2582-SUM($K2583:T2583),0),ROUND(U2581*$E2583,0)),0),0)</f>
        <v>0</v>
      </c>
      <c r="V2583" s="5">
        <f ca="1">IF(AND($G2582,NOT(ISTEXT($G2581)),ISNUMBER(Poczatek),ISNUMBER(Koniec_Projekt)),IFERROR(IF(LataProjekcji=$F2584,ROUND($D2582-SUM($K2583:U2583),0),ROUND(V2581*$E2583,0)),0),0)</f>
        <v>0</v>
      </c>
      <c r="W2583" s="5">
        <f ca="1">IF(AND($G2582,NOT(ISTEXT($G2581)),ISNUMBER(Poczatek),ISNUMBER(Koniec_Projekt)),IFERROR(IF(LataProjekcji=$F2584,ROUND($D2582-SUM($K2583:V2583),0),ROUND(W2581*$E2583,0)),0),0)</f>
        <v>0</v>
      </c>
      <c r="X2583" s="5">
        <f ca="1">IF(AND($G2582,NOT(ISTEXT($G2581)),ISNUMBER(Poczatek),ISNUMBER(Koniec_Projekt)),IFERROR(IF(LataProjekcji=$F2584,ROUND($D2582-SUM($K2583:W2583),0),ROUND(X2581*$E2583,0)),0),0)</f>
        <v>0</v>
      </c>
    </row>
    <row r="2584" spans="2:24" hidden="1">
      <c r="B2584" s="554" t="s">
        <v>803</v>
      </c>
      <c r="D2584" s="1">
        <f ca="1">IFERROR(ROUNDUP(D2582/E2583,0),0)</f>
        <v>0</v>
      </c>
      <c r="E2584" s="1">
        <f ca="1">IF(D2584=0,0,DATEDIF(DATE(D2581,E2581,1),DATE(F2583,G2583,1),"m"))</f>
        <v>0</v>
      </c>
      <c r="F2584" s="1" t="str">
        <f ca="1">IFERROR(YEAR(G2581),"brak daty")</f>
        <v>brak daty</v>
      </c>
      <c r="G2584" s="1" t="str">
        <f ca="1">IFERROR(MONTH(G2581),"brak daty")</f>
        <v>brak daty</v>
      </c>
      <c r="I2584" s="1" t="s">
        <v>444</v>
      </c>
      <c r="K2584" s="5">
        <f ca="1">IF(AND($G2582,NOT(ISTEXT($G2581)),ISNUMBER(Poczatek),ISNUMBER(Koniec_Projekt)),IFERROR(IF(LataProjekcji=$F2583,IF(AND($G2583=$G2584,$F2583=$F2584),ROUND($D2582-SUM($K2584),0),ROUND(K2582*$E2583,0)),IF(LataProjekcji&gt;$F2583,0,ROUND(K2582*$E2583,0))),0),0)</f>
        <v>0</v>
      </c>
      <c r="L2584" s="5">
        <f ca="1">IF(AND($G2582,NOT(ISTEXT($G2581)),ISNUMBER(Poczatek),ISNUMBER(Koniec_Projekt)),IFERROR(IF(LataProjekcji=$F2583,IF(AND($G2583=$G2584,$F2583=$F2584),ROUND($D2582-SUM($K2584:K2584),0),ROUND(L2582*$E2583,0)),IF(LataProjekcji&gt;$F2583,0,ROUND(L2582*$E2583,0))),0),0)</f>
        <v>0</v>
      </c>
      <c r="M2584" s="5">
        <f ca="1">IF(AND($G2582,NOT(ISTEXT($G2581)),ISNUMBER(Poczatek),ISNUMBER(Koniec_Projekt)),IFERROR(IF(LataProjekcji=$F2583,IF(AND($G2583=$G2584,$F2583=$F2584),ROUND($D2582-SUM($K2584:L2584),0),ROUND(M2582*$E2583,0)),IF(LataProjekcji&gt;$F2583,0,ROUND(M2582*$E2583,0))),0),0)</f>
        <v>0</v>
      </c>
      <c r="N2584" s="5">
        <f ca="1">IF(AND($G2582,NOT(ISTEXT($G2581)),ISNUMBER(Poczatek),ISNUMBER(Koniec_Projekt)),IFERROR(IF(LataProjekcji=$F2583,IF(AND($G2583=$G2584,$F2583=$F2584),ROUND($D2582-SUM($K2584:M2584),0),ROUND(N2582*$E2583,0)),IF(LataProjekcji&gt;$F2583,0,ROUND(N2582*$E2583,0))),0),0)</f>
        <v>0</v>
      </c>
      <c r="O2584" s="5">
        <f ca="1">IF(AND($G2582,NOT(ISTEXT($G2581)),ISNUMBER(Poczatek),ISNUMBER(Koniec_Projekt)),IFERROR(IF(LataProjekcji=$F2583,IF(AND($G2583=$G2584,$F2583=$F2584),ROUND($D2582-SUM($K2584:N2584),0),ROUND(O2582*$E2583,0)),IF(LataProjekcji&gt;$F2583,0,ROUND(O2582*$E2583,0))),0),0)</f>
        <v>0</v>
      </c>
      <c r="P2584" s="5">
        <f ca="1">IF(AND($G2582,NOT(ISTEXT($G2581)),ISNUMBER(Poczatek),ISNUMBER(Koniec_Projekt)),IFERROR(IF(LataProjekcji=$F2583,IF(AND($G2583=$G2584,$F2583=$F2584),ROUND($D2582-SUM($K2584:O2584),0),ROUND(P2582*$E2583,0)),IF(LataProjekcji&gt;$F2583,0,ROUND(P2582*$E2583,0))),0),0)</f>
        <v>0</v>
      </c>
      <c r="Q2584" s="5">
        <f ca="1">IF(AND($G2582,NOT(ISTEXT($G2581)),ISNUMBER(Poczatek),ISNUMBER(Koniec_Projekt)),IFERROR(IF(LataProjekcji=$F2583,IF(AND($G2583=$G2584,$F2583=$F2584),ROUND($D2582-SUM($K2584:P2584),0),ROUND(Q2582*$E2583,0)),IF(LataProjekcji&gt;$F2583,0,ROUND(Q2582*$E2583,0))),0),0)</f>
        <v>0</v>
      </c>
      <c r="R2584" s="5">
        <f ca="1">IF(AND($G2582,NOT(ISTEXT($G2581)),ISNUMBER(Poczatek),ISNUMBER(Koniec_Projekt)),IFERROR(IF(LataProjekcji=$F2583,IF(AND($G2583=$G2584,$F2583=$F2584),ROUND($D2582-SUM($K2584:Q2584),0),ROUND(R2582*$E2583,0)),IF(LataProjekcji&gt;$F2583,0,ROUND(R2582*$E2583,0))),0),0)</f>
        <v>0</v>
      </c>
      <c r="S2584" s="5">
        <f ca="1">IF(AND($G2582,NOT(ISTEXT($G2581)),ISNUMBER(Poczatek),ISNUMBER(Koniec_Projekt)),IFERROR(IF(LataProjekcji=$F2583,IF(AND($G2583=$G2584,$F2583=$F2584),ROUND($D2582-SUM($K2584:R2584),0),ROUND(S2582*$E2583,0)),IF(LataProjekcji&gt;$F2583,0,ROUND(S2582*$E2583,0))),0),0)</f>
        <v>0</v>
      </c>
      <c r="T2584" s="5">
        <f ca="1">IF(AND($G2582,NOT(ISTEXT($G2581)),ISNUMBER(Poczatek),ISNUMBER(Koniec_Projekt)),IFERROR(IF(LataProjekcji=$F2583,IF(AND($G2583=$G2584,$F2583=$F2584),ROUND($D2582-SUM($K2584:S2584),0),ROUND(T2582*$E2583,0)),IF(LataProjekcji&gt;$F2583,0,ROUND(T2582*$E2583,0))),0),0)</f>
        <v>0</v>
      </c>
      <c r="U2584" s="5">
        <f ca="1">IF(AND($G2582,NOT(ISTEXT($G2581)),ISNUMBER(Poczatek),ISNUMBER(Koniec_Projekt)),IFERROR(IF(LataProjekcji=$F2583,IF(AND($G2583=$G2584,$F2583=$F2584),ROUND($D2582-SUM($K2584:T2584),0),ROUND(U2582*$E2583,0)),IF(LataProjekcji&gt;$F2583,0,ROUND(U2582*$E2583,0))),0),0)</f>
        <v>0</v>
      </c>
      <c r="V2584" s="5">
        <f ca="1">IF(AND($G2582,NOT(ISTEXT($G2581)),ISNUMBER(Poczatek),ISNUMBER(Koniec_Projekt)),IFERROR(IF(LataProjekcji=$F2583,IF(AND($G2583=$G2584,$F2583=$F2584),ROUND($D2582-SUM($K2584:U2584),0),ROUND(V2582*$E2583,0)),IF(LataProjekcji&gt;$F2583,0,ROUND(V2582*$E2583,0))),0),0)</f>
        <v>0</v>
      </c>
      <c r="W2584" s="5">
        <f ca="1">IF(AND($G2582,NOT(ISTEXT($G2581)),ISNUMBER(Poczatek),ISNUMBER(Koniec_Projekt)),IFERROR(IF(LataProjekcji=$F2583,IF(AND($G2583=$G2584,$F2583=$F2584),ROUND($D2582-SUM($K2584:V2584),0),ROUND(W2582*$E2583,0)),IF(LataProjekcji&gt;$F2583,0,ROUND(W2582*$E2583,0))),0),0)</f>
        <v>0</v>
      </c>
      <c r="X2584" s="5">
        <f ca="1">IF(AND($G2582,NOT(ISTEXT($G2581)),ISNUMBER(Poczatek),ISNUMBER(Koniec_Projekt)),IFERROR(IF(LataProjekcji=$F2583,IF(AND($G2583=$G2584,$F2583=$F2584),ROUND($D2582-SUM($K2584:W2584),0),ROUND(X2582*$E2583,0)),IF(LataProjekcji&gt;$F2583,0,ROUND(X2582*$E2583,0))),0),0)</f>
        <v>0</v>
      </c>
    </row>
    <row r="2585" spans="2:24" ht="12.75" hidden="1" thickBot="1">
      <c r="B2585" s="555" t="s">
        <v>804</v>
      </c>
      <c r="C2585" s="556"/>
      <c r="D2585" s="557">
        <f ca="1">IF(D2582&gt;10,ROUND((D2584-1)*E2583,0),E2583)</f>
        <v>0</v>
      </c>
      <c r="E2585" s="557">
        <f ca="1">D2582-D2585</f>
        <v>0</v>
      </c>
      <c r="F2585" s="556"/>
      <c r="G2585" s="556"/>
      <c r="H2585" s="556"/>
      <c r="I2585" s="556"/>
      <c r="J2585" s="556"/>
      <c r="K2585" s="556"/>
      <c r="L2585" s="556"/>
      <c r="M2585" s="556"/>
      <c r="N2585" s="556"/>
      <c r="O2585" s="556"/>
      <c r="P2585" s="556"/>
      <c r="Q2585" s="556"/>
      <c r="R2585" s="556"/>
      <c r="S2585" s="556"/>
      <c r="T2585" s="556"/>
      <c r="U2585" s="556"/>
      <c r="V2585" s="556"/>
      <c r="W2585" s="556"/>
      <c r="X2585" s="556"/>
    </row>
    <row r="2586" spans="2:24" ht="12.75" hidden="1" thickTop="1">
      <c r="C2586" s="251"/>
      <c r="D2586" s="474"/>
      <c r="E2586" s="474"/>
      <c r="F2586" s="474"/>
      <c r="G2586" s="474"/>
    </row>
    <row r="2587" spans="2:24" ht="12.75" hidden="1" thickBot="1">
      <c r="B2587" s="558" t="str">
        <f ca="1">"nazwa ST: "&amp;B1402</f>
        <v>nazwa ST: 0</v>
      </c>
      <c r="C2587" s="558"/>
      <c r="D2587" s="559">
        <f>D1402</f>
        <v>59</v>
      </c>
      <c r="E2587" s="558"/>
      <c r="F2587" s="558"/>
      <c r="G2587" s="558"/>
      <c r="H2587" s="558"/>
      <c r="I2587" s="558"/>
      <c r="J2587" s="558"/>
      <c r="K2587" s="567" t="str">
        <f t="shared" ref="K2587:X2587" si="1749">LataProjekcji</f>
        <v>Uzupełnij dane</v>
      </c>
      <c r="L2587" s="567" t="str">
        <f t="shared" si="1749"/>
        <v/>
      </c>
      <c r="M2587" s="567" t="str">
        <f t="shared" si="1749"/>
        <v/>
      </c>
      <c r="N2587" s="567" t="str">
        <f t="shared" si="1749"/>
        <v/>
      </c>
      <c r="O2587" s="567" t="str">
        <f t="shared" si="1749"/>
        <v/>
      </c>
      <c r="P2587" s="567" t="str">
        <f t="shared" si="1749"/>
        <v/>
      </c>
      <c r="Q2587" s="567" t="str">
        <f t="shared" si="1749"/>
        <v/>
      </c>
      <c r="R2587" s="567" t="str">
        <f t="shared" si="1749"/>
        <v/>
      </c>
      <c r="S2587" s="567" t="str">
        <f t="shared" si="1749"/>
        <v/>
      </c>
      <c r="T2587" s="567" t="str">
        <f t="shared" si="1749"/>
        <v/>
      </c>
      <c r="U2587" s="567" t="str">
        <f t="shared" si="1749"/>
        <v/>
      </c>
      <c r="V2587" s="567" t="str">
        <f t="shared" si="1749"/>
        <v/>
      </c>
      <c r="W2587" s="567" t="str">
        <f t="shared" si="1749"/>
        <v/>
      </c>
      <c r="X2587" s="567" t="str">
        <f t="shared" si="1749"/>
        <v/>
      </c>
    </row>
    <row r="2588" spans="2:24" hidden="1">
      <c r="B2588" s="554" t="s">
        <v>805</v>
      </c>
      <c r="D2588" s="1">
        <f ca="1">D1403</f>
        <v>1900</v>
      </c>
      <c r="E2588" s="1">
        <f ca="1">E1403</f>
        <v>1</v>
      </c>
      <c r="F2588" s="1">
        <f ca="1">IF(D2589&gt;10,F1403,1)</f>
        <v>1</v>
      </c>
      <c r="G2588" s="553" t="str">
        <f ca="1">IF(ISBLANK(OFFSET($E$269,$D2587,0)),"brak daty",IF(D2589&gt;10,EDATE(OFFSET($E$269,$D2587,0),D2591),DATE(D2588,E2588,1)))</f>
        <v>brak daty</v>
      </c>
      <c r="H2588" s="566" t="b">
        <f ca="1">SUM(K2588:X2588)=D2591</f>
        <v>1</v>
      </c>
      <c r="I2588" s="1" t="s">
        <v>801</v>
      </c>
      <c r="K2588" s="5">
        <f ca="1">IF(AND($G2589,NOT(ISTEXT($G2588)),ISNUMBER(Poczatek),ISNUMBER(Koniec_Projekt)),IFERROR(IF($D2588=LataProjekcji,$F2588,IF($D2588&lt;LataProjekcji,IF((SUM(K2588)+12)&lt;$D2591,12,$D2591-SUM(K2588)),0)),0),0)</f>
        <v>0</v>
      </c>
      <c r="L2588" s="5">
        <f ca="1">IF(AND($G2589,NOT(ISTEXT($G2588)),ISNUMBER(Poczatek),ISNUMBER(Koniec_Projekt)),IFERROR(IF($D2588=LataProjekcji,$F2588,IF($D2588&lt;LataProjekcji,IF((SUM($K2588:K2588)+12)&lt;$D2591,12,$D2591-SUM($K2588:K2588)),0)),0),0)</f>
        <v>0</v>
      </c>
      <c r="M2588" s="5">
        <f ca="1">IF(AND($G2589,NOT(ISTEXT($G2588)),ISNUMBER(Poczatek),ISNUMBER(Koniec_Projekt)),IFERROR(IF($D2588=LataProjekcji,$F2588,IF($D2588&lt;LataProjekcji,IF((SUM($K2588:L2588)+12)&lt;$D2591,12,$D2591-SUM($K2588:L2588)),0)),0),0)</f>
        <v>0</v>
      </c>
      <c r="N2588" s="5">
        <f ca="1">IF(AND($G2589,NOT(ISTEXT($G2588)),ISNUMBER(Poczatek),ISNUMBER(Koniec_Projekt)),IFERROR(IF($D2588=LataProjekcji,$F2588,IF($D2588&lt;LataProjekcji,IF((SUM($K2588:M2588)+12)&lt;$D2591,12,$D2591-SUM($K2588:M2588)),0)),0),0)</f>
        <v>0</v>
      </c>
      <c r="O2588" s="5">
        <f ca="1">IF(AND($G2589,NOT(ISTEXT($G2588)),ISNUMBER(Poczatek),ISNUMBER(Koniec_Projekt)),IFERROR(IF($D2588=LataProjekcji,$F2588,IF($D2588&lt;LataProjekcji,IF((SUM($K2588:N2588)+12)&lt;$D2591,12,$D2591-SUM($K2588:N2588)),0)),0),0)</f>
        <v>0</v>
      </c>
      <c r="P2588" s="5">
        <f ca="1">IF(AND($G2589,NOT(ISTEXT($G2588)),ISNUMBER(Poczatek),ISNUMBER(Koniec_Projekt)),IFERROR(IF($D2588=LataProjekcji,$F2588,IF($D2588&lt;LataProjekcji,IF((SUM($K2588:O2588)+12)&lt;$D2591,12,$D2591-SUM($K2588:O2588)),0)),0),0)</f>
        <v>0</v>
      </c>
      <c r="Q2588" s="5">
        <f ca="1">IF(AND($G2589,NOT(ISTEXT($G2588)),ISNUMBER(Poczatek),ISNUMBER(Koniec_Projekt)),IFERROR(IF($D2588=LataProjekcji,$F2588,IF($D2588&lt;LataProjekcji,IF((SUM($K2588:P2588)+12)&lt;$D2591,12,$D2591-SUM($K2588:P2588)),0)),0),0)</f>
        <v>0</v>
      </c>
      <c r="R2588" s="5">
        <f ca="1">IF(AND($G2589,NOT(ISTEXT($G2588)),ISNUMBER(Poczatek),ISNUMBER(Koniec_Projekt)),IFERROR(IF($D2588=LataProjekcji,$F2588,IF($D2588&lt;LataProjekcji,IF((SUM($K2588:Q2588)+12)&lt;$D2591,12,$D2591-SUM($K2588:Q2588)),0)),0),0)</f>
        <v>0</v>
      </c>
      <c r="S2588" s="5">
        <f ca="1">IF(AND($G2589,NOT(ISTEXT($G2588)),ISNUMBER(Poczatek),ISNUMBER(Koniec_Projekt)),IFERROR(IF($D2588=LataProjekcji,$F2588,IF($D2588&lt;LataProjekcji,IF((SUM($K2588:R2588)+12)&lt;$D2591,12,$D2591-SUM($K2588:R2588)),0)),0),0)</f>
        <v>0</v>
      </c>
      <c r="T2588" s="5">
        <f ca="1">IF(AND($G2589,NOT(ISTEXT($G2588)),ISNUMBER(Poczatek),ISNUMBER(Koniec_Projekt)),IFERROR(IF($D2588=LataProjekcji,$F2588,IF($D2588&lt;LataProjekcji,IF((SUM($K2588:S2588)+12)&lt;$D2591,12,$D2591-SUM($K2588:S2588)),0)),0),0)</f>
        <v>0</v>
      </c>
      <c r="U2588" s="5">
        <f ca="1">IF(AND($G2589,NOT(ISTEXT($G2588)),ISNUMBER(Poczatek),ISNUMBER(Koniec_Projekt)),IFERROR(IF($D2588=LataProjekcji,$F2588,IF($D2588&lt;LataProjekcji,IF((SUM($K2588:T2588)+12)&lt;$D2591,12,$D2591-SUM($K2588:T2588)),0)),0),0)</f>
        <v>0</v>
      </c>
      <c r="V2588" s="5">
        <f ca="1">IF(AND($G2589,NOT(ISTEXT($G2588)),ISNUMBER(Poczatek),ISNUMBER(Koniec_Projekt)),IFERROR(IF($D2588=LataProjekcji,$F2588,IF($D2588&lt;LataProjekcji,IF((SUM($K2588:U2588)+12)&lt;$D2591,12,$D2591-SUM($K2588:U2588)),0)),0),0)</f>
        <v>0</v>
      </c>
      <c r="W2588" s="5">
        <f ca="1">IF(AND($G2589,NOT(ISTEXT($G2588)),ISNUMBER(Poczatek),ISNUMBER(Koniec_Projekt)),IFERROR(IF($D2588=LataProjekcji,$F2588,IF($D2588&lt;LataProjekcji,IF((SUM($K2588:V2588)+12)&lt;$D2591,12,$D2591-SUM($K2588:V2588)),0)),0),0)</f>
        <v>0</v>
      </c>
      <c r="X2588" s="5">
        <f ca="1">IF(AND($G2589,NOT(ISTEXT($G2588)),ISNUMBER(Poczatek),ISNUMBER(Koniec_Projekt)),IFERROR(IF($D2588=LataProjekcji,$F2588,IF($D2588&lt;LataProjekcji,IF((SUM($K2588:W2588)+12)&lt;$D2591,12,$D2591-SUM($K2588:W2588)),0)),0),0)</f>
        <v>0</v>
      </c>
    </row>
    <row r="2589" spans="2:24" hidden="1">
      <c r="B2589" s="554" t="s">
        <v>807</v>
      </c>
      <c r="D2589" s="5">
        <f ca="1">D1404</f>
        <v>0</v>
      </c>
      <c r="E2589" s="474">
        <f ca="1">E1404</f>
        <v>0</v>
      </c>
      <c r="F2589" s="474">
        <f ca="1">F1404</f>
        <v>0</v>
      </c>
      <c r="G2589" s="1" t="b">
        <f>NOT(ISBLANK(am_grunty))</f>
        <v>0</v>
      </c>
      <c r="H2589" s="566" t="b">
        <f ca="1">SUM(K2589:X2589)=E2591</f>
        <v>1</v>
      </c>
      <c r="I2589" s="1" t="s">
        <v>802</v>
      </c>
      <c r="K2589" s="565">
        <f ca="1">IF(AND($G2589,NOT(ISTEXT($G2588)),ISNUMBER(Poczatek),ISNUMBER(Koniec_Projekt)),IFERROR(IF($D2588=LataProjekcji,IF($F2588&gt;$E2591,$E2591,$F2588),IF($D2591&gt;=$E2591,(IF($D2588&lt;LataProjekcji,IF((SUM(J2589:$K2589)+12)&lt;$E2591,12,$E2591-SUM(J2589:$K2589)),0)),(IF($D2588&lt;LataProjekcji,IF((SUM(J2589:$K2589)+12)&lt;$D2591,12,$D2591-SUM(J2589:$K2589)),0)))),0),0)</f>
        <v>0</v>
      </c>
      <c r="L2589" s="565">
        <f ca="1">IF(AND($G2589,NOT(ISTEXT($G2588)),ISNUMBER(Poczatek),ISNUMBER(Koniec_Projekt)),IFERROR(IF($D2588=LataProjekcji,IF($F2588&gt;$E2591,$E2591,$F2588),IF($D2591&gt;=$E2591,(IF($D2588&lt;LataProjekcji,IF((SUM($K2589:K2589)+12)&lt;$E2591,12,$E2591-SUM($K2589:K2589)),0)),(IF($D2588&lt;LataProjekcji,IF((SUM($K2589:K2589)+12)&lt;$D2591,12,$D2591-SUM($K2589:K2589)),0)))),0),0)</f>
        <v>0</v>
      </c>
      <c r="M2589" s="565">
        <f ca="1">IF(AND($G2589,NOT(ISTEXT($G2588)),ISNUMBER(Poczatek),ISNUMBER(Koniec_Projekt)),IFERROR(IF($D2588=LataProjekcji,IF($F2588&gt;$E2591,$E2591,$F2588),IF($D2591&gt;=$E2591,(IF($D2588&lt;LataProjekcji,IF((SUM($K2589:L2589)+12)&lt;$E2591,12,$E2591-SUM($K2589:L2589)),0)),(IF($D2588&lt;LataProjekcji,IF((SUM($K2589:L2589)+12)&lt;$D2591,12,$D2591-SUM($K2589:L2589)),0)))),0),0)</f>
        <v>0</v>
      </c>
      <c r="N2589" s="565">
        <f ca="1">IF(AND($G2589,NOT(ISTEXT($G2588)),ISNUMBER(Poczatek),ISNUMBER(Koniec_Projekt)),IFERROR(IF($D2588=LataProjekcji,IF($F2588&gt;$E2591,$E2591,$F2588),IF($D2591&gt;=$E2591,(IF($D2588&lt;LataProjekcji,IF((SUM($K2589:M2589)+12)&lt;$E2591,12,$E2591-SUM($K2589:M2589)),0)),(IF($D2588&lt;LataProjekcji,IF((SUM($K2589:M2589)+12)&lt;$D2591,12,$D2591-SUM($K2589:M2589)),0)))),0),0)</f>
        <v>0</v>
      </c>
      <c r="O2589" s="565">
        <f ca="1">IF(AND($G2589,NOT(ISTEXT($G2588)),ISNUMBER(Poczatek),ISNUMBER(Koniec_Projekt)),IFERROR(IF($D2588=LataProjekcji,IF($F2588&gt;$E2591,$E2591,$F2588),IF($D2591&gt;=$E2591,(IF($D2588&lt;LataProjekcji,IF((SUM($K2589:N2589)+12)&lt;$E2591,12,$E2591-SUM($K2589:N2589)),0)),(IF($D2588&lt;LataProjekcji,IF((SUM($K2589:N2589)+12)&lt;$D2591,12,$D2591-SUM($K2589:N2589)),0)))),0),0)</f>
        <v>0</v>
      </c>
      <c r="P2589" s="565">
        <f ca="1">IF(AND($G2589,NOT(ISTEXT($G2588)),ISNUMBER(Poczatek),ISNUMBER(Koniec_Projekt)),IFERROR(IF($D2588=LataProjekcji,IF($F2588&gt;$E2591,$E2591,$F2588),IF($D2591&gt;=$E2591,(IF($D2588&lt;LataProjekcji,IF((SUM($K2589:O2589)+12)&lt;$E2591,12,$E2591-SUM($K2589:O2589)),0)),(IF($D2588&lt;LataProjekcji,IF((SUM($K2589:O2589)+12)&lt;$D2591,12,$D2591-SUM($K2589:O2589)),0)))),0),0)</f>
        <v>0</v>
      </c>
      <c r="Q2589" s="565">
        <f ca="1">IF(AND($G2589,NOT(ISTEXT($G2588)),ISNUMBER(Poczatek),ISNUMBER(Koniec_Projekt)),IFERROR(IF($D2588=LataProjekcji,IF($F2588&gt;$E2591,$E2591,$F2588),IF($D2591&gt;=$E2591,(IF($D2588&lt;LataProjekcji,IF((SUM($K2589:P2589)+12)&lt;$E2591,12,$E2591-SUM($K2589:P2589)),0)),(IF($D2588&lt;LataProjekcji,IF((SUM($K2589:P2589)+12)&lt;$D2591,12,$D2591-SUM($K2589:P2589)),0)))),0),0)</f>
        <v>0</v>
      </c>
      <c r="R2589" s="565">
        <f ca="1">IF(AND($G2589,NOT(ISTEXT($G2588)),ISNUMBER(Poczatek),ISNUMBER(Koniec_Projekt)),IFERROR(IF($D2588=LataProjekcji,IF($F2588&gt;$E2591,$E2591,$F2588),IF($D2591&gt;=$E2591,(IF($D2588&lt;LataProjekcji,IF((SUM($K2589:Q2589)+12)&lt;$E2591,12,$E2591-SUM($K2589:Q2589)),0)),(IF($D2588&lt;LataProjekcji,IF((SUM($K2589:Q2589)+12)&lt;$D2591,12,$D2591-SUM($K2589:Q2589)),0)))),0),0)</f>
        <v>0</v>
      </c>
      <c r="S2589" s="565">
        <f ca="1">IF(AND($G2589,NOT(ISTEXT($G2588)),ISNUMBER(Poczatek),ISNUMBER(Koniec_Projekt)),IFERROR(IF($D2588=LataProjekcji,IF($F2588&gt;$E2591,$E2591,$F2588),IF($D2591&gt;=$E2591,(IF($D2588&lt;LataProjekcji,IF((SUM($K2589:R2589)+12)&lt;$E2591,12,$E2591-SUM($K2589:R2589)),0)),(IF($D2588&lt;LataProjekcji,IF((SUM($K2589:R2589)+12)&lt;$D2591,12,$D2591-SUM($K2589:R2589)),0)))),0),0)</f>
        <v>0</v>
      </c>
      <c r="T2589" s="565">
        <f ca="1">IF(AND($G2589,NOT(ISTEXT($G2588)),ISNUMBER(Poczatek),ISNUMBER(Koniec_Projekt)),IFERROR(IF($D2588=LataProjekcji,IF($F2588&gt;$E2591,$E2591,$F2588),IF($D2591&gt;=$E2591,(IF($D2588&lt;LataProjekcji,IF((SUM($K2589:S2589)+12)&lt;$E2591,12,$E2591-SUM($K2589:S2589)),0)),(IF($D2588&lt;LataProjekcji,IF((SUM($K2589:S2589)+12)&lt;$D2591,12,$D2591-SUM($K2589:S2589)),0)))),0),0)</f>
        <v>0</v>
      </c>
      <c r="U2589" s="565">
        <f ca="1">IF(AND($G2589,NOT(ISTEXT($G2588)),ISNUMBER(Poczatek),ISNUMBER(Koniec_Projekt)),IFERROR(IF($D2588=LataProjekcji,IF($F2588&gt;$E2591,$E2591,$F2588),IF($D2591&gt;=$E2591,(IF($D2588&lt;LataProjekcji,IF((SUM($K2589:T2589)+12)&lt;$E2591,12,$E2591-SUM($K2589:T2589)),0)),(IF($D2588&lt;LataProjekcji,IF((SUM($K2589:T2589)+12)&lt;$D2591,12,$D2591-SUM($K2589:T2589)),0)))),0),0)</f>
        <v>0</v>
      </c>
      <c r="V2589" s="565">
        <f ca="1">IF(AND($G2589,NOT(ISTEXT($G2588)),ISNUMBER(Poczatek),ISNUMBER(Koniec_Projekt)),IFERROR(IF($D2588=LataProjekcji,IF($F2588&gt;$E2591,$E2591,$F2588),IF($D2591&gt;=$E2591,(IF($D2588&lt;LataProjekcji,IF((SUM($K2589:U2589)+12)&lt;$E2591,12,$E2591-SUM($K2589:U2589)),0)),(IF($D2588&lt;LataProjekcji,IF((SUM($K2589:U2589)+12)&lt;$D2591,12,$D2591-SUM($K2589:U2589)),0)))),0),0)</f>
        <v>0</v>
      </c>
      <c r="W2589" s="565">
        <f ca="1">IF(AND($G2589,NOT(ISTEXT($G2588)),ISNUMBER(Poczatek),ISNUMBER(Koniec_Projekt)),IFERROR(IF($D2588=LataProjekcji,IF($F2588&gt;$E2591,$E2591,$F2588),IF($D2591&gt;=$E2591,(IF($D2588&lt;LataProjekcji,IF((SUM($K2589:V2589)+12)&lt;$E2591,12,$E2591-SUM($K2589:V2589)),0)),(IF($D2588&lt;LataProjekcji,IF((SUM($K2589:V2589)+12)&lt;$D2591,12,$D2591-SUM($K2589:V2589)),0)))),0),0)</f>
        <v>0</v>
      </c>
      <c r="X2589" s="565">
        <f ca="1">IF(AND($G2589,NOT(ISTEXT($G2588)),ISNUMBER(Poczatek),ISNUMBER(Koniec_Projekt)),IFERROR(IF($D2588=LataProjekcji,IF($F2588&gt;$E2591,$E2591,$F2588),IF($D2591&gt;=$E2591,(IF($D2588&lt;LataProjekcji,IF((SUM($K2589:W2589)+12)&lt;$E2591,12,$E2591-SUM($K2589:W2589)),0)),(IF($D2588&lt;LataProjekcji,IF((SUM($K2589:W2589)+12)&lt;$D2591,12,$D2591-SUM($K2589:W2589)),0)))),0),0)</f>
        <v>0</v>
      </c>
    </row>
    <row r="2590" spans="2:24" hidden="1">
      <c r="B2590" s="554" t="s">
        <v>806</v>
      </c>
      <c r="D2590" s="474">
        <f ca="1">D1405</f>
        <v>0</v>
      </c>
      <c r="E2590" s="474">
        <f ca="1">IF(D2589&gt;10,ROUND(D2590/12,2),D2590)</f>
        <v>0</v>
      </c>
      <c r="F2590" s="552">
        <f>Koniec_Projekt</f>
        <v>0</v>
      </c>
      <c r="G2590" s="330">
        <f>Miesiac_Koniec_Projekt</f>
        <v>0</v>
      </c>
      <c r="H2590" s="566" t="b">
        <f ca="1">SUM(K2590:X2590)=D2589</f>
        <v>1</v>
      </c>
      <c r="I2590" s="1" t="s">
        <v>739</v>
      </c>
      <c r="K2590" s="256">
        <f ca="1">IF(AND($G2589,NOT(ISTEXT($G2588)),ISNUMBER(Poczatek),ISNUMBER(Koniec_Projekt)),IFERROR(IF(LataProjekcji=$F2591,ROUND($D2589,0),ROUND(K2588*$E2590,0)),0),0)</f>
        <v>0</v>
      </c>
      <c r="L2590" s="5">
        <f ca="1">IF(AND($G2589,NOT(ISTEXT($G2588)),ISNUMBER(Poczatek),ISNUMBER(Koniec_Projekt)),IFERROR(IF(LataProjekcji=$F2591,ROUND($D2589-SUM(K2590:$K2590),0),ROUND(L2588*$E2590,0)),0),0)</f>
        <v>0</v>
      </c>
      <c r="M2590" s="5">
        <f ca="1">IF(AND($G2589,NOT(ISTEXT($G2588)),ISNUMBER(Poczatek),ISNUMBER(Koniec_Projekt)),IFERROR(IF(LataProjekcji=$F2591,ROUND($D2589-SUM($K2590:L2590),0),ROUND(M2588*$E2590,0)),0),0)</f>
        <v>0</v>
      </c>
      <c r="N2590" s="5">
        <f ca="1">IF(AND($G2589,NOT(ISTEXT($G2588)),ISNUMBER(Poczatek),ISNUMBER(Koniec_Projekt)),IFERROR(IF(LataProjekcji=$F2591,ROUND($D2589-SUM($K2590:M2590),0),ROUND(N2588*$E2590,0)),0),0)</f>
        <v>0</v>
      </c>
      <c r="O2590" s="5">
        <f ca="1">IF(AND($G2589,NOT(ISTEXT($G2588)),ISNUMBER(Poczatek),ISNUMBER(Koniec_Projekt)),IFERROR(IF(LataProjekcji=$F2591,ROUND($D2589-SUM($K2590:N2590),0),ROUND(O2588*$E2590,0)),0),0)</f>
        <v>0</v>
      </c>
      <c r="P2590" s="5">
        <f ca="1">IF(AND($G2589,NOT(ISTEXT($G2588)),ISNUMBER(Poczatek),ISNUMBER(Koniec_Projekt)),IFERROR(IF(LataProjekcji=$F2591,ROUND($D2589-SUM($K2590:O2590),0),ROUND(P2588*$E2590,0)),0),0)</f>
        <v>0</v>
      </c>
      <c r="Q2590" s="5">
        <f ca="1">IF(AND($G2589,NOT(ISTEXT($G2588)),ISNUMBER(Poczatek),ISNUMBER(Koniec_Projekt)),IFERROR(IF(LataProjekcji=$F2591,ROUND($D2589-SUM($K2590:P2590),0),ROUND(Q2588*$E2590,0)),0),0)</f>
        <v>0</v>
      </c>
      <c r="R2590" s="5">
        <f ca="1">IF(AND($G2589,NOT(ISTEXT($G2588)),ISNUMBER(Poczatek),ISNUMBER(Koniec_Projekt)),IFERROR(IF(LataProjekcji=$F2591,ROUND($D2589-SUM($K2590:Q2590),0),ROUND(R2588*$E2590,0)),0),0)</f>
        <v>0</v>
      </c>
      <c r="S2590" s="5">
        <f ca="1">IF(AND($G2589,NOT(ISTEXT($G2588)),ISNUMBER(Poczatek),ISNUMBER(Koniec_Projekt)),IFERROR(IF(LataProjekcji=$F2591,ROUND($D2589-SUM($K2590:R2590),0),ROUND(S2588*$E2590,0)),0),0)</f>
        <v>0</v>
      </c>
      <c r="T2590" s="5">
        <f ca="1">IF(AND($G2589,NOT(ISTEXT($G2588)),ISNUMBER(Poczatek),ISNUMBER(Koniec_Projekt)),IFERROR(IF(LataProjekcji=$F2591,ROUND($D2589-SUM($K2590:S2590),0),ROUND(T2588*$E2590,0)),0),0)</f>
        <v>0</v>
      </c>
      <c r="U2590" s="5">
        <f ca="1">IF(AND($G2589,NOT(ISTEXT($G2588)),ISNUMBER(Poczatek),ISNUMBER(Koniec_Projekt)),IFERROR(IF(LataProjekcji=$F2591,ROUND($D2589-SUM($K2590:T2590),0),ROUND(U2588*$E2590,0)),0),0)</f>
        <v>0</v>
      </c>
      <c r="V2590" s="5">
        <f ca="1">IF(AND($G2589,NOT(ISTEXT($G2588)),ISNUMBER(Poczatek),ISNUMBER(Koniec_Projekt)),IFERROR(IF(LataProjekcji=$F2591,ROUND($D2589-SUM($K2590:U2590),0),ROUND(V2588*$E2590,0)),0),0)</f>
        <v>0</v>
      </c>
      <c r="W2590" s="5">
        <f ca="1">IF(AND($G2589,NOT(ISTEXT($G2588)),ISNUMBER(Poczatek),ISNUMBER(Koniec_Projekt)),IFERROR(IF(LataProjekcji=$F2591,ROUND($D2589-SUM($K2590:V2590),0),ROUND(W2588*$E2590,0)),0),0)</f>
        <v>0</v>
      </c>
      <c r="X2590" s="5">
        <f ca="1">IF(AND($G2589,NOT(ISTEXT($G2588)),ISNUMBER(Poczatek),ISNUMBER(Koniec_Projekt)),IFERROR(IF(LataProjekcji=$F2591,ROUND($D2589-SUM($K2590:W2590),0),ROUND(X2588*$E2590,0)),0),0)</f>
        <v>0</v>
      </c>
    </row>
    <row r="2591" spans="2:24" hidden="1">
      <c r="B2591" s="554" t="s">
        <v>803</v>
      </c>
      <c r="D2591" s="1">
        <f ca="1">IFERROR(ROUNDUP(D2589/E2590,0),0)</f>
        <v>0</v>
      </c>
      <c r="E2591" s="1">
        <f ca="1">IF(D2591=0,0,DATEDIF(DATE(D2588,E2588,1),DATE(F2590,G2590,1),"m"))</f>
        <v>0</v>
      </c>
      <c r="F2591" s="1" t="str">
        <f ca="1">IFERROR(YEAR(G2588),"brak daty")</f>
        <v>brak daty</v>
      </c>
      <c r="G2591" s="1" t="str">
        <f ca="1">IFERROR(MONTH(G2588),"brak daty")</f>
        <v>brak daty</v>
      </c>
      <c r="I2591" s="1" t="s">
        <v>444</v>
      </c>
      <c r="K2591" s="5">
        <f ca="1">IF(AND($G2589,NOT(ISTEXT($G2588)),ISNUMBER(Poczatek),ISNUMBER(Koniec_Projekt)),IFERROR(IF(LataProjekcji=$F2590,IF(AND($G2590=$G2591,$F2590=$F2591),ROUND($D2589-SUM($K2591),0),ROUND(K2589*$E2590,0)),IF(LataProjekcji&gt;$F2590,0,ROUND(K2589*$E2590,0))),0),0)</f>
        <v>0</v>
      </c>
      <c r="L2591" s="5">
        <f ca="1">IF(AND($G2589,NOT(ISTEXT($G2588)),ISNUMBER(Poczatek),ISNUMBER(Koniec_Projekt)),IFERROR(IF(LataProjekcji=$F2590,IF(AND($G2590=$G2591,$F2590=$F2591),ROUND($D2589-SUM($K2591:K2591),0),ROUND(L2589*$E2590,0)),IF(LataProjekcji&gt;$F2590,0,ROUND(L2589*$E2590,0))),0),0)</f>
        <v>0</v>
      </c>
      <c r="M2591" s="5">
        <f ca="1">IF(AND($G2589,NOT(ISTEXT($G2588)),ISNUMBER(Poczatek),ISNUMBER(Koniec_Projekt)),IFERROR(IF(LataProjekcji=$F2590,IF(AND($G2590=$G2591,$F2590=$F2591),ROUND($D2589-SUM($K2591:L2591),0),ROUND(M2589*$E2590,0)),IF(LataProjekcji&gt;$F2590,0,ROUND(M2589*$E2590,0))),0),0)</f>
        <v>0</v>
      </c>
      <c r="N2591" s="5">
        <f ca="1">IF(AND($G2589,NOT(ISTEXT($G2588)),ISNUMBER(Poczatek),ISNUMBER(Koniec_Projekt)),IFERROR(IF(LataProjekcji=$F2590,IF(AND($G2590=$G2591,$F2590=$F2591),ROUND($D2589-SUM($K2591:M2591),0),ROUND(N2589*$E2590,0)),IF(LataProjekcji&gt;$F2590,0,ROUND(N2589*$E2590,0))),0),0)</f>
        <v>0</v>
      </c>
      <c r="O2591" s="5">
        <f ca="1">IF(AND($G2589,NOT(ISTEXT($G2588)),ISNUMBER(Poczatek),ISNUMBER(Koniec_Projekt)),IFERROR(IF(LataProjekcji=$F2590,IF(AND($G2590=$G2591,$F2590=$F2591),ROUND($D2589-SUM($K2591:N2591),0),ROUND(O2589*$E2590,0)),IF(LataProjekcji&gt;$F2590,0,ROUND(O2589*$E2590,0))),0),0)</f>
        <v>0</v>
      </c>
      <c r="P2591" s="5">
        <f ca="1">IF(AND($G2589,NOT(ISTEXT($G2588)),ISNUMBER(Poczatek),ISNUMBER(Koniec_Projekt)),IFERROR(IF(LataProjekcji=$F2590,IF(AND($G2590=$G2591,$F2590=$F2591),ROUND($D2589-SUM($K2591:O2591),0),ROUND(P2589*$E2590,0)),IF(LataProjekcji&gt;$F2590,0,ROUND(P2589*$E2590,0))),0),0)</f>
        <v>0</v>
      </c>
      <c r="Q2591" s="5">
        <f ca="1">IF(AND($G2589,NOT(ISTEXT($G2588)),ISNUMBER(Poczatek),ISNUMBER(Koniec_Projekt)),IFERROR(IF(LataProjekcji=$F2590,IF(AND($G2590=$G2591,$F2590=$F2591),ROUND($D2589-SUM($K2591:P2591),0),ROUND(Q2589*$E2590,0)),IF(LataProjekcji&gt;$F2590,0,ROUND(Q2589*$E2590,0))),0),0)</f>
        <v>0</v>
      </c>
      <c r="R2591" s="5">
        <f ca="1">IF(AND($G2589,NOT(ISTEXT($G2588)),ISNUMBER(Poczatek),ISNUMBER(Koniec_Projekt)),IFERROR(IF(LataProjekcji=$F2590,IF(AND($G2590=$G2591,$F2590=$F2591),ROUND($D2589-SUM($K2591:Q2591),0),ROUND(R2589*$E2590,0)),IF(LataProjekcji&gt;$F2590,0,ROUND(R2589*$E2590,0))),0),0)</f>
        <v>0</v>
      </c>
      <c r="S2591" s="5">
        <f ca="1">IF(AND($G2589,NOT(ISTEXT($G2588)),ISNUMBER(Poczatek),ISNUMBER(Koniec_Projekt)),IFERROR(IF(LataProjekcji=$F2590,IF(AND($G2590=$G2591,$F2590=$F2591),ROUND($D2589-SUM($K2591:R2591),0),ROUND(S2589*$E2590,0)),IF(LataProjekcji&gt;$F2590,0,ROUND(S2589*$E2590,0))),0),0)</f>
        <v>0</v>
      </c>
      <c r="T2591" s="5">
        <f ca="1">IF(AND($G2589,NOT(ISTEXT($G2588)),ISNUMBER(Poczatek),ISNUMBER(Koniec_Projekt)),IFERROR(IF(LataProjekcji=$F2590,IF(AND($G2590=$G2591,$F2590=$F2591),ROUND($D2589-SUM($K2591:S2591),0),ROUND(T2589*$E2590,0)),IF(LataProjekcji&gt;$F2590,0,ROUND(T2589*$E2590,0))),0),0)</f>
        <v>0</v>
      </c>
      <c r="U2591" s="5">
        <f ca="1">IF(AND($G2589,NOT(ISTEXT($G2588)),ISNUMBER(Poczatek),ISNUMBER(Koniec_Projekt)),IFERROR(IF(LataProjekcji=$F2590,IF(AND($G2590=$G2591,$F2590=$F2591),ROUND($D2589-SUM($K2591:T2591),0),ROUND(U2589*$E2590,0)),IF(LataProjekcji&gt;$F2590,0,ROUND(U2589*$E2590,0))),0),0)</f>
        <v>0</v>
      </c>
      <c r="V2591" s="5">
        <f ca="1">IF(AND($G2589,NOT(ISTEXT($G2588)),ISNUMBER(Poczatek),ISNUMBER(Koniec_Projekt)),IFERROR(IF(LataProjekcji=$F2590,IF(AND($G2590=$G2591,$F2590=$F2591),ROUND($D2589-SUM($K2591:U2591),0),ROUND(V2589*$E2590,0)),IF(LataProjekcji&gt;$F2590,0,ROUND(V2589*$E2590,0))),0),0)</f>
        <v>0</v>
      </c>
      <c r="W2591" s="5">
        <f ca="1">IF(AND($G2589,NOT(ISTEXT($G2588)),ISNUMBER(Poczatek),ISNUMBER(Koniec_Projekt)),IFERROR(IF(LataProjekcji=$F2590,IF(AND($G2590=$G2591,$F2590=$F2591),ROUND($D2589-SUM($K2591:V2591),0),ROUND(W2589*$E2590,0)),IF(LataProjekcji&gt;$F2590,0,ROUND(W2589*$E2590,0))),0),0)</f>
        <v>0</v>
      </c>
      <c r="X2591" s="5">
        <f ca="1">IF(AND($G2589,NOT(ISTEXT($G2588)),ISNUMBER(Poczatek),ISNUMBER(Koniec_Projekt)),IFERROR(IF(LataProjekcji=$F2590,IF(AND($G2590=$G2591,$F2590=$F2591),ROUND($D2589-SUM($K2591:W2591),0),ROUND(X2589*$E2590,0)),IF(LataProjekcji&gt;$F2590,0,ROUND(X2589*$E2590,0))),0),0)</f>
        <v>0</v>
      </c>
    </row>
    <row r="2592" spans="2:24" ht="12.75" hidden="1" thickBot="1">
      <c r="B2592" s="555" t="s">
        <v>804</v>
      </c>
      <c r="C2592" s="556"/>
      <c r="D2592" s="557">
        <f ca="1">IF(D2589&gt;10,ROUND((D2591-1)*E2590,0),E2590)</f>
        <v>0</v>
      </c>
      <c r="E2592" s="557">
        <f ca="1">D2589-D2592</f>
        <v>0</v>
      </c>
      <c r="F2592" s="556"/>
      <c r="G2592" s="556"/>
      <c r="H2592" s="556"/>
      <c r="I2592" s="556"/>
      <c r="J2592" s="556"/>
      <c r="K2592" s="556"/>
      <c r="L2592" s="556"/>
      <c r="M2592" s="556"/>
      <c r="N2592" s="556"/>
      <c r="O2592" s="556"/>
      <c r="P2592" s="556"/>
      <c r="Q2592" s="556"/>
      <c r="R2592" s="556"/>
      <c r="S2592" s="556"/>
      <c r="T2592" s="556"/>
      <c r="U2592" s="556"/>
      <c r="V2592" s="556"/>
      <c r="W2592" s="556"/>
      <c r="X2592" s="556"/>
    </row>
    <row r="2593" spans="2:24" ht="12.75" hidden="1" thickTop="1"/>
    <row r="2594" spans="2:24" ht="12.75" hidden="1" thickBot="1">
      <c r="B2594" s="558" t="str">
        <f ca="1">"nazwa ST: "&amp;B1409</f>
        <v>nazwa ST: 0</v>
      </c>
      <c r="C2594" s="558"/>
      <c r="D2594" s="559">
        <f>D1409</f>
        <v>60</v>
      </c>
      <c r="E2594" s="558"/>
      <c r="F2594" s="558"/>
      <c r="G2594" s="558"/>
      <c r="H2594" s="558"/>
      <c r="I2594" s="558"/>
      <c r="J2594" s="558"/>
      <c r="K2594" s="567" t="str">
        <f t="shared" ref="K2594:X2594" si="1750">LataProjekcji</f>
        <v>Uzupełnij dane</v>
      </c>
      <c r="L2594" s="567" t="str">
        <f t="shared" si="1750"/>
        <v/>
      </c>
      <c r="M2594" s="567" t="str">
        <f t="shared" si="1750"/>
        <v/>
      </c>
      <c r="N2594" s="567" t="str">
        <f t="shared" si="1750"/>
        <v/>
      </c>
      <c r="O2594" s="567" t="str">
        <f t="shared" si="1750"/>
        <v/>
      </c>
      <c r="P2594" s="567" t="str">
        <f t="shared" si="1750"/>
        <v/>
      </c>
      <c r="Q2594" s="567" t="str">
        <f t="shared" si="1750"/>
        <v/>
      </c>
      <c r="R2594" s="567" t="str">
        <f t="shared" si="1750"/>
        <v/>
      </c>
      <c r="S2594" s="567" t="str">
        <f t="shared" si="1750"/>
        <v/>
      </c>
      <c r="T2594" s="567" t="str">
        <f t="shared" si="1750"/>
        <v/>
      </c>
      <c r="U2594" s="567" t="str">
        <f t="shared" si="1750"/>
        <v/>
      </c>
      <c r="V2594" s="567" t="str">
        <f t="shared" si="1750"/>
        <v/>
      </c>
      <c r="W2594" s="567" t="str">
        <f t="shared" si="1750"/>
        <v/>
      </c>
      <c r="X2594" s="567" t="str">
        <f t="shared" si="1750"/>
        <v/>
      </c>
    </row>
    <row r="2595" spans="2:24" hidden="1">
      <c r="B2595" s="554" t="s">
        <v>805</v>
      </c>
      <c r="D2595" s="1">
        <f ca="1">D1410</f>
        <v>1900</v>
      </c>
      <c r="E2595" s="1">
        <f ca="1">E1410</f>
        <v>1</v>
      </c>
      <c r="F2595" s="1">
        <f ca="1">IF(D2596&gt;10,F1410,1)</f>
        <v>1</v>
      </c>
      <c r="G2595" s="553" t="str">
        <f ca="1">IF(ISBLANK(OFFSET($E$269,$D2594,0)),"brak daty",IF(D2596&gt;10,EDATE(OFFSET($E$269,$D2594,0),D2598),DATE(D2595,E2595,1)))</f>
        <v>brak daty</v>
      </c>
      <c r="H2595" s="566" t="b">
        <f ca="1">SUM(K2595:X2595)=D2598</f>
        <v>1</v>
      </c>
      <c r="I2595" s="1" t="s">
        <v>801</v>
      </c>
      <c r="K2595" s="5">
        <f ca="1">IF(AND($G2596,NOT(ISTEXT($G2595)),ISNUMBER(Poczatek),ISNUMBER(Koniec_Projekt)),IFERROR(IF($D2595=LataProjekcji,$F2595,IF($D2595&lt;LataProjekcji,IF((SUM(K2595)+12)&lt;$D2598,12,$D2598-SUM(K2595)),0)),0),0)</f>
        <v>0</v>
      </c>
      <c r="L2595" s="5">
        <f ca="1">IF(AND($G2596,NOT(ISTEXT($G2595)),ISNUMBER(Poczatek),ISNUMBER(Koniec_Projekt)),IFERROR(IF($D2595=LataProjekcji,$F2595,IF($D2595&lt;LataProjekcji,IF((SUM($K2595:K2595)+12)&lt;$D2598,12,$D2598-SUM($K2595:K2595)),0)),0),0)</f>
        <v>0</v>
      </c>
      <c r="M2595" s="5">
        <f ca="1">IF(AND($G2596,NOT(ISTEXT($G2595)),ISNUMBER(Poczatek),ISNUMBER(Koniec_Projekt)),IFERROR(IF($D2595=LataProjekcji,$F2595,IF($D2595&lt;LataProjekcji,IF((SUM($K2595:L2595)+12)&lt;$D2598,12,$D2598-SUM($K2595:L2595)),0)),0),0)</f>
        <v>0</v>
      </c>
      <c r="N2595" s="5">
        <f ca="1">IF(AND($G2596,NOT(ISTEXT($G2595)),ISNUMBER(Poczatek),ISNUMBER(Koniec_Projekt)),IFERROR(IF($D2595=LataProjekcji,$F2595,IF($D2595&lt;LataProjekcji,IF((SUM($K2595:M2595)+12)&lt;$D2598,12,$D2598-SUM($K2595:M2595)),0)),0),0)</f>
        <v>0</v>
      </c>
      <c r="O2595" s="5">
        <f ca="1">IF(AND($G2596,NOT(ISTEXT($G2595)),ISNUMBER(Poczatek),ISNUMBER(Koniec_Projekt)),IFERROR(IF($D2595=LataProjekcji,$F2595,IF($D2595&lt;LataProjekcji,IF((SUM($K2595:N2595)+12)&lt;$D2598,12,$D2598-SUM($K2595:N2595)),0)),0),0)</f>
        <v>0</v>
      </c>
      <c r="P2595" s="5">
        <f ca="1">IF(AND($G2596,NOT(ISTEXT($G2595)),ISNUMBER(Poczatek),ISNUMBER(Koniec_Projekt)),IFERROR(IF($D2595=LataProjekcji,$F2595,IF($D2595&lt;LataProjekcji,IF((SUM($K2595:O2595)+12)&lt;$D2598,12,$D2598-SUM($K2595:O2595)),0)),0),0)</f>
        <v>0</v>
      </c>
      <c r="Q2595" s="5">
        <f ca="1">IF(AND($G2596,NOT(ISTEXT($G2595)),ISNUMBER(Poczatek),ISNUMBER(Koniec_Projekt)),IFERROR(IF($D2595=LataProjekcji,$F2595,IF($D2595&lt;LataProjekcji,IF((SUM($K2595:P2595)+12)&lt;$D2598,12,$D2598-SUM($K2595:P2595)),0)),0),0)</f>
        <v>0</v>
      </c>
      <c r="R2595" s="5">
        <f ca="1">IF(AND($G2596,NOT(ISTEXT($G2595)),ISNUMBER(Poczatek),ISNUMBER(Koniec_Projekt)),IFERROR(IF($D2595=LataProjekcji,$F2595,IF($D2595&lt;LataProjekcji,IF((SUM($K2595:Q2595)+12)&lt;$D2598,12,$D2598-SUM($K2595:Q2595)),0)),0),0)</f>
        <v>0</v>
      </c>
      <c r="S2595" s="5">
        <f ca="1">IF(AND($G2596,NOT(ISTEXT($G2595)),ISNUMBER(Poczatek),ISNUMBER(Koniec_Projekt)),IFERROR(IF($D2595=LataProjekcji,$F2595,IF($D2595&lt;LataProjekcji,IF((SUM($K2595:R2595)+12)&lt;$D2598,12,$D2598-SUM($K2595:R2595)),0)),0),0)</f>
        <v>0</v>
      </c>
      <c r="T2595" s="5">
        <f ca="1">IF(AND($G2596,NOT(ISTEXT($G2595)),ISNUMBER(Poczatek),ISNUMBER(Koniec_Projekt)),IFERROR(IF($D2595=LataProjekcji,$F2595,IF($D2595&lt;LataProjekcji,IF((SUM($K2595:S2595)+12)&lt;$D2598,12,$D2598-SUM($K2595:S2595)),0)),0),0)</f>
        <v>0</v>
      </c>
      <c r="U2595" s="5">
        <f ca="1">IF(AND($G2596,NOT(ISTEXT($G2595)),ISNUMBER(Poczatek),ISNUMBER(Koniec_Projekt)),IFERROR(IF($D2595=LataProjekcji,$F2595,IF($D2595&lt;LataProjekcji,IF((SUM($K2595:T2595)+12)&lt;$D2598,12,$D2598-SUM($K2595:T2595)),0)),0),0)</f>
        <v>0</v>
      </c>
      <c r="V2595" s="5">
        <f ca="1">IF(AND($G2596,NOT(ISTEXT($G2595)),ISNUMBER(Poczatek),ISNUMBER(Koniec_Projekt)),IFERROR(IF($D2595=LataProjekcji,$F2595,IF($D2595&lt;LataProjekcji,IF((SUM($K2595:U2595)+12)&lt;$D2598,12,$D2598-SUM($K2595:U2595)),0)),0),0)</f>
        <v>0</v>
      </c>
      <c r="W2595" s="5">
        <f ca="1">IF(AND($G2596,NOT(ISTEXT($G2595)),ISNUMBER(Poczatek),ISNUMBER(Koniec_Projekt)),IFERROR(IF($D2595=LataProjekcji,$F2595,IF($D2595&lt;LataProjekcji,IF((SUM($K2595:V2595)+12)&lt;$D2598,12,$D2598-SUM($K2595:V2595)),0)),0),0)</f>
        <v>0</v>
      </c>
      <c r="X2595" s="5">
        <f ca="1">IF(AND($G2596,NOT(ISTEXT($G2595)),ISNUMBER(Poczatek),ISNUMBER(Koniec_Projekt)),IFERROR(IF($D2595=LataProjekcji,$F2595,IF($D2595&lt;LataProjekcji,IF((SUM($K2595:W2595)+12)&lt;$D2598,12,$D2598-SUM($K2595:W2595)),0)),0),0)</f>
        <v>0</v>
      </c>
    </row>
    <row r="2596" spans="2:24" hidden="1">
      <c r="B2596" s="554" t="s">
        <v>807</v>
      </c>
      <c r="D2596" s="5">
        <f ca="1">D1411</f>
        <v>0</v>
      </c>
      <c r="E2596" s="474">
        <f ca="1">E1411</f>
        <v>0</v>
      </c>
      <c r="F2596" s="474">
        <f ca="1">F1411</f>
        <v>0</v>
      </c>
      <c r="G2596" s="1" t="b">
        <f>NOT(ISBLANK(am_grunty))</f>
        <v>0</v>
      </c>
      <c r="H2596" s="566" t="b">
        <f ca="1">SUM(K2596:X2596)=E2598</f>
        <v>1</v>
      </c>
      <c r="I2596" s="1" t="s">
        <v>802</v>
      </c>
      <c r="K2596" s="565">
        <f ca="1">IF(AND($G2596,NOT(ISTEXT($G2595)),ISNUMBER(Poczatek),ISNUMBER(Koniec_Projekt)),IFERROR(IF($D2595=LataProjekcji,IF($F2595&gt;$E2598,$E2598,$F2595),IF($D2598&gt;=$E2598,(IF($D2595&lt;LataProjekcji,IF((SUM(J2596:$K2596)+12)&lt;$E2598,12,$E2598-SUM(J2596:$K2596)),0)),(IF($D2595&lt;LataProjekcji,IF((SUM(J2596:$K2596)+12)&lt;$D2598,12,$D2598-SUM(J2596:$K2596)),0)))),0),0)</f>
        <v>0</v>
      </c>
      <c r="L2596" s="565">
        <f ca="1">IF(AND($G2596,NOT(ISTEXT($G2595)),ISNUMBER(Poczatek),ISNUMBER(Koniec_Projekt)),IFERROR(IF($D2595=LataProjekcji,IF($F2595&gt;$E2598,$E2598,$F2595),IF($D2598&gt;=$E2598,(IF($D2595&lt;LataProjekcji,IF((SUM($K2596:K2596)+12)&lt;$E2598,12,$E2598-SUM($K2596:K2596)),0)),(IF($D2595&lt;LataProjekcji,IF((SUM($K2596:K2596)+12)&lt;$D2598,12,$D2598-SUM($K2596:K2596)),0)))),0),0)</f>
        <v>0</v>
      </c>
      <c r="M2596" s="565">
        <f ca="1">IF(AND($G2596,NOT(ISTEXT($G2595)),ISNUMBER(Poczatek),ISNUMBER(Koniec_Projekt)),IFERROR(IF($D2595=LataProjekcji,IF($F2595&gt;$E2598,$E2598,$F2595),IF($D2598&gt;=$E2598,(IF($D2595&lt;LataProjekcji,IF((SUM($K2596:L2596)+12)&lt;$E2598,12,$E2598-SUM($K2596:L2596)),0)),(IF($D2595&lt;LataProjekcji,IF((SUM($K2596:L2596)+12)&lt;$D2598,12,$D2598-SUM($K2596:L2596)),0)))),0),0)</f>
        <v>0</v>
      </c>
      <c r="N2596" s="565">
        <f ca="1">IF(AND($G2596,NOT(ISTEXT($G2595)),ISNUMBER(Poczatek),ISNUMBER(Koniec_Projekt)),IFERROR(IF($D2595=LataProjekcji,IF($F2595&gt;$E2598,$E2598,$F2595),IF($D2598&gt;=$E2598,(IF($D2595&lt;LataProjekcji,IF((SUM($K2596:M2596)+12)&lt;$E2598,12,$E2598-SUM($K2596:M2596)),0)),(IF($D2595&lt;LataProjekcji,IF((SUM($K2596:M2596)+12)&lt;$D2598,12,$D2598-SUM($K2596:M2596)),0)))),0),0)</f>
        <v>0</v>
      </c>
      <c r="O2596" s="565">
        <f ca="1">IF(AND($G2596,NOT(ISTEXT($G2595)),ISNUMBER(Poczatek),ISNUMBER(Koniec_Projekt)),IFERROR(IF($D2595=LataProjekcji,IF($F2595&gt;$E2598,$E2598,$F2595),IF($D2598&gt;=$E2598,(IF($D2595&lt;LataProjekcji,IF((SUM($K2596:N2596)+12)&lt;$E2598,12,$E2598-SUM($K2596:N2596)),0)),(IF($D2595&lt;LataProjekcji,IF((SUM($K2596:N2596)+12)&lt;$D2598,12,$D2598-SUM($K2596:N2596)),0)))),0),0)</f>
        <v>0</v>
      </c>
      <c r="P2596" s="565">
        <f ca="1">IF(AND($G2596,NOT(ISTEXT($G2595)),ISNUMBER(Poczatek),ISNUMBER(Koniec_Projekt)),IFERROR(IF($D2595=LataProjekcji,IF($F2595&gt;$E2598,$E2598,$F2595),IF($D2598&gt;=$E2598,(IF($D2595&lt;LataProjekcji,IF((SUM($K2596:O2596)+12)&lt;$E2598,12,$E2598-SUM($K2596:O2596)),0)),(IF($D2595&lt;LataProjekcji,IF((SUM($K2596:O2596)+12)&lt;$D2598,12,$D2598-SUM($K2596:O2596)),0)))),0),0)</f>
        <v>0</v>
      </c>
      <c r="Q2596" s="565">
        <f ca="1">IF(AND($G2596,NOT(ISTEXT($G2595)),ISNUMBER(Poczatek),ISNUMBER(Koniec_Projekt)),IFERROR(IF($D2595=LataProjekcji,IF($F2595&gt;$E2598,$E2598,$F2595),IF($D2598&gt;=$E2598,(IF($D2595&lt;LataProjekcji,IF((SUM($K2596:P2596)+12)&lt;$E2598,12,$E2598-SUM($K2596:P2596)),0)),(IF($D2595&lt;LataProjekcji,IF((SUM($K2596:P2596)+12)&lt;$D2598,12,$D2598-SUM($K2596:P2596)),0)))),0),0)</f>
        <v>0</v>
      </c>
      <c r="R2596" s="565">
        <f ca="1">IF(AND($G2596,NOT(ISTEXT($G2595)),ISNUMBER(Poczatek),ISNUMBER(Koniec_Projekt)),IFERROR(IF($D2595=LataProjekcji,IF($F2595&gt;$E2598,$E2598,$F2595),IF($D2598&gt;=$E2598,(IF($D2595&lt;LataProjekcji,IF((SUM($K2596:Q2596)+12)&lt;$E2598,12,$E2598-SUM($K2596:Q2596)),0)),(IF($D2595&lt;LataProjekcji,IF((SUM($K2596:Q2596)+12)&lt;$D2598,12,$D2598-SUM($K2596:Q2596)),0)))),0),0)</f>
        <v>0</v>
      </c>
      <c r="S2596" s="565">
        <f ca="1">IF(AND($G2596,NOT(ISTEXT($G2595)),ISNUMBER(Poczatek),ISNUMBER(Koniec_Projekt)),IFERROR(IF($D2595=LataProjekcji,IF($F2595&gt;$E2598,$E2598,$F2595),IF($D2598&gt;=$E2598,(IF($D2595&lt;LataProjekcji,IF((SUM($K2596:R2596)+12)&lt;$E2598,12,$E2598-SUM($K2596:R2596)),0)),(IF($D2595&lt;LataProjekcji,IF((SUM($K2596:R2596)+12)&lt;$D2598,12,$D2598-SUM($K2596:R2596)),0)))),0),0)</f>
        <v>0</v>
      </c>
      <c r="T2596" s="565">
        <f ca="1">IF(AND($G2596,NOT(ISTEXT($G2595)),ISNUMBER(Poczatek),ISNUMBER(Koniec_Projekt)),IFERROR(IF($D2595=LataProjekcji,IF($F2595&gt;$E2598,$E2598,$F2595),IF($D2598&gt;=$E2598,(IF($D2595&lt;LataProjekcji,IF((SUM($K2596:S2596)+12)&lt;$E2598,12,$E2598-SUM($K2596:S2596)),0)),(IF($D2595&lt;LataProjekcji,IF((SUM($K2596:S2596)+12)&lt;$D2598,12,$D2598-SUM($K2596:S2596)),0)))),0),0)</f>
        <v>0</v>
      </c>
      <c r="U2596" s="565">
        <f ca="1">IF(AND($G2596,NOT(ISTEXT($G2595)),ISNUMBER(Poczatek),ISNUMBER(Koniec_Projekt)),IFERROR(IF($D2595=LataProjekcji,IF($F2595&gt;$E2598,$E2598,$F2595),IF($D2598&gt;=$E2598,(IF($D2595&lt;LataProjekcji,IF((SUM($K2596:T2596)+12)&lt;$E2598,12,$E2598-SUM($K2596:T2596)),0)),(IF($D2595&lt;LataProjekcji,IF((SUM($K2596:T2596)+12)&lt;$D2598,12,$D2598-SUM($K2596:T2596)),0)))),0),0)</f>
        <v>0</v>
      </c>
      <c r="V2596" s="565">
        <f ca="1">IF(AND($G2596,NOT(ISTEXT($G2595)),ISNUMBER(Poczatek),ISNUMBER(Koniec_Projekt)),IFERROR(IF($D2595=LataProjekcji,IF($F2595&gt;$E2598,$E2598,$F2595),IF($D2598&gt;=$E2598,(IF($D2595&lt;LataProjekcji,IF((SUM($K2596:U2596)+12)&lt;$E2598,12,$E2598-SUM($K2596:U2596)),0)),(IF($D2595&lt;LataProjekcji,IF((SUM($K2596:U2596)+12)&lt;$D2598,12,$D2598-SUM($K2596:U2596)),0)))),0),0)</f>
        <v>0</v>
      </c>
      <c r="W2596" s="565">
        <f ca="1">IF(AND($G2596,NOT(ISTEXT($G2595)),ISNUMBER(Poczatek),ISNUMBER(Koniec_Projekt)),IFERROR(IF($D2595=LataProjekcji,IF($F2595&gt;$E2598,$E2598,$F2595),IF($D2598&gt;=$E2598,(IF($D2595&lt;LataProjekcji,IF((SUM($K2596:V2596)+12)&lt;$E2598,12,$E2598-SUM($K2596:V2596)),0)),(IF($D2595&lt;LataProjekcji,IF((SUM($K2596:V2596)+12)&lt;$D2598,12,$D2598-SUM($K2596:V2596)),0)))),0),0)</f>
        <v>0</v>
      </c>
      <c r="X2596" s="565">
        <f ca="1">IF(AND($G2596,NOT(ISTEXT($G2595)),ISNUMBER(Poczatek),ISNUMBER(Koniec_Projekt)),IFERROR(IF($D2595=LataProjekcji,IF($F2595&gt;$E2598,$E2598,$F2595),IF($D2598&gt;=$E2598,(IF($D2595&lt;LataProjekcji,IF((SUM($K2596:W2596)+12)&lt;$E2598,12,$E2598-SUM($K2596:W2596)),0)),(IF($D2595&lt;LataProjekcji,IF((SUM($K2596:W2596)+12)&lt;$D2598,12,$D2598-SUM($K2596:W2596)),0)))),0),0)</f>
        <v>0</v>
      </c>
    </row>
    <row r="2597" spans="2:24" hidden="1">
      <c r="B2597" s="554" t="s">
        <v>806</v>
      </c>
      <c r="D2597" s="474">
        <f ca="1">D1412</f>
        <v>0</v>
      </c>
      <c r="E2597" s="474">
        <f ca="1">IF(D2596&gt;10,ROUND(D2597/12,2),D2597)</f>
        <v>0</v>
      </c>
      <c r="F2597" s="552">
        <f>Koniec_Projekt</f>
        <v>0</v>
      </c>
      <c r="G2597" s="330">
        <f>Miesiac_Koniec_Projekt</f>
        <v>0</v>
      </c>
      <c r="H2597" s="566" t="b">
        <f ca="1">SUM(K2597:X2597)=D2596</f>
        <v>1</v>
      </c>
      <c r="I2597" s="1" t="s">
        <v>739</v>
      </c>
      <c r="K2597" s="256">
        <f ca="1">IF(AND($G2596,NOT(ISTEXT($G2595)),ISNUMBER(Poczatek),ISNUMBER(Koniec_Projekt)),IFERROR(IF(LataProjekcji=$F2598,ROUND($D2596,0),ROUND(K2595*$E2597,0)),0),0)</f>
        <v>0</v>
      </c>
      <c r="L2597" s="5">
        <f ca="1">IF(AND($G2596,NOT(ISTEXT($G2595)),ISNUMBER(Poczatek),ISNUMBER(Koniec_Projekt)),IFERROR(IF(LataProjekcji=$F2598,ROUND($D2596-SUM(K2597:$K2597),0),ROUND(L2595*$E2597,0)),0),0)</f>
        <v>0</v>
      </c>
      <c r="M2597" s="5">
        <f ca="1">IF(AND($G2596,NOT(ISTEXT($G2595)),ISNUMBER(Poczatek),ISNUMBER(Koniec_Projekt)),IFERROR(IF(LataProjekcji=$F2598,ROUND($D2596-SUM($K2597:L2597),0),ROUND(M2595*$E2597,0)),0),0)</f>
        <v>0</v>
      </c>
      <c r="N2597" s="5">
        <f ca="1">IF(AND($G2596,NOT(ISTEXT($G2595)),ISNUMBER(Poczatek),ISNUMBER(Koniec_Projekt)),IFERROR(IF(LataProjekcji=$F2598,ROUND($D2596-SUM($K2597:M2597),0),ROUND(N2595*$E2597,0)),0),0)</f>
        <v>0</v>
      </c>
      <c r="O2597" s="5">
        <f ca="1">IF(AND($G2596,NOT(ISTEXT($G2595)),ISNUMBER(Poczatek),ISNUMBER(Koniec_Projekt)),IFERROR(IF(LataProjekcji=$F2598,ROUND($D2596-SUM($K2597:N2597),0),ROUND(O2595*$E2597,0)),0),0)</f>
        <v>0</v>
      </c>
      <c r="P2597" s="5">
        <f ca="1">IF(AND($G2596,NOT(ISTEXT($G2595)),ISNUMBER(Poczatek),ISNUMBER(Koniec_Projekt)),IFERROR(IF(LataProjekcji=$F2598,ROUND($D2596-SUM($K2597:O2597),0),ROUND(P2595*$E2597,0)),0),0)</f>
        <v>0</v>
      </c>
      <c r="Q2597" s="5">
        <f ca="1">IF(AND($G2596,NOT(ISTEXT($G2595)),ISNUMBER(Poczatek),ISNUMBER(Koniec_Projekt)),IFERROR(IF(LataProjekcji=$F2598,ROUND($D2596-SUM($K2597:P2597),0),ROUND(Q2595*$E2597,0)),0),0)</f>
        <v>0</v>
      </c>
      <c r="R2597" s="5">
        <f ca="1">IF(AND($G2596,NOT(ISTEXT($G2595)),ISNUMBER(Poczatek),ISNUMBER(Koniec_Projekt)),IFERROR(IF(LataProjekcji=$F2598,ROUND($D2596-SUM($K2597:Q2597),0),ROUND(R2595*$E2597,0)),0),0)</f>
        <v>0</v>
      </c>
      <c r="S2597" s="5">
        <f ca="1">IF(AND($G2596,NOT(ISTEXT($G2595)),ISNUMBER(Poczatek),ISNUMBER(Koniec_Projekt)),IFERROR(IF(LataProjekcji=$F2598,ROUND($D2596-SUM($K2597:R2597),0),ROUND(S2595*$E2597,0)),0),0)</f>
        <v>0</v>
      </c>
      <c r="T2597" s="5">
        <f ca="1">IF(AND($G2596,NOT(ISTEXT($G2595)),ISNUMBER(Poczatek),ISNUMBER(Koniec_Projekt)),IFERROR(IF(LataProjekcji=$F2598,ROUND($D2596-SUM($K2597:S2597),0),ROUND(T2595*$E2597,0)),0),0)</f>
        <v>0</v>
      </c>
      <c r="U2597" s="5">
        <f ca="1">IF(AND($G2596,NOT(ISTEXT($G2595)),ISNUMBER(Poczatek),ISNUMBER(Koniec_Projekt)),IFERROR(IF(LataProjekcji=$F2598,ROUND($D2596-SUM($K2597:T2597),0),ROUND(U2595*$E2597,0)),0),0)</f>
        <v>0</v>
      </c>
      <c r="V2597" s="5">
        <f ca="1">IF(AND($G2596,NOT(ISTEXT($G2595)),ISNUMBER(Poczatek),ISNUMBER(Koniec_Projekt)),IFERROR(IF(LataProjekcji=$F2598,ROUND($D2596-SUM($K2597:U2597),0),ROUND(V2595*$E2597,0)),0),0)</f>
        <v>0</v>
      </c>
      <c r="W2597" s="5">
        <f ca="1">IF(AND($G2596,NOT(ISTEXT($G2595)),ISNUMBER(Poczatek),ISNUMBER(Koniec_Projekt)),IFERROR(IF(LataProjekcji=$F2598,ROUND($D2596-SUM($K2597:V2597),0),ROUND(W2595*$E2597,0)),0),0)</f>
        <v>0</v>
      </c>
      <c r="X2597" s="5">
        <f ca="1">IF(AND($G2596,NOT(ISTEXT($G2595)),ISNUMBER(Poczatek),ISNUMBER(Koniec_Projekt)),IFERROR(IF(LataProjekcji=$F2598,ROUND($D2596-SUM($K2597:W2597),0),ROUND(X2595*$E2597,0)),0),0)</f>
        <v>0</v>
      </c>
    </row>
    <row r="2598" spans="2:24" hidden="1">
      <c r="B2598" s="554" t="s">
        <v>803</v>
      </c>
      <c r="D2598" s="1">
        <f ca="1">IFERROR(ROUNDUP(D2596/E2597,0),0)</f>
        <v>0</v>
      </c>
      <c r="E2598" s="1">
        <f ca="1">IF(D2598=0,0,DATEDIF(DATE(D2595,E2595,1),DATE(F2597,G2597,1),"m"))</f>
        <v>0</v>
      </c>
      <c r="F2598" s="1" t="str">
        <f ca="1">IFERROR(YEAR(G2595),"brak daty")</f>
        <v>brak daty</v>
      </c>
      <c r="G2598" s="1" t="str">
        <f ca="1">IFERROR(MONTH(G2595),"brak daty")</f>
        <v>brak daty</v>
      </c>
      <c r="I2598" s="1" t="s">
        <v>444</v>
      </c>
      <c r="K2598" s="5">
        <f ca="1">IF(AND($G2596,NOT(ISTEXT($G2595)),ISNUMBER(Poczatek),ISNUMBER(Koniec_Projekt)),IFERROR(IF(LataProjekcji=$F2597,IF(AND($G2597=$G2598,$F2597=$F2598),ROUND($D2596-SUM($K2598),0),ROUND(K2596*$E2597,0)),IF(LataProjekcji&gt;$F2597,0,ROUND(K2596*$E2597,0))),0),0)</f>
        <v>0</v>
      </c>
      <c r="L2598" s="5">
        <f ca="1">IF(AND($G2596,NOT(ISTEXT($G2595)),ISNUMBER(Poczatek),ISNUMBER(Koniec_Projekt)),IFERROR(IF(LataProjekcji=$F2597,IF(AND($G2597=$G2598,$F2597=$F2598),ROUND($D2596-SUM($K2598:K2598),0),ROUND(L2596*$E2597,0)),IF(LataProjekcji&gt;$F2597,0,ROUND(L2596*$E2597,0))),0),0)</f>
        <v>0</v>
      </c>
      <c r="M2598" s="5">
        <f ca="1">IF(AND($G2596,NOT(ISTEXT($G2595)),ISNUMBER(Poczatek),ISNUMBER(Koniec_Projekt)),IFERROR(IF(LataProjekcji=$F2597,IF(AND($G2597=$G2598,$F2597=$F2598),ROUND($D2596-SUM($K2598:L2598),0),ROUND(M2596*$E2597,0)),IF(LataProjekcji&gt;$F2597,0,ROUND(M2596*$E2597,0))),0),0)</f>
        <v>0</v>
      </c>
      <c r="N2598" s="5">
        <f ca="1">IF(AND($G2596,NOT(ISTEXT($G2595)),ISNUMBER(Poczatek),ISNUMBER(Koniec_Projekt)),IFERROR(IF(LataProjekcji=$F2597,IF(AND($G2597=$G2598,$F2597=$F2598),ROUND($D2596-SUM($K2598:M2598),0),ROUND(N2596*$E2597,0)),IF(LataProjekcji&gt;$F2597,0,ROUND(N2596*$E2597,0))),0),0)</f>
        <v>0</v>
      </c>
      <c r="O2598" s="5">
        <f ca="1">IF(AND($G2596,NOT(ISTEXT($G2595)),ISNUMBER(Poczatek),ISNUMBER(Koniec_Projekt)),IFERROR(IF(LataProjekcji=$F2597,IF(AND($G2597=$G2598,$F2597=$F2598),ROUND($D2596-SUM($K2598:N2598),0),ROUND(O2596*$E2597,0)),IF(LataProjekcji&gt;$F2597,0,ROUND(O2596*$E2597,0))),0),0)</f>
        <v>0</v>
      </c>
      <c r="P2598" s="5">
        <f ca="1">IF(AND($G2596,NOT(ISTEXT($G2595)),ISNUMBER(Poczatek),ISNUMBER(Koniec_Projekt)),IFERROR(IF(LataProjekcji=$F2597,IF(AND($G2597=$G2598,$F2597=$F2598),ROUND($D2596-SUM($K2598:O2598),0),ROUND(P2596*$E2597,0)),IF(LataProjekcji&gt;$F2597,0,ROUND(P2596*$E2597,0))),0),0)</f>
        <v>0</v>
      </c>
      <c r="Q2598" s="5">
        <f ca="1">IF(AND($G2596,NOT(ISTEXT($G2595)),ISNUMBER(Poczatek),ISNUMBER(Koniec_Projekt)),IFERROR(IF(LataProjekcji=$F2597,IF(AND($G2597=$G2598,$F2597=$F2598),ROUND($D2596-SUM($K2598:P2598),0),ROUND(Q2596*$E2597,0)),IF(LataProjekcji&gt;$F2597,0,ROUND(Q2596*$E2597,0))),0),0)</f>
        <v>0</v>
      </c>
      <c r="R2598" s="5">
        <f ca="1">IF(AND($G2596,NOT(ISTEXT($G2595)),ISNUMBER(Poczatek),ISNUMBER(Koniec_Projekt)),IFERROR(IF(LataProjekcji=$F2597,IF(AND($G2597=$G2598,$F2597=$F2598),ROUND($D2596-SUM($K2598:Q2598),0),ROUND(R2596*$E2597,0)),IF(LataProjekcji&gt;$F2597,0,ROUND(R2596*$E2597,0))),0),0)</f>
        <v>0</v>
      </c>
      <c r="S2598" s="5">
        <f ca="1">IF(AND($G2596,NOT(ISTEXT($G2595)),ISNUMBER(Poczatek),ISNUMBER(Koniec_Projekt)),IFERROR(IF(LataProjekcji=$F2597,IF(AND($G2597=$G2598,$F2597=$F2598),ROUND($D2596-SUM($K2598:R2598),0),ROUND(S2596*$E2597,0)),IF(LataProjekcji&gt;$F2597,0,ROUND(S2596*$E2597,0))),0),0)</f>
        <v>0</v>
      </c>
      <c r="T2598" s="5">
        <f ca="1">IF(AND($G2596,NOT(ISTEXT($G2595)),ISNUMBER(Poczatek),ISNUMBER(Koniec_Projekt)),IFERROR(IF(LataProjekcji=$F2597,IF(AND($G2597=$G2598,$F2597=$F2598),ROUND($D2596-SUM($K2598:S2598),0),ROUND(T2596*$E2597,0)),IF(LataProjekcji&gt;$F2597,0,ROUND(T2596*$E2597,0))),0),0)</f>
        <v>0</v>
      </c>
      <c r="U2598" s="5">
        <f ca="1">IF(AND($G2596,NOT(ISTEXT($G2595)),ISNUMBER(Poczatek),ISNUMBER(Koniec_Projekt)),IFERROR(IF(LataProjekcji=$F2597,IF(AND($G2597=$G2598,$F2597=$F2598),ROUND($D2596-SUM($K2598:T2598),0),ROUND(U2596*$E2597,0)),IF(LataProjekcji&gt;$F2597,0,ROUND(U2596*$E2597,0))),0),0)</f>
        <v>0</v>
      </c>
      <c r="V2598" s="5">
        <f ca="1">IF(AND($G2596,NOT(ISTEXT($G2595)),ISNUMBER(Poczatek),ISNUMBER(Koniec_Projekt)),IFERROR(IF(LataProjekcji=$F2597,IF(AND($G2597=$G2598,$F2597=$F2598),ROUND($D2596-SUM($K2598:U2598),0),ROUND(V2596*$E2597,0)),IF(LataProjekcji&gt;$F2597,0,ROUND(V2596*$E2597,0))),0),0)</f>
        <v>0</v>
      </c>
      <c r="W2598" s="5">
        <f ca="1">IF(AND($G2596,NOT(ISTEXT($G2595)),ISNUMBER(Poczatek),ISNUMBER(Koniec_Projekt)),IFERROR(IF(LataProjekcji=$F2597,IF(AND($G2597=$G2598,$F2597=$F2598),ROUND($D2596-SUM($K2598:V2598),0),ROUND(W2596*$E2597,0)),IF(LataProjekcji&gt;$F2597,0,ROUND(W2596*$E2597,0))),0),0)</f>
        <v>0</v>
      </c>
      <c r="X2598" s="5">
        <f ca="1">IF(AND($G2596,NOT(ISTEXT($G2595)),ISNUMBER(Poczatek),ISNUMBER(Koniec_Projekt)),IFERROR(IF(LataProjekcji=$F2597,IF(AND($G2597=$G2598,$F2597=$F2598),ROUND($D2596-SUM($K2598:W2598),0),ROUND(X2596*$E2597,0)),IF(LataProjekcji&gt;$F2597,0,ROUND(X2596*$E2597,0))),0),0)</f>
        <v>0</v>
      </c>
    </row>
    <row r="2599" spans="2:24" ht="12.75" hidden="1" thickBot="1">
      <c r="B2599" s="555" t="s">
        <v>804</v>
      </c>
      <c r="C2599" s="556"/>
      <c r="D2599" s="557">
        <f ca="1">IF(D2596&gt;10,ROUND((D2598-1)*E2597,0),E2597)</f>
        <v>0</v>
      </c>
      <c r="E2599" s="557">
        <f ca="1">D2596-D2599</f>
        <v>0</v>
      </c>
      <c r="F2599" s="556"/>
      <c r="G2599" s="556"/>
      <c r="H2599" s="556"/>
      <c r="I2599" s="556"/>
      <c r="J2599" s="556"/>
      <c r="K2599" s="556"/>
      <c r="L2599" s="556"/>
      <c r="M2599" s="556"/>
      <c r="N2599" s="556"/>
      <c r="O2599" s="556"/>
      <c r="P2599" s="556"/>
      <c r="Q2599" s="556"/>
      <c r="R2599" s="556"/>
      <c r="S2599" s="556"/>
      <c r="T2599" s="556"/>
      <c r="U2599" s="556"/>
      <c r="V2599" s="556"/>
      <c r="W2599" s="556"/>
      <c r="X2599" s="556"/>
    </row>
    <row r="2600" spans="2:24" ht="12.75" hidden="1" thickTop="1">
      <c r="C2600" s="251"/>
      <c r="D2600" s="474"/>
      <c r="E2600" s="474"/>
      <c r="F2600" s="474"/>
      <c r="G2600" s="474"/>
    </row>
    <row r="2601" spans="2:24" ht="12.75" hidden="1" thickBot="1">
      <c r="B2601" s="558" t="str">
        <f ca="1">"nazwa ST: "&amp;B1416</f>
        <v>nazwa ST: 0</v>
      </c>
      <c r="C2601" s="558"/>
      <c r="D2601" s="559">
        <f>D1416</f>
        <v>61</v>
      </c>
      <c r="E2601" s="558"/>
      <c r="F2601" s="558"/>
      <c r="G2601" s="558"/>
      <c r="H2601" s="558"/>
      <c r="I2601" s="558"/>
      <c r="J2601" s="558"/>
      <c r="K2601" s="567" t="str">
        <f t="shared" ref="K2601:X2601" si="1751">LataProjekcji</f>
        <v>Uzupełnij dane</v>
      </c>
      <c r="L2601" s="567" t="str">
        <f t="shared" si="1751"/>
        <v/>
      </c>
      <c r="M2601" s="567" t="str">
        <f t="shared" si="1751"/>
        <v/>
      </c>
      <c r="N2601" s="567" t="str">
        <f t="shared" si="1751"/>
        <v/>
      </c>
      <c r="O2601" s="567" t="str">
        <f t="shared" si="1751"/>
        <v/>
      </c>
      <c r="P2601" s="567" t="str">
        <f t="shared" si="1751"/>
        <v/>
      </c>
      <c r="Q2601" s="567" t="str">
        <f t="shared" si="1751"/>
        <v/>
      </c>
      <c r="R2601" s="567" t="str">
        <f t="shared" si="1751"/>
        <v/>
      </c>
      <c r="S2601" s="567" t="str">
        <f t="shared" si="1751"/>
        <v/>
      </c>
      <c r="T2601" s="567" t="str">
        <f t="shared" si="1751"/>
        <v/>
      </c>
      <c r="U2601" s="567" t="str">
        <f t="shared" si="1751"/>
        <v/>
      </c>
      <c r="V2601" s="567" t="str">
        <f t="shared" si="1751"/>
        <v/>
      </c>
      <c r="W2601" s="567" t="str">
        <f t="shared" si="1751"/>
        <v/>
      </c>
      <c r="X2601" s="567" t="str">
        <f t="shared" si="1751"/>
        <v/>
      </c>
    </row>
    <row r="2602" spans="2:24" hidden="1">
      <c r="B2602" s="554" t="s">
        <v>805</v>
      </c>
      <c r="D2602" s="1">
        <f ca="1">D1417</f>
        <v>1900</v>
      </c>
      <c r="E2602" s="1">
        <f ca="1">E1417</f>
        <v>1</v>
      </c>
      <c r="F2602" s="1">
        <f ca="1">IF(D2603&gt;10,F1417,1)</f>
        <v>1</v>
      </c>
      <c r="G2602" s="553" t="str">
        <f ca="1">IF(ISBLANK(OFFSET($E$269,$D2601,0)),"brak daty",IF(D2603&gt;10,EDATE(OFFSET($E$269,$D2601,0),D2605),DATE(D2602,E2602,1)))</f>
        <v>brak daty</v>
      </c>
      <c r="H2602" s="566" t="b">
        <f ca="1">SUM(K2602:X2602)=D2605</f>
        <v>1</v>
      </c>
      <c r="I2602" s="1" t="s">
        <v>801</v>
      </c>
      <c r="K2602" s="5">
        <f ca="1">IF(AND($G2603,NOT(ISTEXT($G2602)),ISNUMBER(Poczatek),ISNUMBER(Koniec_Projekt)),IFERROR(IF($D2602=LataProjekcji,$F2602,IF($D2602&lt;LataProjekcji,IF((SUM(K2602)+12)&lt;$D2605,12,$D2605-SUM(K2602)),0)),0),0)</f>
        <v>0</v>
      </c>
      <c r="L2602" s="5">
        <f ca="1">IF(AND($G2603,NOT(ISTEXT($G2602)),ISNUMBER(Poczatek),ISNUMBER(Koniec_Projekt)),IFERROR(IF($D2602=LataProjekcji,$F2602,IF($D2602&lt;LataProjekcji,IF((SUM($K2602:K2602)+12)&lt;$D2605,12,$D2605-SUM($K2602:K2602)),0)),0),0)</f>
        <v>0</v>
      </c>
      <c r="M2602" s="5">
        <f ca="1">IF(AND($G2603,NOT(ISTEXT($G2602)),ISNUMBER(Poczatek),ISNUMBER(Koniec_Projekt)),IFERROR(IF($D2602=LataProjekcji,$F2602,IF($D2602&lt;LataProjekcji,IF((SUM($K2602:L2602)+12)&lt;$D2605,12,$D2605-SUM($K2602:L2602)),0)),0),0)</f>
        <v>0</v>
      </c>
      <c r="N2602" s="5">
        <f ca="1">IF(AND($G2603,NOT(ISTEXT($G2602)),ISNUMBER(Poczatek),ISNUMBER(Koniec_Projekt)),IFERROR(IF($D2602=LataProjekcji,$F2602,IF($D2602&lt;LataProjekcji,IF((SUM($K2602:M2602)+12)&lt;$D2605,12,$D2605-SUM($K2602:M2602)),0)),0),0)</f>
        <v>0</v>
      </c>
      <c r="O2602" s="5">
        <f ca="1">IF(AND($G2603,NOT(ISTEXT($G2602)),ISNUMBER(Poczatek),ISNUMBER(Koniec_Projekt)),IFERROR(IF($D2602=LataProjekcji,$F2602,IF($D2602&lt;LataProjekcji,IF((SUM($K2602:N2602)+12)&lt;$D2605,12,$D2605-SUM($K2602:N2602)),0)),0),0)</f>
        <v>0</v>
      </c>
      <c r="P2602" s="5">
        <f ca="1">IF(AND($G2603,NOT(ISTEXT($G2602)),ISNUMBER(Poczatek),ISNUMBER(Koniec_Projekt)),IFERROR(IF($D2602=LataProjekcji,$F2602,IF($D2602&lt;LataProjekcji,IF((SUM($K2602:O2602)+12)&lt;$D2605,12,$D2605-SUM($K2602:O2602)),0)),0),0)</f>
        <v>0</v>
      </c>
      <c r="Q2602" s="5">
        <f ca="1">IF(AND($G2603,NOT(ISTEXT($G2602)),ISNUMBER(Poczatek),ISNUMBER(Koniec_Projekt)),IFERROR(IF($D2602=LataProjekcji,$F2602,IF($D2602&lt;LataProjekcji,IF((SUM($K2602:P2602)+12)&lt;$D2605,12,$D2605-SUM($K2602:P2602)),0)),0),0)</f>
        <v>0</v>
      </c>
      <c r="R2602" s="5">
        <f ca="1">IF(AND($G2603,NOT(ISTEXT($G2602)),ISNUMBER(Poczatek),ISNUMBER(Koniec_Projekt)),IFERROR(IF($D2602=LataProjekcji,$F2602,IF($D2602&lt;LataProjekcji,IF((SUM($K2602:Q2602)+12)&lt;$D2605,12,$D2605-SUM($K2602:Q2602)),0)),0),0)</f>
        <v>0</v>
      </c>
      <c r="S2602" s="5">
        <f ca="1">IF(AND($G2603,NOT(ISTEXT($G2602)),ISNUMBER(Poczatek),ISNUMBER(Koniec_Projekt)),IFERROR(IF($D2602=LataProjekcji,$F2602,IF($D2602&lt;LataProjekcji,IF((SUM($K2602:R2602)+12)&lt;$D2605,12,$D2605-SUM($K2602:R2602)),0)),0),0)</f>
        <v>0</v>
      </c>
      <c r="T2602" s="5">
        <f ca="1">IF(AND($G2603,NOT(ISTEXT($G2602)),ISNUMBER(Poczatek),ISNUMBER(Koniec_Projekt)),IFERROR(IF($D2602=LataProjekcji,$F2602,IF($D2602&lt;LataProjekcji,IF((SUM($K2602:S2602)+12)&lt;$D2605,12,$D2605-SUM($K2602:S2602)),0)),0),0)</f>
        <v>0</v>
      </c>
      <c r="U2602" s="5">
        <f ca="1">IF(AND($G2603,NOT(ISTEXT($G2602)),ISNUMBER(Poczatek),ISNUMBER(Koniec_Projekt)),IFERROR(IF($D2602=LataProjekcji,$F2602,IF($D2602&lt;LataProjekcji,IF((SUM($K2602:T2602)+12)&lt;$D2605,12,$D2605-SUM($K2602:T2602)),0)),0),0)</f>
        <v>0</v>
      </c>
      <c r="V2602" s="5">
        <f ca="1">IF(AND($G2603,NOT(ISTEXT($G2602)),ISNUMBER(Poczatek),ISNUMBER(Koniec_Projekt)),IFERROR(IF($D2602=LataProjekcji,$F2602,IF($D2602&lt;LataProjekcji,IF((SUM($K2602:U2602)+12)&lt;$D2605,12,$D2605-SUM($K2602:U2602)),0)),0),0)</f>
        <v>0</v>
      </c>
      <c r="W2602" s="5">
        <f ca="1">IF(AND($G2603,NOT(ISTEXT($G2602)),ISNUMBER(Poczatek),ISNUMBER(Koniec_Projekt)),IFERROR(IF($D2602=LataProjekcji,$F2602,IF($D2602&lt;LataProjekcji,IF((SUM($K2602:V2602)+12)&lt;$D2605,12,$D2605-SUM($K2602:V2602)),0)),0),0)</f>
        <v>0</v>
      </c>
      <c r="X2602" s="5">
        <f ca="1">IF(AND($G2603,NOT(ISTEXT($G2602)),ISNUMBER(Poczatek),ISNUMBER(Koniec_Projekt)),IFERROR(IF($D2602=LataProjekcji,$F2602,IF($D2602&lt;LataProjekcji,IF((SUM($K2602:W2602)+12)&lt;$D2605,12,$D2605-SUM($K2602:W2602)),0)),0),0)</f>
        <v>0</v>
      </c>
    </row>
    <row r="2603" spans="2:24" hidden="1">
      <c r="B2603" s="554" t="s">
        <v>807</v>
      </c>
      <c r="D2603" s="5">
        <f ca="1">D1418</f>
        <v>0</v>
      </c>
      <c r="E2603" s="474">
        <f ca="1">E1418</f>
        <v>0</v>
      </c>
      <c r="F2603" s="474">
        <f ca="1">F1418</f>
        <v>0</v>
      </c>
      <c r="G2603" s="1" t="b">
        <f>NOT(ISBLANK(am_grunty))</f>
        <v>0</v>
      </c>
      <c r="H2603" s="566" t="b">
        <f ca="1">SUM(K2603:X2603)=E2605</f>
        <v>1</v>
      </c>
      <c r="I2603" s="1" t="s">
        <v>802</v>
      </c>
      <c r="K2603" s="565">
        <f ca="1">IF(AND($G2603,NOT(ISTEXT($G2602)),ISNUMBER(Poczatek),ISNUMBER(Koniec_Projekt)),IFERROR(IF($D2602=LataProjekcji,IF($F2602&gt;$E2605,$E2605,$F2602),IF($D2605&gt;=$E2605,(IF($D2602&lt;LataProjekcji,IF((SUM(J2603:$K2603)+12)&lt;$E2605,12,$E2605-SUM(J2603:$K2603)),0)),(IF($D2602&lt;LataProjekcji,IF((SUM(J2603:$K2603)+12)&lt;$D2605,12,$D2605-SUM(J2603:$K2603)),0)))),0),0)</f>
        <v>0</v>
      </c>
      <c r="L2603" s="565">
        <f ca="1">IF(AND($G2603,NOT(ISTEXT($G2602)),ISNUMBER(Poczatek),ISNUMBER(Koniec_Projekt)),IFERROR(IF($D2602=LataProjekcji,IF($F2602&gt;$E2605,$E2605,$F2602),IF($D2605&gt;=$E2605,(IF($D2602&lt;LataProjekcji,IF((SUM($K2603:K2603)+12)&lt;$E2605,12,$E2605-SUM($K2603:K2603)),0)),(IF($D2602&lt;LataProjekcji,IF((SUM($K2603:K2603)+12)&lt;$D2605,12,$D2605-SUM($K2603:K2603)),0)))),0),0)</f>
        <v>0</v>
      </c>
      <c r="M2603" s="565">
        <f ca="1">IF(AND($G2603,NOT(ISTEXT($G2602)),ISNUMBER(Poczatek),ISNUMBER(Koniec_Projekt)),IFERROR(IF($D2602=LataProjekcji,IF($F2602&gt;$E2605,$E2605,$F2602),IF($D2605&gt;=$E2605,(IF($D2602&lt;LataProjekcji,IF((SUM($K2603:L2603)+12)&lt;$E2605,12,$E2605-SUM($K2603:L2603)),0)),(IF($D2602&lt;LataProjekcji,IF((SUM($K2603:L2603)+12)&lt;$D2605,12,$D2605-SUM($K2603:L2603)),0)))),0),0)</f>
        <v>0</v>
      </c>
      <c r="N2603" s="565">
        <f ca="1">IF(AND($G2603,NOT(ISTEXT($G2602)),ISNUMBER(Poczatek),ISNUMBER(Koniec_Projekt)),IFERROR(IF($D2602=LataProjekcji,IF($F2602&gt;$E2605,$E2605,$F2602),IF($D2605&gt;=$E2605,(IF($D2602&lt;LataProjekcji,IF((SUM($K2603:M2603)+12)&lt;$E2605,12,$E2605-SUM($K2603:M2603)),0)),(IF($D2602&lt;LataProjekcji,IF((SUM($K2603:M2603)+12)&lt;$D2605,12,$D2605-SUM($K2603:M2603)),0)))),0),0)</f>
        <v>0</v>
      </c>
      <c r="O2603" s="565">
        <f ca="1">IF(AND($G2603,NOT(ISTEXT($G2602)),ISNUMBER(Poczatek),ISNUMBER(Koniec_Projekt)),IFERROR(IF($D2602=LataProjekcji,IF($F2602&gt;$E2605,$E2605,$F2602),IF($D2605&gt;=$E2605,(IF($D2602&lt;LataProjekcji,IF((SUM($K2603:N2603)+12)&lt;$E2605,12,$E2605-SUM($K2603:N2603)),0)),(IF($D2602&lt;LataProjekcji,IF((SUM($K2603:N2603)+12)&lt;$D2605,12,$D2605-SUM($K2603:N2603)),0)))),0),0)</f>
        <v>0</v>
      </c>
      <c r="P2603" s="565">
        <f ca="1">IF(AND($G2603,NOT(ISTEXT($G2602)),ISNUMBER(Poczatek),ISNUMBER(Koniec_Projekt)),IFERROR(IF($D2602=LataProjekcji,IF($F2602&gt;$E2605,$E2605,$F2602),IF($D2605&gt;=$E2605,(IF($D2602&lt;LataProjekcji,IF((SUM($K2603:O2603)+12)&lt;$E2605,12,$E2605-SUM($K2603:O2603)),0)),(IF($D2602&lt;LataProjekcji,IF((SUM($K2603:O2603)+12)&lt;$D2605,12,$D2605-SUM($K2603:O2603)),0)))),0),0)</f>
        <v>0</v>
      </c>
      <c r="Q2603" s="565">
        <f ca="1">IF(AND($G2603,NOT(ISTEXT($G2602)),ISNUMBER(Poczatek),ISNUMBER(Koniec_Projekt)),IFERROR(IF($D2602=LataProjekcji,IF($F2602&gt;$E2605,$E2605,$F2602),IF($D2605&gt;=$E2605,(IF($D2602&lt;LataProjekcji,IF((SUM($K2603:P2603)+12)&lt;$E2605,12,$E2605-SUM($K2603:P2603)),0)),(IF($D2602&lt;LataProjekcji,IF((SUM($K2603:P2603)+12)&lt;$D2605,12,$D2605-SUM($K2603:P2603)),0)))),0),0)</f>
        <v>0</v>
      </c>
      <c r="R2603" s="565">
        <f ca="1">IF(AND($G2603,NOT(ISTEXT($G2602)),ISNUMBER(Poczatek),ISNUMBER(Koniec_Projekt)),IFERROR(IF($D2602=LataProjekcji,IF($F2602&gt;$E2605,$E2605,$F2602),IF($D2605&gt;=$E2605,(IF($D2602&lt;LataProjekcji,IF((SUM($K2603:Q2603)+12)&lt;$E2605,12,$E2605-SUM($K2603:Q2603)),0)),(IF($D2602&lt;LataProjekcji,IF((SUM($K2603:Q2603)+12)&lt;$D2605,12,$D2605-SUM($K2603:Q2603)),0)))),0),0)</f>
        <v>0</v>
      </c>
      <c r="S2603" s="565">
        <f ca="1">IF(AND($G2603,NOT(ISTEXT($G2602)),ISNUMBER(Poczatek),ISNUMBER(Koniec_Projekt)),IFERROR(IF($D2602=LataProjekcji,IF($F2602&gt;$E2605,$E2605,$F2602),IF($D2605&gt;=$E2605,(IF($D2602&lt;LataProjekcji,IF((SUM($K2603:R2603)+12)&lt;$E2605,12,$E2605-SUM($K2603:R2603)),0)),(IF($D2602&lt;LataProjekcji,IF((SUM($K2603:R2603)+12)&lt;$D2605,12,$D2605-SUM($K2603:R2603)),0)))),0),0)</f>
        <v>0</v>
      </c>
      <c r="T2603" s="565">
        <f ca="1">IF(AND($G2603,NOT(ISTEXT($G2602)),ISNUMBER(Poczatek),ISNUMBER(Koniec_Projekt)),IFERROR(IF($D2602=LataProjekcji,IF($F2602&gt;$E2605,$E2605,$F2602),IF($D2605&gt;=$E2605,(IF($D2602&lt;LataProjekcji,IF((SUM($K2603:S2603)+12)&lt;$E2605,12,$E2605-SUM($K2603:S2603)),0)),(IF($D2602&lt;LataProjekcji,IF((SUM($K2603:S2603)+12)&lt;$D2605,12,$D2605-SUM($K2603:S2603)),0)))),0),0)</f>
        <v>0</v>
      </c>
      <c r="U2603" s="565">
        <f ca="1">IF(AND($G2603,NOT(ISTEXT($G2602)),ISNUMBER(Poczatek),ISNUMBER(Koniec_Projekt)),IFERROR(IF($D2602=LataProjekcji,IF($F2602&gt;$E2605,$E2605,$F2602),IF($D2605&gt;=$E2605,(IF($D2602&lt;LataProjekcji,IF((SUM($K2603:T2603)+12)&lt;$E2605,12,$E2605-SUM($K2603:T2603)),0)),(IF($D2602&lt;LataProjekcji,IF((SUM($K2603:T2603)+12)&lt;$D2605,12,$D2605-SUM($K2603:T2603)),0)))),0),0)</f>
        <v>0</v>
      </c>
      <c r="V2603" s="565">
        <f ca="1">IF(AND($G2603,NOT(ISTEXT($G2602)),ISNUMBER(Poczatek),ISNUMBER(Koniec_Projekt)),IFERROR(IF($D2602=LataProjekcji,IF($F2602&gt;$E2605,$E2605,$F2602),IF($D2605&gt;=$E2605,(IF($D2602&lt;LataProjekcji,IF((SUM($K2603:U2603)+12)&lt;$E2605,12,$E2605-SUM($K2603:U2603)),0)),(IF($D2602&lt;LataProjekcji,IF((SUM($K2603:U2603)+12)&lt;$D2605,12,$D2605-SUM($K2603:U2603)),0)))),0),0)</f>
        <v>0</v>
      </c>
      <c r="W2603" s="565">
        <f ca="1">IF(AND($G2603,NOT(ISTEXT($G2602)),ISNUMBER(Poczatek),ISNUMBER(Koniec_Projekt)),IFERROR(IF($D2602=LataProjekcji,IF($F2602&gt;$E2605,$E2605,$F2602),IF($D2605&gt;=$E2605,(IF($D2602&lt;LataProjekcji,IF((SUM($K2603:V2603)+12)&lt;$E2605,12,$E2605-SUM($K2603:V2603)),0)),(IF($D2602&lt;LataProjekcji,IF((SUM($K2603:V2603)+12)&lt;$D2605,12,$D2605-SUM($K2603:V2603)),0)))),0),0)</f>
        <v>0</v>
      </c>
      <c r="X2603" s="565">
        <f ca="1">IF(AND($G2603,NOT(ISTEXT($G2602)),ISNUMBER(Poczatek),ISNUMBER(Koniec_Projekt)),IFERROR(IF($D2602=LataProjekcji,IF($F2602&gt;$E2605,$E2605,$F2602),IF($D2605&gt;=$E2605,(IF($D2602&lt;LataProjekcji,IF((SUM($K2603:W2603)+12)&lt;$E2605,12,$E2605-SUM($K2603:W2603)),0)),(IF($D2602&lt;LataProjekcji,IF((SUM($K2603:W2603)+12)&lt;$D2605,12,$D2605-SUM($K2603:W2603)),0)))),0),0)</f>
        <v>0</v>
      </c>
    </row>
    <row r="2604" spans="2:24" hidden="1">
      <c r="B2604" s="554" t="s">
        <v>806</v>
      </c>
      <c r="D2604" s="474">
        <f ca="1">D1419</f>
        <v>0</v>
      </c>
      <c r="E2604" s="474">
        <f ca="1">IF(D2603&gt;10,ROUND(D2604/12,2),D2604)</f>
        <v>0</v>
      </c>
      <c r="F2604" s="552">
        <f>Koniec_Projekt</f>
        <v>0</v>
      </c>
      <c r="G2604" s="330">
        <f>Miesiac_Koniec_Projekt</f>
        <v>0</v>
      </c>
      <c r="H2604" s="566" t="b">
        <f ca="1">SUM(K2604:X2604)=D2603</f>
        <v>1</v>
      </c>
      <c r="I2604" s="1" t="s">
        <v>739</v>
      </c>
      <c r="K2604" s="256">
        <f ca="1">IF(AND($G2603,NOT(ISTEXT($G2602)),ISNUMBER(Poczatek),ISNUMBER(Koniec_Projekt)),IFERROR(IF(LataProjekcji=$F2605,ROUND($D2603,0),ROUND(K2602*$E2604,0)),0),0)</f>
        <v>0</v>
      </c>
      <c r="L2604" s="5">
        <f ca="1">IF(AND($G2603,NOT(ISTEXT($G2602)),ISNUMBER(Poczatek),ISNUMBER(Koniec_Projekt)),IFERROR(IF(LataProjekcji=$F2605,ROUND($D2603-SUM(K2604:$K2604),0),ROUND(L2602*$E2604,0)),0),0)</f>
        <v>0</v>
      </c>
      <c r="M2604" s="5">
        <f ca="1">IF(AND($G2603,NOT(ISTEXT($G2602)),ISNUMBER(Poczatek),ISNUMBER(Koniec_Projekt)),IFERROR(IF(LataProjekcji=$F2605,ROUND($D2603-SUM($K2604:L2604),0),ROUND(M2602*$E2604,0)),0),0)</f>
        <v>0</v>
      </c>
      <c r="N2604" s="5">
        <f ca="1">IF(AND($G2603,NOT(ISTEXT($G2602)),ISNUMBER(Poczatek),ISNUMBER(Koniec_Projekt)),IFERROR(IF(LataProjekcji=$F2605,ROUND($D2603-SUM($K2604:M2604),0),ROUND(N2602*$E2604,0)),0),0)</f>
        <v>0</v>
      </c>
      <c r="O2604" s="5">
        <f ca="1">IF(AND($G2603,NOT(ISTEXT($G2602)),ISNUMBER(Poczatek),ISNUMBER(Koniec_Projekt)),IFERROR(IF(LataProjekcji=$F2605,ROUND($D2603-SUM($K2604:N2604),0),ROUND(O2602*$E2604,0)),0),0)</f>
        <v>0</v>
      </c>
      <c r="P2604" s="5">
        <f ca="1">IF(AND($G2603,NOT(ISTEXT($G2602)),ISNUMBER(Poczatek),ISNUMBER(Koniec_Projekt)),IFERROR(IF(LataProjekcji=$F2605,ROUND($D2603-SUM($K2604:O2604),0),ROUND(P2602*$E2604,0)),0),0)</f>
        <v>0</v>
      </c>
      <c r="Q2604" s="5">
        <f ca="1">IF(AND($G2603,NOT(ISTEXT($G2602)),ISNUMBER(Poczatek),ISNUMBER(Koniec_Projekt)),IFERROR(IF(LataProjekcji=$F2605,ROUND($D2603-SUM($K2604:P2604),0),ROUND(Q2602*$E2604,0)),0),0)</f>
        <v>0</v>
      </c>
      <c r="R2604" s="5">
        <f ca="1">IF(AND($G2603,NOT(ISTEXT($G2602)),ISNUMBER(Poczatek),ISNUMBER(Koniec_Projekt)),IFERROR(IF(LataProjekcji=$F2605,ROUND($D2603-SUM($K2604:Q2604),0),ROUND(R2602*$E2604,0)),0),0)</f>
        <v>0</v>
      </c>
      <c r="S2604" s="5">
        <f ca="1">IF(AND($G2603,NOT(ISTEXT($G2602)),ISNUMBER(Poczatek),ISNUMBER(Koniec_Projekt)),IFERROR(IF(LataProjekcji=$F2605,ROUND($D2603-SUM($K2604:R2604),0),ROUND(S2602*$E2604,0)),0),0)</f>
        <v>0</v>
      </c>
      <c r="T2604" s="5">
        <f ca="1">IF(AND($G2603,NOT(ISTEXT($G2602)),ISNUMBER(Poczatek),ISNUMBER(Koniec_Projekt)),IFERROR(IF(LataProjekcji=$F2605,ROUND($D2603-SUM($K2604:S2604),0),ROUND(T2602*$E2604,0)),0),0)</f>
        <v>0</v>
      </c>
      <c r="U2604" s="5">
        <f ca="1">IF(AND($G2603,NOT(ISTEXT($G2602)),ISNUMBER(Poczatek),ISNUMBER(Koniec_Projekt)),IFERROR(IF(LataProjekcji=$F2605,ROUND($D2603-SUM($K2604:T2604),0),ROUND(U2602*$E2604,0)),0),0)</f>
        <v>0</v>
      </c>
      <c r="V2604" s="5">
        <f ca="1">IF(AND($G2603,NOT(ISTEXT($G2602)),ISNUMBER(Poczatek),ISNUMBER(Koniec_Projekt)),IFERROR(IF(LataProjekcji=$F2605,ROUND($D2603-SUM($K2604:U2604),0),ROUND(V2602*$E2604,0)),0),0)</f>
        <v>0</v>
      </c>
      <c r="W2604" s="5">
        <f ca="1">IF(AND($G2603,NOT(ISTEXT($G2602)),ISNUMBER(Poczatek),ISNUMBER(Koniec_Projekt)),IFERROR(IF(LataProjekcji=$F2605,ROUND($D2603-SUM($K2604:V2604),0),ROUND(W2602*$E2604,0)),0),0)</f>
        <v>0</v>
      </c>
      <c r="X2604" s="5">
        <f ca="1">IF(AND($G2603,NOT(ISTEXT($G2602)),ISNUMBER(Poczatek),ISNUMBER(Koniec_Projekt)),IFERROR(IF(LataProjekcji=$F2605,ROUND($D2603-SUM($K2604:W2604),0),ROUND(X2602*$E2604,0)),0),0)</f>
        <v>0</v>
      </c>
    </row>
    <row r="2605" spans="2:24" hidden="1">
      <c r="B2605" s="554" t="s">
        <v>803</v>
      </c>
      <c r="D2605" s="1">
        <f ca="1">IFERROR(ROUNDUP(D2603/E2604,0),0)</f>
        <v>0</v>
      </c>
      <c r="E2605" s="1">
        <f ca="1">IF(D2605=0,0,DATEDIF(DATE(D2602,E2602,1),DATE(F2604,G2604,1),"m"))</f>
        <v>0</v>
      </c>
      <c r="F2605" s="1" t="str">
        <f ca="1">IFERROR(YEAR(G2602),"brak daty")</f>
        <v>brak daty</v>
      </c>
      <c r="G2605" s="1" t="str">
        <f ca="1">IFERROR(MONTH(G2602),"brak daty")</f>
        <v>brak daty</v>
      </c>
      <c r="I2605" s="1" t="s">
        <v>444</v>
      </c>
      <c r="K2605" s="5">
        <f ca="1">IF(AND($G2603,NOT(ISTEXT($G2602)),ISNUMBER(Poczatek),ISNUMBER(Koniec_Projekt)),IFERROR(IF(LataProjekcji=$F2604,IF(AND($G2604=$G2605,$F2604=$F2605),ROUND($D2603-SUM($K2605),0),ROUND(K2603*$E2604,0)),IF(LataProjekcji&gt;$F2604,0,ROUND(K2603*$E2604,0))),0),0)</f>
        <v>0</v>
      </c>
      <c r="L2605" s="5">
        <f ca="1">IF(AND($G2603,NOT(ISTEXT($G2602)),ISNUMBER(Poczatek),ISNUMBER(Koniec_Projekt)),IFERROR(IF(LataProjekcji=$F2604,IF(AND($G2604=$G2605,$F2604=$F2605),ROUND($D2603-SUM($K2605:K2605),0),ROUND(L2603*$E2604,0)),IF(LataProjekcji&gt;$F2604,0,ROUND(L2603*$E2604,0))),0),0)</f>
        <v>0</v>
      </c>
      <c r="M2605" s="5">
        <f ca="1">IF(AND($G2603,NOT(ISTEXT($G2602)),ISNUMBER(Poczatek),ISNUMBER(Koniec_Projekt)),IFERROR(IF(LataProjekcji=$F2604,IF(AND($G2604=$G2605,$F2604=$F2605),ROUND($D2603-SUM($K2605:L2605),0),ROUND(M2603*$E2604,0)),IF(LataProjekcji&gt;$F2604,0,ROUND(M2603*$E2604,0))),0),0)</f>
        <v>0</v>
      </c>
      <c r="N2605" s="5">
        <f ca="1">IF(AND($G2603,NOT(ISTEXT($G2602)),ISNUMBER(Poczatek),ISNUMBER(Koniec_Projekt)),IFERROR(IF(LataProjekcji=$F2604,IF(AND($G2604=$G2605,$F2604=$F2605),ROUND($D2603-SUM($K2605:M2605),0),ROUND(N2603*$E2604,0)),IF(LataProjekcji&gt;$F2604,0,ROUND(N2603*$E2604,0))),0),0)</f>
        <v>0</v>
      </c>
      <c r="O2605" s="5">
        <f ca="1">IF(AND($G2603,NOT(ISTEXT($G2602)),ISNUMBER(Poczatek),ISNUMBER(Koniec_Projekt)),IFERROR(IF(LataProjekcji=$F2604,IF(AND($G2604=$G2605,$F2604=$F2605),ROUND($D2603-SUM($K2605:N2605),0),ROUND(O2603*$E2604,0)),IF(LataProjekcji&gt;$F2604,0,ROUND(O2603*$E2604,0))),0),0)</f>
        <v>0</v>
      </c>
      <c r="P2605" s="5">
        <f ca="1">IF(AND($G2603,NOT(ISTEXT($G2602)),ISNUMBER(Poczatek),ISNUMBER(Koniec_Projekt)),IFERROR(IF(LataProjekcji=$F2604,IF(AND($G2604=$G2605,$F2604=$F2605),ROUND($D2603-SUM($K2605:O2605),0),ROUND(P2603*$E2604,0)),IF(LataProjekcji&gt;$F2604,0,ROUND(P2603*$E2604,0))),0),0)</f>
        <v>0</v>
      </c>
      <c r="Q2605" s="5">
        <f ca="1">IF(AND($G2603,NOT(ISTEXT($G2602)),ISNUMBER(Poczatek),ISNUMBER(Koniec_Projekt)),IFERROR(IF(LataProjekcji=$F2604,IF(AND($G2604=$G2605,$F2604=$F2605),ROUND($D2603-SUM($K2605:P2605),0),ROUND(Q2603*$E2604,0)),IF(LataProjekcji&gt;$F2604,0,ROUND(Q2603*$E2604,0))),0),0)</f>
        <v>0</v>
      </c>
      <c r="R2605" s="5">
        <f ca="1">IF(AND($G2603,NOT(ISTEXT($G2602)),ISNUMBER(Poczatek),ISNUMBER(Koniec_Projekt)),IFERROR(IF(LataProjekcji=$F2604,IF(AND($G2604=$G2605,$F2604=$F2605),ROUND($D2603-SUM($K2605:Q2605),0),ROUND(R2603*$E2604,0)),IF(LataProjekcji&gt;$F2604,0,ROUND(R2603*$E2604,0))),0),0)</f>
        <v>0</v>
      </c>
      <c r="S2605" s="5">
        <f ca="1">IF(AND($G2603,NOT(ISTEXT($G2602)),ISNUMBER(Poczatek),ISNUMBER(Koniec_Projekt)),IFERROR(IF(LataProjekcji=$F2604,IF(AND($G2604=$G2605,$F2604=$F2605),ROUND($D2603-SUM($K2605:R2605),0),ROUND(S2603*$E2604,0)),IF(LataProjekcji&gt;$F2604,0,ROUND(S2603*$E2604,0))),0),0)</f>
        <v>0</v>
      </c>
      <c r="T2605" s="5">
        <f ca="1">IF(AND($G2603,NOT(ISTEXT($G2602)),ISNUMBER(Poczatek),ISNUMBER(Koniec_Projekt)),IFERROR(IF(LataProjekcji=$F2604,IF(AND($G2604=$G2605,$F2604=$F2605),ROUND($D2603-SUM($K2605:S2605),0),ROUND(T2603*$E2604,0)),IF(LataProjekcji&gt;$F2604,0,ROUND(T2603*$E2604,0))),0),0)</f>
        <v>0</v>
      </c>
      <c r="U2605" s="5">
        <f ca="1">IF(AND($G2603,NOT(ISTEXT($G2602)),ISNUMBER(Poczatek),ISNUMBER(Koniec_Projekt)),IFERROR(IF(LataProjekcji=$F2604,IF(AND($G2604=$G2605,$F2604=$F2605),ROUND($D2603-SUM($K2605:T2605),0),ROUND(U2603*$E2604,0)),IF(LataProjekcji&gt;$F2604,0,ROUND(U2603*$E2604,0))),0),0)</f>
        <v>0</v>
      </c>
      <c r="V2605" s="5">
        <f ca="1">IF(AND($G2603,NOT(ISTEXT($G2602)),ISNUMBER(Poczatek),ISNUMBER(Koniec_Projekt)),IFERROR(IF(LataProjekcji=$F2604,IF(AND($G2604=$G2605,$F2604=$F2605),ROUND($D2603-SUM($K2605:U2605),0),ROUND(V2603*$E2604,0)),IF(LataProjekcji&gt;$F2604,0,ROUND(V2603*$E2604,0))),0),0)</f>
        <v>0</v>
      </c>
      <c r="W2605" s="5">
        <f ca="1">IF(AND($G2603,NOT(ISTEXT($G2602)),ISNUMBER(Poczatek),ISNUMBER(Koniec_Projekt)),IFERROR(IF(LataProjekcji=$F2604,IF(AND($G2604=$G2605,$F2604=$F2605),ROUND($D2603-SUM($K2605:V2605),0),ROUND(W2603*$E2604,0)),IF(LataProjekcji&gt;$F2604,0,ROUND(W2603*$E2604,0))),0),0)</f>
        <v>0</v>
      </c>
      <c r="X2605" s="5">
        <f ca="1">IF(AND($G2603,NOT(ISTEXT($G2602)),ISNUMBER(Poczatek),ISNUMBER(Koniec_Projekt)),IFERROR(IF(LataProjekcji=$F2604,IF(AND($G2604=$G2605,$F2604=$F2605),ROUND($D2603-SUM($K2605:W2605),0),ROUND(X2603*$E2604,0)),IF(LataProjekcji&gt;$F2604,0,ROUND(X2603*$E2604,0))),0),0)</f>
        <v>0</v>
      </c>
    </row>
    <row r="2606" spans="2:24" ht="12.75" hidden="1" thickBot="1">
      <c r="B2606" s="555" t="s">
        <v>804</v>
      </c>
      <c r="C2606" s="556"/>
      <c r="D2606" s="557">
        <f ca="1">IF(D2603&gt;10,ROUND((D2605-1)*E2604,0),E2604)</f>
        <v>0</v>
      </c>
      <c r="E2606" s="557">
        <f ca="1">D2603-D2606</f>
        <v>0</v>
      </c>
      <c r="F2606" s="556"/>
      <c r="G2606" s="556"/>
      <c r="H2606" s="556"/>
      <c r="I2606" s="556"/>
      <c r="J2606" s="556"/>
      <c r="K2606" s="556"/>
      <c r="L2606" s="556"/>
      <c r="M2606" s="556"/>
      <c r="N2606" s="556"/>
      <c r="O2606" s="556"/>
      <c r="P2606" s="556"/>
      <c r="Q2606" s="556"/>
      <c r="R2606" s="556"/>
      <c r="S2606" s="556"/>
      <c r="T2606" s="556"/>
      <c r="U2606" s="556"/>
      <c r="V2606" s="556"/>
      <c r="W2606" s="556"/>
      <c r="X2606" s="556"/>
    </row>
    <row r="2607" spans="2:24" ht="12.75" hidden="1" thickTop="1"/>
    <row r="2609" spans="1:24" hidden="1">
      <c r="A2609" s="560"/>
      <c r="B2609" s="7" t="str">
        <f>"Grupa ST: "&amp;B1427</f>
        <v>Grupa ST: BUDYNKI I BUDOWLE (+ ŚRODKI TRWAŁE W BUDOWIE)</v>
      </c>
    </row>
    <row r="2610" spans="1:24" ht="12.75" hidden="1" thickBot="1">
      <c r="B2610" s="558" t="str">
        <f ca="1">"nazwa ST: "&amp;B1428</f>
        <v>nazwa ST: 0</v>
      </c>
      <c r="C2610" s="558"/>
      <c r="D2610" s="559">
        <f>D1428</f>
        <v>84</v>
      </c>
      <c r="E2610" s="558"/>
      <c r="F2610" s="558"/>
      <c r="G2610" s="558"/>
      <c r="H2610" s="558"/>
      <c r="I2610" s="558"/>
      <c r="J2610" s="558"/>
      <c r="K2610" s="567" t="str">
        <f t="shared" ref="K2610:X2610" si="1752">LataProjekcji</f>
        <v>Uzupełnij dane</v>
      </c>
      <c r="L2610" s="567" t="str">
        <f t="shared" si="1752"/>
        <v/>
      </c>
      <c r="M2610" s="567" t="str">
        <f t="shared" si="1752"/>
        <v/>
      </c>
      <c r="N2610" s="567" t="str">
        <f t="shared" si="1752"/>
        <v/>
      </c>
      <c r="O2610" s="567" t="str">
        <f t="shared" si="1752"/>
        <v/>
      </c>
      <c r="P2610" s="567" t="str">
        <f t="shared" si="1752"/>
        <v/>
      </c>
      <c r="Q2610" s="567" t="str">
        <f t="shared" si="1752"/>
        <v/>
      </c>
      <c r="R2610" s="567" t="str">
        <f t="shared" si="1752"/>
        <v/>
      </c>
      <c r="S2610" s="567" t="str">
        <f t="shared" si="1752"/>
        <v/>
      </c>
      <c r="T2610" s="567" t="str">
        <f t="shared" si="1752"/>
        <v/>
      </c>
      <c r="U2610" s="567" t="str">
        <f t="shared" si="1752"/>
        <v/>
      </c>
      <c r="V2610" s="567" t="str">
        <f t="shared" si="1752"/>
        <v/>
      </c>
      <c r="W2610" s="567" t="str">
        <f t="shared" si="1752"/>
        <v/>
      </c>
      <c r="X2610" s="567" t="str">
        <f t="shared" si="1752"/>
        <v/>
      </c>
    </row>
    <row r="2611" spans="1:24" hidden="1">
      <c r="B2611" s="554" t="s">
        <v>805</v>
      </c>
      <c r="D2611" s="1">
        <f ca="1">D1429</f>
        <v>1900</v>
      </c>
      <c r="E2611" s="1">
        <f ca="1">E1429</f>
        <v>1</v>
      </c>
      <c r="F2611" s="1">
        <f ca="1">IF(D2612&gt;10,F1429,1)</f>
        <v>1</v>
      </c>
      <c r="G2611" s="553" t="str">
        <f ca="1">IF(ISBLANK(OFFSET($E$269,$D2610,0)),"brak daty",IF(D2612&gt;10,EDATE(OFFSET($E$269,$D2610,0),D2614),DATE(D2611,E2611,1)))</f>
        <v>brak daty</v>
      </c>
      <c r="H2611" s="566" t="b">
        <f ca="1">SUM(K2611:X2611)=D2614</f>
        <v>1</v>
      </c>
      <c r="I2611" s="1" t="s">
        <v>801</v>
      </c>
      <c r="K2611" s="5">
        <f ca="1">IF(AND($G2612,NOT(ISTEXT($G2611)),ISNUMBER(Poczatek),ISNUMBER(Koniec_Projekt)),IFERROR(IF($D2611=LataProjekcji,$F2611,IF($D2611&lt;LataProjekcji,IF((SUM(K2611)+12)&lt;$D2614,12,$D2614-SUM(K2611)),0)),0),0)</f>
        <v>0</v>
      </c>
      <c r="L2611" s="5">
        <f ca="1">IF(AND($G2612,NOT(ISTEXT($G2611)),ISNUMBER(Poczatek),ISNUMBER(Koniec_Projekt)),IFERROR(IF($D2611=LataProjekcji,$F2611,IF($D2611&lt;LataProjekcji,IF((SUM($K2611:K2611)+12)&lt;$D2614,12,$D2614-SUM($K2611:K2611)),0)),0),0)</f>
        <v>0</v>
      </c>
      <c r="M2611" s="5">
        <f ca="1">IF(AND($G2612,NOT(ISTEXT($G2611)),ISNUMBER(Poczatek),ISNUMBER(Koniec_Projekt)),IFERROR(IF($D2611=LataProjekcji,$F2611,IF($D2611&lt;LataProjekcji,IF((SUM($K2611:L2611)+12)&lt;$D2614,12,$D2614-SUM($K2611:L2611)),0)),0),0)</f>
        <v>0</v>
      </c>
      <c r="N2611" s="5">
        <f ca="1">IF(AND($G2612,NOT(ISTEXT($G2611)),ISNUMBER(Poczatek),ISNUMBER(Koniec_Projekt)),IFERROR(IF($D2611=LataProjekcji,$F2611,IF($D2611&lt;LataProjekcji,IF((SUM($K2611:M2611)+12)&lt;$D2614,12,$D2614-SUM($K2611:M2611)),0)),0),0)</f>
        <v>0</v>
      </c>
      <c r="O2611" s="5">
        <f ca="1">IF(AND($G2612,NOT(ISTEXT($G2611)),ISNUMBER(Poczatek),ISNUMBER(Koniec_Projekt)),IFERROR(IF($D2611=LataProjekcji,$F2611,IF($D2611&lt;LataProjekcji,IF((SUM($K2611:N2611)+12)&lt;$D2614,12,$D2614-SUM($K2611:N2611)),0)),0),0)</f>
        <v>0</v>
      </c>
      <c r="P2611" s="5">
        <f ca="1">IF(AND($G2612,NOT(ISTEXT($G2611)),ISNUMBER(Poczatek),ISNUMBER(Koniec_Projekt)),IFERROR(IF($D2611=LataProjekcji,$F2611,IF($D2611&lt;LataProjekcji,IF((SUM($K2611:O2611)+12)&lt;$D2614,12,$D2614-SUM($K2611:O2611)),0)),0),0)</f>
        <v>0</v>
      </c>
      <c r="Q2611" s="5">
        <f ca="1">IF(AND($G2612,NOT(ISTEXT($G2611)),ISNUMBER(Poczatek),ISNUMBER(Koniec_Projekt)),IFERROR(IF($D2611=LataProjekcji,$F2611,IF($D2611&lt;LataProjekcji,IF((SUM($K2611:P2611)+12)&lt;$D2614,12,$D2614-SUM($K2611:P2611)),0)),0),0)</f>
        <v>0</v>
      </c>
      <c r="R2611" s="5">
        <f ca="1">IF(AND($G2612,NOT(ISTEXT($G2611)),ISNUMBER(Poczatek),ISNUMBER(Koniec_Projekt)),IFERROR(IF($D2611=LataProjekcji,$F2611,IF($D2611&lt;LataProjekcji,IF((SUM($K2611:Q2611)+12)&lt;$D2614,12,$D2614-SUM($K2611:Q2611)),0)),0),0)</f>
        <v>0</v>
      </c>
      <c r="S2611" s="5">
        <f ca="1">IF(AND($G2612,NOT(ISTEXT($G2611)),ISNUMBER(Poczatek),ISNUMBER(Koniec_Projekt)),IFERROR(IF($D2611=LataProjekcji,$F2611,IF($D2611&lt;LataProjekcji,IF((SUM($K2611:R2611)+12)&lt;$D2614,12,$D2614-SUM($K2611:R2611)),0)),0),0)</f>
        <v>0</v>
      </c>
      <c r="T2611" s="5">
        <f ca="1">IF(AND($G2612,NOT(ISTEXT($G2611)),ISNUMBER(Poczatek),ISNUMBER(Koniec_Projekt)),IFERROR(IF($D2611=LataProjekcji,$F2611,IF($D2611&lt;LataProjekcji,IF((SUM($K2611:S2611)+12)&lt;$D2614,12,$D2614-SUM($K2611:S2611)),0)),0),0)</f>
        <v>0</v>
      </c>
      <c r="U2611" s="5">
        <f ca="1">IF(AND($G2612,NOT(ISTEXT($G2611)),ISNUMBER(Poczatek),ISNUMBER(Koniec_Projekt)),IFERROR(IF($D2611=LataProjekcji,$F2611,IF($D2611&lt;LataProjekcji,IF((SUM($K2611:T2611)+12)&lt;$D2614,12,$D2614-SUM($K2611:T2611)),0)),0),0)</f>
        <v>0</v>
      </c>
      <c r="V2611" s="5">
        <f ca="1">IF(AND($G2612,NOT(ISTEXT($G2611)),ISNUMBER(Poczatek),ISNUMBER(Koniec_Projekt)),IFERROR(IF($D2611=LataProjekcji,$F2611,IF($D2611&lt;LataProjekcji,IF((SUM($K2611:U2611)+12)&lt;$D2614,12,$D2614-SUM($K2611:U2611)),0)),0),0)</f>
        <v>0</v>
      </c>
      <c r="W2611" s="5">
        <f ca="1">IF(AND($G2612,NOT(ISTEXT($G2611)),ISNUMBER(Poczatek),ISNUMBER(Koniec_Projekt)),IFERROR(IF($D2611=LataProjekcji,$F2611,IF($D2611&lt;LataProjekcji,IF((SUM($K2611:V2611)+12)&lt;$D2614,12,$D2614-SUM($K2611:V2611)),0)),0),0)</f>
        <v>0</v>
      </c>
      <c r="X2611" s="5">
        <f ca="1">IF(AND($G2612,NOT(ISTEXT($G2611)),ISNUMBER(Poczatek),ISNUMBER(Koniec_Projekt)),IFERROR(IF($D2611=LataProjekcji,$F2611,IF($D2611&lt;LataProjekcji,IF((SUM($K2611:W2611)+12)&lt;$D2614,12,$D2614-SUM($K2611:W2611)),0)),0),0)</f>
        <v>0</v>
      </c>
    </row>
    <row r="2612" spans="1:24" hidden="1">
      <c r="B2612" s="554" t="s">
        <v>807</v>
      </c>
      <c r="D2612" s="5">
        <f ca="1">D1430</f>
        <v>0</v>
      </c>
      <c r="E2612" s="474">
        <f ca="1">E1430</f>
        <v>0</v>
      </c>
      <c r="F2612" s="474">
        <f ca="1">F1430</f>
        <v>0</v>
      </c>
      <c r="G2612" s="1" t="b">
        <f>NOT(ISBLANK(am_budynki))</f>
        <v>0</v>
      </c>
      <c r="H2612" s="566" t="b">
        <f ca="1">SUM(K2612:X2612)=E2614</f>
        <v>1</v>
      </c>
      <c r="I2612" s="1" t="s">
        <v>802</v>
      </c>
      <c r="K2612" s="565">
        <f ca="1">IF(AND($G2612,NOT(ISTEXT($G2611)),ISNUMBER(Poczatek),ISNUMBER(Koniec_Projekt)),IFERROR(IF($D2611=LataProjekcji,IF($F2611&gt;$E2614,$E2614,$F2611),IF($D2614&gt;=$E2614,(IF($D2611&lt;LataProjekcji,IF((SUM(J2612:$K2612)+12)&lt;$E2614,12,$E2614-SUM(J2612:$K2612)),0)),(IF($D2611&lt;LataProjekcji,IF((SUM(J2612:$K2612)+12)&lt;$D2614,12,$D2614-SUM(J2612:$K2612)),0)))),0),0)</f>
        <v>0</v>
      </c>
      <c r="L2612" s="565">
        <f ca="1">IF(AND($G2612,NOT(ISTEXT($G2611)),ISNUMBER(Poczatek),ISNUMBER(Koniec_Projekt)),IFERROR(IF($D2611=LataProjekcji,IF($F2611&gt;$E2614,$E2614,$F2611),IF($D2614&gt;=$E2614,(IF($D2611&lt;LataProjekcji,IF((SUM($K2612:K2612)+12)&lt;$E2614,12,$E2614-SUM($K2612:K2612)),0)),(IF($D2611&lt;LataProjekcji,IF((SUM($K2612:K2612)+12)&lt;$D2614,12,$D2614-SUM($K2612:K2612)),0)))),0),0)</f>
        <v>0</v>
      </c>
      <c r="M2612" s="565">
        <f ca="1">IF(AND($G2612,NOT(ISTEXT($G2611)),ISNUMBER(Poczatek),ISNUMBER(Koniec_Projekt)),IFERROR(IF($D2611=LataProjekcji,IF($F2611&gt;$E2614,$E2614,$F2611),IF($D2614&gt;=$E2614,(IF($D2611&lt;LataProjekcji,IF((SUM($K2612:L2612)+12)&lt;$E2614,12,$E2614-SUM($K2612:L2612)),0)),(IF($D2611&lt;LataProjekcji,IF((SUM($K2612:L2612)+12)&lt;$D2614,12,$D2614-SUM($K2612:L2612)),0)))),0),0)</f>
        <v>0</v>
      </c>
      <c r="N2612" s="565">
        <f ca="1">IF(AND($G2612,NOT(ISTEXT($G2611)),ISNUMBER(Poczatek),ISNUMBER(Koniec_Projekt)),IFERROR(IF($D2611=LataProjekcji,IF($F2611&gt;$E2614,$E2614,$F2611),IF($D2614&gt;=$E2614,(IF($D2611&lt;LataProjekcji,IF((SUM($K2612:M2612)+12)&lt;$E2614,12,$E2614-SUM($K2612:M2612)),0)),(IF($D2611&lt;LataProjekcji,IF((SUM($K2612:M2612)+12)&lt;$D2614,12,$D2614-SUM($K2612:M2612)),0)))),0),0)</f>
        <v>0</v>
      </c>
      <c r="O2612" s="565">
        <f ca="1">IF(AND($G2612,NOT(ISTEXT($G2611)),ISNUMBER(Poczatek),ISNUMBER(Koniec_Projekt)),IFERROR(IF($D2611=LataProjekcji,IF($F2611&gt;$E2614,$E2614,$F2611),IF($D2614&gt;=$E2614,(IF($D2611&lt;LataProjekcji,IF((SUM($K2612:N2612)+12)&lt;$E2614,12,$E2614-SUM($K2612:N2612)),0)),(IF($D2611&lt;LataProjekcji,IF((SUM($K2612:N2612)+12)&lt;$D2614,12,$D2614-SUM($K2612:N2612)),0)))),0),0)</f>
        <v>0</v>
      </c>
      <c r="P2612" s="565">
        <f ca="1">IF(AND($G2612,NOT(ISTEXT($G2611)),ISNUMBER(Poczatek),ISNUMBER(Koniec_Projekt)),IFERROR(IF($D2611=LataProjekcji,IF($F2611&gt;$E2614,$E2614,$F2611),IF($D2614&gt;=$E2614,(IF($D2611&lt;LataProjekcji,IF((SUM($K2612:O2612)+12)&lt;$E2614,12,$E2614-SUM($K2612:O2612)),0)),(IF($D2611&lt;LataProjekcji,IF((SUM($K2612:O2612)+12)&lt;$D2614,12,$D2614-SUM($K2612:O2612)),0)))),0),0)</f>
        <v>0</v>
      </c>
      <c r="Q2612" s="565">
        <f ca="1">IF(AND($G2612,NOT(ISTEXT($G2611)),ISNUMBER(Poczatek),ISNUMBER(Koniec_Projekt)),IFERROR(IF($D2611=LataProjekcji,IF($F2611&gt;$E2614,$E2614,$F2611),IF($D2614&gt;=$E2614,(IF($D2611&lt;LataProjekcji,IF((SUM($K2612:P2612)+12)&lt;$E2614,12,$E2614-SUM($K2612:P2612)),0)),(IF($D2611&lt;LataProjekcji,IF((SUM($K2612:P2612)+12)&lt;$D2614,12,$D2614-SUM($K2612:P2612)),0)))),0),0)</f>
        <v>0</v>
      </c>
      <c r="R2612" s="565">
        <f ca="1">IF(AND($G2612,NOT(ISTEXT($G2611)),ISNUMBER(Poczatek),ISNUMBER(Koniec_Projekt)),IFERROR(IF($D2611=LataProjekcji,IF($F2611&gt;$E2614,$E2614,$F2611),IF($D2614&gt;=$E2614,(IF($D2611&lt;LataProjekcji,IF((SUM($K2612:Q2612)+12)&lt;$E2614,12,$E2614-SUM($K2612:Q2612)),0)),(IF($D2611&lt;LataProjekcji,IF((SUM($K2612:Q2612)+12)&lt;$D2614,12,$D2614-SUM($K2612:Q2612)),0)))),0),0)</f>
        <v>0</v>
      </c>
      <c r="S2612" s="565">
        <f ca="1">IF(AND($G2612,NOT(ISTEXT($G2611)),ISNUMBER(Poczatek),ISNUMBER(Koniec_Projekt)),IFERROR(IF($D2611=LataProjekcji,IF($F2611&gt;$E2614,$E2614,$F2611),IF($D2614&gt;=$E2614,(IF($D2611&lt;LataProjekcji,IF((SUM($K2612:R2612)+12)&lt;$E2614,12,$E2614-SUM($K2612:R2612)),0)),(IF($D2611&lt;LataProjekcji,IF((SUM($K2612:R2612)+12)&lt;$D2614,12,$D2614-SUM($K2612:R2612)),0)))),0),0)</f>
        <v>0</v>
      </c>
      <c r="T2612" s="565">
        <f ca="1">IF(AND($G2612,NOT(ISTEXT($G2611)),ISNUMBER(Poczatek),ISNUMBER(Koniec_Projekt)),IFERROR(IF($D2611=LataProjekcji,IF($F2611&gt;$E2614,$E2614,$F2611),IF($D2614&gt;=$E2614,(IF($D2611&lt;LataProjekcji,IF((SUM($K2612:S2612)+12)&lt;$E2614,12,$E2614-SUM($K2612:S2612)),0)),(IF($D2611&lt;LataProjekcji,IF((SUM($K2612:S2612)+12)&lt;$D2614,12,$D2614-SUM($K2612:S2612)),0)))),0),0)</f>
        <v>0</v>
      </c>
      <c r="U2612" s="565">
        <f ca="1">IF(AND($G2612,NOT(ISTEXT($G2611)),ISNUMBER(Poczatek),ISNUMBER(Koniec_Projekt)),IFERROR(IF($D2611=LataProjekcji,IF($F2611&gt;$E2614,$E2614,$F2611),IF($D2614&gt;=$E2614,(IF($D2611&lt;LataProjekcji,IF((SUM($K2612:T2612)+12)&lt;$E2614,12,$E2614-SUM($K2612:T2612)),0)),(IF($D2611&lt;LataProjekcji,IF((SUM($K2612:T2612)+12)&lt;$D2614,12,$D2614-SUM($K2612:T2612)),0)))),0),0)</f>
        <v>0</v>
      </c>
      <c r="V2612" s="565">
        <f ca="1">IF(AND($G2612,NOT(ISTEXT($G2611)),ISNUMBER(Poczatek),ISNUMBER(Koniec_Projekt)),IFERROR(IF($D2611=LataProjekcji,IF($F2611&gt;$E2614,$E2614,$F2611),IF($D2614&gt;=$E2614,(IF($D2611&lt;LataProjekcji,IF((SUM($K2612:U2612)+12)&lt;$E2614,12,$E2614-SUM($K2612:U2612)),0)),(IF($D2611&lt;LataProjekcji,IF((SUM($K2612:U2612)+12)&lt;$D2614,12,$D2614-SUM($K2612:U2612)),0)))),0),0)</f>
        <v>0</v>
      </c>
      <c r="W2612" s="565">
        <f ca="1">IF(AND($G2612,NOT(ISTEXT($G2611)),ISNUMBER(Poczatek),ISNUMBER(Koniec_Projekt)),IFERROR(IF($D2611=LataProjekcji,IF($F2611&gt;$E2614,$E2614,$F2611),IF($D2614&gt;=$E2614,(IF($D2611&lt;LataProjekcji,IF((SUM($K2612:V2612)+12)&lt;$E2614,12,$E2614-SUM($K2612:V2612)),0)),(IF($D2611&lt;LataProjekcji,IF((SUM($K2612:V2612)+12)&lt;$D2614,12,$D2614-SUM($K2612:V2612)),0)))),0),0)</f>
        <v>0</v>
      </c>
      <c r="X2612" s="565">
        <f ca="1">IF(AND($G2612,NOT(ISTEXT($G2611)),ISNUMBER(Poczatek),ISNUMBER(Koniec_Projekt)),IFERROR(IF($D2611=LataProjekcji,IF($F2611&gt;$E2614,$E2614,$F2611),IF($D2614&gt;=$E2614,(IF($D2611&lt;LataProjekcji,IF((SUM($K2612:W2612)+12)&lt;$E2614,12,$E2614-SUM($K2612:W2612)),0)),(IF($D2611&lt;LataProjekcji,IF((SUM($K2612:W2612)+12)&lt;$D2614,12,$D2614-SUM($K2612:W2612)),0)))),0),0)</f>
        <v>0</v>
      </c>
    </row>
    <row r="2613" spans="1:24" hidden="1">
      <c r="B2613" s="554" t="s">
        <v>806</v>
      </c>
      <c r="D2613" s="474">
        <f ca="1">D1431</f>
        <v>0</v>
      </c>
      <c r="E2613" s="474">
        <f ca="1">IF(D2612&gt;10,ROUND(D2613/12,2),D2613)</f>
        <v>0</v>
      </c>
      <c r="F2613" s="552">
        <f>Koniec_Projekt</f>
        <v>0</v>
      </c>
      <c r="G2613" s="330">
        <f>Miesiac_Koniec_Projekt</f>
        <v>0</v>
      </c>
      <c r="H2613" s="566" t="b">
        <f ca="1">SUM(K2613:X2613)=D2612</f>
        <v>1</v>
      </c>
      <c r="I2613" s="1" t="s">
        <v>739</v>
      </c>
      <c r="K2613" s="256">
        <f ca="1">IF(AND($G2612,NOT(ISTEXT($G2611)),ISNUMBER(Poczatek),ISNUMBER(Koniec_Projekt)),IFERROR(IF(LataProjekcji=$F2614,ROUND($D2612,0),ROUND(K2611*$E2613,0)),0),0)</f>
        <v>0</v>
      </c>
      <c r="L2613" s="5">
        <f ca="1">IF(AND($G2612,NOT(ISTEXT($G2611)),ISNUMBER(Poczatek),ISNUMBER(Koniec_Projekt)),IFERROR(IF(LataProjekcji=$F2614,ROUND($D2612-SUM(K2613:$K2613),0),ROUND(L2611*$E2613,0)),0),0)</f>
        <v>0</v>
      </c>
      <c r="M2613" s="5">
        <f ca="1">IF(AND($G2612,NOT(ISTEXT($G2611)),ISNUMBER(Poczatek),ISNUMBER(Koniec_Projekt)),IFERROR(IF(LataProjekcji=$F2614,ROUND($D2612-SUM($K2613:L2613),0),ROUND(M2611*$E2613,0)),0),0)</f>
        <v>0</v>
      </c>
      <c r="N2613" s="5">
        <f ca="1">IF(AND($G2612,NOT(ISTEXT($G2611)),ISNUMBER(Poczatek),ISNUMBER(Koniec_Projekt)),IFERROR(IF(LataProjekcji=$F2614,ROUND($D2612-SUM($K2613:M2613),0),ROUND(N2611*$E2613,0)),0),0)</f>
        <v>0</v>
      </c>
      <c r="O2613" s="5">
        <f ca="1">IF(AND($G2612,NOT(ISTEXT($G2611)),ISNUMBER(Poczatek),ISNUMBER(Koniec_Projekt)),IFERROR(IF(LataProjekcji=$F2614,ROUND($D2612-SUM($K2613:N2613),0),ROUND(O2611*$E2613,0)),0),0)</f>
        <v>0</v>
      </c>
      <c r="P2613" s="5">
        <f ca="1">IF(AND($G2612,NOT(ISTEXT($G2611)),ISNUMBER(Poczatek),ISNUMBER(Koniec_Projekt)),IFERROR(IF(LataProjekcji=$F2614,ROUND($D2612-SUM($K2613:O2613),0),ROUND(P2611*$E2613,0)),0),0)</f>
        <v>0</v>
      </c>
      <c r="Q2613" s="5">
        <f ca="1">IF(AND($G2612,NOT(ISTEXT($G2611)),ISNUMBER(Poczatek),ISNUMBER(Koniec_Projekt)),IFERROR(IF(LataProjekcji=$F2614,ROUND($D2612-SUM($K2613:P2613),0),ROUND(Q2611*$E2613,0)),0),0)</f>
        <v>0</v>
      </c>
      <c r="R2613" s="5">
        <f ca="1">IF(AND($G2612,NOT(ISTEXT($G2611)),ISNUMBER(Poczatek),ISNUMBER(Koniec_Projekt)),IFERROR(IF(LataProjekcji=$F2614,ROUND($D2612-SUM($K2613:Q2613),0),ROUND(R2611*$E2613,0)),0),0)</f>
        <v>0</v>
      </c>
      <c r="S2613" s="5">
        <f ca="1">IF(AND($G2612,NOT(ISTEXT($G2611)),ISNUMBER(Poczatek),ISNUMBER(Koniec_Projekt)),IFERROR(IF(LataProjekcji=$F2614,ROUND($D2612-SUM($K2613:R2613),0),ROUND(S2611*$E2613,0)),0),0)</f>
        <v>0</v>
      </c>
      <c r="T2613" s="5">
        <f ca="1">IF(AND($G2612,NOT(ISTEXT($G2611)),ISNUMBER(Poczatek),ISNUMBER(Koniec_Projekt)),IFERROR(IF(LataProjekcji=$F2614,ROUND($D2612-SUM($K2613:S2613),0),ROUND(T2611*$E2613,0)),0),0)</f>
        <v>0</v>
      </c>
      <c r="U2613" s="5">
        <f ca="1">IF(AND($G2612,NOT(ISTEXT($G2611)),ISNUMBER(Poczatek),ISNUMBER(Koniec_Projekt)),IFERROR(IF(LataProjekcji=$F2614,ROUND($D2612-SUM($K2613:T2613),0),ROUND(U2611*$E2613,0)),0),0)</f>
        <v>0</v>
      </c>
      <c r="V2613" s="5">
        <f ca="1">IF(AND($G2612,NOT(ISTEXT($G2611)),ISNUMBER(Poczatek),ISNUMBER(Koniec_Projekt)),IFERROR(IF(LataProjekcji=$F2614,ROUND($D2612-SUM($K2613:U2613),0),ROUND(V2611*$E2613,0)),0),0)</f>
        <v>0</v>
      </c>
      <c r="W2613" s="5">
        <f ca="1">IF(AND($G2612,NOT(ISTEXT($G2611)),ISNUMBER(Poczatek),ISNUMBER(Koniec_Projekt)),IFERROR(IF(LataProjekcji=$F2614,ROUND($D2612-SUM($K2613:V2613),0),ROUND(W2611*$E2613,0)),0),0)</f>
        <v>0</v>
      </c>
      <c r="X2613" s="5">
        <f ca="1">IF(AND($G2612,NOT(ISTEXT($G2611)),ISNUMBER(Poczatek),ISNUMBER(Koniec_Projekt)),IFERROR(IF(LataProjekcji=$F2614,ROUND($D2612-SUM($K2613:W2613),0),ROUND(X2611*$E2613,0)),0),0)</f>
        <v>0</v>
      </c>
    </row>
    <row r="2614" spans="1:24" hidden="1">
      <c r="B2614" s="554" t="s">
        <v>803</v>
      </c>
      <c r="D2614" s="1">
        <f ca="1">IFERROR(ROUNDUP(D2612/E2613,0),0)</f>
        <v>0</v>
      </c>
      <c r="E2614" s="1">
        <f ca="1">IF(D2614=0,0,DATEDIF(DATE(D2611,E2611,1),DATE(F2613,G2613,1),"m"))</f>
        <v>0</v>
      </c>
      <c r="F2614" s="1" t="str">
        <f ca="1">IFERROR(YEAR(G2611),"brak daty")</f>
        <v>brak daty</v>
      </c>
      <c r="G2614" s="1" t="str">
        <f ca="1">IFERROR(MONTH(G2611),"brak daty")</f>
        <v>brak daty</v>
      </c>
      <c r="I2614" s="1" t="s">
        <v>444</v>
      </c>
      <c r="K2614" s="5">
        <f ca="1">IF(AND($G2612,NOT(ISTEXT($G2611)),ISNUMBER(Poczatek),ISNUMBER(Koniec_Projekt)),IFERROR(IF(LataProjekcji=$F2613,IF(AND($G2613=$G2614,$F2613=$F2614),ROUND($D2612-SUM($K2614),0),ROUND(K2612*$E2613,0)),IF(LataProjekcji&gt;$F2613,0,ROUND(K2612*$E2613,0))),0),0)</f>
        <v>0</v>
      </c>
      <c r="L2614" s="5">
        <f ca="1">IF(AND($G2612,NOT(ISTEXT($G2611)),ISNUMBER(Poczatek),ISNUMBER(Koniec_Projekt)),IFERROR(IF(LataProjekcji=$F2613,IF(AND($G2613=$G2614,$F2613=$F2614),ROUND($D2612-SUM($K2614:K2614),0),ROUND(L2612*$E2613,0)),IF(LataProjekcji&gt;$F2613,0,ROUND(L2612*$E2613,0))),0),0)</f>
        <v>0</v>
      </c>
      <c r="M2614" s="5">
        <f ca="1">IF(AND($G2612,NOT(ISTEXT($G2611)),ISNUMBER(Poczatek),ISNUMBER(Koniec_Projekt)),IFERROR(IF(LataProjekcji=$F2613,IF(AND($G2613=$G2614,$F2613=$F2614),ROUND($D2612-SUM($K2614:L2614),0),ROUND(M2612*$E2613,0)),IF(LataProjekcji&gt;$F2613,0,ROUND(M2612*$E2613,0))),0),0)</f>
        <v>0</v>
      </c>
      <c r="N2614" s="5">
        <f ca="1">IF(AND($G2612,NOT(ISTEXT($G2611)),ISNUMBER(Poczatek),ISNUMBER(Koniec_Projekt)),IFERROR(IF(LataProjekcji=$F2613,IF(AND($G2613=$G2614,$F2613=$F2614),ROUND($D2612-SUM($K2614:M2614),0),ROUND(N2612*$E2613,0)),IF(LataProjekcji&gt;$F2613,0,ROUND(N2612*$E2613,0))),0),0)</f>
        <v>0</v>
      </c>
      <c r="O2614" s="5">
        <f ca="1">IF(AND($G2612,NOT(ISTEXT($G2611)),ISNUMBER(Poczatek),ISNUMBER(Koniec_Projekt)),IFERROR(IF(LataProjekcji=$F2613,IF(AND($G2613=$G2614,$F2613=$F2614),ROUND($D2612-SUM($K2614:N2614),0),ROUND(O2612*$E2613,0)),IF(LataProjekcji&gt;$F2613,0,ROUND(O2612*$E2613,0))),0),0)</f>
        <v>0</v>
      </c>
      <c r="P2614" s="5">
        <f ca="1">IF(AND($G2612,NOT(ISTEXT($G2611)),ISNUMBER(Poczatek),ISNUMBER(Koniec_Projekt)),IFERROR(IF(LataProjekcji=$F2613,IF(AND($G2613=$G2614,$F2613=$F2614),ROUND($D2612-SUM($K2614:O2614),0),ROUND(P2612*$E2613,0)),IF(LataProjekcji&gt;$F2613,0,ROUND(P2612*$E2613,0))),0),0)</f>
        <v>0</v>
      </c>
      <c r="Q2614" s="5">
        <f ca="1">IF(AND($G2612,NOT(ISTEXT($G2611)),ISNUMBER(Poczatek),ISNUMBER(Koniec_Projekt)),IFERROR(IF(LataProjekcji=$F2613,IF(AND($G2613=$G2614,$F2613=$F2614),ROUND($D2612-SUM($K2614:P2614),0),ROUND(Q2612*$E2613,0)),IF(LataProjekcji&gt;$F2613,0,ROUND(Q2612*$E2613,0))),0),0)</f>
        <v>0</v>
      </c>
      <c r="R2614" s="5">
        <f ca="1">IF(AND($G2612,NOT(ISTEXT($G2611)),ISNUMBER(Poczatek),ISNUMBER(Koniec_Projekt)),IFERROR(IF(LataProjekcji=$F2613,IF(AND($G2613=$G2614,$F2613=$F2614),ROUND($D2612-SUM($K2614:Q2614),0),ROUND(R2612*$E2613,0)),IF(LataProjekcji&gt;$F2613,0,ROUND(R2612*$E2613,0))),0),0)</f>
        <v>0</v>
      </c>
      <c r="S2614" s="5">
        <f ca="1">IF(AND($G2612,NOT(ISTEXT($G2611)),ISNUMBER(Poczatek),ISNUMBER(Koniec_Projekt)),IFERROR(IF(LataProjekcji=$F2613,IF(AND($G2613=$G2614,$F2613=$F2614),ROUND($D2612-SUM($K2614:R2614),0),ROUND(S2612*$E2613,0)),IF(LataProjekcji&gt;$F2613,0,ROUND(S2612*$E2613,0))),0),0)</f>
        <v>0</v>
      </c>
      <c r="T2614" s="5">
        <f ca="1">IF(AND($G2612,NOT(ISTEXT($G2611)),ISNUMBER(Poczatek),ISNUMBER(Koniec_Projekt)),IFERROR(IF(LataProjekcji=$F2613,IF(AND($G2613=$G2614,$F2613=$F2614),ROUND($D2612-SUM($K2614:S2614),0),ROUND(T2612*$E2613,0)),IF(LataProjekcji&gt;$F2613,0,ROUND(T2612*$E2613,0))),0),0)</f>
        <v>0</v>
      </c>
      <c r="U2614" s="5">
        <f ca="1">IF(AND($G2612,NOT(ISTEXT($G2611)),ISNUMBER(Poczatek),ISNUMBER(Koniec_Projekt)),IFERROR(IF(LataProjekcji=$F2613,IF(AND($G2613=$G2614,$F2613=$F2614),ROUND($D2612-SUM($K2614:T2614),0),ROUND(U2612*$E2613,0)),IF(LataProjekcji&gt;$F2613,0,ROUND(U2612*$E2613,0))),0),0)</f>
        <v>0</v>
      </c>
      <c r="V2614" s="5">
        <f ca="1">IF(AND($G2612,NOT(ISTEXT($G2611)),ISNUMBER(Poczatek),ISNUMBER(Koniec_Projekt)),IFERROR(IF(LataProjekcji=$F2613,IF(AND($G2613=$G2614,$F2613=$F2614),ROUND($D2612-SUM($K2614:U2614),0),ROUND(V2612*$E2613,0)),IF(LataProjekcji&gt;$F2613,0,ROUND(V2612*$E2613,0))),0),0)</f>
        <v>0</v>
      </c>
      <c r="W2614" s="5">
        <f ca="1">IF(AND($G2612,NOT(ISTEXT($G2611)),ISNUMBER(Poczatek),ISNUMBER(Koniec_Projekt)),IFERROR(IF(LataProjekcji=$F2613,IF(AND($G2613=$G2614,$F2613=$F2614),ROUND($D2612-SUM($K2614:V2614),0),ROUND(W2612*$E2613,0)),IF(LataProjekcji&gt;$F2613,0,ROUND(W2612*$E2613,0))),0),0)</f>
        <v>0</v>
      </c>
      <c r="X2614" s="5">
        <f ca="1">IF(AND($G2612,NOT(ISTEXT($G2611)),ISNUMBER(Poczatek),ISNUMBER(Koniec_Projekt)),IFERROR(IF(LataProjekcji=$F2613,IF(AND($G2613=$G2614,$F2613=$F2614),ROUND($D2612-SUM($K2614:W2614),0),ROUND(X2612*$E2613,0)),IF(LataProjekcji&gt;$F2613,0,ROUND(X2612*$E2613,0))),0),0)</f>
        <v>0</v>
      </c>
    </row>
    <row r="2615" spans="1:24" ht="12.75" hidden="1" thickBot="1">
      <c r="B2615" s="555" t="s">
        <v>804</v>
      </c>
      <c r="C2615" s="556"/>
      <c r="D2615" s="557">
        <f ca="1">IF(D2612&gt;10,ROUND((D2614-1)*E2613,0),E2613)</f>
        <v>0</v>
      </c>
      <c r="E2615" s="557">
        <f ca="1">D2612-D2615</f>
        <v>0</v>
      </c>
      <c r="F2615" s="556"/>
      <c r="G2615" s="556"/>
      <c r="H2615" s="556"/>
      <c r="I2615" s="556"/>
      <c r="J2615" s="556"/>
      <c r="K2615" s="556"/>
      <c r="L2615" s="556"/>
      <c r="M2615" s="556"/>
      <c r="N2615" s="556"/>
      <c r="O2615" s="556"/>
      <c r="P2615" s="556"/>
      <c r="Q2615" s="556"/>
      <c r="R2615" s="556"/>
      <c r="S2615" s="556"/>
      <c r="T2615" s="556"/>
      <c r="U2615" s="556"/>
      <c r="V2615" s="556"/>
      <c r="W2615" s="556"/>
      <c r="X2615" s="556"/>
    </row>
    <row r="2616" spans="1:24" ht="12.75" hidden="1" thickTop="1">
      <c r="C2616" s="251"/>
      <c r="D2616" s="474"/>
      <c r="E2616" s="474"/>
      <c r="F2616" s="474"/>
      <c r="G2616" s="474"/>
    </row>
    <row r="2617" spans="1:24" ht="12.75" hidden="1" thickBot="1">
      <c r="B2617" s="558" t="str">
        <f ca="1">"nazwa ST: "&amp;B1435</f>
        <v>nazwa ST: 0</v>
      </c>
      <c r="C2617" s="558"/>
      <c r="D2617" s="559">
        <f>D1435</f>
        <v>85</v>
      </c>
      <c r="E2617" s="558"/>
      <c r="F2617" s="558"/>
      <c r="G2617" s="558"/>
      <c r="H2617" s="558"/>
      <c r="I2617" s="558"/>
      <c r="J2617" s="558"/>
      <c r="K2617" s="567" t="str">
        <f t="shared" ref="K2617:X2617" si="1753">LataProjekcji</f>
        <v>Uzupełnij dane</v>
      </c>
      <c r="L2617" s="567" t="str">
        <f t="shared" si="1753"/>
        <v/>
      </c>
      <c r="M2617" s="567" t="str">
        <f t="shared" si="1753"/>
        <v/>
      </c>
      <c r="N2617" s="567" t="str">
        <f t="shared" si="1753"/>
        <v/>
      </c>
      <c r="O2617" s="567" t="str">
        <f t="shared" si="1753"/>
        <v/>
      </c>
      <c r="P2617" s="567" t="str">
        <f t="shared" si="1753"/>
        <v/>
      </c>
      <c r="Q2617" s="567" t="str">
        <f t="shared" si="1753"/>
        <v/>
      </c>
      <c r="R2617" s="567" t="str">
        <f t="shared" si="1753"/>
        <v/>
      </c>
      <c r="S2617" s="567" t="str">
        <f t="shared" si="1753"/>
        <v/>
      </c>
      <c r="T2617" s="567" t="str">
        <f t="shared" si="1753"/>
        <v/>
      </c>
      <c r="U2617" s="567" t="str">
        <f t="shared" si="1753"/>
        <v/>
      </c>
      <c r="V2617" s="567" t="str">
        <f t="shared" si="1753"/>
        <v/>
      </c>
      <c r="W2617" s="567" t="str">
        <f t="shared" si="1753"/>
        <v/>
      </c>
      <c r="X2617" s="567" t="str">
        <f t="shared" si="1753"/>
        <v/>
      </c>
    </row>
    <row r="2618" spans="1:24" hidden="1">
      <c r="B2618" s="554" t="s">
        <v>805</v>
      </c>
      <c r="D2618" s="1">
        <f ca="1">D1436</f>
        <v>1900</v>
      </c>
      <c r="E2618" s="1">
        <f ca="1">E1436</f>
        <v>1</v>
      </c>
      <c r="F2618" s="1">
        <f ca="1">IF(D2619&gt;10,F1436,1)</f>
        <v>1</v>
      </c>
      <c r="G2618" s="553" t="str">
        <f ca="1">IF(ISBLANK(OFFSET($E$269,$D2617,0)),"brak daty",IF(D2619&gt;10,EDATE(OFFSET($E$269,$D2617,0),D2621),DATE(D2618,E2618,1)))</f>
        <v>brak daty</v>
      </c>
      <c r="H2618" s="566" t="b">
        <f ca="1">SUM(K2618:X2618)=D2621</f>
        <v>1</v>
      </c>
      <c r="I2618" s="1" t="s">
        <v>801</v>
      </c>
      <c r="K2618" s="5">
        <f ca="1">IF(AND($G2619,NOT(ISTEXT($G2618)),ISNUMBER(Poczatek),ISNUMBER(Koniec_Projekt)),IFERROR(IF($D2618=LataProjekcji,$F2618,IF($D2618&lt;LataProjekcji,IF((SUM(K2618)+12)&lt;$D2621,12,$D2621-SUM(K2618)),0)),0),0)</f>
        <v>0</v>
      </c>
      <c r="L2618" s="5">
        <f ca="1">IF(AND($G2619,NOT(ISTEXT($G2618)),ISNUMBER(Poczatek),ISNUMBER(Koniec_Projekt)),IFERROR(IF($D2618=LataProjekcji,$F2618,IF($D2618&lt;LataProjekcji,IF((SUM($K2618:K2618)+12)&lt;$D2621,12,$D2621-SUM($K2618:K2618)),0)),0),0)</f>
        <v>0</v>
      </c>
      <c r="M2618" s="5">
        <f ca="1">IF(AND($G2619,NOT(ISTEXT($G2618)),ISNUMBER(Poczatek),ISNUMBER(Koniec_Projekt)),IFERROR(IF($D2618=LataProjekcji,$F2618,IF($D2618&lt;LataProjekcji,IF((SUM($K2618:L2618)+12)&lt;$D2621,12,$D2621-SUM($K2618:L2618)),0)),0),0)</f>
        <v>0</v>
      </c>
      <c r="N2618" s="5">
        <f ca="1">IF(AND($G2619,NOT(ISTEXT($G2618)),ISNUMBER(Poczatek),ISNUMBER(Koniec_Projekt)),IFERROR(IF($D2618=LataProjekcji,$F2618,IF($D2618&lt;LataProjekcji,IF((SUM($K2618:M2618)+12)&lt;$D2621,12,$D2621-SUM($K2618:M2618)),0)),0),0)</f>
        <v>0</v>
      </c>
      <c r="O2618" s="5">
        <f ca="1">IF(AND($G2619,NOT(ISTEXT($G2618)),ISNUMBER(Poczatek),ISNUMBER(Koniec_Projekt)),IFERROR(IF($D2618=LataProjekcji,$F2618,IF($D2618&lt;LataProjekcji,IF((SUM($K2618:N2618)+12)&lt;$D2621,12,$D2621-SUM($K2618:N2618)),0)),0),0)</f>
        <v>0</v>
      </c>
      <c r="P2618" s="5">
        <f ca="1">IF(AND($G2619,NOT(ISTEXT($G2618)),ISNUMBER(Poczatek),ISNUMBER(Koniec_Projekt)),IFERROR(IF($D2618=LataProjekcji,$F2618,IF($D2618&lt;LataProjekcji,IF((SUM($K2618:O2618)+12)&lt;$D2621,12,$D2621-SUM($K2618:O2618)),0)),0),0)</f>
        <v>0</v>
      </c>
      <c r="Q2618" s="5">
        <f ca="1">IF(AND($G2619,NOT(ISTEXT($G2618)),ISNUMBER(Poczatek),ISNUMBER(Koniec_Projekt)),IFERROR(IF($D2618=LataProjekcji,$F2618,IF($D2618&lt;LataProjekcji,IF((SUM($K2618:P2618)+12)&lt;$D2621,12,$D2621-SUM($K2618:P2618)),0)),0),0)</f>
        <v>0</v>
      </c>
      <c r="R2618" s="5">
        <f ca="1">IF(AND($G2619,NOT(ISTEXT($G2618)),ISNUMBER(Poczatek),ISNUMBER(Koniec_Projekt)),IFERROR(IF($D2618=LataProjekcji,$F2618,IF($D2618&lt;LataProjekcji,IF((SUM($K2618:Q2618)+12)&lt;$D2621,12,$D2621-SUM($K2618:Q2618)),0)),0),0)</f>
        <v>0</v>
      </c>
      <c r="S2618" s="5">
        <f ca="1">IF(AND($G2619,NOT(ISTEXT($G2618)),ISNUMBER(Poczatek),ISNUMBER(Koniec_Projekt)),IFERROR(IF($D2618=LataProjekcji,$F2618,IF($D2618&lt;LataProjekcji,IF((SUM($K2618:R2618)+12)&lt;$D2621,12,$D2621-SUM($K2618:R2618)),0)),0),0)</f>
        <v>0</v>
      </c>
      <c r="T2618" s="5">
        <f ca="1">IF(AND($G2619,NOT(ISTEXT($G2618)),ISNUMBER(Poczatek),ISNUMBER(Koniec_Projekt)),IFERROR(IF($D2618=LataProjekcji,$F2618,IF($D2618&lt;LataProjekcji,IF((SUM($K2618:S2618)+12)&lt;$D2621,12,$D2621-SUM($K2618:S2618)),0)),0),0)</f>
        <v>0</v>
      </c>
      <c r="U2618" s="5">
        <f ca="1">IF(AND($G2619,NOT(ISTEXT($G2618)),ISNUMBER(Poczatek),ISNUMBER(Koniec_Projekt)),IFERROR(IF($D2618=LataProjekcji,$F2618,IF($D2618&lt;LataProjekcji,IF((SUM($K2618:T2618)+12)&lt;$D2621,12,$D2621-SUM($K2618:T2618)),0)),0),0)</f>
        <v>0</v>
      </c>
      <c r="V2618" s="5">
        <f ca="1">IF(AND($G2619,NOT(ISTEXT($G2618)),ISNUMBER(Poczatek),ISNUMBER(Koniec_Projekt)),IFERROR(IF($D2618=LataProjekcji,$F2618,IF($D2618&lt;LataProjekcji,IF((SUM($K2618:U2618)+12)&lt;$D2621,12,$D2621-SUM($K2618:U2618)),0)),0),0)</f>
        <v>0</v>
      </c>
      <c r="W2618" s="5">
        <f ca="1">IF(AND($G2619,NOT(ISTEXT($G2618)),ISNUMBER(Poczatek),ISNUMBER(Koniec_Projekt)),IFERROR(IF($D2618=LataProjekcji,$F2618,IF($D2618&lt;LataProjekcji,IF((SUM($K2618:V2618)+12)&lt;$D2621,12,$D2621-SUM($K2618:V2618)),0)),0),0)</f>
        <v>0</v>
      </c>
      <c r="X2618" s="5">
        <f ca="1">IF(AND($G2619,NOT(ISTEXT($G2618)),ISNUMBER(Poczatek),ISNUMBER(Koniec_Projekt)),IFERROR(IF($D2618=LataProjekcji,$F2618,IF($D2618&lt;LataProjekcji,IF((SUM($K2618:W2618)+12)&lt;$D2621,12,$D2621-SUM($K2618:W2618)),0)),0),0)</f>
        <v>0</v>
      </c>
    </row>
    <row r="2619" spans="1:24" hidden="1">
      <c r="B2619" s="554" t="s">
        <v>807</v>
      </c>
      <c r="D2619" s="5">
        <f ca="1">D1437</f>
        <v>0</v>
      </c>
      <c r="E2619" s="474">
        <f ca="1">E1437</f>
        <v>0</v>
      </c>
      <c r="F2619" s="474">
        <f ca="1">F1437</f>
        <v>0</v>
      </c>
      <c r="G2619" s="1" t="b">
        <f>NOT(ISBLANK(am_budynki))</f>
        <v>0</v>
      </c>
      <c r="H2619" s="566" t="b">
        <f ca="1">SUM(K2619:X2619)=E2621</f>
        <v>1</v>
      </c>
      <c r="I2619" s="1" t="s">
        <v>802</v>
      </c>
      <c r="K2619" s="565">
        <f ca="1">IF(AND($G2619,NOT(ISTEXT($G2618)),ISNUMBER(Poczatek),ISNUMBER(Koniec_Projekt)),IFERROR(IF($D2618=LataProjekcji,IF($F2618&gt;$E2621,$E2621,$F2618),IF($D2621&gt;=$E2621,(IF($D2618&lt;LataProjekcji,IF((SUM(J2619:$K2619)+12)&lt;$E2621,12,$E2621-SUM(J2619:$K2619)),0)),(IF($D2618&lt;LataProjekcji,IF((SUM(J2619:$K2619)+12)&lt;$D2621,12,$D2621-SUM(J2619:$K2619)),0)))),0),0)</f>
        <v>0</v>
      </c>
      <c r="L2619" s="565">
        <f ca="1">IF(AND($G2619,NOT(ISTEXT($G2618)),ISNUMBER(Poczatek),ISNUMBER(Koniec_Projekt)),IFERROR(IF($D2618=LataProjekcji,IF($F2618&gt;$E2621,$E2621,$F2618),IF($D2621&gt;=$E2621,(IF($D2618&lt;LataProjekcji,IF((SUM($K2619:K2619)+12)&lt;$E2621,12,$E2621-SUM($K2619:K2619)),0)),(IF($D2618&lt;LataProjekcji,IF((SUM($K2619:K2619)+12)&lt;$D2621,12,$D2621-SUM($K2619:K2619)),0)))),0),0)</f>
        <v>0</v>
      </c>
      <c r="M2619" s="565">
        <f ca="1">IF(AND($G2619,NOT(ISTEXT($G2618)),ISNUMBER(Poczatek),ISNUMBER(Koniec_Projekt)),IFERROR(IF($D2618=LataProjekcji,IF($F2618&gt;$E2621,$E2621,$F2618),IF($D2621&gt;=$E2621,(IF($D2618&lt;LataProjekcji,IF((SUM($K2619:L2619)+12)&lt;$E2621,12,$E2621-SUM($K2619:L2619)),0)),(IF($D2618&lt;LataProjekcji,IF((SUM($K2619:L2619)+12)&lt;$D2621,12,$D2621-SUM($K2619:L2619)),0)))),0),0)</f>
        <v>0</v>
      </c>
      <c r="N2619" s="565">
        <f ca="1">IF(AND($G2619,NOT(ISTEXT($G2618)),ISNUMBER(Poczatek),ISNUMBER(Koniec_Projekt)),IFERROR(IF($D2618=LataProjekcji,IF($F2618&gt;$E2621,$E2621,$F2618),IF($D2621&gt;=$E2621,(IF($D2618&lt;LataProjekcji,IF((SUM($K2619:M2619)+12)&lt;$E2621,12,$E2621-SUM($K2619:M2619)),0)),(IF($D2618&lt;LataProjekcji,IF((SUM($K2619:M2619)+12)&lt;$D2621,12,$D2621-SUM($K2619:M2619)),0)))),0),0)</f>
        <v>0</v>
      </c>
      <c r="O2619" s="565">
        <f ca="1">IF(AND($G2619,NOT(ISTEXT($G2618)),ISNUMBER(Poczatek),ISNUMBER(Koniec_Projekt)),IFERROR(IF($D2618=LataProjekcji,IF($F2618&gt;$E2621,$E2621,$F2618),IF($D2621&gt;=$E2621,(IF($D2618&lt;LataProjekcji,IF((SUM($K2619:N2619)+12)&lt;$E2621,12,$E2621-SUM($K2619:N2619)),0)),(IF($D2618&lt;LataProjekcji,IF((SUM($K2619:N2619)+12)&lt;$D2621,12,$D2621-SUM($K2619:N2619)),0)))),0),0)</f>
        <v>0</v>
      </c>
      <c r="P2619" s="565">
        <f ca="1">IF(AND($G2619,NOT(ISTEXT($G2618)),ISNUMBER(Poczatek),ISNUMBER(Koniec_Projekt)),IFERROR(IF($D2618=LataProjekcji,IF($F2618&gt;$E2621,$E2621,$F2618),IF($D2621&gt;=$E2621,(IF($D2618&lt;LataProjekcji,IF((SUM($K2619:O2619)+12)&lt;$E2621,12,$E2621-SUM($K2619:O2619)),0)),(IF($D2618&lt;LataProjekcji,IF((SUM($K2619:O2619)+12)&lt;$D2621,12,$D2621-SUM($K2619:O2619)),0)))),0),0)</f>
        <v>0</v>
      </c>
      <c r="Q2619" s="565">
        <f ca="1">IF(AND($G2619,NOT(ISTEXT($G2618)),ISNUMBER(Poczatek),ISNUMBER(Koniec_Projekt)),IFERROR(IF($D2618=LataProjekcji,IF($F2618&gt;$E2621,$E2621,$F2618),IF($D2621&gt;=$E2621,(IF($D2618&lt;LataProjekcji,IF((SUM($K2619:P2619)+12)&lt;$E2621,12,$E2621-SUM($K2619:P2619)),0)),(IF($D2618&lt;LataProjekcji,IF((SUM($K2619:P2619)+12)&lt;$D2621,12,$D2621-SUM($K2619:P2619)),0)))),0),0)</f>
        <v>0</v>
      </c>
      <c r="R2619" s="565">
        <f ca="1">IF(AND($G2619,NOT(ISTEXT($G2618)),ISNUMBER(Poczatek),ISNUMBER(Koniec_Projekt)),IFERROR(IF($D2618=LataProjekcji,IF($F2618&gt;$E2621,$E2621,$F2618),IF($D2621&gt;=$E2621,(IF($D2618&lt;LataProjekcji,IF((SUM($K2619:Q2619)+12)&lt;$E2621,12,$E2621-SUM($K2619:Q2619)),0)),(IF($D2618&lt;LataProjekcji,IF((SUM($K2619:Q2619)+12)&lt;$D2621,12,$D2621-SUM($K2619:Q2619)),0)))),0),0)</f>
        <v>0</v>
      </c>
      <c r="S2619" s="565">
        <f ca="1">IF(AND($G2619,NOT(ISTEXT($G2618)),ISNUMBER(Poczatek),ISNUMBER(Koniec_Projekt)),IFERROR(IF($D2618=LataProjekcji,IF($F2618&gt;$E2621,$E2621,$F2618),IF($D2621&gt;=$E2621,(IF($D2618&lt;LataProjekcji,IF((SUM($K2619:R2619)+12)&lt;$E2621,12,$E2621-SUM($K2619:R2619)),0)),(IF($D2618&lt;LataProjekcji,IF((SUM($K2619:R2619)+12)&lt;$D2621,12,$D2621-SUM($K2619:R2619)),0)))),0),0)</f>
        <v>0</v>
      </c>
      <c r="T2619" s="565">
        <f ca="1">IF(AND($G2619,NOT(ISTEXT($G2618)),ISNUMBER(Poczatek),ISNUMBER(Koniec_Projekt)),IFERROR(IF($D2618=LataProjekcji,IF($F2618&gt;$E2621,$E2621,$F2618),IF($D2621&gt;=$E2621,(IF($D2618&lt;LataProjekcji,IF((SUM($K2619:S2619)+12)&lt;$E2621,12,$E2621-SUM($K2619:S2619)),0)),(IF($D2618&lt;LataProjekcji,IF((SUM($K2619:S2619)+12)&lt;$D2621,12,$D2621-SUM($K2619:S2619)),0)))),0),0)</f>
        <v>0</v>
      </c>
      <c r="U2619" s="565">
        <f ca="1">IF(AND($G2619,NOT(ISTEXT($G2618)),ISNUMBER(Poczatek),ISNUMBER(Koniec_Projekt)),IFERROR(IF($D2618=LataProjekcji,IF($F2618&gt;$E2621,$E2621,$F2618),IF($D2621&gt;=$E2621,(IF($D2618&lt;LataProjekcji,IF((SUM($K2619:T2619)+12)&lt;$E2621,12,$E2621-SUM($K2619:T2619)),0)),(IF($D2618&lt;LataProjekcji,IF((SUM($K2619:T2619)+12)&lt;$D2621,12,$D2621-SUM($K2619:T2619)),0)))),0),0)</f>
        <v>0</v>
      </c>
      <c r="V2619" s="565">
        <f ca="1">IF(AND($G2619,NOT(ISTEXT($G2618)),ISNUMBER(Poczatek),ISNUMBER(Koniec_Projekt)),IFERROR(IF($D2618=LataProjekcji,IF($F2618&gt;$E2621,$E2621,$F2618),IF($D2621&gt;=$E2621,(IF($D2618&lt;LataProjekcji,IF((SUM($K2619:U2619)+12)&lt;$E2621,12,$E2621-SUM($K2619:U2619)),0)),(IF($D2618&lt;LataProjekcji,IF((SUM($K2619:U2619)+12)&lt;$D2621,12,$D2621-SUM($K2619:U2619)),0)))),0),0)</f>
        <v>0</v>
      </c>
      <c r="W2619" s="565">
        <f ca="1">IF(AND($G2619,NOT(ISTEXT($G2618)),ISNUMBER(Poczatek),ISNUMBER(Koniec_Projekt)),IFERROR(IF($D2618=LataProjekcji,IF($F2618&gt;$E2621,$E2621,$F2618),IF($D2621&gt;=$E2621,(IF($D2618&lt;LataProjekcji,IF((SUM($K2619:V2619)+12)&lt;$E2621,12,$E2621-SUM($K2619:V2619)),0)),(IF($D2618&lt;LataProjekcji,IF((SUM($K2619:V2619)+12)&lt;$D2621,12,$D2621-SUM($K2619:V2619)),0)))),0),0)</f>
        <v>0</v>
      </c>
      <c r="X2619" s="565">
        <f ca="1">IF(AND($G2619,NOT(ISTEXT($G2618)),ISNUMBER(Poczatek),ISNUMBER(Koniec_Projekt)),IFERROR(IF($D2618=LataProjekcji,IF($F2618&gt;$E2621,$E2621,$F2618),IF($D2621&gt;=$E2621,(IF($D2618&lt;LataProjekcji,IF((SUM($K2619:W2619)+12)&lt;$E2621,12,$E2621-SUM($K2619:W2619)),0)),(IF($D2618&lt;LataProjekcji,IF((SUM($K2619:W2619)+12)&lt;$D2621,12,$D2621-SUM($K2619:W2619)),0)))),0),0)</f>
        <v>0</v>
      </c>
    </row>
    <row r="2620" spans="1:24" hidden="1">
      <c r="B2620" s="554" t="s">
        <v>806</v>
      </c>
      <c r="D2620" s="474">
        <f ca="1">D1438</f>
        <v>0</v>
      </c>
      <c r="E2620" s="474">
        <f ca="1">IF(D2619&gt;10,ROUND(D2620/12,2),D2620)</f>
        <v>0</v>
      </c>
      <c r="F2620" s="552">
        <f>Koniec_Projekt</f>
        <v>0</v>
      </c>
      <c r="G2620" s="330">
        <f>Miesiac_Koniec_Projekt</f>
        <v>0</v>
      </c>
      <c r="H2620" s="566" t="b">
        <f ca="1">SUM(K2620:X2620)=D2619</f>
        <v>1</v>
      </c>
      <c r="I2620" s="1" t="s">
        <v>739</v>
      </c>
      <c r="K2620" s="256">
        <f ca="1">IF(AND($G2619,NOT(ISTEXT($G2618)),ISNUMBER(Poczatek),ISNUMBER(Koniec_Projekt)),IFERROR(IF(LataProjekcji=$F2621,ROUND($D2619,0),ROUND(K2618*$E2620,0)),0),0)</f>
        <v>0</v>
      </c>
      <c r="L2620" s="5">
        <f ca="1">IF(AND($G2619,NOT(ISTEXT($G2618)),ISNUMBER(Poczatek),ISNUMBER(Koniec_Projekt)),IFERROR(IF(LataProjekcji=$F2621,ROUND($D2619-SUM(K2620:$K2620),0),ROUND(L2618*$E2620,0)),0),0)</f>
        <v>0</v>
      </c>
      <c r="M2620" s="5">
        <f ca="1">IF(AND($G2619,NOT(ISTEXT($G2618)),ISNUMBER(Poczatek),ISNUMBER(Koniec_Projekt)),IFERROR(IF(LataProjekcji=$F2621,ROUND($D2619-SUM($K2620:L2620),0),ROUND(M2618*$E2620,0)),0),0)</f>
        <v>0</v>
      </c>
      <c r="N2620" s="5">
        <f ca="1">IF(AND($G2619,NOT(ISTEXT($G2618)),ISNUMBER(Poczatek),ISNUMBER(Koniec_Projekt)),IFERROR(IF(LataProjekcji=$F2621,ROUND($D2619-SUM($K2620:M2620),0),ROUND(N2618*$E2620,0)),0),0)</f>
        <v>0</v>
      </c>
      <c r="O2620" s="5">
        <f ca="1">IF(AND($G2619,NOT(ISTEXT($G2618)),ISNUMBER(Poczatek),ISNUMBER(Koniec_Projekt)),IFERROR(IF(LataProjekcji=$F2621,ROUND($D2619-SUM($K2620:N2620),0),ROUND(O2618*$E2620,0)),0),0)</f>
        <v>0</v>
      </c>
      <c r="P2620" s="5">
        <f ca="1">IF(AND($G2619,NOT(ISTEXT($G2618)),ISNUMBER(Poczatek),ISNUMBER(Koniec_Projekt)),IFERROR(IF(LataProjekcji=$F2621,ROUND($D2619-SUM($K2620:O2620),0),ROUND(P2618*$E2620,0)),0),0)</f>
        <v>0</v>
      </c>
      <c r="Q2620" s="5">
        <f ca="1">IF(AND($G2619,NOT(ISTEXT($G2618)),ISNUMBER(Poczatek),ISNUMBER(Koniec_Projekt)),IFERROR(IF(LataProjekcji=$F2621,ROUND($D2619-SUM($K2620:P2620),0),ROUND(Q2618*$E2620,0)),0),0)</f>
        <v>0</v>
      </c>
      <c r="R2620" s="5">
        <f ca="1">IF(AND($G2619,NOT(ISTEXT($G2618)),ISNUMBER(Poczatek),ISNUMBER(Koniec_Projekt)),IFERROR(IF(LataProjekcji=$F2621,ROUND($D2619-SUM($K2620:Q2620),0),ROUND(R2618*$E2620,0)),0),0)</f>
        <v>0</v>
      </c>
      <c r="S2620" s="5">
        <f ca="1">IF(AND($G2619,NOT(ISTEXT($G2618)),ISNUMBER(Poczatek),ISNUMBER(Koniec_Projekt)),IFERROR(IF(LataProjekcji=$F2621,ROUND($D2619-SUM($K2620:R2620),0),ROUND(S2618*$E2620,0)),0),0)</f>
        <v>0</v>
      </c>
      <c r="T2620" s="5">
        <f ca="1">IF(AND($G2619,NOT(ISTEXT($G2618)),ISNUMBER(Poczatek),ISNUMBER(Koniec_Projekt)),IFERROR(IF(LataProjekcji=$F2621,ROUND($D2619-SUM($K2620:S2620),0),ROUND(T2618*$E2620,0)),0),0)</f>
        <v>0</v>
      </c>
      <c r="U2620" s="5">
        <f ca="1">IF(AND($G2619,NOT(ISTEXT($G2618)),ISNUMBER(Poczatek),ISNUMBER(Koniec_Projekt)),IFERROR(IF(LataProjekcji=$F2621,ROUND($D2619-SUM($K2620:T2620),0),ROUND(U2618*$E2620,0)),0),0)</f>
        <v>0</v>
      </c>
      <c r="V2620" s="5">
        <f ca="1">IF(AND($G2619,NOT(ISTEXT($G2618)),ISNUMBER(Poczatek),ISNUMBER(Koniec_Projekt)),IFERROR(IF(LataProjekcji=$F2621,ROUND($D2619-SUM($K2620:U2620),0),ROUND(V2618*$E2620,0)),0),0)</f>
        <v>0</v>
      </c>
      <c r="W2620" s="5">
        <f ca="1">IF(AND($G2619,NOT(ISTEXT($G2618)),ISNUMBER(Poczatek),ISNUMBER(Koniec_Projekt)),IFERROR(IF(LataProjekcji=$F2621,ROUND($D2619-SUM($K2620:V2620),0),ROUND(W2618*$E2620,0)),0),0)</f>
        <v>0</v>
      </c>
      <c r="X2620" s="5">
        <f ca="1">IF(AND($G2619,NOT(ISTEXT($G2618)),ISNUMBER(Poczatek),ISNUMBER(Koniec_Projekt)),IFERROR(IF(LataProjekcji=$F2621,ROUND($D2619-SUM($K2620:W2620),0),ROUND(X2618*$E2620,0)),0),0)</f>
        <v>0</v>
      </c>
    </row>
    <row r="2621" spans="1:24" hidden="1">
      <c r="B2621" s="554" t="s">
        <v>803</v>
      </c>
      <c r="D2621" s="1">
        <f ca="1">IFERROR(ROUNDUP(D2619/E2620,0),0)</f>
        <v>0</v>
      </c>
      <c r="E2621" s="1">
        <f ca="1">IF(D2621=0,0,DATEDIF(DATE(D2618,E2618,1),DATE(F2620,G2620,1),"m"))</f>
        <v>0</v>
      </c>
      <c r="F2621" s="1" t="str">
        <f ca="1">IFERROR(YEAR(G2618),"brak daty")</f>
        <v>brak daty</v>
      </c>
      <c r="G2621" s="1" t="str">
        <f ca="1">IFERROR(MONTH(G2618),"brak daty")</f>
        <v>brak daty</v>
      </c>
      <c r="I2621" s="1" t="s">
        <v>444</v>
      </c>
      <c r="K2621" s="5">
        <f ca="1">IF(AND($G2619,NOT(ISTEXT($G2618)),ISNUMBER(Poczatek),ISNUMBER(Koniec_Projekt)),IFERROR(IF(LataProjekcji=$F2620,IF(AND($G2620=$G2621,$F2620=$F2621),ROUND($D2619-SUM($K2621),0),ROUND(K2619*$E2620,0)),IF(LataProjekcji&gt;$F2620,0,ROUND(K2619*$E2620,0))),0),0)</f>
        <v>0</v>
      </c>
      <c r="L2621" s="5">
        <f ca="1">IF(AND($G2619,NOT(ISTEXT($G2618)),ISNUMBER(Poczatek),ISNUMBER(Koniec_Projekt)),IFERROR(IF(LataProjekcji=$F2620,IF(AND($G2620=$G2621,$F2620=$F2621),ROUND($D2619-SUM($K2621:K2621),0),ROUND(L2619*$E2620,0)),IF(LataProjekcji&gt;$F2620,0,ROUND(L2619*$E2620,0))),0),0)</f>
        <v>0</v>
      </c>
      <c r="M2621" s="5">
        <f ca="1">IF(AND($G2619,NOT(ISTEXT($G2618)),ISNUMBER(Poczatek),ISNUMBER(Koniec_Projekt)),IFERROR(IF(LataProjekcji=$F2620,IF(AND($G2620=$G2621,$F2620=$F2621),ROUND($D2619-SUM($K2621:L2621),0),ROUND(M2619*$E2620,0)),IF(LataProjekcji&gt;$F2620,0,ROUND(M2619*$E2620,0))),0),0)</f>
        <v>0</v>
      </c>
      <c r="N2621" s="5">
        <f ca="1">IF(AND($G2619,NOT(ISTEXT($G2618)),ISNUMBER(Poczatek),ISNUMBER(Koniec_Projekt)),IFERROR(IF(LataProjekcji=$F2620,IF(AND($G2620=$G2621,$F2620=$F2621),ROUND($D2619-SUM($K2621:M2621),0),ROUND(N2619*$E2620,0)),IF(LataProjekcji&gt;$F2620,0,ROUND(N2619*$E2620,0))),0),0)</f>
        <v>0</v>
      </c>
      <c r="O2621" s="5">
        <f ca="1">IF(AND($G2619,NOT(ISTEXT($G2618)),ISNUMBER(Poczatek),ISNUMBER(Koniec_Projekt)),IFERROR(IF(LataProjekcji=$F2620,IF(AND($G2620=$G2621,$F2620=$F2621),ROUND($D2619-SUM($K2621:N2621),0),ROUND(O2619*$E2620,0)),IF(LataProjekcji&gt;$F2620,0,ROUND(O2619*$E2620,0))),0),0)</f>
        <v>0</v>
      </c>
      <c r="P2621" s="5">
        <f ca="1">IF(AND($G2619,NOT(ISTEXT($G2618)),ISNUMBER(Poczatek),ISNUMBER(Koniec_Projekt)),IFERROR(IF(LataProjekcji=$F2620,IF(AND($G2620=$G2621,$F2620=$F2621),ROUND($D2619-SUM($K2621:O2621),0),ROUND(P2619*$E2620,0)),IF(LataProjekcji&gt;$F2620,0,ROUND(P2619*$E2620,0))),0),0)</f>
        <v>0</v>
      </c>
      <c r="Q2621" s="5">
        <f ca="1">IF(AND($G2619,NOT(ISTEXT($G2618)),ISNUMBER(Poczatek),ISNUMBER(Koniec_Projekt)),IFERROR(IF(LataProjekcji=$F2620,IF(AND($G2620=$G2621,$F2620=$F2621),ROUND($D2619-SUM($K2621:P2621),0),ROUND(Q2619*$E2620,0)),IF(LataProjekcji&gt;$F2620,0,ROUND(Q2619*$E2620,0))),0),0)</f>
        <v>0</v>
      </c>
      <c r="R2621" s="5">
        <f ca="1">IF(AND($G2619,NOT(ISTEXT($G2618)),ISNUMBER(Poczatek),ISNUMBER(Koniec_Projekt)),IFERROR(IF(LataProjekcji=$F2620,IF(AND($G2620=$G2621,$F2620=$F2621),ROUND($D2619-SUM($K2621:Q2621),0),ROUND(R2619*$E2620,0)),IF(LataProjekcji&gt;$F2620,0,ROUND(R2619*$E2620,0))),0),0)</f>
        <v>0</v>
      </c>
      <c r="S2621" s="5">
        <f ca="1">IF(AND($G2619,NOT(ISTEXT($G2618)),ISNUMBER(Poczatek),ISNUMBER(Koniec_Projekt)),IFERROR(IF(LataProjekcji=$F2620,IF(AND($G2620=$G2621,$F2620=$F2621),ROUND($D2619-SUM($K2621:R2621),0),ROUND(S2619*$E2620,0)),IF(LataProjekcji&gt;$F2620,0,ROUND(S2619*$E2620,0))),0),0)</f>
        <v>0</v>
      </c>
      <c r="T2621" s="5">
        <f ca="1">IF(AND($G2619,NOT(ISTEXT($G2618)),ISNUMBER(Poczatek),ISNUMBER(Koniec_Projekt)),IFERROR(IF(LataProjekcji=$F2620,IF(AND($G2620=$G2621,$F2620=$F2621),ROUND($D2619-SUM($K2621:S2621),0),ROUND(T2619*$E2620,0)),IF(LataProjekcji&gt;$F2620,0,ROUND(T2619*$E2620,0))),0),0)</f>
        <v>0</v>
      </c>
      <c r="U2621" s="5">
        <f ca="1">IF(AND($G2619,NOT(ISTEXT($G2618)),ISNUMBER(Poczatek),ISNUMBER(Koniec_Projekt)),IFERROR(IF(LataProjekcji=$F2620,IF(AND($G2620=$G2621,$F2620=$F2621),ROUND($D2619-SUM($K2621:T2621),0),ROUND(U2619*$E2620,0)),IF(LataProjekcji&gt;$F2620,0,ROUND(U2619*$E2620,0))),0),0)</f>
        <v>0</v>
      </c>
      <c r="V2621" s="5">
        <f ca="1">IF(AND($G2619,NOT(ISTEXT($G2618)),ISNUMBER(Poczatek),ISNUMBER(Koniec_Projekt)),IFERROR(IF(LataProjekcji=$F2620,IF(AND($G2620=$G2621,$F2620=$F2621),ROUND($D2619-SUM($K2621:U2621),0),ROUND(V2619*$E2620,0)),IF(LataProjekcji&gt;$F2620,0,ROUND(V2619*$E2620,0))),0),0)</f>
        <v>0</v>
      </c>
      <c r="W2621" s="5">
        <f ca="1">IF(AND($G2619,NOT(ISTEXT($G2618)),ISNUMBER(Poczatek),ISNUMBER(Koniec_Projekt)),IFERROR(IF(LataProjekcji=$F2620,IF(AND($G2620=$G2621,$F2620=$F2621),ROUND($D2619-SUM($K2621:V2621),0),ROUND(W2619*$E2620,0)),IF(LataProjekcji&gt;$F2620,0,ROUND(W2619*$E2620,0))),0),0)</f>
        <v>0</v>
      </c>
      <c r="X2621" s="5">
        <f ca="1">IF(AND($G2619,NOT(ISTEXT($G2618)),ISNUMBER(Poczatek),ISNUMBER(Koniec_Projekt)),IFERROR(IF(LataProjekcji=$F2620,IF(AND($G2620=$G2621,$F2620=$F2621),ROUND($D2619-SUM($K2621:W2621),0),ROUND(X2619*$E2620,0)),IF(LataProjekcji&gt;$F2620,0,ROUND(X2619*$E2620,0))),0),0)</f>
        <v>0</v>
      </c>
    </row>
    <row r="2622" spans="1:24" ht="12.75" hidden="1" thickBot="1">
      <c r="B2622" s="555" t="s">
        <v>804</v>
      </c>
      <c r="C2622" s="556"/>
      <c r="D2622" s="557">
        <f ca="1">IF(D2619&gt;10,ROUND((D2621-1)*E2620,0),E2620)</f>
        <v>0</v>
      </c>
      <c r="E2622" s="557">
        <f ca="1">D2619-D2622</f>
        <v>0</v>
      </c>
      <c r="F2622" s="556"/>
      <c r="G2622" s="556"/>
      <c r="H2622" s="556"/>
      <c r="I2622" s="556"/>
      <c r="J2622" s="556"/>
      <c r="K2622" s="556"/>
      <c r="L2622" s="556"/>
      <c r="M2622" s="556"/>
      <c r="N2622" s="556"/>
      <c r="O2622" s="556"/>
      <c r="P2622" s="556"/>
      <c r="Q2622" s="556"/>
      <c r="R2622" s="556"/>
      <c r="S2622" s="556"/>
      <c r="T2622" s="556"/>
      <c r="U2622" s="556"/>
      <c r="V2622" s="556"/>
      <c r="W2622" s="556"/>
      <c r="X2622" s="556"/>
    </row>
    <row r="2623" spans="1:24" ht="12.75" hidden="1" thickTop="1">
      <c r="C2623" s="251"/>
      <c r="D2623" s="474"/>
      <c r="E2623" s="474"/>
      <c r="F2623" s="474"/>
      <c r="G2623" s="474"/>
    </row>
    <row r="2624" spans="1:24" ht="12.75" hidden="1" thickBot="1">
      <c r="B2624" s="558" t="str">
        <f ca="1">"nazwa ST: "&amp;B1442</f>
        <v>nazwa ST: 0</v>
      </c>
      <c r="C2624" s="558"/>
      <c r="D2624" s="559">
        <f>D1442</f>
        <v>86</v>
      </c>
      <c r="E2624" s="558"/>
      <c r="F2624" s="558"/>
      <c r="G2624" s="558"/>
      <c r="H2624" s="558"/>
      <c r="I2624" s="558"/>
      <c r="J2624" s="558"/>
      <c r="K2624" s="567" t="str">
        <f t="shared" ref="K2624:X2624" si="1754">LataProjekcji</f>
        <v>Uzupełnij dane</v>
      </c>
      <c r="L2624" s="567" t="str">
        <f t="shared" si="1754"/>
        <v/>
      </c>
      <c r="M2624" s="567" t="str">
        <f t="shared" si="1754"/>
        <v/>
      </c>
      <c r="N2624" s="567" t="str">
        <f t="shared" si="1754"/>
        <v/>
      </c>
      <c r="O2624" s="567" t="str">
        <f t="shared" si="1754"/>
        <v/>
      </c>
      <c r="P2624" s="567" t="str">
        <f t="shared" si="1754"/>
        <v/>
      </c>
      <c r="Q2624" s="567" t="str">
        <f t="shared" si="1754"/>
        <v/>
      </c>
      <c r="R2624" s="567" t="str">
        <f t="shared" si="1754"/>
        <v/>
      </c>
      <c r="S2624" s="567" t="str">
        <f t="shared" si="1754"/>
        <v/>
      </c>
      <c r="T2624" s="567" t="str">
        <f t="shared" si="1754"/>
        <v/>
      </c>
      <c r="U2624" s="567" t="str">
        <f t="shared" si="1754"/>
        <v/>
      </c>
      <c r="V2624" s="567" t="str">
        <f t="shared" si="1754"/>
        <v/>
      </c>
      <c r="W2624" s="567" t="str">
        <f t="shared" si="1754"/>
        <v/>
      </c>
      <c r="X2624" s="567" t="str">
        <f t="shared" si="1754"/>
        <v/>
      </c>
    </row>
    <row r="2625" spans="2:24" hidden="1">
      <c r="B2625" s="554" t="s">
        <v>805</v>
      </c>
      <c r="D2625" s="1">
        <f ca="1">D1443</f>
        <v>1900</v>
      </c>
      <c r="E2625" s="1">
        <f ca="1">E1443</f>
        <v>1</v>
      </c>
      <c r="F2625" s="1">
        <f ca="1">IF(D2626&gt;10,F1443,1)</f>
        <v>1</v>
      </c>
      <c r="G2625" s="553" t="str">
        <f ca="1">IF(ISBLANK(OFFSET($E$269,$D2624,0)),"brak daty",IF(D2626&gt;10,EDATE(OFFSET($E$269,$D2624,0),D2628),DATE(D2625,E2625,1)))</f>
        <v>brak daty</v>
      </c>
      <c r="H2625" s="566" t="b">
        <f ca="1">SUM(K2625:X2625)=D2628</f>
        <v>1</v>
      </c>
      <c r="I2625" s="1" t="s">
        <v>801</v>
      </c>
      <c r="K2625" s="5">
        <f ca="1">IF(AND($G2626,NOT(ISTEXT($G2625)),ISNUMBER(Poczatek),ISNUMBER(Koniec_Projekt)),IFERROR(IF($D2625=LataProjekcji,$F2625,IF($D2625&lt;LataProjekcji,IF((SUM(K2625)+12)&lt;$D2628,12,$D2628-SUM(K2625)),0)),0),0)</f>
        <v>0</v>
      </c>
      <c r="L2625" s="5">
        <f ca="1">IF(AND($G2626,NOT(ISTEXT($G2625)),ISNUMBER(Poczatek),ISNUMBER(Koniec_Projekt)),IFERROR(IF($D2625=LataProjekcji,$F2625,IF($D2625&lt;LataProjekcji,IF((SUM($K2625:K2625)+12)&lt;$D2628,12,$D2628-SUM($K2625:K2625)),0)),0),0)</f>
        <v>0</v>
      </c>
      <c r="M2625" s="5">
        <f ca="1">IF(AND($G2626,NOT(ISTEXT($G2625)),ISNUMBER(Poczatek),ISNUMBER(Koniec_Projekt)),IFERROR(IF($D2625=LataProjekcji,$F2625,IF($D2625&lt;LataProjekcji,IF((SUM($K2625:L2625)+12)&lt;$D2628,12,$D2628-SUM($K2625:L2625)),0)),0),0)</f>
        <v>0</v>
      </c>
      <c r="N2625" s="5">
        <f ca="1">IF(AND($G2626,NOT(ISTEXT($G2625)),ISNUMBER(Poczatek),ISNUMBER(Koniec_Projekt)),IFERROR(IF($D2625=LataProjekcji,$F2625,IF($D2625&lt;LataProjekcji,IF((SUM($K2625:M2625)+12)&lt;$D2628,12,$D2628-SUM($K2625:M2625)),0)),0),0)</f>
        <v>0</v>
      </c>
      <c r="O2625" s="5">
        <f ca="1">IF(AND($G2626,NOT(ISTEXT($G2625)),ISNUMBER(Poczatek),ISNUMBER(Koniec_Projekt)),IFERROR(IF($D2625=LataProjekcji,$F2625,IF($D2625&lt;LataProjekcji,IF((SUM($K2625:N2625)+12)&lt;$D2628,12,$D2628-SUM($K2625:N2625)),0)),0),0)</f>
        <v>0</v>
      </c>
      <c r="P2625" s="5">
        <f ca="1">IF(AND($G2626,NOT(ISTEXT($G2625)),ISNUMBER(Poczatek),ISNUMBER(Koniec_Projekt)),IFERROR(IF($D2625=LataProjekcji,$F2625,IF($D2625&lt;LataProjekcji,IF((SUM($K2625:O2625)+12)&lt;$D2628,12,$D2628-SUM($K2625:O2625)),0)),0),0)</f>
        <v>0</v>
      </c>
      <c r="Q2625" s="5">
        <f ca="1">IF(AND($G2626,NOT(ISTEXT($G2625)),ISNUMBER(Poczatek),ISNUMBER(Koniec_Projekt)),IFERROR(IF($D2625=LataProjekcji,$F2625,IF($D2625&lt;LataProjekcji,IF((SUM($K2625:P2625)+12)&lt;$D2628,12,$D2628-SUM($K2625:P2625)),0)),0),0)</f>
        <v>0</v>
      </c>
      <c r="R2625" s="5">
        <f ca="1">IF(AND($G2626,NOT(ISTEXT($G2625)),ISNUMBER(Poczatek),ISNUMBER(Koniec_Projekt)),IFERROR(IF($D2625=LataProjekcji,$F2625,IF($D2625&lt;LataProjekcji,IF((SUM($K2625:Q2625)+12)&lt;$D2628,12,$D2628-SUM($K2625:Q2625)),0)),0),0)</f>
        <v>0</v>
      </c>
      <c r="S2625" s="5">
        <f ca="1">IF(AND($G2626,NOT(ISTEXT($G2625)),ISNUMBER(Poczatek),ISNUMBER(Koniec_Projekt)),IFERROR(IF($D2625=LataProjekcji,$F2625,IF($D2625&lt;LataProjekcji,IF((SUM($K2625:R2625)+12)&lt;$D2628,12,$D2628-SUM($K2625:R2625)),0)),0),0)</f>
        <v>0</v>
      </c>
      <c r="T2625" s="5">
        <f ca="1">IF(AND($G2626,NOT(ISTEXT($G2625)),ISNUMBER(Poczatek),ISNUMBER(Koniec_Projekt)),IFERROR(IF($D2625=LataProjekcji,$F2625,IF($D2625&lt;LataProjekcji,IF((SUM($K2625:S2625)+12)&lt;$D2628,12,$D2628-SUM($K2625:S2625)),0)),0),0)</f>
        <v>0</v>
      </c>
      <c r="U2625" s="5">
        <f ca="1">IF(AND($G2626,NOT(ISTEXT($G2625)),ISNUMBER(Poczatek),ISNUMBER(Koniec_Projekt)),IFERROR(IF($D2625=LataProjekcji,$F2625,IF($D2625&lt;LataProjekcji,IF((SUM($K2625:T2625)+12)&lt;$D2628,12,$D2628-SUM($K2625:T2625)),0)),0),0)</f>
        <v>0</v>
      </c>
      <c r="V2625" s="5">
        <f ca="1">IF(AND($G2626,NOT(ISTEXT($G2625)),ISNUMBER(Poczatek),ISNUMBER(Koniec_Projekt)),IFERROR(IF($D2625=LataProjekcji,$F2625,IF($D2625&lt;LataProjekcji,IF((SUM($K2625:U2625)+12)&lt;$D2628,12,$D2628-SUM($K2625:U2625)),0)),0),0)</f>
        <v>0</v>
      </c>
      <c r="W2625" s="5">
        <f ca="1">IF(AND($G2626,NOT(ISTEXT($G2625)),ISNUMBER(Poczatek),ISNUMBER(Koniec_Projekt)),IFERROR(IF($D2625=LataProjekcji,$F2625,IF($D2625&lt;LataProjekcji,IF((SUM($K2625:V2625)+12)&lt;$D2628,12,$D2628-SUM($K2625:V2625)),0)),0),0)</f>
        <v>0</v>
      </c>
      <c r="X2625" s="5">
        <f ca="1">IF(AND($G2626,NOT(ISTEXT($G2625)),ISNUMBER(Poczatek),ISNUMBER(Koniec_Projekt)),IFERROR(IF($D2625=LataProjekcji,$F2625,IF($D2625&lt;LataProjekcji,IF((SUM($K2625:W2625)+12)&lt;$D2628,12,$D2628-SUM($K2625:W2625)),0)),0),0)</f>
        <v>0</v>
      </c>
    </row>
    <row r="2626" spans="2:24" hidden="1">
      <c r="B2626" s="554" t="s">
        <v>807</v>
      </c>
      <c r="D2626" s="5">
        <f ca="1">D1444</f>
        <v>0</v>
      </c>
      <c r="E2626" s="474">
        <f ca="1">E1444</f>
        <v>0</v>
      </c>
      <c r="F2626" s="474">
        <f ca="1">F1444</f>
        <v>0</v>
      </c>
      <c r="G2626" s="1" t="b">
        <f>NOT(ISBLANK(am_budynki))</f>
        <v>0</v>
      </c>
      <c r="H2626" s="566" t="b">
        <f ca="1">SUM(K2626:X2626)=E2628</f>
        <v>1</v>
      </c>
      <c r="I2626" s="1" t="s">
        <v>802</v>
      </c>
      <c r="K2626" s="565">
        <f ca="1">IF(AND($G2626,NOT(ISTEXT($G2625)),ISNUMBER(Poczatek),ISNUMBER(Koniec_Projekt)),IFERROR(IF($D2625=LataProjekcji,IF($F2625&gt;$E2628,$E2628,$F2625),IF($D2628&gt;=$E2628,(IF($D2625&lt;LataProjekcji,IF((SUM(J2626:$K2626)+12)&lt;$E2628,12,$E2628-SUM(J2626:$K2626)),0)),(IF($D2625&lt;LataProjekcji,IF((SUM(J2626:$K2626)+12)&lt;$D2628,12,$D2628-SUM(J2626:$K2626)),0)))),0),0)</f>
        <v>0</v>
      </c>
      <c r="L2626" s="565">
        <f ca="1">IF(AND($G2626,NOT(ISTEXT($G2625)),ISNUMBER(Poczatek),ISNUMBER(Koniec_Projekt)),IFERROR(IF($D2625=LataProjekcji,IF($F2625&gt;$E2628,$E2628,$F2625),IF($D2628&gt;=$E2628,(IF($D2625&lt;LataProjekcji,IF((SUM($K2626:K2626)+12)&lt;$E2628,12,$E2628-SUM($K2626:K2626)),0)),(IF($D2625&lt;LataProjekcji,IF((SUM($K2626:K2626)+12)&lt;$D2628,12,$D2628-SUM($K2626:K2626)),0)))),0),0)</f>
        <v>0</v>
      </c>
      <c r="M2626" s="565">
        <f ca="1">IF(AND($G2626,NOT(ISTEXT($G2625)),ISNUMBER(Poczatek),ISNUMBER(Koniec_Projekt)),IFERROR(IF($D2625=LataProjekcji,IF($F2625&gt;$E2628,$E2628,$F2625),IF($D2628&gt;=$E2628,(IF($D2625&lt;LataProjekcji,IF((SUM($K2626:L2626)+12)&lt;$E2628,12,$E2628-SUM($K2626:L2626)),0)),(IF($D2625&lt;LataProjekcji,IF((SUM($K2626:L2626)+12)&lt;$D2628,12,$D2628-SUM($K2626:L2626)),0)))),0),0)</f>
        <v>0</v>
      </c>
      <c r="N2626" s="565">
        <f ca="1">IF(AND($G2626,NOT(ISTEXT($G2625)),ISNUMBER(Poczatek),ISNUMBER(Koniec_Projekt)),IFERROR(IF($D2625=LataProjekcji,IF($F2625&gt;$E2628,$E2628,$F2625),IF($D2628&gt;=$E2628,(IF($D2625&lt;LataProjekcji,IF((SUM($K2626:M2626)+12)&lt;$E2628,12,$E2628-SUM($K2626:M2626)),0)),(IF($D2625&lt;LataProjekcji,IF((SUM($K2626:M2626)+12)&lt;$D2628,12,$D2628-SUM($K2626:M2626)),0)))),0),0)</f>
        <v>0</v>
      </c>
      <c r="O2626" s="565">
        <f ca="1">IF(AND($G2626,NOT(ISTEXT($G2625)),ISNUMBER(Poczatek),ISNUMBER(Koniec_Projekt)),IFERROR(IF($D2625=LataProjekcji,IF($F2625&gt;$E2628,$E2628,$F2625),IF($D2628&gt;=$E2628,(IF($D2625&lt;LataProjekcji,IF((SUM($K2626:N2626)+12)&lt;$E2628,12,$E2628-SUM($K2626:N2626)),0)),(IF($D2625&lt;LataProjekcji,IF((SUM($K2626:N2626)+12)&lt;$D2628,12,$D2628-SUM($K2626:N2626)),0)))),0),0)</f>
        <v>0</v>
      </c>
      <c r="P2626" s="565">
        <f ca="1">IF(AND($G2626,NOT(ISTEXT($G2625)),ISNUMBER(Poczatek),ISNUMBER(Koniec_Projekt)),IFERROR(IF($D2625=LataProjekcji,IF($F2625&gt;$E2628,$E2628,$F2625),IF($D2628&gt;=$E2628,(IF($D2625&lt;LataProjekcji,IF((SUM($K2626:O2626)+12)&lt;$E2628,12,$E2628-SUM($K2626:O2626)),0)),(IF($D2625&lt;LataProjekcji,IF((SUM($K2626:O2626)+12)&lt;$D2628,12,$D2628-SUM($K2626:O2626)),0)))),0),0)</f>
        <v>0</v>
      </c>
      <c r="Q2626" s="565">
        <f ca="1">IF(AND($G2626,NOT(ISTEXT($G2625)),ISNUMBER(Poczatek),ISNUMBER(Koniec_Projekt)),IFERROR(IF($D2625=LataProjekcji,IF($F2625&gt;$E2628,$E2628,$F2625),IF($D2628&gt;=$E2628,(IF($D2625&lt;LataProjekcji,IF((SUM($K2626:P2626)+12)&lt;$E2628,12,$E2628-SUM($K2626:P2626)),0)),(IF($D2625&lt;LataProjekcji,IF((SUM($K2626:P2626)+12)&lt;$D2628,12,$D2628-SUM($K2626:P2626)),0)))),0),0)</f>
        <v>0</v>
      </c>
      <c r="R2626" s="565">
        <f ca="1">IF(AND($G2626,NOT(ISTEXT($G2625)),ISNUMBER(Poczatek),ISNUMBER(Koniec_Projekt)),IFERROR(IF($D2625=LataProjekcji,IF($F2625&gt;$E2628,$E2628,$F2625),IF($D2628&gt;=$E2628,(IF($D2625&lt;LataProjekcji,IF((SUM($K2626:Q2626)+12)&lt;$E2628,12,$E2628-SUM($K2626:Q2626)),0)),(IF($D2625&lt;LataProjekcji,IF((SUM($K2626:Q2626)+12)&lt;$D2628,12,$D2628-SUM($K2626:Q2626)),0)))),0),0)</f>
        <v>0</v>
      </c>
      <c r="S2626" s="565">
        <f ca="1">IF(AND($G2626,NOT(ISTEXT($G2625)),ISNUMBER(Poczatek),ISNUMBER(Koniec_Projekt)),IFERROR(IF($D2625=LataProjekcji,IF($F2625&gt;$E2628,$E2628,$F2625),IF($D2628&gt;=$E2628,(IF($D2625&lt;LataProjekcji,IF((SUM($K2626:R2626)+12)&lt;$E2628,12,$E2628-SUM($K2626:R2626)),0)),(IF($D2625&lt;LataProjekcji,IF((SUM($K2626:R2626)+12)&lt;$D2628,12,$D2628-SUM($K2626:R2626)),0)))),0),0)</f>
        <v>0</v>
      </c>
      <c r="T2626" s="565">
        <f ca="1">IF(AND($G2626,NOT(ISTEXT($G2625)),ISNUMBER(Poczatek),ISNUMBER(Koniec_Projekt)),IFERROR(IF($D2625=LataProjekcji,IF($F2625&gt;$E2628,$E2628,$F2625),IF($D2628&gt;=$E2628,(IF($D2625&lt;LataProjekcji,IF((SUM($K2626:S2626)+12)&lt;$E2628,12,$E2628-SUM($K2626:S2626)),0)),(IF($D2625&lt;LataProjekcji,IF((SUM($K2626:S2626)+12)&lt;$D2628,12,$D2628-SUM($K2626:S2626)),0)))),0),0)</f>
        <v>0</v>
      </c>
      <c r="U2626" s="565">
        <f ca="1">IF(AND($G2626,NOT(ISTEXT($G2625)),ISNUMBER(Poczatek),ISNUMBER(Koniec_Projekt)),IFERROR(IF($D2625=LataProjekcji,IF($F2625&gt;$E2628,$E2628,$F2625),IF($D2628&gt;=$E2628,(IF($D2625&lt;LataProjekcji,IF((SUM($K2626:T2626)+12)&lt;$E2628,12,$E2628-SUM($K2626:T2626)),0)),(IF($D2625&lt;LataProjekcji,IF((SUM($K2626:T2626)+12)&lt;$D2628,12,$D2628-SUM($K2626:T2626)),0)))),0),0)</f>
        <v>0</v>
      </c>
      <c r="V2626" s="565">
        <f ca="1">IF(AND($G2626,NOT(ISTEXT($G2625)),ISNUMBER(Poczatek),ISNUMBER(Koniec_Projekt)),IFERROR(IF($D2625=LataProjekcji,IF($F2625&gt;$E2628,$E2628,$F2625),IF($D2628&gt;=$E2628,(IF($D2625&lt;LataProjekcji,IF((SUM($K2626:U2626)+12)&lt;$E2628,12,$E2628-SUM($K2626:U2626)),0)),(IF($D2625&lt;LataProjekcji,IF((SUM($K2626:U2626)+12)&lt;$D2628,12,$D2628-SUM($K2626:U2626)),0)))),0),0)</f>
        <v>0</v>
      </c>
      <c r="W2626" s="565">
        <f ca="1">IF(AND($G2626,NOT(ISTEXT($G2625)),ISNUMBER(Poczatek),ISNUMBER(Koniec_Projekt)),IFERROR(IF($D2625=LataProjekcji,IF($F2625&gt;$E2628,$E2628,$F2625),IF($D2628&gt;=$E2628,(IF($D2625&lt;LataProjekcji,IF((SUM($K2626:V2626)+12)&lt;$E2628,12,$E2628-SUM($K2626:V2626)),0)),(IF($D2625&lt;LataProjekcji,IF((SUM($K2626:V2626)+12)&lt;$D2628,12,$D2628-SUM($K2626:V2626)),0)))),0),0)</f>
        <v>0</v>
      </c>
      <c r="X2626" s="565">
        <f ca="1">IF(AND($G2626,NOT(ISTEXT($G2625)),ISNUMBER(Poczatek),ISNUMBER(Koniec_Projekt)),IFERROR(IF($D2625=LataProjekcji,IF($F2625&gt;$E2628,$E2628,$F2625),IF($D2628&gt;=$E2628,(IF($D2625&lt;LataProjekcji,IF((SUM($K2626:W2626)+12)&lt;$E2628,12,$E2628-SUM($K2626:W2626)),0)),(IF($D2625&lt;LataProjekcji,IF((SUM($K2626:W2626)+12)&lt;$D2628,12,$D2628-SUM($K2626:W2626)),0)))),0),0)</f>
        <v>0</v>
      </c>
    </row>
    <row r="2627" spans="2:24" hidden="1">
      <c r="B2627" s="554" t="s">
        <v>806</v>
      </c>
      <c r="D2627" s="474">
        <f ca="1">D1445</f>
        <v>0</v>
      </c>
      <c r="E2627" s="474">
        <f ca="1">IF(D2626&gt;10,ROUND(D2627/12,2),D2627)</f>
        <v>0</v>
      </c>
      <c r="F2627" s="552">
        <f>Koniec_Projekt</f>
        <v>0</v>
      </c>
      <c r="G2627" s="330">
        <f>Miesiac_Koniec_Projekt</f>
        <v>0</v>
      </c>
      <c r="H2627" s="566" t="b">
        <f ca="1">SUM(K2627:X2627)=D2626</f>
        <v>1</v>
      </c>
      <c r="I2627" s="1" t="s">
        <v>739</v>
      </c>
      <c r="K2627" s="256">
        <f ca="1">IF(AND($G2626,NOT(ISTEXT($G2625)),ISNUMBER(Poczatek),ISNUMBER(Koniec_Projekt)),IFERROR(IF(LataProjekcji=$F2628,ROUND($D2626,0),ROUND(K2625*$E2627,0)),0),0)</f>
        <v>0</v>
      </c>
      <c r="L2627" s="5">
        <f ca="1">IF(AND($G2626,NOT(ISTEXT($G2625)),ISNUMBER(Poczatek),ISNUMBER(Koniec_Projekt)),IFERROR(IF(LataProjekcji=$F2628,ROUND($D2626-SUM(K2627:$K2627),0),ROUND(L2625*$E2627,0)),0),0)</f>
        <v>0</v>
      </c>
      <c r="M2627" s="5">
        <f ca="1">IF(AND($G2626,NOT(ISTEXT($G2625)),ISNUMBER(Poczatek),ISNUMBER(Koniec_Projekt)),IFERROR(IF(LataProjekcji=$F2628,ROUND($D2626-SUM($K2627:L2627),0),ROUND(M2625*$E2627,0)),0),0)</f>
        <v>0</v>
      </c>
      <c r="N2627" s="5">
        <f ca="1">IF(AND($G2626,NOT(ISTEXT($G2625)),ISNUMBER(Poczatek),ISNUMBER(Koniec_Projekt)),IFERROR(IF(LataProjekcji=$F2628,ROUND($D2626-SUM($K2627:M2627),0),ROUND(N2625*$E2627,0)),0),0)</f>
        <v>0</v>
      </c>
      <c r="O2627" s="5">
        <f ca="1">IF(AND($G2626,NOT(ISTEXT($G2625)),ISNUMBER(Poczatek),ISNUMBER(Koniec_Projekt)),IFERROR(IF(LataProjekcji=$F2628,ROUND($D2626-SUM($K2627:N2627),0),ROUND(O2625*$E2627,0)),0),0)</f>
        <v>0</v>
      </c>
      <c r="P2627" s="5">
        <f ca="1">IF(AND($G2626,NOT(ISTEXT($G2625)),ISNUMBER(Poczatek),ISNUMBER(Koniec_Projekt)),IFERROR(IF(LataProjekcji=$F2628,ROUND($D2626-SUM($K2627:O2627),0),ROUND(P2625*$E2627,0)),0),0)</f>
        <v>0</v>
      </c>
      <c r="Q2627" s="5">
        <f ca="1">IF(AND($G2626,NOT(ISTEXT($G2625)),ISNUMBER(Poczatek),ISNUMBER(Koniec_Projekt)),IFERROR(IF(LataProjekcji=$F2628,ROUND($D2626-SUM($K2627:P2627),0),ROUND(Q2625*$E2627,0)),0),0)</f>
        <v>0</v>
      </c>
      <c r="R2627" s="5">
        <f ca="1">IF(AND($G2626,NOT(ISTEXT($G2625)),ISNUMBER(Poczatek),ISNUMBER(Koniec_Projekt)),IFERROR(IF(LataProjekcji=$F2628,ROUND($D2626-SUM($K2627:Q2627),0),ROUND(R2625*$E2627,0)),0),0)</f>
        <v>0</v>
      </c>
      <c r="S2627" s="5">
        <f ca="1">IF(AND($G2626,NOT(ISTEXT($G2625)),ISNUMBER(Poczatek),ISNUMBER(Koniec_Projekt)),IFERROR(IF(LataProjekcji=$F2628,ROUND($D2626-SUM($K2627:R2627),0),ROUND(S2625*$E2627,0)),0),0)</f>
        <v>0</v>
      </c>
      <c r="T2627" s="5">
        <f ca="1">IF(AND($G2626,NOT(ISTEXT($G2625)),ISNUMBER(Poczatek),ISNUMBER(Koniec_Projekt)),IFERROR(IF(LataProjekcji=$F2628,ROUND($D2626-SUM($K2627:S2627),0),ROUND(T2625*$E2627,0)),0),0)</f>
        <v>0</v>
      </c>
      <c r="U2627" s="5">
        <f ca="1">IF(AND($G2626,NOT(ISTEXT($G2625)),ISNUMBER(Poczatek),ISNUMBER(Koniec_Projekt)),IFERROR(IF(LataProjekcji=$F2628,ROUND($D2626-SUM($K2627:T2627),0),ROUND(U2625*$E2627,0)),0),0)</f>
        <v>0</v>
      </c>
      <c r="V2627" s="5">
        <f ca="1">IF(AND($G2626,NOT(ISTEXT($G2625)),ISNUMBER(Poczatek),ISNUMBER(Koniec_Projekt)),IFERROR(IF(LataProjekcji=$F2628,ROUND($D2626-SUM($K2627:U2627),0),ROUND(V2625*$E2627,0)),0),0)</f>
        <v>0</v>
      </c>
      <c r="W2627" s="5">
        <f ca="1">IF(AND($G2626,NOT(ISTEXT($G2625)),ISNUMBER(Poczatek),ISNUMBER(Koniec_Projekt)),IFERROR(IF(LataProjekcji=$F2628,ROUND($D2626-SUM($K2627:V2627),0),ROUND(W2625*$E2627,0)),0),0)</f>
        <v>0</v>
      </c>
      <c r="X2627" s="5">
        <f ca="1">IF(AND($G2626,NOT(ISTEXT($G2625)),ISNUMBER(Poczatek),ISNUMBER(Koniec_Projekt)),IFERROR(IF(LataProjekcji=$F2628,ROUND($D2626-SUM($K2627:W2627),0),ROUND(X2625*$E2627,0)),0),0)</f>
        <v>0</v>
      </c>
    </row>
    <row r="2628" spans="2:24" hidden="1">
      <c r="B2628" s="554" t="s">
        <v>803</v>
      </c>
      <c r="D2628" s="1">
        <f ca="1">IFERROR(ROUNDUP(D2626/E2627,0),0)</f>
        <v>0</v>
      </c>
      <c r="E2628" s="1">
        <f ca="1">IF(D2628=0,0,DATEDIF(DATE(D2625,E2625,1),DATE(F2627,G2627,1),"m"))</f>
        <v>0</v>
      </c>
      <c r="F2628" s="1" t="str">
        <f ca="1">IFERROR(YEAR(G2625),"brak daty")</f>
        <v>brak daty</v>
      </c>
      <c r="G2628" s="1" t="str">
        <f ca="1">IFERROR(MONTH(G2625),"brak daty")</f>
        <v>brak daty</v>
      </c>
      <c r="I2628" s="1" t="s">
        <v>444</v>
      </c>
      <c r="K2628" s="5">
        <f ca="1">IF(AND($G2626,NOT(ISTEXT($G2625)),ISNUMBER(Poczatek),ISNUMBER(Koniec_Projekt)),IFERROR(IF(LataProjekcji=$F2627,IF(AND($G2627=$G2628,$F2627=$F2628),ROUND($D2626-SUM($K2628),0),ROUND(K2626*$E2627,0)),IF(LataProjekcji&gt;$F2627,0,ROUND(K2626*$E2627,0))),0),0)</f>
        <v>0</v>
      </c>
      <c r="L2628" s="5">
        <f ca="1">IF(AND($G2626,NOT(ISTEXT($G2625)),ISNUMBER(Poczatek),ISNUMBER(Koniec_Projekt)),IFERROR(IF(LataProjekcji=$F2627,IF(AND($G2627=$G2628,$F2627=$F2628),ROUND($D2626-SUM($K2628:K2628),0),ROUND(L2626*$E2627,0)),IF(LataProjekcji&gt;$F2627,0,ROUND(L2626*$E2627,0))),0),0)</f>
        <v>0</v>
      </c>
      <c r="M2628" s="5">
        <f ca="1">IF(AND($G2626,NOT(ISTEXT($G2625)),ISNUMBER(Poczatek),ISNUMBER(Koniec_Projekt)),IFERROR(IF(LataProjekcji=$F2627,IF(AND($G2627=$G2628,$F2627=$F2628),ROUND($D2626-SUM($K2628:L2628),0),ROUND(M2626*$E2627,0)),IF(LataProjekcji&gt;$F2627,0,ROUND(M2626*$E2627,0))),0),0)</f>
        <v>0</v>
      </c>
      <c r="N2628" s="5">
        <f ca="1">IF(AND($G2626,NOT(ISTEXT($G2625)),ISNUMBER(Poczatek),ISNUMBER(Koniec_Projekt)),IFERROR(IF(LataProjekcji=$F2627,IF(AND($G2627=$G2628,$F2627=$F2628),ROUND($D2626-SUM($K2628:M2628),0),ROUND(N2626*$E2627,0)),IF(LataProjekcji&gt;$F2627,0,ROUND(N2626*$E2627,0))),0),0)</f>
        <v>0</v>
      </c>
      <c r="O2628" s="5">
        <f ca="1">IF(AND($G2626,NOT(ISTEXT($G2625)),ISNUMBER(Poczatek),ISNUMBER(Koniec_Projekt)),IFERROR(IF(LataProjekcji=$F2627,IF(AND($G2627=$G2628,$F2627=$F2628),ROUND($D2626-SUM($K2628:N2628),0),ROUND(O2626*$E2627,0)),IF(LataProjekcji&gt;$F2627,0,ROUND(O2626*$E2627,0))),0),0)</f>
        <v>0</v>
      </c>
      <c r="P2628" s="5">
        <f ca="1">IF(AND($G2626,NOT(ISTEXT($G2625)),ISNUMBER(Poczatek),ISNUMBER(Koniec_Projekt)),IFERROR(IF(LataProjekcji=$F2627,IF(AND($G2627=$G2628,$F2627=$F2628),ROUND($D2626-SUM($K2628:O2628),0),ROUND(P2626*$E2627,0)),IF(LataProjekcji&gt;$F2627,0,ROUND(P2626*$E2627,0))),0),0)</f>
        <v>0</v>
      </c>
      <c r="Q2628" s="5">
        <f ca="1">IF(AND($G2626,NOT(ISTEXT($G2625)),ISNUMBER(Poczatek),ISNUMBER(Koniec_Projekt)),IFERROR(IF(LataProjekcji=$F2627,IF(AND($G2627=$G2628,$F2627=$F2628),ROUND($D2626-SUM($K2628:P2628),0),ROUND(Q2626*$E2627,0)),IF(LataProjekcji&gt;$F2627,0,ROUND(Q2626*$E2627,0))),0),0)</f>
        <v>0</v>
      </c>
      <c r="R2628" s="5">
        <f ca="1">IF(AND($G2626,NOT(ISTEXT($G2625)),ISNUMBER(Poczatek),ISNUMBER(Koniec_Projekt)),IFERROR(IF(LataProjekcji=$F2627,IF(AND($G2627=$G2628,$F2627=$F2628),ROUND($D2626-SUM($K2628:Q2628),0),ROUND(R2626*$E2627,0)),IF(LataProjekcji&gt;$F2627,0,ROUND(R2626*$E2627,0))),0),0)</f>
        <v>0</v>
      </c>
      <c r="S2628" s="5">
        <f ca="1">IF(AND($G2626,NOT(ISTEXT($G2625)),ISNUMBER(Poczatek),ISNUMBER(Koniec_Projekt)),IFERROR(IF(LataProjekcji=$F2627,IF(AND($G2627=$G2628,$F2627=$F2628),ROUND($D2626-SUM($K2628:R2628),0),ROUND(S2626*$E2627,0)),IF(LataProjekcji&gt;$F2627,0,ROUND(S2626*$E2627,0))),0),0)</f>
        <v>0</v>
      </c>
      <c r="T2628" s="5">
        <f ca="1">IF(AND($G2626,NOT(ISTEXT($G2625)),ISNUMBER(Poczatek),ISNUMBER(Koniec_Projekt)),IFERROR(IF(LataProjekcji=$F2627,IF(AND($G2627=$G2628,$F2627=$F2628),ROUND($D2626-SUM($K2628:S2628),0),ROUND(T2626*$E2627,0)),IF(LataProjekcji&gt;$F2627,0,ROUND(T2626*$E2627,0))),0),0)</f>
        <v>0</v>
      </c>
      <c r="U2628" s="5">
        <f ca="1">IF(AND($G2626,NOT(ISTEXT($G2625)),ISNUMBER(Poczatek),ISNUMBER(Koniec_Projekt)),IFERROR(IF(LataProjekcji=$F2627,IF(AND($G2627=$G2628,$F2627=$F2628),ROUND($D2626-SUM($K2628:T2628),0),ROUND(U2626*$E2627,0)),IF(LataProjekcji&gt;$F2627,0,ROUND(U2626*$E2627,0))),0),0)</f>
        <v>0</v>
      </c>
      <c r="V2628" s="5">
        <f ca="1">IF(AND($G2626,NOT(ISTEXT($G2625)),ISNUMBER(Poczatek),ISNUMBER(Koniec_Projekt)),IFERROR(IF(LataProjekcji=$F2627,IF(AND($G2627=$G2628,$F2627=$F2628),ROUND($D2626-SUM($K2628:U2628),0),ROUND(V2626*$E2627,0)),IF(LataProjekcji&gt;$F2627,0,ROUND(V2626*$E2627,0))),0),0)</f>
        <v>0</v>
      </c>
      <c r="W2628" s="5">
        <f ca="1">IF(AND($G2626,NOT(ISTEXT($G2625)),ISNUMBER(Poczatek),ISNUMBER(Koniec_Projekt)),IFERROR(IF(LataProjekcji=$F2627,IF(AND($G2627=$G2628,$F2627=$F2628),ROUND($D2626-SUM($K2628:V2628),0),ROUND(W2626*$E2627,0)),IF(LataProjekcji&gt;$F2627,0,ROUND(W2626*$E2627,0))),0),0)</f>
        <v>0</v>
      </c>
      <c r="X2628" s="5">
        <f ca="1">IF(AND($G2626,NOT(ISTEXT($G2625)),ISNUMBER(Poczatek),ISNUMBER(Koniec_Projekt)),IFERROR(IF(LataProjekcji=$F2627,IF(AND($G2627=$G2628,$F2627=$F2628),ROUND($D2626-SUM($K2628:W2628),0),ROUND(X2626*$E2627,0)),IF(LataProjekcji&gt;$F2627,0,ROUND(X2626*$E2627,0))),0),0)</f>
        <v>0</v>
      </c>
    </row>
    <row r="2629" spans="2:24" ht="12.75" hidden="1" thickBot="1">
      <c r="B2629" s="555" t="s">
        <v>804</v>
      </c>
      <c r="C2629" s="556"/>
      <c r="D2629" s="557">
        <f ca="1">IF(D2626&gt;10,ROUND((D2628-1)*E2627,0),E2627)</f>
        <v>0</v>
      </c>
      <c r="E2629" s="557">
        <f ca="1">D2626-D2629</f>
        <v>0</v>
      </c>
      <c r="F2629" s="556"/>
      <c r="G2629" s="556"/>
      <c r="H2629" s="556"/>
      <c r="I2629" s="556"/>
      <c r="J2629" s="556"/>
      <c r="K2629" s="556"/>
      <c r="L2629" s="556"/>
      <c r="M2629" s="556"/>
      <c r="N2629" s="556"/>
      <c r="O2629" s="556"/>
      <c r="P2629" s="556"/>
      <c r="Q2629" s="556"/>
      <c r="R2629" s="556"/>
      <c r="S2629" s="556"/>
      <c r="T2629" s="556"/>
      <c r="U2629" s="556"/>
      <c r="V2629" s="556"/>
      <c r="W2629" s="556"/>
      <c r="X2629" s="556"/>
    </row>
    <row r="2630" spans="2:24" ht="12.75" hidden="1" thickTop="1"/>
    <row r="2631" spans="2:24" ht="12.75" hidden="1" thickBot="1">
      <c r="B2631" s="558" t="str">
        <f ca="1">"nazwa ST: "&amp;B1449</f>
        <v>nazwa ST: 0</v>
      </c>
      <c r="C2631" s="558"/>
      <c r="D2631" s="559">
        <f>D1449</f>
        <v>87</v>
      </c>
      <c r="E2631" s="558"/>
      <c r="F2631" s="558"/>
      <c r="G2631" s="558"/>
      <c r="H2631" s="558"/>
      <c r="I2631" s="558"/>
      <c r="J2631" s="558"/>
      <c r="K2631" s="567" t="str">
        <f t="shared" ref="K2631:X2631" si="1755">LataProjekcji</f>
        <v>Uzupełnij dane</v>
      </c>
      <c r="L2631" s="567" t="str">
        <f t="shared" si="1755"/>
        <v/>
      </c>
      <c r="M2631" s="567" t="str">
        <f t="shared" si="1755"/>
        <v/>
      </c>
      <c r="N2631" s="567" t="str">
        <f t="shared" si="1755"/>
        <v/>
      </c>
      <c r="O2631" s="567" t="str">
        <f t="shared" si="1755"/>
        <v/>
      </c>
      <c r="P2631" s="567" t="str">
        <f t="shared" si="1755"/>
        <v/>
      </c>
      <c r="Q2631" s="567" t="str">
        <f t="shared" si="1755"/>
        <v/>
      </c>
      <c r="R2631" s="567" t="str">
        <f t="shared" si="1755"/>
        <v/>
      </c>
      <c r="S2631" s="567" t="str">
        <f t="shared" si="1755"/>
        <v/>
      </c>
      <c r="T2631" s="567" t="str">
        <f t="shared" si="1755"/>
        <v/>
      </c>
      <c r="U2631" s="567" t="str">
        <f t="shared" si="1755"/>
        <v/>
      </c>
      <c r="V2631" s="567" t="str">
        <f t="shared" si="1755"/>
        <v/>
      </c>
      <c r="W2631" s="567" t="str">
        <f t="shared" si="1755"/>
        <v/>
      </c>
      <c r="X2631" s="567" t="str">
        <f t="shared" si="1755"/>
        <v/>
      </c>
    </row>
    <row r="2632" spans="2:24" hidden="1">
      <c r="B2632" s="554" t="s">
        <v>805</v>
      </c>
      <c r="D2632" s="1">
        <f ca="1">D1450</f>
        <v>1900</v>
      </c>
      <c r="E2632" s="1">
        <f ca="1">E1450</f>
        <v>1</v>
      </c>
      <c r="F2632" s="1">
        <f ca="1">IF(D2633&gt;10,F1450,1)</f>
        <v>1</v>
      </c>
      <c r="G2632" s="553" t="str">
        <f ca="1">IF(ISBLANK(OFFSET($E$269,$D2631,0)),"brak daty",IF(D2633&gt;10,EDATE(OFFSET($E$269,$D2631,0),D2635),DATE(D2632,E2632,1)))</f>
        <v>brak daty</v>
      </c>
      <c r="H2632" s="566" t="b">
        <f ca="1">SUM(K2632:X2632)=D2635</f>
        <v>1</v>
      </c>
      <c r="I2632" s="1" t="s">
        <v>801</v>
      </c>
      <c r="K2632" s="5">
        <f ca="1">IF(AND($G2633,NOT(ISTEXT($G2632)),ISNUMBER(Poczatek),ISNUMBER(Koniec_Projekt)),IFERROR(IF($D2632=LataProjekcji,$F2632,IF($D2632&lt;LataProjekcji,IF((SUM(K2632)+12)&lt;$D2635,12,$D2635-SUM(K2632)),0)),0),0)</f>
        <v>0</v>
      </c>
      <c r="L2632" s="5">
        <f ca="1">IF(AND($G2633,NOT(ISTEXT($G2632)),ISNUMBER(Poczatek),ISNUMBER(Koniec_Projekt)),IFERROR(IF($D2632=LataProjekcji,$F2632,IF($D2632&lt;LataProjekcji,IF((SUM($K2632:K2632)+12)&lt;$D2635,12,$D2635-SUM($K2632:K2632)),0)),0),0)</f>
        <v>0</v>
      </c>
      <c r="M2632" s="5">
        <f ca="1">IF(AND($G2633,NOT(ISTEXT($G2632)),ISNUMBER(Poczatek),ISNUMBER(Koniec_Projekt)),IFERROR(IF($D2632=LataProjekcji,$F2632,IF($D2632&lt;LataProjekcji,IF((SUM($K2632:L2632)+12)&lt;$D2635,12,$D2635-SUM($K2632:L2632)),0)),0),0)</f>
        <v>0</v>
      </c>
      <c r="N2632" s="5">
        <f ca="1">IF(AND($G2633,NOT(ISTEXT($G2632)),ISNUMBER(Poczatek),ISNUMBER(Koniec_Projekt)),IFERROR(IF($D2632=LataProjekcji,$F2632,IF($D2632&lt;LataProjekcji,IF((SUM($K2632:M2632)+12)&lt;$D2635,12,$D2635-SUM($K2632:M2632)),0)),0),0)</f>
        <v>0</v>
      </c>
      <c r="O2632" s="5">
        <f ca="1">IF(AND($G2633,NOT(ISTEXT($G2632)),ISNUMBER(Poczatek),ISNUMBER(Koniec_Projekt)),IFERROR(IF($D2632=LataProjekcji,$F2632,IF($D2632&lt;LataProjekcji,IF((SUM($K2632:N2632)+12)&lt;$D2635,12,$D2635-SUM($K2632:N2632)),0)),0),0)</f>
        <v>0</v>
      </c>
      <c r="P2632" s="5">
        <f ca="1">IF(AND($G2633,NOT(ISTEXT($G2632)),ISNUMBER(Poczatek),ISNUMBER(Koniec_Projekt)),IFERROR(IF($D2632=LataProjekcji,$F2632,IF($D2632&lt;LataProjekcji,IF((SUM($K2632:O2632)+12)&lt;$D2635,12,$D2635-SUM($K2632:O2632)),0)),0),0)</f>
        <v>0</v>
      </c>
      <c r="Q2632" s="5">
        <f ca="1">IF(AND($G2633,NOT(ISTEXT($G2632)),ISNUMBER(Poczatek),ISNUMBER(Koniec_Projekt)),IFERROR(IF($D2632=LataProjekcji,$F2632,IF($D2632&lt;LataProjekcji,IF((SUM($K2632:P2632)+12)&lt;$D2635,12,$D2635-SUM($K2632:P2632)),0)),0),0)</f>
        <v>0</v>
      </c>
      <c r="R2632" s="5">
        <f ca="1">IF(AND($G2633,NOT(ISTEXT($G2632)),ISNUMBER(Poczatek),ISNUMBER(Koniec_Projekt)),IFERROR(IF($D2632=LataProjekcji,$F2632,IF($D2632&lt;LataProjekcji,IF((SUM($K2632:Q2632)+12)&lt;$D2635,12,$D2635-SUM($K2632:Q2632)),0)),0),0)</f>
        <v>0</v>
      </c>
      <c r="S2632" s="5">
        <f ca="1">IF(AND($G2633,NOT(ISTEXT($G2632)),ISNUMBER(Poczatek),ISNUMBER(Koniec_Projekt)),IFERROR(IF($D2632=LataProjekcji,$F2632,IF($D2632&lt;LataProjekcji,IF((SUM($K2632:R2632)+12)&lt;$D2635,12,$D2635-SUM($K2632:R2632)),0)),0),0)</f>
        <v>0</v>
      </c>
      <c r="T2632" s="5">
        <f ca="1">IF(AND($G2633,NOT(ISTEXT($G2632)),ISNUMBER(Poczatek),ISNUMBER(Koniec_Projekt)),IFERROR(IF($D2632=LataProjekcji,$F2632,IF($D2632&lt;LataProjekcji,IF((SUM($K2632:S2632)+12)&lt;$D2635,12,$D2635-SUM($K2632:S2632)),0)),0),0)</f>
        <v>0</v>
      </c>
      <c r="U2632" s="5">
        <f ca="1">IF(AND($G2633,NOT(ISTEXT($G2632)),ISNUMBER(Poczatek),ISNUMBER(Koniec_Projekt)),IFERROR(IF($D2632=LataProjekcji,$F2632,IF($D2632&lt;LataProjekcji,IF((SUM($K2632:T2632)+12)&lt;$D2635,12,$D2635-SUM($K2632:T2632)),0)),0),0)</f>
        <v>0</v>
      </c>
      <c r="V2632" s="5">
        <f ca="1">IF(AND($G2633,NOT(ISTEXT($G2632)),ISNUMBER(Poczatek),ISNUMBER(Koniec_Projekt)),IFERROR(IF($D2632=LataProjekcji,$F2632,IF($D2632&lt;LataProjekcji,IF((SUM($K2632:U2632)+12)&lt;$D2635,12,$D2635-SUM($K2632:U2632)),0)),0),0)</f>
        <v>0</v>
      </c>
      <c r="W2632" s="5">
        <f ca="1">IF(AND($G2633,NOT(ISTEXT($G2632)),ISNUMBER(Poczatek),ISNUMBER(Koniec_Projekt)),IFERROR(IF($D2632=LataProjekcji,$F2632,IF($D2632&lt;LataProjekcji,IF((SUM($K2632:V2632)+12)&lt;$D2635,12,$D2635-SUM($K2632:V2632)),0)),0),0)</f>
        <v>0</v>
      </c>
      <c r="X2632" s="5">
        <f ca="1">IF(AND($G2633,NOT(ISTEXT($G2632)),ISNUMBER(Poczatek),ISNUMBER(Koniec_Projekt)),IFERROR(IF($D2632=LataProjekcji,$F2632,IF($D2632&lt;LataProjekcji,IF((SUM($K2632:W2632)+12)&lt;$D2635,12,$D2635-SUM($K2632:W2632)),0)),0),0)</f>
        <v>0</v>
      </c>
    </row>
    <row r="2633" spans="2:24" hidden="1">
      <c r="B2633" s="554" t="s">
        <v>807</v>
      </c>
      <c r="D2633" s="5">
        <f ca="1">D1451</f>
        <v>0</v>
      </c>
      <c r="E2633" s="474">
        <f ca="1">E1451</f>
        <v>0</v>
      </c>
      <c r="F2633" s="474">
        <f ca="1">F1451</f>
        <v>0</v>
      </c>
      <c r="G2633" s="1" t="b">
        <f>NOT(ISBLANK(am_budynki))</f>
        <v>0</v>
      </c>
      <c r="H2633" s="566" t="b">
        <f ca="1">SUM(K2633:X2633)=E2635</f>
        <v>1</v>
      </c>
      <c r="I2633" s="1" t="s">
        <v>802</v>
      </c>
      <c r="K2633" s="565">
        <f ca="1">IF(AND($G2633,NOT(ISTEXT($G2632)),ISNUMBER(Poczatek),ISNUMBER(Koniec_Projekt)),IFERROR(IF($D2632=LataProjekcji,IF($F2632&gt;$E2635,$E2635,$F2632),IF($D2635&gt;=$E2635,(IF($D2632&lt;LataProjekcji,IF((SUM(J2633:$K2633)+12)&lt;$E2635,12,$E2635-SUM(J2633:$K2633)),0)),(IF($D2632&lt;LataProjekcji,IF((SUM(J2633:$K2633)+12)&lt;$D2635,12,$D2635-SUM(J2633:$K2633)),0)))),0),0)</f>
        <v>0</v>
      </c>
      <c r="L2633" s="565">
        <f ca="1">IF(AND($G2633,NOT(ISTEXT($G2632)),ISNUMBER(Poczatek),ISNUMBER(Koniec_Projekt)),IFERROR(IF($D2632=LataProjekcji,IF($F2632&gt;$E2635,$E2635,$F2632),IF($D2635&gt;=$E2635,(IF($D2632&lt;LataProjekcji,IF((SUM($K2633:K2633)+12)&lt;$E2635,12,$E2635-SUM($K2633:K2633)),0)),(IF($D2632&lt;LataProjekcji,IF((SUM($K2633:K2633)+12)&lt;$D2635,12,$D2635-SUM($K2633:K2633)),0)))),0),0)</f>
        <v>0</v>
      </c>
      <c r="M2633" s="565">
        <f ca="1">IF(AND($G2633,NOT(ISTEXT($G2632)),ISNUMBER(Poczatek),ISNUMBER(Koniec_Projekt)),IFERROR(IF($D2632=LataProjekcji,IF($F2632&gt;$E2635,$E2635,$F2632),IF($D2635&gt;=$E2635,(IF($D2632&lt;LataProjekcji,IF((SUM($K2633:L2633)+12)&lt;$E2635,12,$E2635-SUM($K2633:L2633)),0)),(IF($D2632&lt;LataProjekcji,IF((SUM($K2633:L2633)+12)&lt;$D2635,12,$D2635-SUM($K2633:L2633)),0)))),0),0)</f>
        <v>0</v>
      </c>
      <c r="N2633" s="565">
        <f ca="1">IF(AND($G2633,NOT(ISTEXT($G2632)),ISNUMBER(Poczatek),ISNUMBER(Koniec_Projekt)),IFERROR(IF($D2632=LataProjekcji,IF($F2632&gt;$E2635,$E2635,$F2632),IF($D2635&gt;=$E2635,(IF($D2632&lt;LataProjekcji,IF((SUM($K2633:M2633)+12)&lt;$E2635,12,$E2635-SUM($K2633:M2633)),0)),(IF($D2632&lt;LataProjekcji,IF((SUM($K2633:M2633)+12)&lt;$D2635,12,$D2635-SUM($K2633:M2633)),0)))),0),0)</f>
        <v>0</v>
      </c>
      <c r="O2633" s="565">
        <f ca="1">IF(AND($G2633,NOT(ISTEXT($G2632)),ISNUMBER(Poczatek),ISNUMBER(Koniec_Projekt)),IFERROR(IF($D2632=LataProjekcji,IF($F2632&gt;$E2635,$E2635,$F2632),IF($D2635&gt;=$E2635,(IF($D2632&lt;LataProjekcji,IF((SUM($K2633:N2633)+12)&lt;$E2635,12,$E2635-SUM($K2633:N2633)),0)),(IF($D2632&lt;LataProjekcji,IF((SUM($K2633:N2633)+12)&lt;$D2635,12,$D2635-SUM($K2633:N2633)),0)))),0),0)</f>
        <v>0</v>
      </c>
      <c r="P2633" s="565">
        <f ca="1">IF(AND($G2633,NOT(ISTEXT($G2632)),ISNUMBER(Poczatek),ISNUMBER(Koniec_Projekt)),IFERROR(IF($D2632=LataProjekcji,IF($F2632&gt;$E2635,$E2635,$F2632),IF($D2635&gt;=$E2635,(IF($D2632&lt;LataProjekcji,IF((SUM($K2633:O2633)+12)&lt;$E2635,12,$E2635-SUM($K2633:O2633)),0)),(IF($D2632&lt;LataProjekcji,IF((SUM($K2633:O2633)+12)&lt;$D2635,12,$D2635-SUM($K2633:O2633)),0)))),0),0)</f>
        <v>0</v>
      </c>
      <c r="Q2633" s="565">
        <f ca="1">IF(AND($G2633,NOT(ISTEXT($G2632)),ISNUMBER(Poczatek),ISNUMBER(Koniec_Projekt)),IFERROR(IF($D2632=LataProjekcji,IF($F2632&gt;$E2635,$E2635,$F2632),IF($D2635&gt;=$E2635,(IF($D2632&lt;LataProjekcji,IF((SUM($K2633:P2633)+12)&lt;$E2635,12,$E2635-SUM($K2633:P2633)),0)),(IF($D2632&lt;LataProjekcji,IF((SUM($K2633:P2633)+12)&lt;$D2635,12,$D2635-SUM($K2633:P2633)),0)))),0),0)</f>
        <v>0</v>
      </c>
      <c r="R2633" s="565">
        <f ca="1">IF(AND($G2633,NOT(ISTEXT($G2632)),ISNUMBER(Poczatek),ISNUMBER(Koniec_Projekt)),IFERROR(IF($D2632=LataProjekcji,IF($F2632&gt;$E2635,$E2635,$F2632),IF($D2635&gt;=$E2635,(IF($D2632&lt;LataProjekcji,IF((SUM($K2633:Q2633)+12)&lt;$E2635,12,$E2635-SUM($K2633:Q2633)),0)),(IF($D2632&lt;LataProjekcji,IF((SUM($K2633:Q2633)+12)&lt;$D2635,12,$D2635-SUM($K2633:Q2633)),0)))),0),0)</f>
        <v>0</v>
      </c>
      <c r="S2633" s="565">
        <f ca="1">IF(AND($G2633,NOT(ISTEXT($G2632)),ISNUMBER(Poczatek),ISNUMBER(Koniec_Projekt)),IFERROR(IF($D2632=LataProjekcji,IF($F2632&gt;$E2635,$E2635,$F2632),IF($D2635&gt;=$E2635,(IF($D2632&lt;LataProjekcji,IF((SUM($K2633:R2633)+12)&lt;$E2635,12,$E2635-SUM($K2633:R2633)),0)),(IF($D2632&lt;LataProjekcji,IF((SUM($K2633:R2633)+12)&lt;$D2635,12,$D2635-SUM($K2633:R2633)),0)))),0),0)</f>
        <v>0</v>
      </c>
      <c r="T2633" s="565">
        <f ca="1">IF(AND($G2633,NOT(ISTEXT($G2632)),ISNUMBER(Poczatek),ISNUMBER(Koniec_Projekt)),IFERROR(IF($D2632=LataProjekcji,IF($F2632&gt;$E2635,$E2635,$F2632),IF($D2635&gt;=$E2635,(IF($D2632&lt;LataProjekcji,IF((SUM($K2633:S2633)+12)&lt;$E2635,12,$E2635-SUM($K2633:S2633)),0)),(IF($D2632&lt;LataProjekcji,IF((SUM($K2633:S2633)+12)&lt;$D2635,12,$D2635-SUM($K2633:S2633)),0)))),0),0)</f>
        <v>0</v>
      </c>
      <c r="U2633" s="565">
        <f ca="1">IF(AND($G2633,NOT(ISTEXT($G2632)),ISNUMBER(Poczatek),ISNUMBER(Koniec_Projekt)),IFERROR(IF($D2632=LataProjekcji,IF($F2632&gt;$E2635,$E2635,$F2632),IF($D2635&gt;=$E2635,(IF($D2632&lt;LataProjekcji,IF((SUM($K2633:T2633)+12)&lt;$E2635,12,$E2635-SUM($K2633:T2633)),0)),(IF($D2632&lt;LataProjekcji,IF((SUM($K2633:T2633)+12)&lt;$D2635,12,$D2635-SUM($K2633:T2633)),0)))),0),0)</f>
        <v>0</v>
      </c>
      <c r="V2633" s="565">
        <f ca="1">IF(AND($G2633,NOT(ISTEXT($G2632)),ISNUMBER(Poczatek),ISNUMBER(Koniec_Projekt)),IFERROR(IF($D2632=LataProjekcji,IF($F2632&gt;$E2635,$E2635,$F2632),IF($D2635&gt;=$E2635,(IF($D2632&lt;LataProjekcji,IF((SUM($K2633:U2633)+12)&lt;$E2635,12,$E2635-SUM($K2633:U2633)),0)),(IF($D2632&lt;LataProjekcji,IF((SUM($K2633:U2633)+12)&lt;$D2635,12,$D2635-SUM($K2633:U2633)),0)))),0),0)</f>
        <v>0</v>
      </c>
      <c r="W2633" s="565">
        <f ca="1">IF(AND($G2633,NOT(ISTEXT($G2632)),ISNUMBER(Poczatek),ISNUMBER(Koniec_Projekt)),IFERROR(IF($D2632=LataProjekcji,IF($F2632&gt;$E2635,$E2635,$F2632),IF($D2635&gt;=$E2635,(IF($D2632&lt;LataProjekcji,IF((SUM($K2633:V2633)+12)&lt;$E2635,12,$E2635-SUM($K2633:V2633)),0)),(IF($D2632&lt;LataProjekcji,IF((SUM($K2633:V2633)+12)&lt;$D2635,12,$D2635-SUM($K2633:V2633)),0)))),0),0)</f>
        <v>0</v>
      </c>
      <c r="X2633" s="565">
        <f ca="1">IF(AND($G2633,NOT(ISTEXT($G2632)),ISNUMBER(Poczatek),ISNUMBER(Koniec_Projekt)),IFERROR(IF($D2632=LataProjekcji,IF($F2632&gt;$E2635,$E2635,$F2632),IF($D2635&gt;=$E2635,(IF($D2632&lt;LataProjekcji,IF((SUM($K2633:W2633)+12)&lt;$E2635,12,$E2635-SUM($K2633:W2633)),0)),(IF($D2632&lt;LataProjekcji,IF((SUM($K2633:W2633)+12)&lt;$D2635,12,$D2635-SUM($K2633:W2633)),0)))),0),0)</f>
        <v>0</v>
      </c>
    </row>
    <row r="2634" spans="2:24" hidden="1">
      <c r="B2634" s="554" t="s">
        <v>806</v>
      </c>
      <c r="D2634" s="474">
        <f ca="1">D1452</f>
        <v>0</v>
      </c>
      <c r="E2634" s="474">
        <f ca="1">IF(D2633&gt;10,ROUND(D2634/12,2),D2634)</f>
        <v>0</v>
      </c>
      <c r="F2634" s="552">
        <f>Koniec_Projekt</f>
        <v>0</v>
      </c>
      <c r="G2634" s="330">
        <f>Miesiac_Koniec_Projekt</f>
        <v>0</v>
      </c>
      <c r="H2634" s="566" t="b">
        <f ca="1">SUM(K2634:X2634)=D2633</f>
        <v>1</v>
      </c>
      <c r="I2634" s="1" t="s">
        <v>739</v>
      </c>
      <c r="K2634" s="256">
        <f ca="1">IF(AND($G2633,NOT(ISTEXT($G2632)),ISNUMBER(Poczatek),ISNUMBER(Koniec_Projekt)),IFERROR(IF(LataProjekcji=$F2635,ROUND($D2633,0),ROUND(K2632*$E2634,0)),0),0)</f>
        <v>0</v>
      </c>
      <c r="L2634" s="5">
        <f ca="1">IF(AND($G2633,NOT(ISTEXT($G2632)),ISNUMBER(Poczatek),ISNUMBER(Koniec_Projekt)),IFERROR(IF(LataProjekcji=$F2635,ROUND($D2633-SUM(K2634:$K2634),0),ROUND(L2632*$E2634,0)),0),0)</f>
        <v>0</v>
      </c>
      <c r="M2634" s="5">
        <f ca="1">IF(AND($G2633,NOT(ISTEXT($G2632)),ISNUMBER(Poczatek),ISNUMBER(Koniec_Projekt)),IFERROR(IF(LataProjekcji=$F2635,ROUND($D2633-SUM($K2634:L2634),0),ROUND(M2632*$E2634,0)),0),0)</f>
        <v>0</v>
      </c>
      <c r="N2634" s="5">
        <f ca="1">IF(AND($G2633,NOT(ISTEXT($G2632)),ISNUMBER(Poczatek),ISNUMBER(Koniec_Projekt)),IFERROR(IF(LataProjekcji=$F2635,ROUND($D2633-SUM($K2634:M2634),0),ROUND(N2632*$E2634,0)),0),0)</f>
        <v>0</v>
      </c>
      <c r="O2634" s="5">
        <f ca="1">IF(AND($G2633,NOT(ISTEXT($G2632)),ISNUMBER(Poczatek),ISNUMBER(Koniec_Projekt)),IFERROR(IF(LataProjekcji=$F2635,ROUND($D2633-SUM($K2634:N2634),0),ROUND(O2632*$E2634,0)),0),0)</f>
        <v>0</v>
      </c>
      <c r="P2634" s="5">
        <f ca="1">IF(AND($G2633,NOT(ISTEXT($G2632)),ISNUMBER(Poczatek),ISNUMBER(Koniec_Projekt)),IFERROR(IF(LataProjekcji=$F2635,ROUND($D2633-SUM($K2634:O2634),0),ROUND(P2632*$E2634,0)),0),0)</f>
        <v>0</v>
      </c>
      <c r="Q2634" s="5">
        <f ca="1">IF(AND($G2633,NOT(ISTEXT($G2632)),ISNUMBER(Poczatek),ISNUMBER(Koniec_Projekt)),IFERROR(IF(LataProjekcji=$F2635,ROUND($D2633-SUM($K2634:P2634),0),ROUND(Q2632*$E2634,0)),0),0)</f>
        <v>0</v>
      </c>
      <c r="R2634" s="5">
        <f ca="1">IF(AND($G2633,NOT(ISTEXT($G2632)),ISNUMBER(Poczatek),ISNUMBER(Koniec_Projekt)),IFERROR(IF(LataProjekcji=$F2635,ROUND($D2633-SUM($K2634:Q2634),0),ROUND(R2632*$E2634,0)),0),0)</f>
        <v>0</v>
      </c>
      <c r="S2634" s="5">
        <f ca="1">IF(AND($G2633,NOT(ISTEXT($G2632)),ISNUMBER(Poczatek),ISNUMBER(Koniec_Projekt)),IFERROR(IF(LataProjekcji=$F2635,ROUND($D2633-SUM($K2634:R2634),0),ROUND(S2632*$E2634,0)),0),0)</f>
        <v>0</v>
      </c>
      <c r="T2634" s="5">
        <f ca="1">IF(AND($G2633,NOT(ISTEXT($G2632)),ISNUMBER(Poczatek),ISNUMBER(Koniec_Projekt)),IFERROR(IF(LataProjekcji=$F2635,ROUND($D2633-SUM($K2634:S2634),0),ROUND(T2632*$E2634,0)),0),0)</f>
        <v>0</v>
      </c>
      <c r="U2634" s="5">
        <f ca="1">IF(AND($G2633,NOT(ISTEXT($G2632)),ISNUMBER(Poczatek),ISNUMBER(Koniec_Projekt)),IFERROR(IF(LataProjekcji=$F2635,ROUND($D2633-SUM($K2634:T2634),0),ROUND(U2632*$E2634,0)),0),0)</f>
        <v>0</v>
      </c>
      <c r="V2634" s="5">
        <f ca="1">IF(AND($G2633,NOT(ISTEXT($G2632)),ISNUMBER(Poczatek),ISNUMBER(Koniec_Projekt)),IFERROR(IF(LataProjekcji=$F2635,ROUND($D2633-SUM($K2634:U2634),0),ROUND(V2632*$E2634,0)),0),0)</f>
        <v>0</v>
      </c>
      <c r="W2634" s="5">
        <f ca="1">IF(AND($G2633,NOT(ISTEXT($G2632)),ISNUMBER(Poczatek),ISNUMBER(Koniec_Projekt)),IFERROR(IF(LataProjekcji=$F2635,ROUND($D2633-SUM($K2634:V2634),0),ROUND(W2632*$E2634,0)),0),0)</f>
        <v>0</v>
      </c>
      <c r="X2634" s="5">
        <f ca="1">IF(AND($G2633,NOT(ISTEXT($G2632)),ISNUMBER(Poczatek),ISNUMBER(Koniec_Projekt)),IFERROR(IF(LataProjekcji=$F2635,ROUND($D2633-SUM($K2634:W2634),0),ROUND(X2632*$E2634,0)),0),0)</f>
        <v>0</v>
      </c>
    </row>
    <row r="2635" spans="2:24" hidden="1">
      <c r="B2635" s="554" t="s">
        <v>803</v>
      </c>
      <c r="D2635" s="1">
        <f ca="1">IFERROR(ROUNDUP(D2633/E2634,0),0)</f>
        <v>0</v>
      </c>
      <c r="E2635" s="1">
        <f ca="1">IF(D2635=0,0,DATEDIF(DATE(D2632,E2632,1),DATE(F2634,G2634,1),"m"))</f>
        <v>0</v>
      </c>
      <c r="F2635" s="1" t="str">
        <f ca="1">IFERROR(YEAR(G2632),"brak daty")</f>
        <v>brak daty</v>
      </c>
      <c r="G2635" s="1" t="str">
        <f ca="1">IFERROR(MONTH(G2632),"brak daty")</f>
        <v>brak daty</v>
      </c>
      <c r="I2635" s="1" t="s">
        <v>444</v>
      </c>
      <c r="K2635" s="5">
        <f ca="1">IF(AND($G2633,NOT(ISTEXT($G2632)),ISNUMBER(Poczatek),ISNUMBER(Koniec_Projekt)),IFERROR(IF(LataProjekcji=$F2634,IF(AND($G2634=$G2635,$F2634=$F2635),ROUND($D2633-SUM($K2635),0),ROUND(K2633*$E2634,0)),IF(LataProjekcji&gt;$F2634,0,ROUND(K2633*$E2634,0))),0),0)</f>
        <v>0</v>
      </c>
      <c r="L2635" s="5">
        <f ca="1">IF(AND($G2633,NOT(ISTEXT($G2632)),ISNUMBER(Poczatek),ISNUMBER(Koniec_Projekt)),IFERROR(IF(LataProjekcji=$F2634,IF(AND($G2634=$G2635,$F2634=$F2635),ROUND($D2633-SUM($K2635:K2635),0),ROUND(L2633*$E2634,0)),IF(LataProjekcji&gt;$F2634,0,ROUND(L2633*$E2634,0))),0),0)</f>
        <v>0</v>
      </c>
      <c r="M2635" s="5">
        <f ca="1">IF(AND($G2633,NOT(ISTEXT($G2632)),ISNUMBER(Poczatek),ISNUMBER(Koniec_Projekt)),IFERROR(IF(LataProjekcji=$F2634,IF(AND($G2634=$G2635,$F2634=$F2635),ROUND($D2633-SUM($K2635:L2635),0),ROUND(M2633*$E2634,0)),IF(LataProjekcji&gt;$F2634,0,ROUND(M2633*$E2634,0))),0),0)</f>
        <v>0</v>
      </c>
      <c r="N2635" s="5">
        <f ca="1">IF(AND($G2633,NOT(ISTEXT($G2632)),ISNUMBER(Poczatek),ISNUMBER(Koniec_Projekt)),IFERROR(IF(LataProjekcji=$F2634,IF(AND($G2634=$G2635,$F2634=$F2635),ROUND($D2633-SUM($K2635:M2635),0),ROUND(N2633*$E2634,0)),IF(LataProjekcji&gt;$F2634,0,ROUND(N2633*$E2634,0))),0),0)</f>
        <v>0</v>
      </c>
      <c r="O2635" s="5">
        <f ca="1">IF(AND($G2633,NOT(ISTEXT($G2632)),ISNUMBER(Poczatek),ISNUMBER(Koniec_Projekt)),IFERROR(IF(LataProjekcji=$F2634,IF(AND($G2634=$G2635,$F2634=$F2635),ROUND($D2633-SUM($K2635:N2635),0),ROUND(O2633*$E2634,0)),IF(LataProjekcji&gt;$F2634,0,ROUND(O2633*$E2634,0))),0),0)</f>
        <v>0</v>
      </c>
      <c r="P2635" s="5">
        <f ca="1">IF(AND($G2633,NOT(ISTEXT($G2632)),ISNUMBER(Poczatek),ISNUMBER(Koniec_Projekt)),IFERROR(IF(LataProjekcji=$F2634,IF(AND($G2634=$G2635,$F2634=$F2635),ROUND($D2633-SUM($K2635:O2635),0),ROUND(P2633*$E2634,0)),IF(LataProjekcji&gt;$F2634,0,ROUND(P2633*$E2634,0))),0),0)</f>
        <v>0</v>
      </c>
      <c r="Q2635" s="5">
        <f ca="1">IF(AND($G2633,NOT(ISTEXT($G2632)),ISNUMBER(Poczatek),ISNUMBER(Koniec_Projekt)),IFERROR(IF(LataProjekcji=$F2634,IF(AND($G2634=$G2635,$F2634=$F2635),ROUND($D2633-SUM($K2635:P2635),0),ROUND(Q2633*$E2634,0)),IF(LataProjekcji&gt;$F2634,0,ROUND(Q2633*$E2634,0))),0),0)</f>
        <v>0</v>
      </c>
      <c r="R2635" s="5">
        <f ca="1">IF(AND($G2633,NOT(ISTEXT($G2632)),ISNUMBER(Poczatek),ISNUMBER(Koniec_Projekt)),IFERROR(IF(LataProjekcji=$F2634,IF(AND($G2634=$G2635,$F2634=$F2635),ROUND($D2633-SUM($K2635:Q2635),0),ROUND(R2633*$E2634,0)),IF(LataProjekcji&gt;$F2634,0,ROUND(R2633*$E2634,0))),0),0)</f>
        <v>0</v>
      </c>
      <c r="S2635" s="5">
        <f ca="1">IF(AND($G2633,NOT(ISTEXT($G2632)),ISNUMBER(Poczatek),ISNUMBER(Koniec_Projekt)),IFERROR(IF(LataProjekcji=$F2634,IF(AND($G2634=$G2635,$F2634=$F2635),ROUND($D2633-SUM($K2635:R2635),0),ROUND(S2633*$E2634,0)),IF(LataProjekcji&gt;$F2634,0,ROUND(S2633*$E2634,0))),0),0)</f>
        <v>0</v>
      </c>
      <c r="T2635" s="5">
        <f ca="1">IF(AND($G2633,NOT(ISTEXT($G2632)),ISNUMBER(Poczatek),ISNUMBER(Koniec_Projekt)),IFERROR(IF(LataProjekcji=$F2634,IF(AND($G2634=$G2635,$F2634=$F2635),ROUND($D2633-SUM($K2635:S2635),0),ROUND(T2633*$E2634,0)),IF(LataProjekcji&gt;$F2634,0,ROUND(T2633*$E2634,0))),0),0)</f>
        <v>0</v>
      </c>
      <c r="U2635" s="5">
        <f ca="1">IF(AND($G2633,NOT(ISTEXT($G2632)),ISNUMBER(Poczatek),ISNUMBER(Koniec_Projekt)),IFERROR(IF(LataProjekcji=$F2634,IF(AND($G2634=$G2635,$F2634=$F2635),ROUND($D2633-SUM($K2635:T2635),0),ROUND(U2633*$E2634,0)),IF(LataProjekcji&gt;$F2634,0,ROUND(U2633*$E2634,0))),0),0)</f>
        <v>0</v>
      </c>
      <c r="V2635" s="5">
        <f ca="1">IF(AND($G2633,NOT(ISTEXT($G2632)),ISNUMBER(Poczatek),ISNUMBER(Koniec_Projekt)),IFERROR(IF(LataProjekcji=$F2634,IF(AND($G2634=$G2635,$F2634=$F2635),ROUND($D2633-SUM($K2635:U2635),0),ROUND(V2633*$E2634,0)),IF(LataProjekcji&gt;$F2634,0,ROUND(V2633*$E2634,0))),0),0)</f>
        <v>0</v>
      </c>
      <c r="W2635" s="5">
        <f ca="1">IF(AND($G2633,NOT(ISTEXT($G2632)),ISNUMBER(Poczatek),ISNUMBER(Koniec_Projekt)),IFERROR(IF(LataProjekcji=$F2634,IF(AND($G2634=$G2635,$F2634=$F2635),ROUND($D2633-SUM($K2635:V2635),0),ROUND(W2633*$E2634,0)),IF(LataProjekcji&gt;$F2634,0,ROUND(W2633*$E2634,0))),0),0)</f>
        <v>0</v>
      </c>
      <c r="X2635" s="5">
        <f ca="1">IF(AND($G2633,NOT(ISTEXT($G2632)),ISNUMBER(Poczatek),ISNUMBER(Koniec_Projekt)),IFERROR(IF(LataProjekcji=$F2634,IF(AND($G2634=$G2635,$F2634=$F2635),ROUND($D2633-SUM($K2635:W2635),0),ROUND(X2633*$E2634,0)),IF(LataProjekcji&gt;$F2634,0,ROUND(X2633*$E2634,0))),0),0)</f>
        <v>0</v>
      </c>
    </row>
    <row r="2636" spans="2:24" ht="12.75" hidden="1" thickBot="1">
      <c r="B2636" s="555" t="s">
        <v>804</v>
      </c>
      <c r="C2636" s="556"/>
      <c r="D2636" s="557">
        <f ca="1">IF(D2633&gt;10,ROUND((D2635-1)*E2634,0),E2634)</f>
        <v>0</v>
      </c>
      <c r="E2636" s="557">
        <f ca="1">D2633-D2636</f>
        <v>0</v>
      </c>
      <c r="F2636" s="556"/>
      <c r="G2636" s="556"/>
      <c r="H2636" s="556"/>
      <c r="I2636" s="556"/>
      <c r="J2636" s="556"/>
      <c r="K2636" s="556"/>
      <c r="L2636" s="556"/>
      <c r="M2636" s="556"/>
      <c r="N2636" s="556"/>
      <c r="O2636" s="556"/>
      <c r="P2636" s="556"/>
      <c r="Q2636" s="556"/>
      <c r="R2636" s="556"/>
      <c r="S2636" s="556"/>
      <c r="T2636" s="556"/>
      <c r="U2636" s="556"/>
      <c r="V2636" s="556"/>
      <c r="W2636" s="556"/>
      <c r="X2636" s="556"/>
    </row>
    <row r="2637" spans="2:24" ht="12.75" hidden="1" thickTop="1">
      <c r="C2637" s="251"/>
      <c r="D2637" s="474"/>
      <c r="E2637" s="474"/>
      <c r="F2637" s="474"/>
      <c r="G2637" s="474"/>
    </row>
    <row r="2638" spans="2:24" ht="12.75" hidden="1" thickBot="1">
      <c r="B2638" s="558" t="str">
        <f ca="1">"nazwa ST: "&amp;B1456</f>
        <v>nazwa ST: 0</v>
      </c>
      <c r="C2638" s="558"/>
      <c r="D2638" s="559">
        <f>D1456</f>
        <v>88</v>
      </c>
      <c r="E2638" s="558"/>
      <c r="F2638" s="558"/>
      <c r="G2638" s="558"/>
      <c r="H2638" s="558"/>
      <c r="I2638" s="558"/>
      <c r="J2638" s="558"/>
      <c r="K2638" s="567" t="str">
        <f t="shared" ref="K2638:X2638" si="1756">LataProjekcji</f>
        <v>Uzupełnij dane</v>
      </c>
      <c r="L2638" s="567" t="str">
        <f t="shared" si="1756"/>
        <v/>
      </c>
      <c r="M2638" s="567" t="str">
        <f t="shared" si="1756"/>
        <v/>
      </c>
      <c r="N2638" s="567" t="str">
        <f t="shared" si="1756"/>
        <v/>
      </c>
      <c r="O2638" s="567" t="str">
        <f t="shared" si="1756"/>
        <v/>
      </c>
      <c r="P2638" s="567" t="str">
        <f t="shared" si="1756"/>
        <v/>
      </c>
      <c r="Q2638" s="567" t="str">
        <f t="shared" si="1756"/>
        <v/>
      </c>
      <c r="R2638" s="567" t="str">
        <f t="shared" si="1756"/>
        <v/>
      </c>
      <c r="S2638" s="567" t="str">
        <f t="shared" si="1756"/>
        <v/>
      </c>
      <c r="T2638" s="567" t="str">
        <f t="shared" si="1756"/>
        <v/>
      </c>
      <c r="U2638" s="567" t="str">
        <f t="shared" si="1756"/>
        <v/>
      </c>
      <c r="V2638" s="567" t="str">
        <f t="shared" si="1756"/>
        <v/>
      </c>
      <c r="W2638" s="567" t="str">
        <f t="shared" si="1756"/>
        <v/>
      </c>
      <c r="X2638" s="567" t="str">
        <f t="shared" si="1756"/>
        <v/>
      </c>
    </row>
    <row r="2639" spans="2:24" hidden="1">
      <c r="B2639" s="554" t="s">
        <v>805</v>
      </c>
      <c r="D2639" s="1">
        <f ca="1">D1457</f>
        <v>1900</v>
      </c>
      <c r="E2639" s="1">
        <f ca="1">E1457</f>
        <v>1</v>
      </c>
      <c r="F2639" s="1">
        <f ca="1">IF(D2640&gt;10,F1457,1)</f>
        <v>1</v>
      </c>
      <c r="G2639" s="553" t="str">
        <f ca="1">IF(ISBLANK(OFFSET($E$269,$D2638,0)),"brak daty",IF(D2640&gt;10,EDATE(OFFSET($E$269,$D2638,0),D2642),DATE(D2639,E2639,1)))</f>
        <v>brak daty</v>
      </c>
      <c r="H2639" s="566" t="b">
        <f ca="1">SUM(K2639:X2639)=D2642</f>
        <v>1</v>
      </c>
      <c r="I2639" s="1" t="s">
        <v>801</v>
      </c>
      <c r="K2639" s="5">
        <f ca="1">IF(AND($G2640,NOT(ISTEXT($G2639)),ISNUMBER(Poczatek),ISNUMBER(Koniec_Projekt)),IFERROR(IF($D2639=LataProjekcji,$F2639,IF($D2639&lt;LataProjekcji,IF((SUM(K2639)+12)&lt;$D2642,12,$D2642-SUM(K2639)),0)),0),0)</f>
        <v>0</v>
      </c>
      <c r="L2639" s="5">
        <f ca="1">IF(AND($G2640,NOT(ISTEXT($G2639)),ISNUMBER(Poczatek),ISNUMBER(Koniec_Projekt)),IFERROR(IF($D2639=LataProjekcji,$F2639,IF($D2639&lt;LataProjekcji,IF((SUM($K2639:K2639)+12)&lt;$D2642,12,$D2642-SUM($K2639:K2639)),0)),0),0)</f>
        <v>0</v>
      </c>
      <c r="M2639" s="5">
        <f ca="1">IF(AND($G2640,NOT(ISTEXT($G2639)),ISNUMBER(Poczatek),ISNUMBER(Koniec_Projekt)),IFERROR(IF($D2639=LataProjekcji,$F2639,IF($D2639&lt;LataProjekcji,IF((SUM($K2639:L2639)+12)&lt;$D2642,12,$D2642-SUM($K2639:L2639)),0)),0),0)</f>
        <v>0</v>
      </c>
      <c r="N2639" s="5">
        <f ca="1">IF(AND($G2640,NOT(ISTEXT($G2639)),ISNUMBER(Poczatek),ISNUMBER(Koniec_Projekt)),IFERROR(IF($D2639=LataProjekcji,$F2639,IF($D2639&lt;LataProjekcji,IF((SUM($K2639:M2639)+12)&lt;$D2642,12,$D2642-SUM($K2639:M2639)),0)),0),0)</f>
        <v>0</v>
      </c>
      <c r="O2639" s="5">
        <f ca="1">IF(AND($G2640,NOT(ISTEXT($G2639)),ISNUMBER(Poczatek),ISNUMBER(Koniec_Projekt)),IFERROR(IF($D2639=LataProjekcji,$F2639,IF($D2639&lt;LataProjekcji,IF((SUM($K2639:N2639)+12)&lt;$D2642,12,$D2642-SUM($K2639:N2639)),0)),0),0)</f>
        <v>0</v>
      </c>
      <c r="P2639" s="5">
        <f ca="1">IF(AND($G2640,NOT(ISTEXT($G2639)),ISNUMBER(Poczatek),ISNUMBER(Koniec_Projekt)),IFERROR(IF($D2639=LataProjekcji,$F2639,IF($D2639&lt;LataProjekcji,IF((SUM($K2639:O2639)+12)&lt;$D2642,12,$D2642-SUM($K2639:O2639)),0)),0),0)</f>
        <v>0</v>
      </c>
      <c r="Q2639" s="5">
        <f ca="1">IF(AND($G2640,NOT(ISTEXT($G2639)),ISNUMBER(Poczatek),ISNUMBER(Koniec_Projekt)),IFERROR(IF($D2639=LataProjekcji,$F2639,IF($D2639&lt;LataProjekcji,IF((SUM($K2639:P2639)+12)&lt;$D2642,12,$D2642-SUM($K2639:P2639)),0)),0),0)</f>
        <v>0</v>
      </c>
      <c r="R2639" s="5">
        <f ca="1">IF(AND($G2640,NOT(ISTEXT($G2639)),ISNUMBER(Poczatek),ISNUMBER(Koniec_Projekt)),IFERROR(IF($D2639=LataProjekcji,$F2639,IF($D2639&lt;LataProjekcji,IF((SUM($K2639:Q2639)+12)&lt;$D2642,12,$D2642-SUM($K2639:Q2639)),0)),0),0)</f>
        <v>0</v>
      </c>
      <c r="S2639" s="5">
        <f ca="1">IF(AND($G2640,NOT(ISTEXT($G2639)),ISNUMBER(Poczatek),ISNUMBER(Koniec_Projekt)),IFERROR(IF($D2639=LataProjekcji,$F2639,IF($D2639&lt;LataProjekcji,IF((SUM($K2639:R2639)+12)&lt;$D2642,12,$D2642-SUM($K2639:R2639)),0)),0),0)</f>
        <v>0</v>
      </c>
      <c r="T2639" s="5">
        <f ca="1">IF(AND($G2640,NOT(ISTEXT($G2639)),ISNUMBER(Poczatek),ISNUMBER(Koniec_Projekt)),IFERROR(IF($D2639=LataProjekcji,$F2639,IF($D2639&lt;LataProjekcji,IF((SUM($K2639:S2639)+12)&lt;$D2642,12,$D2642-SUM($K2639:S2639)),0)),0),0)</f>
        <v>0</v>
      </c>
      <c r="U2639" s="5">
        <f ca="1">IF(AND($G2640,NOT(ISTEXT($G2639)),ISNUMBER(Poczatek),ISNUMBER(Koniec_Projekt)),IFERROR(IF($D2639=LataProjekcji,$F2639,IF($D2639&lt;LataProjekcji,IF((SUM($K2639:T2639)+12)&lt;$D2642,12,$D2642-SUM($K2639:T2639)),0)),0),0)</f>
        <v>0</v>
      </c>
      <c r="V2639" s="5">
        <f ca="1">IF(AND($G2640,NOT(ISTEXT($G2639)),ISNUMBER(Poczatek),ISNUMBER(Koniec_Projekt)),IFERROR(IF($D2639=LataProjekcji,$F2639,IF($D2639&lt;LataProjekcji,IF((SUM($K2639:U2639)+12)&lt;$D2642,12,$D2642-SUM($K2639:U2639)),0)),0),0)</f>
        <v>0</v>
      </c>
      <c r="W2639" s="5">
        <f ca="1">IF(AND($G2640,NOT(ISTEXT($G2639)),ISNUMBER(Poczatek),ISNUMBER(Koniec_Projekt)),IFERROR(IF($D2639=LataProjekcji,$F2639,IF($D2639&lt;LataProjekcji,IF((SUM($K2639:V2639)+12)&lt;$D2642,12,$D2642-SUM($K2639:V2639)),0)),0),0)</f>
        <v>0</v>
      </c>
      <c r="X2639" s="5">
        <f ca="1">IF(AND($G2640,NOT(ISTEXT($G2639)),ISNUMBER(Poczatek),ISNUMBER(Koniec_Projekt)),IFERROR(IF($D2639=LataProjekcji,$F2639,IF($D2639&lt;LataProjekcji,IF((SUM($K2639:W2639)+12)&lt;$D2642,12,$D2642-SUM($K2639:W2639)),0)),0),0)</f>
        <v>0</v>
      </c>
    </row>
    <row r="2640" spans="2:24" hidden="1">
      <c r="B2640" s="554" t="s">
        <v>807</v>
      </c>
      <c r="D2640" s="5">
        <f ca="1">D1458</f>
        <v>0</v>
      </c>
      <c r="E2640" s="474">
        <f ca="1">E1458</f>
        <v>0</v>
      </c>
      <c r="F2640" s="474">
        <f ca="1">F1458</f>
        <v>0</v>
      </c>
      <c r="G2640" s="1" t="b">
        <f>NOT(ISBLANK(am_budynki))</f>
        <v>0</v>
      </c>
      <c r="H2640" s="566" t="b">
        <f ca="1">SUM(K2640:X2640)=E2642</f>
        <v>1</v>
      </c>
      <c r="I2640" s="1" t="s">
        <v>802</v>
      </c>
      <c r="K2640" s="565">
        <f ca="1">IF(AND($G2640,NOT(ISTEXT($G2639)),ISNUMBER(Poczatek),ISNUMBER(Koniec_Projekt)),IFERROR(IF($D2639=LataProjekcji,IF($F2639&gt;$E2642,$E2642,$F2639),IF($D2642&gt;=$E2642,(IF($D2639&lt;LataProjekcji,IF((SUM(J2640:$K2640)+12)&lt;$E2642,12,$E2642-SUM(J2640:$K2640)),0)),(IF($D2639&lt;LataProjekcji,IF((SUM(J2640:$K2640)+12)&lt;$D2642,12,$D2642-SUM(J2640:$K2640)),0)))),0),0)</f>
        <v>0</v>
      </c>
      <c r="L2640" s="565">
        <f ca="1">IF(AND($G2640,NOT(ISTEXT($G2639)),ISNUMBER(Poczatek),ISNUMBER(Koniec_Projekt)),IFERROR(IF($D2639=LataProjekcji,IF($F2639&gt;$E2642,$E2642,$F2639),IF($D2642&gt;=$E2642,(IF($D2639&lt;LataProjekcji,IF((SUM($K2640:K2640)+12)&lt;$E2642,12,$E2642-SUM($K2640:K2640)),0)),(IF($D2639&lt;LataProjekcji,IF((SUM($K2640:K2640)+12)&lt;$D2642,12,$D2642-SUM($K2640:K2640)),0)))),0),0)</f>
        <v>0</v>
      </c>
      <c r="M2640" s="565">
        <f ca="1">IF(AND($G2640,NOT(ISTEXT($G2639)),ISNUMBER(Poczatek),ISNUMBER(Koniec_Projekt)),IFERROR(IF($D2639=LataProjekcji,IF($F2639&gt;$E2642,$E2642,$F2639),IF($D2642&gt;=$E2642,(IF($D2639&lt;LataProjekcji,IF((SUM($K2640:L2640)+12)&lt;$E2642,12,$E2642-SUM($K2640:L2640)),0)),(IF($D2639&lt;LataProjekcji,IF((SUM($K2640:L2640)+12)&lt;$D2642,12,$D2642-SUM($K2640:L2640)),0)))),0),0)</f>
        <v>0</v>
      </c>
      <c r="N2640" s="565">
        <f ca="1">IF(AND($G2640,NOT(ISTEXT($G2639)),ISNUMBER(Poczatek),ISNUMBER(Koniec_Projekt)),IFERROR(IF($D2639=LataProjekcji,IF($F2639&gt;$E2642,$E2642,$F2639),IF($D2642&gt;=$E2642,(IF($D2639&lt;LataProjekcji,IF((SUM($K2640:M2640)+12)&lt;$E2642,12,$E2642-SUM($K2640:M2640)),0)),(IF($D2639&lt;LataProjekcji,IF((SUM($K2640:M2640)+12)&lt;$D2642,12,$D2642-SUM($K2640:M2640)),0)))),0),0)</f>
        <v>0</v>
      </c>
      <c r="O2640" s="565">
        <f ca="1">IF(AND($G2640,NOT(ISTEXT($G2639)),ISNUMBER(Poczatek),ISNUMBER(Koniec_Projekt)),IFERROR(IF($D2639=LataProjekcji,IF($F2639&gt;$E2642,$E2642,$F2639),IF($D2642&gt;=$E2642,(IF($D2639&lt;LataProjekcji,IF((SUM($K2640:N2640)+12)&lt;$E2642,12,$E2642-SUM($K2640:N2640)),0)),(IF($D2639&lt;LataProjekcji,IF((SUM($K2640:N2640)+12)&lt;$D2642,12,$D2642-SUM($K2640:N2640)),0)))),0),0)</f>
        <v>0</v>
      </c>
      <c r="P2640" s="565">
        <f ca="1">IF(AND($G2640,NOT(ISTEXT($G2639)),ISNUMBER(Poczatek),ISNUMBER(Koniec_Projekt)),IFERROR(IF($D2639=LataProjekcji,IF($F2639&gt;$E2642,$E2642,$F2639),IF($D2642&gt;=$E2642,(IF($D2639&lt;LataProjekcji,IF((SUM($K2640:O2640)+12)&lt;$E2642,12,$E2642-SUM($K2640:O2640)),0)),(IF($D2639&lt;LataProjekcji,IF((SUM($K2640:O2640)+12)&lt;$D2642,12,$D2642-SUM($K2640:O2640)),0)))),0),0)</f>
        <v>0</v>
      </c>
      <c r="Q2640" s="565">
        <f ca="1">IF(AND($G2640,NOT(ISTEXT($G2639)),ISNUMBER(Poczatek),ISNUMBER(Koniec_Projekt)),IFERROR(IF($D2639=LataProjekcji,IF($F2639&gt;$E2642,$E2642,$F2639),IF($D2642&gt;=$E2642,(IF($D2639&lt;LataProjekcji,IF((SUM($K2640:P2640)+12)&lt;$E2642,12,$E2642-SUM($K2640:P2640)),0)),(IF($D2639&lt;LataProjekcji,IF((SUM($K2640:P2640)+12)&lt;$D2642,12,$D2642-SUM($K2640:P2640)),0)))),0),0)</f>
        <v>0</v>
      </c>
      <c r="R2640" s="565">
        <f ca="1">IF(AND($G2640,NOT(ISTEXT($G2639)),ISNUMBER(Poczatek),ISNUMBER(Koniec_Projekt)),IFERROR(IF($D2639=LataProjekcji,IF($F2639&gt;$E2642,$E2642,$F2639),IF($D2642&gt;=$E2642,(IF($D2639&lt;LataProjekcji,IF((SUM($K2640:Q2640)+12)&lt;$E2642,12,$E2642-SUM($K2640:Q2640)),0)),(IF($D2639&lt;LataProjekcji,IF((SUM($K2640:Q2640)+12)&lt;$D2642,12,$D2642-SUM($K2640:Q2640)),0)))),0),0)</f>
        <v>0</v>
      </c>
      <c r="S2640" s="565">
        <f ca="1">IF(AND($G2640,NOT(ISTEXT($G2639)),ISNUMBER(Poczatek),ISNUMBER(Koniec_Projekt)),IFERROR(IF($D2639=LataProjekcji,IF($F2639&gt;$E2642,$E2642,$F2639),IF($D2642&gt;=$E2642,(IF($D2639&lt;LataProjekcji,IF((SUM($K2640:R2640)+12)&lt;$E2642,12,$E2642-SUM($K2640:R2640)),0)),(IF($D2639&lt;LataProjekcji,IF((SUM($K2640:R2640)+12)&lt;$D2642,12,$D2642-SUM($K2640:R2640)),0)))),0),0)</f>
        <v>0</v>
      </c>
      <c r="T2640" s="565">
        <f ca="1">IF(AND($G2640,NOT(ISTEXT($G2639)),ISNUMBER(Poczatek),ISNUMBER(Koniec_Projekt)),IFERROR(IF($D2639=LataProjekcji,IF($F2639&gt;$E2642,$E2642,$F2639),IF($D2642&gt;=$E2642,(IF($D2639&lt;LataProjekcji,IF((SUM($K2640:S2640)+12)&lt;$E2642,12,$E2642-SUM($K2640:S2640)),0)),(IF($D2639&lt;LataProjekcji,IF((SUM($K2640:S2640)+12)&lt;$D2642,12,$D2642-SUM($K2640:S2640)),0)))),0),0)</f>
        <v>0</v>
      </c>
      <c r="U2640" s="565">
        <f ca="1">IF(AND($G2640,NOT(ISTEXT($G2639)),ISNUMBER(Poczatek),ISNUMBER(Koniec_Projekt)),IFERROR(IF($D2639=LataProjekcji,IF($F2639&gt;$E2642,$E2642,$F2639),IF($D2642&gt;=$E2642,(IF($D2639&lt;LataProjekcji,IF((SUM($K2640:T2640)+12)&lt;$E2642,12,$E2642-SUM($K2640:T2640)),0)),(IF($D2639&lt;LataProjekcji,IF((SUM($K2640:T2640)+12)&lt;$D2642,12,$D2642-SUM($K2640:T2640)),0)))),0),0)</f>
        <v>0</v>
      </c>
      <c r="V2640" s="565">
        <f ca="1">IF(AND($G2640,NOT(ISTEXT($G2639)),ISNUMBER(Poczatek),ISNUMBER(Koniec_Projekt)),IFERROR(IF($D2639=LataProjekcji,IF($F2639&gt;$E2642,$E2642,$F2639),IF($D2642&gt;=$E2642,(IF($D2639&lt;LataProjekcji,IF((SUM($K2640:U2640)+12)&lt;$E2642,12,$E2642-SUM($K2640:U2640)),0)),(IF($D2639&lt;LataProjekcji,IF((SUM($K2640:U2640)+12)&lt;$D2642,12,$D2642-SUM($K2640:U2640)),0)))),0),0)</f>
        <v>0</v>
      </c>
      <c r="W2640" s="565">
        <f ca="1">IF(AND($G2640,NOT(ISTEXT($G2639)),ISNUMBER(Poczatek),ISNUMBER(Koniec_Projekt)),IFERROR(IF($D2639=LataProjekcji,IF($F2639&gt;$E2642,$E2642,$F2639),IF($D2642&gt;=$E2642,(IF($D2639&lt;LataProjekcji,IF((SUM($K2640:V2640)+12)&lt;$E2642,12,$E2642-SUM($K2640:V2640)),0)),(IF($D2639&lt;LataProjekcji,IF((SUM($K2640:V2640)+12)&lt;$D2642,12,$D2642-SUM($K2640:V2640)),0)))),0),0)</f>
        <v>0</v>
      </c>
      <c r="X2640" s="565">
        <f ca="1">IF(AND($G2640,NOT(ISTEXT($G2639)),ISNUMBER(Poczatek),ISNUMBER(Koniec_Projekt)),IFERROR(IF($D2639=LataProjekcji,IF($F2639&gt;$E2642,$E2642,$F2639),IF($D2642&gt;=$E2642,(IF($D2639&lt;LataProjekcji,IF((SUM($K2640:W2640)+12)&lt;$E2642,12,$E2642-SUM($K2640:W2640)),0)),(IF($D2639&lt;LataProjekcji,IF((SUM($K2640:W2640)+12)&lt;$D2642,12,$D2642-SUM($K2640:W2640)),0)))),0),0)</f>
        <v>0</v>
      </c>
    </row>
    <row r="2641" spans="2:24" hidden="1">
      <c r="B2641" s="554" t="s">
        <v>806</v>
      </c>
      <c r="D2641" s="474">
        <f ca="1">D1459</f>
        <v>0</v>
      </c>
      <c r="E2641" s="474">
        <f ca="1">IF(D2640&gt;10,ROUND(D2641/12,2),D2641)</f>
        <v>0</v>
      </c>
      <c r="F2641" s="552">
        <f>Koniec_Projekt</f>
        <v>0</v>
      </c>
      <c r="G2641" s="330">
        <f>Miesiac_Koniec_Projekt</f>
        <v>0</v>
      </c>
      <c r="H2641" s="566" t="b">
        <f ca="1">SUM(K2641:X2641)=D2640</f>
        <v>1</v>
      </c>
      <c r="I2641" s="1" t="s">
        <v>739</v>
      </c>
      <c r="K2641" s="256">
        <f ca="1">IF(AND($G2640,NOT(ISTEXT($G2639)),ISNUMBER(Poczatek),ISNUMBER(Koniec_Projekt)),IFERROR(IF(LataProjekcji=$F2642,ROUND($D2640,0),ROUND(K2639*$E2641,0)),0),0)</f>
        <v>0</v>
      </c>
      <c r="L2641" s="5">
        <f ca="1">IF(AND($G2640,NOT(ISTEXT($G2639)),ISNUMBER(Poczatek),ISNUMBER(Koniec_Projekt)),IFERROR(IF(LataProjekcji=$F2642,ROUND($D2640-SUM(K2641:$K2641),0),ROUND(L2639*$E2641,0)),0),0)</f>
        <v>0</v>
      </c>
      <c r="M2641" s="5">
        <f ca="1">IF(AND($G2640,NOT(ISTEXT($G2639)),ISNUMBER(Poczatek),ISNUMBER(Koniec_Projekt)),IFERROR(IF(LataProjekcji=$F2642,ROUND($D2640-SUM($K2641:L2641),0),ROUND(M2639*$E2641,0)),0),0)</f>
        <v>0</v>
      </c>
      <c r="N2641" s="5">
        <f ca="1">IF(AND($G2640,NOT(ISTEXT($G2639)),ISNUMBER(Poczatek),ISNUMBER(Koniec_Projekt)),IFERROR(IF(LataProjekcji=$F2642,ROUND($D2640-SUM($K2641:M2641),0),ROUND(N2639*$E2641,0)),0),0)</f>
        <v>0</v>
      </c>
      <c r="O2641" s="5">
        <f ca="1">IF(AND($G2640,NOT(ISTEXT($G2639)),ISNUMBER(Poczatek),ISNUMBER(Koniec_Projekt)),IFERROR(IF(LataProjekcji=$F2642,ROUND($D2640-SUM($K2641:N2641),0),ROUND(O2639*$E2641,0)),0),0)</f>
        <v>0</v>
      </c>
      <c r="P2641" s="5">
        <f ca="1">IF(AND($G2640,NOT(ISTEXT($G2639)),ISNUMBER(Poczatek),ISNUMBER(Koniec_Projekt)),IFERROR(IF(LataProjekcji=$F2642,ROUND($D2640-SUM($K2641:O2641),0),ROUND(P2639*$E2641,0)),0),0)</f>
        <v>0</v>
      </c>
      <c r="Q2641" s="5">
        <f ca="1">IF(AND($G2640,NOT(ISTEXT($G2639)),ISNUMBER(Poczatek),ISNUMBER(Koniec_Projekt)),IFERROR(IF(LataProjekcji=$F2642,ROUND($D2640-SUM($K2641:P2641),0),ROUND(Q2639*$E2641,0)),0),0)</f>
        <v>0</v>
      </c>
      <c r="R2641" s="5">
        <f ca="1">IF(AND($G2640,NOT(ISTEXT($G2639)),ISNUMBER(Poczatek),ISNUMBER(Koniec_Projekt)),IFERROR(IF(LataProjekcji=$F2642,ROUND($D2640-SUM($K2641:Q2641),0),ROUND(R2639*$E2641,0)),0),0)</f>
        <v>0</v>
      </c>
      <c r="S2641" s="5">
        <f ca="1">IF(AND($G2640,NOT(ISTEXT($G2639)),ISNUMBER(Poczatek),ISNUMBER(Koniec_Projekt)),IFERROR(IF(LataProjekcji=$F2642,ROUND($D2640-SUM($K2641:R2641),0),ROUND(S2639*$E2641,0)),0),0)</f>
        <v>0</v>
      </c>
      <c r="T2641" s="5">
        <f ca="1">IF(AND($G2640,NOT(ISTEXT($G2639)),ISNUMBER(Poczatek),ISNUMBER(Koniec_Projekt)),IFERROR(IF(LataProjekcji=$F2642,ROUND($D2640-SUM($K2641:S2641),0),ROUND(T2639*$E2641,0)),0),0)</f>
        <v>0</v>
      </c>
      <c r="U2641" s="5">
        <f ca="1">IF(AND($G2640,NOT(ISTEXT($G2639)),ISNUMBER(Poczatek),ISNUMBER(Koniec_Projekt)),IFERROR(IF(LataProjekcji=$F2642,ROUND($D2640-SUM($K2641:T2641),0),ROUND(U2639*$E2641,0)),0),0)</f>
        <v>0</v>
      </c>
      <c r="V2641" s="5">
        <f ca="1">IF(AND($G2640,NOT(ISTEXT($G2639)),ISNUMBER(Poczatek),ISNUMBER(Koniec_Projekt)),IFERROR(IF(LataProjekcji=$F2642,ROUND($D2640-SUM($K2641:U2641),0),ROUND(V2639*$E2641,0)),0),0)</f>
        <v>0</v>
      </c>
      <c r="W2641" s="5">
        <f ca="1">IF(AND($G2640,NOT(ISTEXT($G2639)),ISNUMBER(Poczatek),ISNUMBER(Koniec_Projekt)),IFERROR(IF(LataProjekcji=$F2642,ROUND($D2640-SUM($K2641:V2641),0),ROUND(W2639*$E2641,0)),0),0)</f>
        <v>0</v>
      </c>
      <c r="X2641" s="5">
        <f ca="1">IF(AND($G2640,NOT(ISTEXT($G2639)),ISNUMBER(Poczatek),ISNUMBER(Koniec_Projekt)),IFERROR(IF(LataProjekcji=$F2642,ROUND($D2640-SUM($K2641:W2641),0),ROUND(X2639*$E2641,0)),0),0)</f>
        <v>0</v>
      </c>
    </row>
    <row r="2642" spans="2:24" hidden="1">
      <c r="B2642" s="554" t="s">
        <v>803</v>
      </c>
      <c r="D2642" s="1">
        <f ca="1">IFERROR(ROUNDUP(D2640/E2641,0),0)</f>
        <v>0</v>
      </c>
      <c r="E2642" s="1">
        <f ca="1">IF(D2642=0,0,DATEDIF(DATE(D2639,E2639,1),DATE(F2641,G2641,1),"m"))</f>
        <v>0</v>
      </c>
      <c r="F2642" s="1" t="str">
        <f ca="1">IFERROR(YEAR(G2639),"brak daty")</f>
        <v>brak daty</v>
      </c>
      <c r="G2642" s="1" t="str">
        <f ca="1">IFERROR(MONTH(G2639),"brak daty")</f>
        <v>brak daty</v>
      </c>
      <c r="I2642" s="1" t="s">
        <v>444</v>
      </c>
      <c r="K2642" s="5">
        <f ca="1">IF(AND($G2640,NOT(ISTEXT($G2639)),ISNUMBER(Poczatek),ISNUMBER(Koniec_Projekt)),IFERROR(IF(LataProjekcji=$F2641,IF(AND($G2641=$G2642,$F2641=$F2642),ROUND($D2640-SUM($K2642),0),ROUND(K2640*$E2641,0)),IF(LataProjekcji&gt;$F2641,0,ROUND(K2640*$E2641,0))),0),0)</f>
        <v>0</v>
      </c>
      <c r="L2642" s="5">
        <f ca="1">IF(AND($G2640,NOT(ISTEXT($G2639)),ISNUMBER(Poczatek),ISNUMBER(Koniec_Projekt)),IFERROR(IF(LataProjekcji=$F2641,IF(AND($G2641=$G2642,$F2641=$F2642),ROUND($D2640-SUM($K2642:K2642),0),ROUND(L2640*$E2641,0)),IF(LataProjekcji&gt;$F2641,0,ROUND(L2640*$E2641,0))),0),0)</f>
        <v>0</v>
      </c>
      <c r="M2642" s="5">
        <f ca="1">IF(AND($G2640,NOT(ISTEXT($G2639)),ISNUMBER(Poczatek),ISNUMBER(Koniec_Projekt)),IFERROR(IF(LataProjekcji=$F2641,IF(AND($G2641=$G2642,$F2641=$F2642),ROUND($D2640-SUM($K2642:L2642),0),ROUND(M2640*$E2641,0)),IF(LataProjekcji&gt;$F2641,0,ROUND(M2640*$E2641,0))),0),0)</f>
        <v>0</v>
      </c>
      <c r="N2642" s="5">
        <f ca="1">IF(AND($G2640,NOT(ISTEXT($G2639)),ISNUMBER(Poczatek),ISNUMBER(Koniec_Projekt)),IFERROR(IF(LataProjekcji=$F2641,IF(AND($G2641=$G2642,$F2641=$F2642),ROUND($D2640-SUM($K2642:M2642),0),ROUND(N2640*$E2641,0)),IF(LataProjekcji&gt;$F2641,0,ROUND(N2640*$E2641,0))),0),0)</f>
        <v>0</v>
      </c>
      <c r="O2642" s="5">
        <f ca="1">IF(AND($G2640,NOT(ISTEXT($G2639)),ISNUMBER(Poczatek),ISNUMBER(Koniec_Projekt)),IFERROR(IF(LataProjekcji=$F2641,IF(AND($G2641=$G2642,$F2641=$F2642),ROUND($D2640-SUM($K2642:N2642),0),ROUND(O2640*$E2641,0)),IF(LataProjekcji&gt;$F2641,0,ROUND(O2640*$E2641,0))),0),0)</f>
        <v>0</v>
      </c>
      <c r="P2642" s="5">
        <f ca="1">IF(AND($G2640,NOT(ISTEXT($G2639)),ISNUMBER(Poczatek),ISNUMBER(Koniec_Projekt)),IFERROR(IF(LataProjekcji=$F2641,IF(AND($G2641=$G2642,$F2641=$F2642),ROUND($D2640-SUM($K2642:O2642),0),ROUND(P2640*$E2641,0)),IF(LataProjekcji&gt;$F2641,0,ROUND(P2640*$E2641,0))),0),0)</f>
        <v>0</v>
      </c>
      <c r="Q2642" s="5">
        <f ca="1">IF(AND($G2640,NOT(ISTEXT($G2639)),ISNUMBER(Poczatek),ISNUMBER(Koniec_Projekt)),IFERROR(IF(LataProjekcji=$F2641,IF(AND($G2641=$G2642,$F2641=$F2642),ROUND($D2640-SUM($K2642:P2642),0),ROUND(Q2640*$E2641,0)),IF(LataProjekcji&gt;$F2641,0,ROUND(Q2640*$E2641,0))),0),0)</f>
        <v>0</v>
      </c>
      <c r="R2642" s="5">
        <f ca="1">IF(AND($G2640,NOT(ISTEXT($G2639)),ISNUMBER(Poczatek),ISNUMBER(Koniec_Projekt)),IFERROR(IF(LataProjekcji=$F2641,IF(AND($G2641=$G2642,$F2641=$F2642),ROUND($D2640-SUM($K2642:Q2642),0),ROUND(R2640*$E2641,0)),IF(LataProjekcji&gt;$F2641,0,ROUND(R2640*$E2641,0))),0),0)</f>
        <v>0</v>
      </c>
      <c r="S2642" s="5">
        <f ca="1">IF(AND($G2640,NOT(ISTEXT($G2639)),ISNUMBER(Poczatek),ISNUMBER(Koniec_Projekt)),IFERROR(IF(LataProjekcji=$F2641,IF(AND($G2641=$G2642,$F2641=$F2642),ROUND($D2640-SUM($K2642:R2642),0),ROUND(S2640*$E2641,0)),IF(LataProjekcji&gt;$F2641,0,ROUND(S2640*$E2641,0))),0),0)</f>
        <v>0</v>
      </c>
      <c r="T2642" s="5">
        <f ca="1">IF(AND($G2640,NOT(ISTEXT($G2639)),ISNUMBER(Poczatek),ISNUMBER(Koniec_Projekt)),IFERROR(IF(LataProjekcji=$F2641,IF(AND($G2641=$G2642,$F2641=$F2642),ROUND($D2640-SUM($K2642:S2642),0),ROUND(T2640*$E2641,0)),IF(LataProjekcji&gt;$F2641,0,ROUND(T2640*$E2641,0))),0),0)</f>
        <v>0</v>
      </c>
      <c r="U2642" s="5">
        <f ca="1">IF(AND($G2640,NOT(ISTEXT($G2639)),ISNUMBER(Poczatek),ISNUMBER(Koniec_Projekt)),IFERROR(IF(LataProjekcji=$F2641,IF(AND($G2641=$G2642,$F2641=$F2642),ROUND($D2640-SUM($K2642:T2642),0),ROUND(U2640*$E2641,0)),IF(LataProjekcji&gt;$F2641,0,ROUND(U2640*$E2641,0))),0),0)</f>
        <v>0</v>
      </c>
      <c r="V2642" s="5">
        <f ca="1">IF(AND($G2640,NOT(ISTEXT($G2639)),ISNUMBER(Poczatek),ISNUMBER(Koniec_Projekt)),IFERROR(IF(LataProjekcji=$F2641,IF(AND($G2641=$G2642,$F2641=$F2642),ROUND($D2640-SUM($K2642:U2642),0),ROUND(V2640*$E2641,0)),IF(LataProjekcji&gt;$F2641,0,ROUND(V2640*$E2641,0))),0),0)</f>
        <v>0</v>
      </c>
      <c r="W2642" s="5">
        <f ca="1">IF(AND($G2640,NOT(ISTEXT($G2639)),ISNUMBER(Poczatek),ISNUMBER(Koniec_Projekt)),IFERROR(IF(LataProjekcji=$F2641,IF(AND($G2641=$G2642,$F2641=$F2642),ROUND($D2640-SUM($K2642:V2642),0),ROUND(W2640*$E2641,0)),IF(LataProjekcji&gt;$F2641,0,ROUND(W2640*$E2641,0))),0),0)</f>
        <v>0</v>
      </c>
      <c r="X2642" s="5">
        <f ca="1">IF(AND($G2640,NOT(ISTEXT($G2639)),ISNUMBER(Poczatek),ISNUMBER(Koniec_Projekt)),IFERROR(IF(LataProjekcji=$F2641,IF(AND($G2641=$G2642,$F2641=$F2642),ROUND($D2640-SUM($K2642:W2642),0),ROUND(X2640*$E2641,0)),IF(LataProjekcji&gt;$F2641,0,ROUND(X2640*$E2641,0))),0),0)</f>
        <v>0</v>
      </c>
    </row>
    <row r="2643" spans="2:24" ht="12.75" hidden="1" thickBot="1">
      <c r="B2643" s="555" t="s">
        <v>804</v>
      </c>
      <c r="C2643" s="556"/>
      <c r="D2643" s="557">
        <f ca="1">IF(D2640&gt;10,ROUND((D2642-1)*E2641,0),E2641)</f>
        <v>0</v>
      </c>
      <c r="E2643" s="557">
        <f ca="1">D2640-D2643</f>
        <v>0</v>
      </c>
      <c r="F2643" s="556"/>
      <c r="G2643" s="556"/>
      <c r="H2643" s="556"/>
      <c r="I2643" s="556"/>
      <c r="J2643" s="556"/>
      <c r="K2643" s="556"/>
      <c r="L2643" s="556"/>
      <c r="M2643" s="556"/>
      <c r="N2643" s="556"/>
      <c r="O2643" s="556"/>
      <c r="P2643" s="556"/>
      <c r="Q2643" s="556"/>
      <c r="R2643" s="556"/>
      <c r="S2643" s="556"/>
      <c r="T2643" s="556"/>
      <c r="U2643" s="556"/>
      <c r="V2643" s="556"/>
      <c r="W2643" s="556"/>
      <c r="X2643" s="556"/>
    </row>
    <row r="2644" spans="2:24" ht="12.75" hidden="1" thickTop="1"/>
    <row r="2645" spans="2:24" ht="12.75" hidden="1" thickBot="1">
      <c r="B2645" s="558" t="str">
        <f ca="1">"nazwa ST: "&amp;B1463</f>
        <v>nazwa ST: 0</v>
      </c>
      <c r="C2645" s="558"/>
      <c r="D2645" s="559">
        <f>D1463</f>
        <v>89</v>
      </c>
      <c r="E2645" s="558"/>
      <c r="F2645" s="558"/>
      <c r="G2645" s="558"/>
      <c r="H2645" s="558"/>
      <c r="I2645" s="558"/>
      <c r="J2645" s="558"/>
      <c r="K2645" s="567" t="str">
        <f t="shared" ref="K2645:X2645" si="1757">LataProjekcji</f>
        <v>Uzupełnij dane</v>
      </c>
      <c r="L2645" s="567" t="str">
        <f t="shared" si="1757"/>
        <v/>
      </c>
      <c r="M2645" s="567" t="str">
        <f t="shared" si="1757"/>
        <v/>
      </c>
      <c r="N2645" s="567" t="str">
        <f t="shared" si="1757"/>
        <v/>
      </c>
      <c r="O2645" s="567" t="str">
        <f t="shared" si="1757"/>
        <v/>
      </c>
      <c r="P2645" s="567" t="str">
        <f t="shared" si="1757"/>
        <v/>
      </c>
      <c r="Q2645" s="567" t="str">
        <f t="shared" si="1757"/>
        <v/>
      </c>
      <c r="R2645" s="567" t="str">
        <f t="shared" si="1757"/>
        <v/>
      </c>
      <c r="S2645" s="567" t="str">
        <f t="shared" si="1757"/>
        <v/>
      </c>
      <c r="T2645" s="567" t="str">
        <f t="shared" si="1757"/>
        <v/>
      </c>
      <c r="U2645" s="567" t="str">
        <f t="shared" si="1757"/>
        <v/>
      </c>
      <c r="V2645" s="567" t="str">
        <f t="shared" si="1757"/>
        <v/>
      </c>
      <c r="W2645" s="567" t="str">
        <f t="shared" si="1757"/>
        <v/>
      </c>
      <c r="X2645" s="567" t="str">
        <f t="shared" si="1757"/>
        <v/>
      </c>
    </row>
    <row r="2646" spans="2:24" hidden="1">
      <c r="B2646" s="554" t="s">
        <v>805</v>
      </c>
      <c r="D2646" s="1">
        <f ca="1">D1464</f>
        <v>1900</v>
      </c>
      <c r="E2646" s="1">
        <f ca="1">E1464</f>
        <v>1</v>
      </c>
      <c r="F2646" s="1">
        <f ca="1">IF(D2647&gt;10,F1464,1)</f>
        <v>1</v>
      </c>
      <c r="G2646" s="553" t="str">
        <f ca="1">IF(ISBLANK(OFFSET($E$269,$D2645,0)),"brak daty",IF(D2647&gt;10,EDATE(OFFSET($E$269,$D2645,0),D2649),DATE(D2646,E2646,1)))</f>
        <v>brak daty</v>
      </c>
      <c r="H2646" s="566" t="b">
        <f ca="1">SUM(K2646:X2646)=D2649</f>
        <v>1</v>
      </c>
      <c r="I2646" s="1" t="s">
        <v>801</v>
      </c>
      <c r="K2646" s="5">
        <f ca="1">IF(AND($G2647,NOT(ISTEXT($G2646)),ISNUMBER(Poczatek),ISNUMBER(Koniec_Projekt)),IFERROR(IF($D2646=LataProjekcji,$F2646,IF($D2646&lt;LataProjekcji,IF((SUM(K2646)+12)&lt;$D2649,12,$D2649-SUM(K2646)),0)),0),0)</f>
        <v>0</v>
      </c>
      <c r="L2646" s="5">
        <f ca="1">IF(AND($G2647,NOT(ISTEXT($G2646)),ISNUMBER(Poczatek),ISNUMBER(Koniec_Projekt)),IFERROR(IF($D2646=LataProjekcji,$F2646,IF($D2646&lt;LataProjekcji,IF((SUM($K2646:K2646)+12)&lt;$D2649,12,$D2649-SUM($K2646:K2646)),0)),0),0)</f>
        <v>0</v>
      </c>
      <c r="M2646" s="5">
        <f ca="1">IF(AND($G2647,NOT(ISTEXT($G2646)),ISNUMBER(Poczatek),ISNUMBER(Koniec_Projekt)),IFERROR(IF($D2646=LataProjekcji,$F2646,IF($D2646&lt;LataProjekcji,IF((SUM($K2646:L2646)+12)&lt;$D2649,12,$D2649-SUM($K2646:L2646)),0)),0),0)</f>
        <v>0</v>
      </c>
      <c r="N2646" s="5">
        <f ca="1">IF(AND($G2647,NOT(ISTEXT($G2646)),ISNUMBER(Poczatek),ISNUMBER(Koniec_Projekt)),IFERROR(IF($D2646=LataProjekcji,$F2646,IF($D2646&lt;LataProjekcji,IF((SUM($K2646:M2646)+12)&lt;$D2649,12,$D2649-SUM($K2646:M2646)),0)),0),0)</f>
        <v>0</v>
      </c>
      <c r="O2646" s="5">
        <f ca="1">IF(AND($G2647,NOT(ISTEXT($G2646)),ISNUMBER(Poczatek),ISNUMBER(Koniec_Projekt)),IFERROR(IF($D2646=LataProjekcji,$F2646,IF($D2646&lt;LataProjekcji,IF((SUM($K2646:N2646)+12)&lt;$D2649,12,$D2649-SUM($K2646:N2646)),0)),0),0)</f>
        <v>0</v>
      </c>
      <c r="P2646" s="5">
        <f ca="1">IF(AND($G2647,NOT(ISTEXT($G2646)),ISNUMBER(Poczatek),ISNUMBER(Koniec_Projekt)),IFERROR(IF($D2646=LataProjekcji,$F2646,IF($D2646&lt;LataProjekcji,IF((SUM($K2646:O2646)+12)&lt;$D2649,12,$D2649-SUM($K2646:O2646)),0)),0),0)</f>
        <v>0</v>
      </c>
      <c r="Q2646" s="5">
        <f ca="1">IF(AND($G2647,NOT(ISTEXT($G2646)),ISNUMBER(Poczatek),ISNUMBER(Koniec_Projekt)),IFERROR(IF($D2646=LataProjekcji,$F2646,IF($D2646&lt;LataProjekcji,IF((SUM($K2646:P2646)+12)&lt;$D2649,12,$D2649-SUM($K2646:P2646)),0)),0),0)</f>
        <v>0</v>
      </c>
      <c r="R2646" s="5">
        <f ca="1">IF(AND($G2647,NOT(ISTEXT($G2646)),ISNUMBER(Poczatek),ISNUMBER(Koniec_Projekt)),IFERROR(IF($D2646=LataProjekcji,$F2646,IF($D2646&lt;LataProjekcji,IF((SUM($K2646:Q2646)+12)&lt;$D2649,12,$D2649-SUM($K2646:Q2646)),0)),0),0)</f>
        <v>0</v>
      </c>
      <c r="S2646" s="5">
        <f ca="1">IF(AND($G2647,NOT(ISTEXT($G2646)),ISNUMBER(Poczatek),ISNUMBER(Koniec_Projekt)),IFERROR(IF($D2646=LataProjekcji,$F2646,IF($D2646&lt;LataProjekcji,IF((SUM($K2646:R2646)+12)&lt;$D2649,12,$D2649-SUM($K2646:R2646)),0)),0),0)</f>
        <v>0</v>
      </c>
      <c r="T2646" s="5">
        <f ca="1">IF(AND($G2647,NOT(ISTEXT($G2646)),ISNUMBER(Poczatek),ISNUMBER(Koniec_Projekt)),IFERROR(IF($D2646=LataProjekcji,$F2646,IF($D2646&lt;LataProjekcji,IF((SUM($K2646:S2646)+12)&lt;$D2649,12,$D2649-SUM($K2646:S2646)),0)),0),0)</f>
        <v>0</v>
      </c>
      <c r="U2646" s="5">
        <f ca="1">IF(AND($G2647,NOT(ISTEXT($G2646)),ISNUMBER(Poczatek),ISNUMBER(Koniec_Projekt)),IFERROR(IF($D2646=LataProjekcji,$F2646,IF($D2646&lt;LataProjekcji,IF((SUM($K2646:T2646)+12)&lt;$D2649,12,$D2649-SUM($K2646:T2646)),0)),0),0)</f>
        <v>0</v>
      </c>
      <c r="V2646" s="5">
        <f ca="1">IF(AND($G2647,NOT(ISTEXT($G2646)),ISNUMBER(Poczatek),ISNUMBER(Koniec_Projekt)),IFERROR(IF($D2646=LataProjekcji,$F2646,IF($D2646&lt;LataProjekcji,IF((SUM($K2646:U2646)+12)&lt;$D2649,12,$D2649-SUM($K2646:U2646)),0)),0),0)</f>
        <v>0</v>
      </c>
      <c r="W2646" s="5">
        <f ca="1">IF(AND($G2647,NOT(ISTEXT($G2646)),ISNUMBER(Poczatek),ISNUMBER(Koniec_Projekt)),IFERROR(IF($D2646=LataProjekcji,$F2646,IF($D2646&lt;LataProjekcji,IF((SUM($K2646:V2646)+12)&lt;$D2649,12,$D2649-SUM($K2646:V2646)),0)),0),0)</f>
        <v>0</v>
      </c>
      <c r="X2646" s="5">
        <f ca="1">IF(AND($G2647,NOT(ISTEXT($G2646)),ISNUMBER(Poczatek),ISNUMBER(Koniec_Projekt)),IFERROR(IF($D2646=LataProjekcji,$F2646,IF($D2646&lt;LataProjekcji,IF((SUM($K2646:W2646)+12)&lt;$D2649,12,$D2649-SUM($K2646:W2646)),0)),0),0)</f>
        <v>0</v>
      </c>
    </row>
    <row r="2647" spans="2:24" hidden="1">
      <c r="B2647" s="554" t="s">
        <v>807</v>
      </c>
      <c r="D2647" s="5">
        <f ca="1">D1465</f>
        <v>0</v>
      </c>
      <c r="E2647" s="474">
        <f ca="1">E1465</f>
        <v>0</v>
      </c>
      <c r="F2647" s="474">
        <f ca="1">F1465</f>
        <v>0</v>
      </c>
      <c r="G2647" s="1" t="b">
        <f>NOT(ISBLANK(am_budynki))</f>
        <v>0</v>
      </c>
      <c r="H2647" s="566" t="b">
        <f ca="1">SUM(K2647:X2647)=E2649</f>
        <v>1</v>
      </c>
      <c r="I2647" s="1" t="s">
        <v>802</v>
      </c>
      <c r="K2647" s="565">
        <f ca="1">IF(AND($G2647,NOT(ISTEXT($G2646)),ISNUMBER(Poczatek),ISNUMBER(Koniec_Projekt)),IFERROR(IF($D2646=LataProjekcji,IF($F2646&gt;$E2649,$E2649,$F2646),IF($D2649&gt;=$E2649,(IF($D2646&lt;LataProjekcji,IF((SUM(J2647:$K2647)+12)&lt;$E2649,12,$E2649-SUM(J2647:$K2647)),0)),(IF($D2646&lt;LataProjekcji,IF((SUM(J2647:$K2647)+12)&lt;$D2649,12,$D2649-SUM(J2647:$K2647)),0)))),0),0)</f>
        <v>0</v>
      </c>
      <c r="L2647" s="565">
        <f ca="1">IF(AND($G2647,NOT(ISTEXT($G2646)),ISNUMBER(Poczatek),ISNUMBER(Koniec_Projekt)),IFERROR(IF($D2646=LataProjekcji,IF($F2646&gt;$E2649,$E2649,$F2646),IF($D2649&gt;=$E2649,(IF($D2646&lt;LataProjekcji,IF((SUM($K2647:K2647)+12)&lt;$E2649,12,$E2649-SUM($K2647:K2647)),0)),(IF($D2646&lt;LataProjekcji,IF((SUM($K2647:K2647)+12)&lt;$D2649,12,$D2649-SUM($K2647:K2647)),0)))),0),0)</f>
        <v>0</v>
      </c>
      <c r="M2647" s="565">
        <f ca="1">IF(AND($G2647,NOT(ISTEXT($G2646)),ISNUMBER(Poczatek),ISNUMBER(Koniec_Projekt)),IFERROR(IF($D2646=LataProjekcji,IF($F2646&gt;$E2649,$E2649,$F2646),IF($D2649&gt;=$E2649,(IF($D2646&lt;LataProjekcji,IF((SUM($K2647:L2647)+12)&lt;$E2649,12,$E2649-SUM($K2647:L2647)),0)),(IF($D2646&lt;LataProjekcji,IF((SUM($K2647:L2647)+12)&lt;$D2649,12,$D2649-SUM($K2647:L2647)),0)))),0),0)</f>
        <v>0</v>
      </c>
      <c r="N2647" s="565">
        <f ca="1">IF(AND($G2647,NOT(ISTEXT($G2646)),ISNUMBER(Poczatek),ISNUMBER(Koniec_Projekt)),IFERROR(IF($D2646=LataProjekcji,IF($F2646&gt;$E2649,$E2649,$F2646),IF($D2649&gt;=$E2649,(IF($D2646&lt;LataProjekcji,IF((SUM($K2647:M2647)+12)&lt;$E2649,12,$E2649-SUM($K2647:M2647)),0)),(IF($D2646&lt;LataProjekcji,IF((SUM($K2647:M2647)+12)&lt;$D2649,12,$D2649-SUM($K2647:M2647)),0)))),0),0)</f>
        <v>0</v>
      </c>
      <c r="O2647" s="565">
        <f ca="1">IF(AND($G2647,NOT(ISTEXT($G2646)),ISNUMBER(Poczatek),ISNUMBER(Koniec_Projekt)),IFERROR(IF($D2646=LataProjekcji,IF($F2646&gt;$E2649,$E2649,$F2646),IF($D2649&gt;=$E2649,(IF($D2646&lt;LataProjekcji,IF((SUM($K2647:N2647)+12)&lt;$E2649,12,$E2649-SUM($K2647:N2647)),0)),(IF($D2646&lt;LataProjekcji,IF((SUM($K2647:N2647)+12)&lt;$D2649,12,$D2649-SUM($K2647:N2647)),0)))),0),0)</f>
        <v>0</v>
      </c>
      <c r="P2647" s="565">
        <f ca="1">IF(AND($G2647,NOT(ISTEXT($G2646)),ISNUMBER(Poczatek),ISNUMBER(Koniec_Projekt)),IFERROR(IF($D2646=LataProjekcji,IF($F2646&gt;$E2649,$E2649,$F2646),IF($D2649&gt;=$E2649,(IF($D2646&lt;LataProjekcji,IF((SUM($K2647:O2647)+12)&lt;$E2649,12,$E2649-SUM($K2647:O2647)),0)),(IF($D2646&lt;LataProjekcji,IF((SUM($K2647:O2647)+12)&lt;$D2649,12,$D2649-SUM($K2647:O2647)),0)))),0),0)</f>
        <v>0</v>
      </c>
      <c r="Q2647" s="565">
        <f ca="1">IF(AND($G2647,NOT(ISTEXT($G2646)),ISNUMBER(Poczatek),ISNUMBER(Koniec_Projekt)),IFERROR(IF($D2646=LataProjekcji,IF($F2646&gt;$E2649,$E2649,$F2646),IF($D2649&gt;=$E2649,(IF($D2646&lt;LataProjekcji,IF((SUM($K2647:P2647)+12)&lt;$E2649,12,$E2649-SUM($K2647:P2647)),0)),(IF($D2646&lt;LataProjekcji,IF((SUM($K2647:P2647)+12)&lt;$D2649,12,$D2649-SUM($K2647:P2647)),0)))),0),0)</f>
        <v>0</v>
      </c>
      <c r="R2647" s="565">
        <f ca="1">IF(AND($G2647,NOT(ISTEXT($G2646)),ISNUMBER(Poczatek),ISNUMBER(Koniec_Projekt)),IFERROR(IF($D2646=LataProjekcji,IF($F2646&gt;$E2649,$E2649,$F2646),IF($D2649&gt;=$E2649,(IF($D2646&lt;LataProjekcji,IF((SUM($K2647:Q2647)+12)&lt;$E2649,12,$E2649-SUM($K2647:Q2647)),0)),(IF($D2646&lt;LataProjekcji,IF((SUM($K2647:Q2647)+12)&lt;$D2649,12,$D2649-SUM($K2647:Q2647)),0)))),0),0)</f>
        <v>0</v>
      </c>
      <c r="S2647" s="565">
        <f ca="1">IF(AND($G2647,NOT(ISTEXT($G2646)),ISNUMBER(Poczatek),ISNUMBER(Koniec_Projekt)),IFERROR(IF($D2646=LataProjekcji,IF($F2646&gt;$E2649,$E2649,$F2646),IF($D2649&gt;=$E2649,(IF($D2646&lt;LataProjekcji,IF((SUM($K2647:R2647)+12)&lt;$E2649,12,$E2649-SUM($K2647:R2647)),0)),(IF($D2646&lt;LataProjekcji,IF((SUM($K2647:R2647)+12)&lt;$D2649,12,$D2649-SUM($K2647:R2647)),0)))),0),0)</f>
        <v>0</v>
      </c>
      <c r="T2647" s="565">
        <f ca="1">IF(AND($G2647,NOT(ISTEXT($G2646)),ISNUMBER(Poczatek),ISNUMBER(Koniec_Projekt)),IFERROR(IF($D2646=LataProjekcji,IF($F2646&gt;$E2649,$E2649,$F2646),IF($D2649&gt;=$E2649,(IF($D2646&lt;LataProjekcji,IF((SUM($K2647:S2647)+12)&lt;$E2649,12,$E2649-SUM($K2647:S2647)),0)),(IF($D2646&lt;LataProjekcji,IF((SUM($K2647:S2647)+12)&lt;$D2649,12,$D2649-SUM($K2647:S2647)),0)))),0),0)</f>
        <v>0</v>
      </c>
      <c r="U2647" s="565">
        <f ca="1">IF(AND($G2647,NOT(ISTEXT($G2646)),ISNUMBER(Poczatek),ISNUMBER(Koniec_Projekt)),IFERROR(IF($D2646=LataProjekcji,IF($F2646&gt;$E2649,$E2649,$F2646),IF($D2649&gt;=$E2649,(IF($D2646&lt;LataProjekcji,IF((SUM($K2647:T2647)+12)&lt;$E2649,12,$E2649-SUM($K2647:T2647)),0)),(IF($D2646&lt;LataProjekcji,IF((SUM($K2647:T2647)+12)&lt;$D2649,12,$D2649-SUM($K2647:T2647)),0)))),0),0)</f>
        <v>0</v>
      </c>
      <c r="V2647" s="565">
        <f ca="1">IF(AND($G2647,NOT(ISTEXT($G2646)),ISNUMBER(Poczatek),ISNUMBER(Koniec_Projekt)),IFERROR(IF($D2646=LataProjekcji,IF($F2646&gt;$E2649,$E2649,$F2646),IF($D2649&gt;=$E2649,(IF($D2646&lt;LataProjekcji,IF((SUM($K2647:U2647)+12)&lt;$E2649,12,$E2649-SUM($K2647:U2647)),0)),(IF($D2646&lt;LataProjekcji,IF((SUM($K2647:U2647)+12)&lt;$D2649,12,$D2649-SUM($K2647:U2647)),0)))),0),0)</f>
        <v>0</v>
      </c>
      <c r="W2647" s="565">
        <f ca="1">IF(AND($G2647,NOT(ISTEXT($G2646)),ISNUMBER(Poczatek),ISNUMBER(Koniec_Projekt)),IFERROR(IF($D2646=LataProjekcji,IF($F2646&gt;$E2649,$E2649,$F2646),IF($D2649&gt;=$E2649,(IF($D2646&lt;LataProjekcji,IF((SUM($K2647:V2647)+12)&lt;$E2649,12,$E2649-SUM($K2647:V2647)),0)),(IF($D2646&lt;LataProjekcji,IF((SUM($K2647:V2647)+12)&lt;$D2649,12,$D2649-SUM($K2647:V2647)),0)))),0),0)</f>
        <v>0</v>
      </c>
      <c r="X2647" s="565">
        <f ca="1">IF(AND($G2647,NOT(ISTEXT($G2646)),ISNUMBER(Poczatek),ISNUMBER(Koniec_Projekt)),IFERROR(IF($D2646=LataProjekcji,IF($F2646&gt;$E2649,$E2649,$F2646),IF($D2649&gt;=$E2649,(IF($D2646&lt;LataProjekcji,IF((SUM($K2647:W2647)+12)&lt;$E2649,12,$E2649-SUM($K2647:W2647)),0)),(IF($D2646&lt;LataProjekcji,IF((SUM($K2647:W2647)+12)&lt;$D2649,12,$D2649-SUM($K2647:W2647)),0)))),0),0)</f>
        <v>0</v>
      </c>
    </row>
    <row r="2648" spans="2:24" hidden="1">
      <c r="B2648" s="554" t="s">
        <v>806</v>
      </c>
      <c r="D2648" s="474">
        <f ca="1">D1466</f>
        <v>0</v>
      </c>
      <c r="E2648" s="474">
        <f ca="1">IF(D2647&gt;10,ROUND(D2648/12,2),D2648)</f>
        <v>0</v>
      </c>
      <c r="F2648" s="552">
        <f>Koniec_Projekt</f>
        <v>0</v>
      </c>
      <c r="G2648" s="330">
        <f>Miesiac_Koniec_Projekt</f>
        <v>0</v>
      </c>
      <c r="H2648" s="566" t="b">
        <f ca="1">SUM(K2648:X2648)=D2647</f>
        <v>1</v>
      </c>
      <c r="I2648" s="1" t="s">
        <v>739</v>
      </c>
      <c r="K2648" s="256">
        <f ca="1">IF(AND($G2647,NOT(ISTEXT($G2646)),ISNUMBER(Poczatek),ISNUMBER(Koniec_Projekt)),IFERROR(IF(LataProjekcji=$F2649,ROUND($D2647,0),ROUND(K2646*$E2648,0)),0),0)</f>
        <v>0</v>
      </c>
      <c r="L2648" s="5">
        <f ca="1">IF(AND($G2647,NOT(ISTEXT($G2646)),ISNUMBER(Poczatek),ISNUMBER(Koniec_Projekt)),IFERROR(IF(LataProjekcji=$F2649,ROUND($D2647-SUM(K2648:$K2648),0),ROUND(L2646*$E2648,0)),0),0)</f>
        <v>0</v>
      </c>
      <c r="M2648" s="5">
        <f ca="1">IF(AND($G2647,NOT(ISTEXT($G2646)),ISNUMBER(Poczatek),ISNUMBER(Koniec_Projekt)),IFERROR(IF(LataProjekcji=$F2649,ROUND($D2647-SUM($K2648:L2648),0),ROUND(M2646*$E2648,0)),0),0)</f>
        <v>0</v>
      </c>
      <c r="N2648" s="5">
        <f ca="1">IF(AND($G2647,NOT(ISTEXT($G2646)),ISNUMBER(Poczatek),ISNUMBER(Koniec_Projekt)),IFERROR(IF(LataProjekcji=$F2649,ROUND($D2647-SUM($K2648:M2648),0),ROUND(N2646*$E2648,0)),0),0)</f>
        <v>0</v>
      </c>
      <c r="O2648" s="5">
        <f ca="1">IF(AND($G2647,NOT(ISTEXT($G2646)),ISNUMBER(Poczatek),ISNUMBER(Koniec_Projekt)),IFERROR(IF(LataProjekcji=$F2649,ROUND($D2647-SUM($K2648:N2648),0),ROUND(O2646*$E2648,0)),0),0)</f>
        <v>0</v>
      </c>
      <c r="P2648" s="5">
        <f ca="1">IF(AND($G2647,NOT(ISTEXT($G2646)),ISNUMBER(Poczatek),ISNUMBER(Koniec_Projekt)),IFERROR(IF(LataProjekcji=$F2649,ROUND($D2647-SUM($K2648:O2648),0),ROUND(P2646*$E2648,0)),0),0)</f>
        <v>0</v>
      </c>
      <c r="Q2648" s="5">
        <f ca="1">IF(AND($G2647,NOT(ISTEXT($G2646)),ISNUMBER(Poczatek),ISNUMBER(Koniec_Projekt)),IFERROR(IF(LataProjekcji=$F2649,ROUND($D2647-SUM($K2648:P2648),0),ROUND(Q2646*$E2648,0)),0),0)</f>
        <v>0</v>
      </c>
      <c r="R2648" s="5">
        <f ca="1">IF(AND($G2647,NOT(ISTEXT($G2646)),ISNUMBER(Poczatek),ISNUMBER(Koniec_Projekt)),IFERROR(IF(LataProjekcji=$F2649,ROUND($D2647-SUM($K2648:Q2648),0),ROUND(R2646*$E2648,0)),0),0)</f>
        <v>0</v>
      </c>
      <c r="S2648" s="5">
        <f ca="1">IF(AND($G2647,NOT(ISTEXT($G2646)),ISNUMBER(Poczatek),ISNUMBER(Koniec_Projekt)),IFERROR(IF(LataProjekcji=$F2649,ROUND($D2647-SUM($K2648:R2648),0),ROUND(S2646*$E2648,0)),0),0)</f>
        <v>0</v>
      </c>
      <c r="T2648" s="5">
        <f ca="1">IF(AND($G2647,NOT(ISTEXT($G2646)),ISNUMBER(Poczatek),ISNUMBER(Koniec_Projekt)),IFERROR(IF(LataProjekcji=$F2649,ROUND($D2647-SUM($K2648:S2648),0),ROUND(T2646*$E2648,0)),0),0)</f>
        <v>0</v>
      </c>
      <c r="U2648" s="5">
        <f ca="1">IF(AND($G2647,NOT(ISTEXT($G2646)),ISNUMBER(Poczatek),ISNUMBER(Koniec_Projekt)),IFERROR(IF(LataProjekcji=$F2649,ROUND($D2647-SUM($K2648:T2648),0),ROUND(U2646*$E2648,0)),0),0)</f>
        <v>0</v>
      </c>
      <c r="V2648" s="5">
        <f ca="1">IF(AND($G2647,NOT(ISTEXT($G2646)),ISNUMBER(Poczatek),ISNUMBER(Koniec_Projekt)),IFERROR(IF(LataProjekcji=$F2649,ROUND($D2647-SUM($K2648:U2648),0),ROUND(V2646*$E2648,0)),0),0)</f>
        <v>0</v>
      </c>
      <c r="W2648" s="5">
        <f ca="1">IF(AND($G2647,NOT(ISTEXT($G2646)),ISNUMBER(Poczatek),ISNUMBER(Koniec_Projekt)),IFERROR(IF(LataProjekcji=$F2649,ROUND($D2647-SUM($K2648:V2648),0),ROUND(W2646*$E2648,0)),0),0)</f>
        <v>0</v>
      </c>
      <c r="X2648" s="5">
        <f ca="1">IF(AND($G2647,NOT(ISTEXT($G2646)),ISNUMBER(Poczatek),ISNUMBER(Koniec_Projekt)),IFERROR(IF(LataProjekcji=$F2649,ROUND($D2647-SUM($K2648:W2648),0),ROUND(X2646*$E2648,0)),0),0)</f>
        <v>0</v>
      </c>
    </row>
    <row r="2649" spans="2:24" hidden="1">
      <c r="B2649" s="554" t="s">
        <v>803</v>
      </c>
      <c r="D2649" s="1">
        <f ca="1">IFERROR(ROUNDUP(D2647/E2648,0),0)</f>
        <v>0</v>
      </c>
      <c r="E2649" s="1">
        <f ca="1">IF(D2649=0,0,DATEDIF(DATE(D2646,E2646,1),DATE(F2648,G2648,1),"m"))</f>
        <v>0</v>
      </c>
      <c r="F2649" s="1" t="str">
        <f ca="1">IFERROR(YEAR(G2646),"brak daty")</f>
        <v>brak daty</v>
      </c>
      <c r="G2649" s="1" t="str">
        <f ca="1">IFERROR(MONTH(G2646),"brak daty")</f>
        <v>brak daty</v>
      </c>
      <c r="I2649" s="1" t="s">
        <v>444</v>
      </c>
      <c r="K2649" s="5">
        <f ca="1">IF(AND($G2647,NOT(ISTEXT($G2646)),ISNUMBER(Poczatek),ISNUMBER(Koniec_Projekt)),IFERROR(IF(LataProjekcji=$F2648,IF(AND($G2648=$G2649,$F2648=$F2649),ROUND($D2647-SUM($K2649),0),ROUND(K2647*$E2648,0)),IF(LataProjekcji&gt;$F2648,0,ROUND(K2647*$E2648,0))),0),0)</f>
        <v>0</v>
      </c>
      <c r="L2649" s="5">
        <f ca="1">IF(AND($G2647,NOT(ISTEXT($G2646)),ISNUMBER(Poczatek),ISNUMBER(Koniec_Projekt)),IFERROR(IF(LataProjekcji=$F2648,IF(AND($G2648=$G2649,$F2648=$F2649),ROUND($D2647-SUM($K2649:K2649),0),ROUND(L2647*$E2648,0)),IF(LataProjekcji&gt;$F2648,0,ROUND(L2647*$E2648,0))),0),0)</f>
        <v>0</v>
      </c>
      <c r="M2649" s="5">
        <f ca="1">IF(AND($G2647,NOT(ISTEXT($G2646)),ISNUMBER(Poczatek),ISNUMBER(Koniec_Projekt)),IFERROR(IF(LataProjekcji=$F2648,IF(AND($G2648=$G2649,$F2648=$F2649),ROUND($D2647-SUM($K2649:L2649),0),ROUND(M2647*$E2648,0)),IF(LataProjekcji&gt;$F2648,0,ROUND(M2647*$E2648,0))),0),0)</f>
        <v>0</v>
      </c>
      <c r="N2649" s="5">
        <f ca="1">IF(AND($G2647,NOT(ISTEXT($G2646)),ISNUMBER(Poczatek),ISNUMBER(Koniec_Projekt)),IFERROR(IF(LataProjekcji=$F2648,IF(AND($G2648=$G2649,$F2648=$F2649),ROUND($D2647-SUM($K2649:M2649),0),ROUND(N2647*$E2648,0)),IF(LataProjekcji&gt;$F2648,0,ROUND(N2647*$E2648,0))),0),0)</f>
        <v>0</v>
      </c>
      <c r="O2649" s="5">
        <f ca="1">IF(AND($G2647,NOT(ISTEXT($G2646)),ISNUMBER(Poczatek),ISNUMBER(Koniec_Projekt)),IFERROR(IF(LataProjekcji=$F2648,IF(AND($G2648=$G2649,$F2648=$F2649),ROUND($D2647-SUM($K2649:N2649),0),ROUND(O2647*$E2648,0)),IF(LataProjekcji&gt;$F2648,0,ROUND(O2647*$E2648,0))),0),0)</f>
        <v>0</v>
      </c>
      <c r="P2649" s="5">
        <f ca="1">IF(AND($G2647,NOT(ISTEXT($G2646)),ISNUMBER(Poczatek),ISNUMBER(Koniec_Projekt)),IFERROR(IF(LataProjekcji=$F2648,IF(AND($G2648=$G2649,$F2648=$F2649),ROUND($D2647-SUM($K2649:O2649),0),ROUND(P2647*$E2648,0)),IF(LataProjekcji&gt;$F2648,0,ROUND(P2647*$E2648,0))),0),0)</f>
        <v>0</v>
      </c>
      <c r="Q2649" s="5">
        <f ca="1">IF(AND($G2647,NOT(ISTEXT($G2646)),ISNUMBER(Poczatek),ISNUMBER(Koniec_Projekt)),IFERROR(IF(LataProjekcji=$F2648,IF(AND($G2648=$G2649,$F2648=$F2649),ROUND($D2647-SUM($K2649:P2649),0),ROUND(Q2647*$E2648,0)),IF(LataProjekcji&gt;$F2648,0,ROUND(Q2647*$E2648,0))),0),0)</f>
        <v>0</v>
      </c>
      <c r="R2649" s="5">
        <f ca="1">IF(AND($G2647,NOT(ISTEXT($G2646)),ISNUMBER(Poczatek),ISNUMBER(Koniec_Projekt)),IFERROR(IF(LataProjekcji=$F2648,IF(AND($G2648=$G2649,$F2648=$F2649),ROUND($D2647-SUM($K2649:Q2649),0),ROUND(R2647*$E2648,0)),IF(LataProjekcji&gt;$F2648,0,ROUND(R2647*$E2648,0))),0),0)</f>
        <v>0</v>
      </c>
      <c r="S2649" s="5">
        <f ca="1">IF(AND($G2647,NOT(ISTEXT($G2646)),ISNUMBER(Poczatek),ISNUMBER(Koniec_Projekt)),IFERROR(IF(LataProjekcji=$F2648,IF(AND($G2648=$G2649,$F2648=$F2649),ROUND($D2647-SUM($K2649:R2649),0),ROUND(S2647*$E2648,0)),IF(LataProjekcji&gt;$F2648,0,ROUND(S2647*$E2648,0))),0),0)</f>
        <v>0</v>
      </c>
      <c r="T2649" s="5">
        <f ca="1">IF(AND($G2647,NOT(ISTEXT($G2646)),ISNUMBER(Poczatek),ISNUMBER(Koniec_Projekt)),IFERROR(IF(LataProjekcji=$F2648,IF(AND($G2648=$G2649,$F2648=$F2649),ROUND($D2647-SUM($K2649:S2649),0),ROUND(T2647*$E2648,0)),IF(LataProjekcji&gt;$F2648,0,ROUND(T2647*$E2648,0))),0),0)</f>
        <v>0</v>
      </c>
      <c r="U2649" s="5">
        <f ca="1">IF(AND($G2647,NOT(ISTEXT($G2646)),ISNUMBER(Poczatek),ISNUMBER(Koniec_Projekt)),IFERROR(IF(LataProjekcji=$F2648,IF(AND($G2648=$G2649,$F2648=$F2649),ROUND($D2647-SUM($K2649:T2649),0),ROUND(U2647*$E2648,0)),IF(LataProjekcji&gt;$F2648,0,ROUND(U2647*$E2648,0))),0),0)</f>
        <v>0</v>
      </c>
      <c r="V2649" s="5">
        <f ca="1">IF(AND($G2647,NOT(ISTEXT($G2646)),ISNUMBER(Poczatek),ISNUMBER(Koniec_Projekt)),IFERROR(IF(LataProjekcji=$F2648,IF(AND($G2648=$G2649,$F2648=$F2649),ROUND($D2647-SUM($K2649:U2649),0),ROUND(V2647*$E2648,0)),IF(LataProjekcji&gt;$F2648,0,ROUND(V2647*$E2648,0))),0),0)</f>
        <v>0</v>
      </c>
      <c r="W2649" s="5">
        <f ca="1">IF(AND($G2647,NOT(ISTEXT($G2646)),ISNUMBER(Poczatek),ISNUMBER(Koniec_Projekt)),IFERROR(IF(LataProjekcji=$F2648,IF(AND($G2648=$G2649,$F2648=$F2649),ROUND($D2647-SUM($K2649:V2649),0),ROUND(W2647*$E2648,0)),IF(LataProjekcji&gt;$F2648,0,ROUND(W2647*$E2648,0))),0),0)</f>
        <v>0</v>
      </c>
      <c r="X2649" s="5">
        <f ca="1">IF(AND($G2647,NOT(ISTEXT($G2646)),ISNUMBER(Poczatek),ISNUMBER(Koniec_Projekt)),IFERROR(IF(LataProjekcji=$F2648,IF(AND($G2648=$G2649,$F2648=$F2649),ROUND($D2647-SUM($K2649:W2649),0),ROUND(X2647*$E2648,0)),IF(LataProjekcji&gt;$F2648,0,ROUND(X2647*$E2648,0))),0),0)</f>
        <v>0</v>
      </c>
    </row>
    <row r="2650" spans="2:24" ht="12.75" hidden="1" thickBot="1">
      <c r="B2650" s="555" t="s">
        <v>804</v>
      </c>
      <c r="C2650" s="556"/>
      <c r="D2650" s="557">
        <f ca="1">IF(D2647&gt;10,ROUND((D2649-1)*E2648,0),E2648)</f>
        <v>0</v>
      </c>
      <c r="E2650" s="557">
        <f ca="1">D2647-D2650</f>
        <v>0</v>
      </c>
      <c r="F2650" s="556"/>
      <c r="G2650" s="556"/>
      <c r="H2650" s="556"/>
      <c r="I2650" s="556"/>
      <c r="J2650" s="556"/>
      <c r="K2650" s="556"/>
      <c r="L2650" s="556"/>
      <c r="M2650" s="556"/>
      <c r="N2650" s="556"/>
      <c r="O2650" s="556"/>
      <c r="P2650" s="556"/>
      <c r="Q2650" s="556"/>
      <c r="R2650" s="556"/>
      <c r="S2650" s="556"/>
      <c r="T2650" s="556"/>
      <c r="U2650" s="556"/>
      <c r="V2650" s="556"/>
      <c r="W2650" s="556"/>
      <c r="X2650" s="556"/>
    </row>
    <row r="2651" spans="2:24" ht="12.75" hidden="1" thickTop="1">
      <c r="C2651" s="251"/>
      <c r="D2651" s="474"/>
      <c r="E2651" s="474"/>
      <c r="F2651" s="474"/>
      <c r="G2651" s="474"/>
    </row>
    <row r="2652" spans="2:24" ht="12.75" hidden="1" thickBot="1">
      <c r="B2652" s="558" t="str">
        <f ca="1">"nazwa ST: "&amp;B1470</f>
        <v>nazwa ST: 0</v>
      </c>
      <c r="C2652" s="558"/>
      <c r="D2652" s="559">
        <f>D1470</f>
        <v>90</v>
      </c>
      <c r="E2652" s="558"/>
      <c r="F2652" s="558"/>
      <c r="G2652" s="558"/>
      <c r="H2652" s="558"/>
      <c r="I2652" s="558"/>
      <c r="J2652" s="558"/>
      <c r="K2652" s="567" t="str">
        <f t="shared" ref="K2652:X2652" si="1758">LataProjekcji</f>
        <v>Uzupełnij dane</v>
      </c>
      <c r="L2652" s="567" t="str">
        <f t="shared" si="1758"/>
        <v/>
      </c>
      <c r="M2652" s="567" t="str">
        <f t="shared" si="1758"/>
        <v/>
      </c>
      <c r="N2652" s="567" t="str">
        <f t="shared" si="1758"/>
        <v/>
      </c>
      <c r="O2652" s="567" t="str">
        <f t="shared" si="1758"/>
        <v/>
      </c>
      <c r="P2652" s="567" t="str">
        <f t="shared" si="1758"/>
        <v/>
      </c>
      <c r="Q2652" s="567" t="str">
        <f t="shared" si="1758"/>
        <v/>
      </c>
      <c r="R2652" s="567" t="str">
        <f t="shared" si="1758"/>
        <v/>
      </c>
      <c r="S2652" s="567" t="str">
        <f t="shared" si="1758"/>
        <v/>
      </c>
      <c r="T2652" s="567" t="str">
        <f t="shared" si="1758"/>
        <v/>
      </c>
      <c r="U2652" s="567" t="str">
        <f t="shared" si="1758"/>
        <v/>
      </c>
      <c r="V2652" s="567" t="str">
        <f t="shared" si="1758"/>
        <v/>
      </c>
      <c r="W2652" s="567" t="str">
        <f t="shared" si="1758"/>
        <v/>
      </c>
      <c r="X2652" s="567" t="str">
        <f t="shared" si="1758"/>
        <v/>
      </c>
    </row>
    <row r="2653" spans="2:24" hidden="1">
      <c r="B2653" s="554" t="s">
        <v>805</v>
      </c>
      <c r="D2653" s="1">
        <f ca="1">D1471</f>
        <v>1900</v>
      </c>
      <c r="E2653" s="1">
        <f ca="1">E1471</f>
        <v>1</v>
      </c>
      <c r="F2653" s="1">
        <f ca="1">IF(D2654&gt;10,F1471,1)</f>
        <v>1</v>
      </c>
      <c r="G2653" s="553" t="str">
        <f ca="1">IF(ISBLANK(OFFSET($E$269,$D2652,0)),"brak daty",IF(D2654&gt;10,EDATE(OFFSET($E$269,$D2652,0),D2656),DATE(D2653,E2653,1)))</f>
        <v>brak daty</v>
      </c>
      <c r="H2653" s="566" t="b">
        <f ca="1">SUM(K2653:X2653)=D2656</f>
        <v>1</v>
      </c>
      <c r="I2653" s="1" t="s">
        <v>801</v>
      </c>
      <c r="K2653" s="5">
        <f ca="1">IF(AND($G2654,NOT(ISTEXT($G2653)),ISNUMBER(Poczatek),ISNUMBER(Koniec_Projekt)),IFERROR(IF($D2653=LataProjekcji,$F2653,IF($D2653&lt;LataProjekcji,IF((SUM(K2653)+12)&lt;$D2656,12,$D2656-SUM(K2653)),0)),0),0)</f>
        <v>0</v>
      </c>
      <c r="L2653" s="5">
        <f ca="1">IF(AND($G2654,NOT(ISTEXT($G2653)),ISNUMBER(Poczatek),ISNUMBER(Koniec_Projekt)),IFERROR(IF($D2653=LataProjekcji,$F2653,IF($D2653&lt;LataProjekcji,IF((SUM($K2653:K2653)+12)&lt;$D2656,12,$D2656-SUM($K2653:K2653)),0)),0),0)</f>
        <v>0</v>
      </c>
      <c r="M2653" s="5">
        <f ca="1">IF(AND($G2654,NOT(ISTEXT($G2653)),ISNUMBER(Poczatek),ISNUMBER(Koniec_Projekt)),IFERROR(IF($D2653=LataProjekcji,$F2653,IF($D2653&lt;LataProjekcji,IF((SUM($K2653:L2653)+12)&lt;$D2656,12,$D2656-SUM($K2653:L2653)),0)),0),0)</f>
        <v>0</v>
      </c>
      <c r="N2653" s="5">
        <f ca="1">IF(AND($G2654,NOT(ISTEXT($G2653)),ISNUMBER(Poczatek),ISNUMBER(Koniec_Projekt)),IFERROR(IF($D2653=LataProjekcji,$F2653,IF($D2653&lt;LataProjekcji,IF((SUM($K2653:M2653)+12)&lt;$D2656,12,$D2656-SUM($K2653:M2653)),0)),0),0)</f>
        <v>0</v>
      </c>
      <c r="O2653" s="5">
        <f ca="1">IF(AND($G2654,NOT(ISTEXT($G2653)),ISNUMBER(Poczatek),ISNUMBER(Koniec_Projekt)),IFERROR(IF($D2653=LataProjekcji,$F2653,IF($D2653&lt;LataProjekcji,IF((SUM($K2653:N2653)+12)&lt;$D2656,12,$D2656-SUM($K2653:N2653)),0)),0),0)</f>
        <v>0</v>
      </c>
      <c r="P2653" s="5">
        <f ca="1">IF(AND($G2654,NOT(ISTEXT($G2653)),ISNUMBER(Poczatek),ISNUMBER(Koniec_Projekt)),IFERROR(IF($D2653=LataProjekcji,$F2653,IF($D2653&lt;LataProjekcji,IF((SUM($K2653:O2653)+12)&lt;$D2656,12,$D2656-SUM($K2653:O2653)),0)),0),0)</f>
        <v>0</v>
      </c>
      <c r="Q2653" s="5">
        <f ca="1">IF(AND($G2654,NOT(ISTEXT($G2653)),ISNUMBER(Poczatek),ISNUMBER(Koniec_Projekt)),IFERROR(IF($D2653=LataProjekcji,$F2653,IF($D2653&lt;LataProjekcji,IF((SUM($K2653:P2653)+12)&lt;$D2656,12,$D2656-SUM($K2653:P2653)),0)),0),0)</f>
        <v>0</v>
      </c>
      <c r="R2653" s="5">
        <f ca="1">IF(AND($G2654,NOT(ISTEXT($G2653)),ISNUMBER(Poczatek),ISNUMBER(Koniec_Projekt)),IFERROR(IF($D2653=LataProjekcji,$F2653,IF($D2653&lt;LataProjekcji,IF((SUM($K2653:Q2653)+12)&lt;$D2656,12,$D2656-SUM($K2653:Q2653)),0)),0),0)</f>
        <v>0</v>
      </c>
      <c r="S2653" s="5">
        <f ca="1">IF(AND($G2654,NOT(ISTEXT($G2653)),ISNUMBER(Poczatek),ISNUMBER(Koniec_Projekt)),IFERROR(IF($D2653=LataProjekcji,$F2653,IF($D2653&lt;LataProjekcji,IF((SUM($K2653:R2653)+12)&lt;$D2656,12,$D2656-SUM($K2653:R2653)),0)),0),0)</f>
        <v>0</v>
      </c>
      <c r="T2653" s="5">
        <f ca="1">IF(AND($G2654,NOT(ISTEXT($G2653)),ISNUMBER(Poczatek),ISNUMBER(Koniec_Projekt)),IFERROR(IF($D2653=LataProjekcji,$F2653,IF($D2653&lt;LataProjekcji,IF((SUM($K2653:S2653)+12)&lt;$D2656,12,$D2656-SUM($K2653:S2653)),0)),0),0)</f>
        <v>0</v>
      </c>
      <c r="U2653" s="5">
        <f ca="1">IF(AND($G2654,NOT(ISTEXT($G2653)),ISNUMBER(Poczatek),ISNUMBER(Koniec_Projekt)),IFERROR(IF($D2653=LataProjekcji,$F2653,IF($D2653&lt;LataProjekcji,IF((SUM($K2653:T2653)+12)&lt;$D2656,12,$D2656-SUM($K2653:T2653)),0)),0),0)</f>
        <v>0</v>
      </c>
      <c r="V2653" s="5">
        <f ca="1">IF(AND($G2654,NOT(ISTEXT($G2653)),ISNUMBER(Poczatek),ISNUMBER(Koniec_Projekt)),IFERROR(IF($D2653=LataProjekcji,$F2653,IF($D2653&lt;LataProjekcji,IF((SUM($K2653:U2653)+12)&lt;$D2656,12,$D2656-SUM($K2653:U2653)),0)),0),0)</f>
        <v>0</v>
      </c>
      <c r="W2653" s="5">
        <f ca="1">IF(AND($G2654,NOT(ISTEXT($G2653)),ISNUMBER(Poczatek),ISNUMBER(Koniec_Projekt)),IFERROR(IF($D2653=LataProjekcji,$F2653,IF($D2653&lt;LataProjekcji,IF((SUM($K2653:V2653)+12)&lt;$D2656,12,$D2656-SUM($K2653:V2653)),0)),0),0)</f>
        <v>0</v>
      </c>
      <c r="X2653" s="5">
        <f ca="1">IF(AND($G2654,NOT(ISTEXT($G2653)),ISNUMBER(Poczatek),ISNUMBER(Koniec_Projekt)),IFERROR(IF($D2653=LataProjekcji,$F2653,IF($D2653&lt;LataProjekcji,IF((SUM($K2653:W2653)+12)&lt;$D2656,12,$D2656-SUM($K2653:W2653)),0)),0),0)</f>
        <v>0</v>
      </c>
    </row>
    <row r="2654" spans="2:24" hidden="1">
      <c r="B2654" s="554" t="s">
        <v>807</v>
      </c>
      <c r="D2654" s="5">
        <f ca="1">D1472</f>
        <v>0</v>
      </c>
      <c r="E2654" s="474">
        <f ca="1">E1472</f>
        <v>0</v>
      </c>
      <c r="F2654" s="474">
        <f ca="1">F1472</f>
        <v>0</v>
      </c>
      <c r="G2654" s="1" t="b">
        <f>NOT(ISBLANK(am_budynki))</f>
        <v>0</v>
      </c>
      <c r="H2654" s="566" t="b">
        <f ca="1">SUM(K2654:X2654)=E2656</f>
        <v>1</v>
      </c>
      <c r="I2654" s="1" t="s">
        <v>802</v>
      </c>
      <c r="K2654" s="565">
        <f ca="1">IF(AND($G2654,NOT(ISTEXT($G2653)),ISNUMBER(Poczatek),ISNUMBER(Koniec_Projekt)),IFERROR(IF($D2653=LataProjekcji,IF($F2653&gt;$E2656,$E2656,$F2653),IF($D2656&gt;=$E2656,(IF($D2653&lt;LataProjekcji,IF((SUM(J2654:$K2654)+12)&lt;$E2656,12,$E2656-SUM(J2654:$K2654)),0)),(IF($D2653&lt;LataProjekcji,IF((SUM(J2654:$K2654)+12)&lt;$D2656,12,$D2656-SUM(J2654:$K2654)),0)))),0),0)</f>
        <v>0</v>
      </c>
      <c r="L2654" s="565">
        <f ca="1">IF(AND($G2654,NOT(ISTEXT($G2653)),ISNUMBER(Poczatek),ISNUMBER(Koniec_Projekt)),IFERROR(IF($D2653=LataProjekcji,IF($F2653&gt;$E2656,$E2656,$F2653),IF($D2656&gt;=$E2656,(IF($D2653&lt;LataProjekcji,IF((SUM($K2654:K2654)+12)&lt;$E2656,12,$E2656-SUM($K2654:K2654)),0)),(IF($D2653&lt;LataProjekcji,IF((SUM($K2654:K2654)+12)&lt;$D2656,12,$D2656-SUM($K2654:K2654)),0)))),0),0)</f>
        <v>0</v>
      </c>
      <c r="M2654" s="565">
        <f ca="1">IF(AND($G2654,NOT(ISTEXT($G2653)),ISNUMBER(Poczatek),ISNUMBER(Koniec_Projekt)),IFERROR(IF($D2653=LataProjekcji,IF($F2653&gt;$E2656,$E2656,$F2653),IF($D2656&gt;=$E2656,(IF($D2653&lt;LataProjekcji,IF((SUM($K2654:L2654)+12)&lt;$E2656,12,$E2656-SUM($K2654:L2654)),0)),(IF($D2653&lt;LataProjekcji,IF((SUM($K2654:L2654)+12)&lt;$D2656,12,$D2656-SUM($K2654:L2654)),0)))),0),0)</f>
        <v>0</v>
      </c>
      <c r="N2654" s="565">
        <f ca="1">IF(AND($G2654,NOT(ISTEXT($G2653)),ISNUMBER(Poczatek),ISNUMBER(Koniec_Projekt)),IFERROR(IF($D2653=LataProjekcji,IF($F2653&gt;$E2656,$E2656,$F2653),IF($D2656&gt;=$E2656,(IF($D2653&lt;LataProjekcji,IF((SUM($K2654:M2654)+12)&lt;$E2656,12,$E2656-SUM($K2654:M2654)),0)),(IF($D2653&lt;LataProjekcji,IF((SUM($K2654:M2654)+12)&lt;$D2656,12,$D2656-SUM($K2654:M2654)),0)))),0),0)</f>
        <v>0</v>
      </c>
      <c r="O2654" s="565">
        <f ca="1">IF(AND($G2654,NOT(ISTEXT($G2653)),ISNUMBER(Poczatek),ISNUMBER(Koniec_Projekt)),IFERROR(IF($D2653=LataProjekcji,IF($F2653&gt;$E2656,$E2656,$F2653),IF($D2656&gt;=$E2656,(IF($D2653&lt;LataProjekcji,IF((SUM($K2654:N2654)+12)&lt;$E2656,12,$E2656-SUM($K2654:N2654)),0)),(IF($D2653&lt;LataProjekcji,IF((SUM($K2654:N2654)+12)&lt;$D2656,12,$D2656-SUM($K2654:N2654)),0)))),0),0)</f>
        <v>0</v>
      </c>
      <c r="P2654" s="565">
        <f ca="1">IF(AND($G2654,NOT(ISTEXT($G2653)),ISNUMBER(Poczatek),ISNUMBER(Koniec_Projekt)),IFERROR(IF($D2653=LataProjekcji,IF($F2653&gt;$E2656,$E2656,$F2653),IF($D2656&gt;=$E2656,(IF($D2653&lt;LataProjekcji,IF((SUM($K2654:O2654)+12)&lt;$E2656,12,$E2656-SUM($K2654:O2654)),0)),(IF($D2653&lt;LataProjekcji,IF((SUM($K2654:O2654)+12)&lt;$D2656,12,$D2656-SUM($K2654:O2654)),0)))),0),0)</f>
        <v>0</v>
      </c>
      <c r="Q2654" s="565">
        <f ca="1">IF(AND($G2654,NOT(ISTEXT($G2653)),ISNUMBER(Poczatek),ISNUMBER(Koniec_Projekt)),IFERROR(IF($D2653=LataProjekcji,IF($F2653&gt;$E2656,$E2656,$F2653),IF($D2656&gt;=$E2656,(IF($D2653&lt;LataProjekcji,IF((SUM($K2654:P2654)+12)&lt;$E2656,12,$E2656-SUM($K2654:P2654)),0)),(IF($D2653&lt;LataProjekcji,IF((SUM($K2654:P2654)+12)&lt;$D2656,12,$D2656-SUM($K2654:P2654)),0)))),0),0)</f>
        <v>0</v>
      </c>
      <c r="R2654" s="565">
        <f ca="1">IF(AND($G2654,NOT(ISTEXT($G2653)),ISNUMBER(Poczatek),ISNUMBER(Koniec_Projekt)),IFERROR(IF($D2653=LataProjekcji,IF($F2653&gt;$E2656,$E2656,$F2653),IF($D2656&gt;=$E2656,(IF($D2653&lt;LataProjekcji,IF((SUM($K2654:Q2654)+12)&lt;$E2656,12,$E2656-SUM($K2654:Q2654)),0)),(IF($D2653&lt;LataProjekcji,IF((SUM($K2654:Q2654)+12)&lt;$D2656,12,$D2656-SUM($K2654:Q2654)),0)))),0),0)</f>
        <v>0</v>
      </c>
      <c r="S2654" s="565">
        <f ca="1">IF(AND($G2654,NOT(ISTEXT($G2653)),ISNUMBER(Poczatek),ISNUMBER(Koniec_Projekt)),IFERROR(IF($D2653=LataProjekcji,IF($F2653&gt;$E2656,$E2656,$F2653),IF($D2656&gt;=$E2656,(IF($D2653&lt;LataProjekcji,IF((SUM($K2654:R2654)+12)&lt;$E2656,12,$E2656-SUM($K2654:R2654)),0)),(IF($D2653&lt;LataProjekcji,IF((SUM($K2654:R2654)+12)&lt;$D2656,12,$D2656-SUM($K2654:R2654)),0)))),0),0)</f>
        <v>0</v>
      </c>
      <c r="T2654" s="565">
        <f ca="1">IF(AND($G2654,NOT(ISTEXT($G2653)),ISNUMBER(Poczatek),ISNUMBER(Koniec_Projekt)),IFERROR(IF($D2653=LataProjekcji,IF($F2653&gt;$E2656,$E2656,$F2653),IF($D2656&gt;=$E2656,(IF($D2653&lt;LataProjekcji,IF((SUM($K2654:S2654)+12)&lt;$E2656,12,$E2656-SUM($K2654:S2654)),0)),(IF($D2653&lt;LataProjekcji,IF((SUM($K2654:S2654)+12)&lt;$D2656,12,$D2656-SUM($K2654:S2654)),0)))),0),0)</f>
        <v>0</v>
      </c>
      <c r="U2654" s="565">
        <f ca="1">IF(AND($G2654,NOT(ISTEXT($G2653)),ISNUMBER(Poczatek),ISNUMBER(Koniec_Projekt)),IFERROR(IF($D2653=LataProjekcji,IF($F2653&gt;$E2656,$E2656,$F2653),IF($D2656&gt;=$E2656,(IF($D2653&lt;LataProjekcji,IF((SUM($K2654:T2654)+12)&lt;$E2656,12,$E2656-SUM($K2654:T2654)),0)),(IF($D2653&lt;LataProjekcji,IF((SUM($K2654:T2654)+12)&lt;$D2656,12,$D2656-SUM($K2654:T2654)),0)))),0),0)</f>
        <v>0</v>
      </c>
      <c r="V2654" s="565">
        <f ca="1">IF(AND($G2654,NOT(ISTEXT($G2653)),ISNUMBER(Poczatek),ISNUMBER(Koniec_Projekt)),IFERROR(IF($D2653=LataProjekcji,IF($F2653&gt;$E2656,$E2656,$F2653),IF($D2656&gt;=$E2656,(IF($D2653&lt;LataProjekcji,IF((SUM($K2654:U2654)+12)&lt;$E2656,12,$E2656-SUM($K2654:U2654)),0)),(IF($D2653&lt;LataProjekcji,IF((SUM($K2654:U2654)+12)&lt;$D2656,12,$D2656-SUM($K2654:U2654)),0)))),0),0)</f>
        <v>0</v>
      </c>
      <c r="W2654" s="565">
        <f ca="1">IF(AND($G2654,NOT(ISTEXT($G2653)),ISNUMBER(Poczatek),ISNUMBER(Koniec_Projekt)),IFERROR(IF($D2653=LataProjekcji,IF($F2653&gt;$E2656,$E2656,$F2653),IF($D2656&gt;=$E2656,(IF($D2653&lt;LataProjekcji,IF((SUM($K2654:V2654)+12)&lt;$E2656,12,$E2656-SUM($K2654:V2654)),0)),(IF($D2653&lt;LataProjekcji,IF((SUM($K2654:V2654)+12)&lt;$D2656,12,$D2656-SUM($K2654:V2654)),0)))),0),0)</f>
        <v>0</v>
      </c>
      <c r="X2654" s="565">
        <f ca="1">IF(AND($G2654,NOT(ISTEXT($G2653)),ISNUMBER(Poczatek),ISNUMBER(Koniec_Projekt)),IFERROR(IF($D2653=LataProjekcji,IF($F2653&gt;$E2656,$E2656,$F2653),IF($D2656&gt;=$E2656,(IF($D2653&lt;LataProjekcji,IF((SUM($K2654:W2654)+12)&lt;$E2656,12,$E2656-SUM($K2654:W2654)),0)),(IF($D2653&lt;LataProjekcji,IF((SUM($K2654:W2654)+12)&lt;$D2656,12,$D2656-SUM($K2654:W2654)),0)))),0),0)</f>
        <v>0</v>
      </c>
    </row>
    <row r="2655" spans="2:24" hidden="1">
      <c r="B2655" s="554" t="s">
        <v>806</v>
      </c>
      <c r="D2655" s="474">
        <f ca="1">D1473</f>
        <v>0</v>
      </c>
      <c r="E2655" s="474">
        <f ca="1">IF(D2654&gt;10,ROUND(D2655/12,2),D2655)</f>
        <v>0</v>
      </c>
      <c r="F2655" s="552">
        <f>Koniec_Projekt</f>
        <v>0</v>
      </c>
      <c r="G2655" s="330">
        <f>Miesiac_Koniec_Projekt</f>
        <v>0</v>
      </c>
      <c r="H2655" s="566" t="b">
        <f ca="1">SUM(K2655:X2655)=D2654</f>
        <v>1</v>
      </c>
      <c r="I2655" s="1" t="s">
        <v>739</v>
      </c>
      <c r="K2655" s="256">
        <f ca="1">IF(AND($G2654,NOT(ISTEXT($G2653)),ISNUMBER(Poczatek),ISNUMBER(Koniec_Projekt)),IFERROR(IF(LataProjekcji=$F2656,ROUND($D2654,0),ROUND(K2653*$E2655,0)),0),0)</f>
        <v>0</v>
      </c>
      <c r="L2655" s="5">
        <f ca="1">IF(AND($G2654,NOT(ISTEXT($G2653)),ISNUMBER(Poczatek),ISNUMBER(Koniec_Projekt)),IFERROR(IF(LataProjekcji=$F2656,ROUND($D2654-SUM(K2655:$K2655),0),ROUND(L2653*$E2655,0)),0),0)</f>
        <v>0</v>
      </c>
      <c r="M2655" s="5">
        <f ca="1">IF(AND($G2654,NOT(ISTEXT($G2653)),ISNUMBER(Poczatek),ISNUMBER(Koniec_Projekt)),IFERROR(IF(LataProjekcji=$F2656,ROUND($D2654-SUM($K2655:L2655),0),ROUND(M2653*$E2655,0)),0),0)</f>
        <v>0</v>
      </c>
      <c r="N2655" s="5">
        <f ca="1">IF(AND($G2654,NOT(ISTEXT($G2653)),ISNUMBER(Poczatek),ISNUMBER(Koniec_Projekt)),IFERROR(IF(LataProjekcji=$F2656,ROUND($D2654-SUM($K2655:M2655),0),ROUND(N2653*$E2655,0)),0),0)</f>
        <v>0</v>
      </c>
      <c r="O2655" s="5">
        <f ca="1">IF(AND($G2654,NOT(ISTEXT($G2653)),ISNUMBER(Poczatek),ISNUMBER(Koniec_Projekt)),IFERROR(IF(LataProjekcji=$F2656,ROUND($D2654-SUM($K2655:N2655),0),ROUND(O2653*$E2655,0)),0),0)</f>
        <v>0</v>
      </c>
      <c r="P2655" s="5">
        <f ca="1">IF(AND($G2654,NOT(ISTEXT($G2653)),ISNUMBER(Poczatek),ISNUMBER(Koniec_Projekt)),IFERROR(IF(LataProjekcji=$F2656,ROUND($D2654-SUM($K2655:O2655),0),ROUND(P2653*$E2655,0)),0),0)</f>
        <v>0</v>
      </c>
      <c r="Q2655" s="5">
        <f ca="1">IF(AND($G2654,NOT(ISTEXT($G2653)),ISNUMBER(Poczatek),ISNUMBER(Koniec_Projekt)),IFERROR(IF(LataProjekcji=$F2656,ROUND($D2654-SUM($K2655:P2655),0),ROUND(Q2653*$E2655,0)),0),0)</f>
        <v>0</v>
      </c>
      <c r="R2655" s="5">
        <f ca="1">IF(AND($G2654,NOT(ISTEXT($G2653)),ISNUMBER(Poczatek),ISNUMBER(Koniec_Projekt)),IFERROR(IF(LataProjekcji=$F2656,ROUND($D2654-SUM($K2655:Q2655),0),ROUND(R2653*$E2655,0)),0),0)</f>
        <v>0</v>
      </c>
      <c r="S2655" s="5">
        <f ca="1">IF(AND($G2654,NOT(ISTEXT($G2653)),ISNUMBER(Poczatek),ISNUMBER(Koniec_Projekt)),IFERROR(IF(LataProjekcji=$F2656,ROUND($D2654-SUM($K2655:R2655),0),ROUND(S2653*$E2655,0)),0),0)</f>
        <v>0</v>
      </c>
      <c r="T2655" s="5">
        <f ca="1">IF(AND($G2654,NOT(ISTEXT($G2653)),ISNUMBER(Poczatek),ISNUMBER(Koniec_Projekt)),IFERROR(IF(LataProjekcji=$F2656,ROUND($D2654-SUM($K2655:S2655),0),ROUND(T2653*$E2655,0)),0),0)</f>
        <v>0</v>
      </c>
      <c r="U2655" s="5">
        <f ca="1">IF(AND($G2654,NOT(ISTEXT($G2653)),ISNUMBER(Poczatek),ISNUMBER(Koniec_Projekt)),IFERROR(IF(LataProjekcji=$F2656,ROUND($D2654-SUM($K2655:T2655),0),ROUND(U2653*$E2655,0)),0),0)</f>
        <v>0</v>
      </c>
      <c r="V2655" s="5">
        <f ca="1">IF(AND($G2654,NOT(ISTEXT($G2653)),ISNUMBER(Poczatek),ISNUMBER(Koniec_Projekt)),IFERROR(IF(LataProjekcji=$F2656,ROUND($D2654-SUM($K2655:U2655),0),ROUND(V2653*$E2655,0)),0),0)</f>
        <v>0</v>
      </c>
      <c r="W2655" s="5">
        <f ca="1">IF(AND($G2654,NOT(ISTEXT($G2653)),ISNUMBER(Poczatek),ISNUMBER(Koniec_Projekt)),IFERROR(IF(LataProjekcji=$F2656,ROUND($D2654-SUM($K2655:V2655),0),ROUND(W2653*$E2655,0)),0),0)</f>
        <v>0</v>
      </c>
      <c r="X2655" s="5">
        <f ca="1">IF(AND($G2654,NOT(ISTEXT($G2653)),ISNUMBER(Poczatek),ISNUMBER(Koniec_Projekt)),IFERROR(IF(LataProjekcji=$F2656,ROUND($D2654-SUM($K2655:W2655),0),ROUND(X2653*$E2655,0)),0),0)</f>
        <v>0</v>
      </c>
    </row>
    <row r="2656" spans="2:24" hidden="1">
      <c r="B2656" s="554" t="s">
        <v>803</v>
      </c>
      <c r="D2656" s="1">
        <f ca="1">IFERROR(ROUNDUP(D2654/E2655,0),0)</f>
        <v>0</v>
      </c>
      <c r="E2656" s="1">
        <f ca="1">IF(D2656=0,0,DATEDIF(DATE(D2653,E2653,1),DATE(F2655,G2655,1),"m"))</f>
        <v>0</v>
      </c>
      <c r="F2656" s="1" t="str">
        <f ca="1">IFERROR(YEAR(G2653),"brak daty")</f>
        <v>brak daty</v>
      </c>
      <c r="G2656" s="1" t="str">
        <f ca="1">IFERROR(MONTH(G2653),"brak daty")</f>
        <v>brak daty</v>
      </c>
      <c r="I2656" s="1" t="s">
        <v>444</v>
      </c>
      <c r="K2656" s="5">
        <f ca="1">IF(AND($G2654,NOT(ISTEXT($G2653)),ISNUMBER(Poczatek),ISNUMBER(Koniec_Projekt)),IFERROR(IF(LataProjekcji=$F2655,IF(AND($G2655=$G2656,$F2655=$F2656),ROUND($D2654-SUM($K2656),0),ROUND(K2654*$E2655,0)),IF(LataProjekcji&gt;$F2655,0,ROUND(K2654*$E2655,0))),0),0)</f>
        <v>0</v>
      </c>
      <c r="L2656" s="5">
        <f ca="1">IF(AND($G2654,NOT(ISTEXT($G2653)),ISNUMBER(Poczatek),ISNUMBER(Koniec_Projekt)),IFERROR(IF(LataProjekcji=$F2655,IF(AND($G2655=$G2656,$F2655=$F2656),ROUND($D2654-SUM($K2656:K2656),0),ROUND(L2654*$E2655,0)),IF(LataProjekcji&gt;$F2655,0,ROUND(L2654*$E2655,0))),0),0)</f>
        <v>0</v>
      </c>
      <c r="M2656" s="5">
        <f ca="1">IF(AND($G2654,NOT(ISTEXT($G2653)),ISNUMBER(Poczatek),ISNUMBER(Koniec_Projekt)),IFERROR(IF(LataProjekcji=$F2655,IF(AND($G2655=$G2656,$F2655=$F2656),ROUND($D2654-SUM($K2656:L2656),0),ROUND(M2654*$E2655,0)),IF(LataProjekcji&gt;$F2655,0,ROUND(M2654*$E2655,0))),0),0)</f>
        <v>0</v>
      </c>
      <c r="N2656" s="5">
        <f ca="1">IF(AND($G2654,NOT(ISTEXT($G2653)),ISNUMBER(Poczatek),ISNUMBER(Koniec_Projekt)),IFERROR(IF(LataProjekcji=$F2655,IF(AND($G2655=$G2656,$F2655=$F2656),ROUND($D2654-SUM($K2656:M2656),0),ROUND(N2654*$E2655,0)),IF(LataProjekcji&gt;$F2655,0,ROUND(N2654*$E2655,0))),0),0)</f>
        <v>0</v>
      </c>
      <c r="O2656" s="5">
        <f ca="1">IF(AND($G2654,NOT(ISTEXT($G2653)),ISNUMBER(Poczatek),ISNUMBER(Koniec_Projekt)),IFERROR(IF(LataProjekcji=$F2655,IF(AND($G2655=$G2656,$F2655=$F2656),ROUND($D2654-SUM($K2656:N2656),0),ROUND(O2654*$E2655,0)),IF(LataProjekcji&gt;$F2655,0,ROUND(O2654*$E2655,0))),0),0)</f>
        <v>0</v>
      </c>
      <c r="P2656" s="5">
        <f ca="1">IF(AND($G2654,NOT(ISTEXT($G2653)),ISNUMBER(Poczatek),ISNUMBER(Koniec_Projekt)),IFERROR(IF(LataProjekcji=$F2655,IF(AND($G2655=$G2656,$F2655=$F2656),ROUND($D2654-SUM($K2656:O2656),0),ROUND(P2654*$E2655,0)),IF(LataProjekcji&gt;$F2655,0,ROUND(P2654*$E2655,0))),0),0)</f>
        <v>0</v>
      </c>
      <c r="Q2656" s="5">
        <f ca="1">IF(AND($G2654,NOT(ISTEXT($G2653)),ISNUMBER(Poczatek),ISNUMBER(Koniec_Projekt)),IFERROR(IF(LataProjekcji=$F2655,IF(AND($G2655=$G2656,$F2655=$F2656),ROUND($D2654-SUM($K2656:P2656),0),ROUND(Q2654*$E2655,0)),IF(LataProjekcji&gt;$F2655,0,ROUND(Q2654*$E2655,0))),0),0)</f>
        <v>0</v>
      </c>
      <c r="R2656" s="5">
        <f ca="1">IF(AND($G2654,NOT(ISTEXT($G2653)),ISNUMBER(Poczatek),ISNUMBER(Koniec_Projekt)),IFERROR(IF(LataProjekcji=$F2655,IF(AND($G2655=$G2656,$F2655=$F2656),ROUND($D2654-SUM($K2656:Q2656),0),ROUND(R2654*$E2655,0)),IF(LataProjekcji&gt;$F2655,0,ROUND(R2654*$E2655,0))),0),0)</f>
        <v>0</v>
      </c>
      <c r="S2656" s="5">
        <f ca="1">IF(AND($G2654,NOT(ISTEXT($G2653)),ISNUMBER(Poczatek),ISNUMBER(Koniec_Projekt)),IFERROR(IF(LataProjekcji=$F2655,IF(AND($G2655=$G2656,$F2655=$F2656),ROUND($D2654-SUM($K2656:R2656),0),ROUND(S2654*$E2655,0)),IF(LataProjekcji&gt;$F2655,0,ROUND(S2654*$E2655,0))),0),0)</f>
        <v>0</v>
      </c>
      <c r="T2656" s="5">
        <f ca="1">IF(AND($G2654,NOT(ISTEXT($G2653)),ISNUMBER(Poczatek),ISNUMBER(Koniec_Projekt)),IFERROR(IF(LataProjekcji=$F2655,IF(AND($G2655=$G2656,$F2655=$F2656),ROUND($D2654-SUM($K2656:S2656),0),ROUND(T2654*$E2655,0)),IF(LataProjekcji&gt;$F2655,0,ROUND(T2654*$E2655,0))),0),0)</f>
        <v>0</v>
      </c>
      <c r="U2656" s="5">
        <f ca="1">IF(AND($G2654,NOT(ISTEXT($G2653)),ISNUMBER(Poczatek),ISNUMBER(Koniec_Projekt)),IFERROR(IF(LataProjekcji=$F2655,IF(AND($G2655=$G2656,$F2655=$F2656),ROUND($D2654-SUM($K2656:T2656),0),ROUND(U2654*$E2655,0)),IF(LataProjekcji&gt;$F2655,0,ROUND(U2654*$E2655,0))),0),0)</f>
        <v>0</v>
      </c>
      <c r="V2656" s="5">
        <f ca="1">IF(AND($G2654,NOT(ISTEXT($G2653)),ISNUMBER(Poczatek),ISNUMBER(Koniec_Projekt)),IFERROR(IF(LataProjekcji=$F2655,IF(AND($G2655=$G2656,$F2655=$F2656),ROUND($D2654-SUM($K2656:U2656),0),ROUND(V2654*$E2655,0)),IF(LataProjekcji&gt;$F2655,0,ROUND(V2654*$E2655,0))),0),0)</f>
        <v>0</v>
      </c>
      <c r="W2656" s="5">
        <f ca="1">IF(AND($G2654,NOT(ISTEXT($G2653)),ISNUMBER(Poczatek),ISNUMBER(Koniec_Projekt)),IFERROR(IF(LataProjekcji=$F2655,IF(AND($G2655=$G2656,$F2655=$F2656),ROUND($D2654-SUM($K2656:V2656),0),ROUND(W2654*$E2655,0)),IF(LataProjekcji&gt;$F2655,0,ROUND(W2654*$E2655,0))),0),0)</f>
        <v>0</v>
      </c>
      <c r="X2656" s="5">
        <f ca="1">IF(AND($G2654,NOT(ISTEXT($G2653)),ISNUMBER(Poczatek),ISNUMBER(Koniec_Projekt)),IFERROR(IF(LataProjekcji=$F2655,IF(AND($G2655=$G2656,$F2655=$F2656),ROUND($D2654-SUM($K2656:W2656),0),ROUND(X2654*$E2655,0)),IF(LataProjekcji&gt;$F2655,0,ROUND(X2654*$E2655,0))),0),0)</f>
        <v>0</v>
      </c>
    </row>
    <row r="2657" spans="2:24" ht="12.75" hidden="1" thickBot="1">
      <c r="B2657" s="555" t="s">
        <v>804</v>
      </c>
      <c r="C2657" s="556"/>
      <c r="D2657" s="557">
        <f ca="1">IF(D2654&gt;10,ROUND((D2656-1)*E2655,0),E2655)</f>
        <v>0</v>
      </c>
      <c r="E2657" s="557">
        <f ca="1">D2654-D2657</f>
        <v>0</v>
      </c>
      <c r="F2657" s="556"/>
      <c r="G2657" s="556"/>
      <c r="H2657" s="556"/>
      <c r="I2657" s="556"/>
      <c r="J2657" s="556"/>
      <c r="K2657" s="556"/>
      <c r="L2657" s="556"/>
      <c r="M2657" s="556"/>
      <c r="N2657" s="556"/>
      <c r="O2657" s="556"/>
      <c r="P2657" s="556"/>
      <c r="Q2657" s="556"/>
      <c r="R2657" s="556"/>
      <c r="S2657" s="556"/>
      <c r="T2657" s="556"/>
      <c r="U2657" s="556"/>
      <c r="V2657" s="556"/>
      <c r="W2657" s="556"/>
      <c r="X2657" s="556"/>
    </row>
    <row r="2658" spans="2:24" ht="12.75" hidden="1" thickTop="1">
      <c r="C2658" s="251"/>
      <c r="D2658" s="474"/>
      <c r="E2658" s="474"/>
      <c r="F2658" s="474"/>
      <c r="G2658" s="474"/>
    </row>
    <row r="2659" spans="2:24" ht="12.75" hidden="1" thickBot="1">
      <c r="B2659" s="558" t="str">
        <f ca="1">"nazwa ST: "&amp;B1477</f>
        <v>nazwa ST: 0</v>
      </c>
      <c r="C2659" s="558"/>
      <c r="D2659" s="559">
        <f>D1477</f>
        <v>91</v>
      </c>
      <c r="E2659" s="558"/>
      <c r="F2659" s="558"/>
      <c r="G2659" s="558"/>
      <c r="H2659" s="558"/>
      <c r="I2659" s="558"/>
      <c r="J2659" s="558"/>
      <c r="K2659" s="567" t="str">
        <f t="shared" ref="K2659:X2659" si="1759">LataProjekcji</f>
        <v>Uzupełnij dane</v>
      </c>
      <c r="L2659" s="567" t="str">
        <f t="shared" si="1759"/>
        <v/>
      </c>
      <c r="M2659" s="567" t="str">
        <f t="shared" si="1759"/>
        <v/>
      </c>
      <c r="N2659" s="567" t="str">
        <f t="shared" si="1759"/>
        <v/>
      </c>
      <c r="O2659" s="567" t="str">
        <f t="shared" si="1759"/>
        <v/>
      </c>
      <c r="P2659" s="567" t="str">
        <f t="shared" si="1759"/>
        <v/>
      </c>
      <c r="Q2659" s="567" t="str">
        <f t="shared" si="1759"/>
        <v/>
      </c>
      <c r="R2659" s="567" t="str">
        <f t="shared" si="1759"/>
        <v/>
      </c>
      <c r="S2659" s="567" t="str">
        <f t="shared" si="1759"/>
        <v/>
      </c>
      <c r="T2659" s="567" t="str">
        <f t="shared" si="1759"/>
        <v/>
      </c>
      <c r="U2659" s="567" t="str">
        <f t="shared" si="1759"/>
        <v/>
      </c>
      <c r="V2659" s="567" t="str">
        <f t="shared" si="1759"/>
        <v/>
      </c>
      <c r="W2659" s="567" t="str">
        <f t="shared" si="1759"/>
        <v/>
      </c>
      <c r="X2659" s="567" t="str">
        <f t="shared" si="1759"/>
        <v/>
      </c>
    </row>
    <row r="2660" spans="2:24" hidden="1">
      <c r="B2660" s="554" t="s">
        <v>805</v>
      </c>
      <c r="D2660" s="1">
        <f ca="1">D1478</f>
        <v>1900</v>
      </c>
      <c r="E2660" s="1">
        <f ca="1">E1478</f>
        <v>1</v>
      </c>
      <c r="F2660" s="1">
        <f ca="1">IF(D2661&gt;10,F1478,1)</f>
        <v>1</v>
      </c>
      <c r="G2660" s="553" t="str">
        <f ca="1">IF(ISBLANK(OFFSET($E$269,$D2659,0)),"brak daty",IF(D2661&gt;10,EDATE(OFFSET($E$269,$D2659,0),D2663),DATE(D2660,E2660,1)))</f>
        <v>brak daty</v>
      </c>
      <c r="H2660" s="566" t="b">
        <f ca="1">SUM(K2660:X2660)=D2663</f>
        <v>1</v>
      </c>
      <c r="I2660" s="1" t="s">
        <v>801</v>
      </c>
      <c r="K2660" s="5">
        <f ca="1">IF(AND($G2661,NOT(ISTEXT($G2660)),ISNUMBER(Poczatek),ISNUMBER(Koniec_Projekt)),IFERROR(IF($D2660=LataProjekcji,$F2660,IF($D2660&lt;LataProjekcji,IF((SUM(K2660)+12)&lt;$D2663,12,$D2663-SUM(K2660)),0)),0),0)</f>
        <v>0</v>
      </c>
      <c r="L2660" s="5">
        <f ca="1">IF(AND($G2661,NOT(ISTEXT($G2660)),ISNUMBER(Poczatek),ISNUMBER(Koniec_Projekt)),IFERROR(IF($D2660=LataProjekcji,$F2660,IF($D2660&lt;LataProjekcji,IF((SUM($K2660:K2660)+12)&lt;$D2663,12,$D2663-SUM($K2660:K2660)),0)),0),0)</f>
        <v>0</v>
      </c>
      <c r="M2660" s="5">
        <f ca="1">IF(AND($G2661,NOT(ISTEXT($G2660)),ISNUMBER(Poczatek),ISNUMBER(Koniec_Projekt)),IFERROR(IF($D2660=LataProjekcji,$F2660,IF($D2660&lt;LataProjekcji,IF((SUM($K2660:L2660)+12)&lt;$D2663,12,$D2663-SUM($K2660:L2660)),0)),0),0)</f>
        <v>0</v>
      </c>
      <c r="N2660" s="5">
        <f ca="1">IF(AND($G2661,NOT(ISTEXT($G2660)),ISNUMBER(Poczatek),ISNUMBER(Koniec_Projekt)),IFERROR(IF($D2660=LataProjekcji,$F2660,IF($D2660&lt;LataProjekcji,IF((SUM($K2660:M2660)+12)&lt;$D2663,12,$D2663-SUM($K2660:M2660)),0)),0),0)</f>
        <v>0</v>
      </c>
      <c r="O2660" s="5">
        <f ca="1">IF(AND($G2661,NOT(ISTEXT($G2660)),ISNUMBER(Poczatek),ISNUMBER(Koniec_Projekt)),IFERROR(IF($D2660=LataProjekcji,$F2660,IF($D2660&lt;LataProjekcji,IF((SUM($K2660:N2660)+12)&lt;$D2663,12,$D2663-SUM($K2660:N2660)),0)),0),0)</f>
        <v>0</v>
      </c>
      <c r="P2660" s="5">
        <f ca="1">IF(AND($G2661,NOT(ISTEXT($G2660)),ISNUMBER(Poczatek),ISNUMBER(Koniec_Projekt)),IFERROR(IF($D2660=LataProjekcji,$F2660,IF($D2660&lt;LataProjekcji,IF((SUM($K2660:O2660)+12)&lt;$D2663,12,$D2663-SUM($K2660:O2660)),0)),0),0)</f>
        <v>0</v>
      </c>
      <c r="Q2660" s="5">
        <f ca="1">IF(AND($G2661,NOT(ISTEXT($G2660)),ISNUMBER(Poczatek),ISNUMBER(Koniec_Projekt)),IFERROR(IF($D2660=LataProjekcji,$F2660,IF($D2660&lt;LataProjekcji,IF((SUM($K2660:P2660)+12)&lt;$D2663,12,$D2663-SUM($K2660:P2660)),0)),0),0)</f>
        <v>0</v>
      </c>
      <c r="R2660" s="5">
        <f ca="1">IF(AND($G2661,NOT(ISTEXT($G2660)),ISNUMBER(Poczatek),ISNUMBER(Koniec_Projekt)),IFERROR(IF($D2660=LataProjekcji,$F2660,IF($D2660&lt;LataProjekcji,IF((SUM($K2660:Q2660)+12)&lt;$D2663,12,$D2663-SUM($K2660:Q2660)),0)),0),0)</f>
        <v>0</v>
      </c>
      <c r="S2660" s="5">
        <f ca="1">IF(AND($G2661,NOT(ISTEXT($G2660)),ISNUMBER(Poczatek),ISNUMBER(Koniec_Projekt)),IFERROR(IF($D2660=LataProjekcji,$F2660,IF($D2660&lt;LataProjekcji,IF((SUM($K2660:R2660)+12)&lt;$D2663,12,$D2663-SUM($K2660:R2660)),0)),0),0)</f>
        <v>0</v>
      </c>
      <c r="T2660" s="5">
        <f ca="1">IF(AND($G2661,NOT(ISTEXT($G2660)),ISNUMBER(Poczatek),ISNUMBER(Koniec_Projekt)),IFERROR(IF($D2660=LataProjekcji,$F2660,IF($D2660&lt;LataProjekcji,IF((SUM($K2660:S2660)+12)&lt;$D2663,12,$D2663-SUM($K2660:S2660)),0)),0),0)</f>
        <v>0</v>
      </c>
      <c r="U2660" s="5">
        <f ca="1">IF(AND($G2661,NOT(ISTEXT($G2660)),ISNUMBER(Poczatek),ISNUMBER(Koniec_Projekt)),IFERROR(IF($D2660=LataProjekcji,$F2660,IF($D2660&lt;LataProjekcji,IF((SUM($K2660:T2660)+12)&lt;$D2663,12,$D2663-SUM($K2660:T2660)),0)),0),0)</f>
        <v>0</v>
      </c>
      <c r="V2660" s="5">
        <f ca="1">IF(AND($G2661,NOT(ISTEXT($G2660)),ISNUMBER(Poczatek),ISNUMBER(Koniec_Projekt)),IFERROR(IF($D2660=LataProjekcji,$F2660,IF($D2660&lt;LataProjekcji,IF((SUM($K2660:U2660)+12)&lt;$D2663,12,$D2663-SUM($K2660:U2660)),0)),0),0)</f>
        <v>0</v>
      </c>
      <c r="W2660" s="5">
        <f ca="1">IF(AND($G2661,NOT(ISTEXT($G2660)),ISNUMBER(Poczatek),ISNUMBER(Koniec_Projekt)),IFERROR(IF($D2660=LataProjekcji,$F2660,IF($D2660&lt;LataProjekcji,IF((SUM($K2660:V2660)+12)&lt;$D2663,12,$D2663-SUM($K2660:V2660)),0)),0),0)</f>
        <v>0</v>
      </c>
      <c r="X2660" s="5">
        <f ca="1">IF(AND($G2661,NOT(ISTEXT($G2660)),ISNUMBER(Poczatek),ISNUMBER(Koniec_Projekt)),IFERROR(IF($D2660=LataProjekcji,$F2660,IF($D2660&lt;LataProjekcji,IF((SUM($K2660:W2660)+12)&lt;$D2663,12,$D2663-SUM($K2660:W2660)),0)),0),0)</f>
        <v>0</v>
      </c>
    </row>
    <row r="2661" spans="2:24" hidden="1">
      <c r="B2661" s="554" t="s">
        <v>807</v>
      </c>
      <c r="D2661" s="5">
        <f ca="1">D1479</f>
        <v>0</v>
      </c>
      <c r="E2661" s="474">
        <f ca="1">E1479</f>
        <v>0</v>
      </c>
      <c r="F2661" s="474">
        <f ca="1">F1479</f>
        <v>0</v>
      </c>
      <c r="G2661" s="1" t="b">
        <f>NOT(ISBLANK(am_budynki))</f>
        <v>0</v>
      </c>
      <c r="H2661" s="566" t="b">
        <f ca="1">SUM(K2661:X2661)=E2663</f>
        <v>1</v>
      </c>
      <c r="I2661" s="1" t="s">
        <v>802</v>
      </c>
      <c r="K2661" s="565">
        <f ca="1">IF(AND($G2661,NOT(ISTEXT($G2660)),ISNUMBER(Poczatek),ISNUMBER(Koniec_Projekt)),IFERROR(IF($D2660=LataProjekcji,IF($F2660&gt;$E2663,$E2663,$F2660),IF($D2663&gt;=$E2663,(IF($D2660&lt;LataProjekcji,IF((SUM(J2661:$K2661)+12)&lt;$E2663,12,$E2663-SUM(J2661:$K2661)),0)),(IF($D2660&lt;LataProjekcji,IF((SUM(J2661:$K2661)+12)&lt;$D2663,12,$D2663-SUM(J2661:$K2661)),0)))),0),0)</f>
        <v>0</v>
      </c>
      <c r="L2661" s="565">
        <f ca="1">IF(AND($G2661,NOT(ISTEXT($G2660)),ISNUMBER(Poczatek),ISNUMBER(Koniec_Projekt)),IFERROR(IF($D2660=LataProjekcji,IF($F2660&gt;$E2663,$E2663,$F2660),IF($D2663&gt;=$E2663,(IF($D2660&lt;LataProjekcji,IF((SUM($K2661:K2661)+12)&lt;$E2663,12,$E2663-SUM($K2661:K2661)),0)),(IF($D2660&lt;LataProjekcji,IF((SUM($K2661:K2661)+12)&lt;$D2663,12,$D2663-SUM($K2661:K2661)),0)))),0),0)</f>
        <v>0</v>
      </c>
      <c r="M2661" s="565">
        <f ca="1">IF(AND($G2661,NOT(ISTEXT($G2660)),ISNUMBER(Poczatek),ISNUMBER(Koniec_Projekt)),IFERROR(IF($D2660=LataProjekcji,IF($F2660&gt;$E2663,$E2663,$F2660),IF($D2663&gt;=$E2663,(IF($D2660&lt;LataProjekcji,IF((SUM($K2661:L2661)+12)&lt;$E2663,12,$E2663-SUM($K2661:L2661)),0)),(IF($D2660&lt;LataProjekcji,IF((SUM($K2661:L2661)+12)&lt;$D2663,12,$D2663-SUM($K2661:L2661)),0)))),0),0)</f>
        <v>0</v>
      </c>
      <c r="N2661" s="565">
        <f ca="1">IF(AND($G2661,NOT(ISTEXT($G2660)),ISNUMBER(Poczatek),ISNUMBER(Koniec_Projekt)),IFERROR(IF($D2660=LataProjekcji,IF($F2660&gt;$E2663,$E2663,$F2660),IF($D2663&gt;=$E2663,(IF($D2660&lt;LataProjekcji,IF((SUM($K2661:M2661)+12)&lt;$E2663,12,$E2663-SUM($K2661:M2661)),0)),(IF($D2660&lt;LataProjekcji,IF((SUM($K2661:M2661)+12)&lt;$D2663,12,$D2663-SUM($K2661:M2661)),0)))),0),0)</f>
        <v>0</v>
      </c>
      <c r="O2661" s="565">
        <f ca="1">IF(AND($G2661,NOT(ISTEXT($G2660)),ISNUMBER(Poczatek),ISNUMBER(Koniec_Projekt)),IFERROR(IF($D2660=LataProjekcji,IF($F2660&gt;$E2663,$E2663,$F2660),IF($D2663&gt;=$E2663,(IF($D2660&lt;LataProjekcji,IF((SUM($K2661:N2661)+12)&lt;$E2663,12,$E2663-SUM($K2661:N2661)),0)),(IF($D2660&lt;LataProjekcji,IF((SUM($K2661:N2661)+12)&lt;$D2663,12,$D2663-SUM($K2661:N2661)),0)))),0),0)</f>
        <v>0</v>
      </c>
      <c r="P2661" s="565">
        <f ca="1">IF(AND($G2661,NOT(ISTEXT($G2660)),ISNUMBER(Poczatek),ISNUMBER(Koniec_Projekt)),IFERROR(IF($D2660=LataProjekcji,IF($F2660&gt;$E2663,$E2663,$F2660),IF($D2663&gt;=$E2663,(IF($D2660&lt;LataProjekcji,IF((SUM($K2661:O2661)+12)&lt;$E2663,12,$E2663-SUM($K2661:O2661)),0)),(IF($D2660&lt;LataProjekcji,IF((SUM($K2661:O2661)+12)&lt;$D2663,12,$D2663-SUM($K2661:O2661)),0)))),0),0)</f>
        <v>0</v>
      </c>
      <c r="Q2661" s="565">
        <f ca="1">IF(AND($G2661,NOT(ISTEXT($G2660)),ISNUMBER(Poczatek),ISNUMBER(Koniec_Projekt)),IFERROR(IF($D2660=LataProjekcji,IF($F2660&gt;$E2663,$E2663,$F2660),IF($D2663&gt;=$E2663,(IF($D2660&lt;LataProjekcji,IF((SUM($K2661:P2661)+12)&lt;$E2663,12,$E2663-SUM($K2661:P2661)),0)),(IF($D2660&lt;LataProjekcji,IF((SUM($K2661:P2661)+12)&lt;$D2663,12,$D2663-SUM($K2661:P2661)),0)))),0),0)</f>
        <v>0</v>
      </c>
      <c r="R2661" s="565">
        <f ca="1">IF(AND($G2661,NOT(ISTEXT($G2660)),ISNUMBER(Poczatek),ISNUMBER(Koniec_Projekt)),IFERROR(IF($D2660=LataProjekcji,IF($F2660&gt;$E2663,$E2663,$F2660),IF($D2663&gt;=$E2663,(IF($D2660&lt;LataProjekcji,IF((SUM($K2661:Q2661)+12)&lt;$E2663,12,$E2663-SUM($K2661:Q2661)),0)),(IF($D2660&lt;LataProjekcji,IF((SUM($K2661:Q2661)+12)&lt;$D2663,12,$D2663-SUM($K2661:Q2661)),0)))),0),0)</f>
        <v>0</v>
      </c>
      <c r="S2661" s="565">
        <f ca="1">IF(AND($G2661,NOT(ISTEXT($G2660)),ISNUMBER(Poczatek),ISNUMBER(Koniec_Projekt)),IFERROR(IF($D2660=LataProjekcji,IF($F2660&gt;$E2663,$E2663,$F2660),IF($D2663&gt;=$E2663,(IF($D2660&lt;LataProjekcji,IF((SUM($K2661:R2661)+12)&lt;$E2663,12,$E2663-SUM($K2661:R2661)),0)),(IF($D2660&lt;LataProjekcji,IF((SUM($K2661:R2661)+12)&lt;$D2663,12,$D2663-SUM($K2661:R2661)),0)))),0),0)</f>
        <v>0</v>
      </c>
      <c r="T2661" s="565">
        <f ca="1">IF(AND($G2661,NOT(ISTEXT($G2660)),ISNUMBER(Poczatek),ISNUMBER(Koniec_Projekt)),IFERROR(IF($D2660=LataProjekcji,IF($F2660&gt;$E2663,$E2663,$F2660),IF($D2663&gt;=$E2663,(IF($D2660&lt;LataProjekcji,IF((SUM($K2661:S2661)+12)&lt;$E2663,12,$E2663-SUM($K2661:S2661)),0)),(IF($D2660&lt;LataProjekcji,IF((SUM($K2661:S2661)+12)&lt;$D2663,12,$D2663-SUM($K2661:S2661)),0)))),0),0)</f>
        <v>0</v>
      </c>
      <c r="U2661" s="565">
        <f ca="1">IF(AND($G2661,NOT(ISTEXT($G2660)),ISNUMBER(Poczatek),ISNUMBER(Koniec_Projekt)),IFERROR(IF($D2660=LataProjekcji,IF($F2660&gt;$E2663,$E2663,$F2660),IF($D2663&gt;=$E2663,(IF($D2660&lt;LataProjekcji,IF((SUM($K2661:T2661)+12)&lt;$E2663,12,$E2663-SUM($K2661:T2661)),0)),(IF($D2660&lt;LataProjekcji,IF((SUM($K2661:T2661)+12)&lt;$D2663,12,$D2663-SUM($K2661:T2661)),0)))),0),0)</f>
        <v>0</v>
      </c>
      <c r="V2661" s="565">
        <f ca="1">IF(AND($G2661,NOT(ISTEXT($G2660)),ISNUMBER(Poczatek),ISNUMBER(Koniec_Projekt)),IFERROR(IF($D2660=LataProjekcji,IF($F2660&gt;$E2663,$E2663,$F2660),IF($D2663&gt;=$E2663,(IF($D2660&lt;LataProjekcji,IF((SUM($K2661:U2661)+12)&lt;$E2663,12,$E2663-SUM($K2661:U2661)),0)),(IF($D2660&lt;LataProjekcji,IF((SUM($K2661:U2661)+12)&lt;$D2663,12,$D2663-SUM($K2661:U2661)),0)))),0),0)</f>
        <v>0</v>
      </c>
      <c r="W2661" s="565">
        <f ca="1">IF(AND($G2661,NOT(ISTEXT($G2660)),ISNUMBER(Poczatek),ISNUMBER(Koniec_Projekt)),IFERROR(IF($D2660=LataProjekcji,IF($F2660&gt;$E2663,$E2663,$F2660),IF($D2663&gt;=$E2663,(IF($D2660&lt;LataProjekcji,IF((SUM($K2661:V2661)+12)&lt;$E2663,12,$E2663-SUM($K2661:V2661)),0)),(IF($D2660&lt;LataProjekcji,IF((SUM($K2661:V2661)+12)&lt;$D2663,12,$D2663-SUM($K2661:V2661)),0)))),0),0)</f>
        <v>0</v>
      </c>
      <c r="X2661" s="565">
        <f ca="1">IF(AND($G2661,NOT(ISTEXT($G2660)),ISNUMBER(Poczatek),ISNUMBER(Koniec_Projekt)),IFERROR(IF($D2660=LataProjekcji,IF($F2660&gt;$E2663,$E2663,$F2660),IF($D2663&gt;=$E2663,(IF($D2660&lt;LataProjekcji,IF((SUM($K2661:W2661)+12)&lt;$E2663,12,$E2663-SUM($K2661:W2661)),0)),(IF($D2660&lt;LataProjekcji,IF((SUM($K2661:W2661)+12)&lt;$D2663,12,$D2663-SUM($K2661:W2661)),0)))),0),0)</f>
        <v>0</v>
      </c>
    </row>
    <row r="2662" spans="2:24" hidden="1">
      <c r="B2662" s="554" t="s">
        <v>806</v>
      </c>
      <c r="D2662" s="474">
        <f ca="1">D1480</f>
        <v>0</v>
      </c>
      <c r="E2662" s="474">
        <f ca="1">IF(D2661&gt;10,ROUND(D2662/12,2),D2662)</f>
        <v>0</v>
      </c>
      <c r="F2662" s="552">
        <f>Koniec_Projekt</f>
        <v>0</v>
      </c>
      <c r="G2662" s="330">
        <f>Miesiac_Koniec_Projekt</f>
        <v>0</v>
      </c>
      <c r="H2662" s="566" t="b">
        <f ca="1">SUM(K2662:X2662)=D2661</f>
        <v>1</v>
      </c>
      <c r="I2662" s="1" t="s">
        <v>739</v>
      </c>
      <c r="K2662" s="256">
        <f ca="1">IF(AND($G2661,NOT(ISTEXT($G2660)),ISNUMBER(Poczatek),ISNUMBER(Koniec_Projekt)),IFERROR(IF(LataProjekcji=$F2663,ROUND($D2661,0),ROUND(K2660*$E2662,0)),0),0)</f>
        <v>0</v>
      </c>
      <c r="L2662" s="5">
        <f ca="1">IF(AND($G2661,NOT(ISTEXT($G2660)),ISNUMBER(Poczatek),ISNUMBER(Koniec_Projekt)),IFERROR(IF(LataProjekcji=$F2663,ROUND($D2661-SUM(K2662:$K2662),0),ROUND(L2660*$E2662,0)),0),0)</f>
        <v>0</v>
      </c>
      <c r="M2662" s="5">
        <f ca="1">IF(AND($G2661,NOT(ISTEXT($G2660)),ISNUMBER(Poczatek),ISNUMBER(Koniec_Projekt)),IFERROR(IF(LataProjekcji=$F2663,ROUND($D2661-SUM($K2662:L2662),0),ROUND(M2660*$E2662,0)),0),0)</f>
        <v>0</v>
      </c>
      <c r="N2662" s="5">
        <f ca="1">IF(AND($G2661,NOT(ISTEXT($G2660)),ISNUMBER(Poczatek),ISNUMBER(Koniec_Projekt)),IFERROR(IF(LataProjekcji=$F2663,ROUND($D2661-SUM($K2662:M2662),0),ROUND(N2660*$E2662,0)),0),0)</f>
        <v>0</v>
      </c>
      <c r="O2662" s="5">
        <f ca="1">IF(AND($G2661,NOT(ISTEXT($G2660)),ISNUMBER(Poczatek),ISNUMBER(Koniec_Projekt)),IFERROR(IF(LataProjekcji=$F2663,ROUND($D2661-SUM($K2662:N2662),0),ROUND(O2660*$E2662,0)),0),0)</f>
        <v>0</v>
      </c>
      <c r="P2662" s="5">
        <f ca="1">IF(AND($G2661,NOT(ISTEXT($G2660)),ISNUMBER(Poczatek),ISNUMBER(Koniec_Projekt)),IFERROR(IF(LataProjekcji=$F2663,ROUND($D2661-SUM($K2662:O2662),0),ROUND(P2660*$E2662,0)),0),0)</f>
        <v>0</v>
      </c>
      <c r="Q2662" s="5">
        <f ca="1">IF(AND($G2661,NOT(ISTEXT($G2660)),ISNUMBER(Poczatek),ISNUMBER(Koniec_Projekt)),IFERROR(IF(LataProjekcji=$F2663,ROUND($D2661-SUM($K2662:P2662),0),ROUND(Q2660*$E2662,0)),0),0)</f>
        <v>0</v>
      </c>
      <c r="R2662" s="5">
        <f ca="1">IF(AND($G2661,NOT(ISTEXT($G2660)),ISNUMBER(Poczatek),ISNUMBER(Koniec_Projekt)),IFERROR(IF(LataProjekcji=$F2663,ROUND($D2661-SUM($K2662:Q2662),0),ROUND(R2660*$E2662,0)),0),0)</f>
        <v>0</v>
      </c>
      <c r="S2662" s="5">
        <f ca="1">IF(AND($G2661,NOT(ISTEXT($G2660)),ISNUMBER(Poczatek),ISNUMBER(Koniec_Projekt)),IFERROR(IF(LataProjekcji=$F2663,ROUND($D2661-SUM($K2662:R2662),0),ROUND(S2660*$E2662,0)),0),0)</f>
        <v>0</v>
      </c>
      <c r="T2662" s="5">
        <f ca="1">IF(AND($G2661,NOT(ISTEXT($G2660)),ISNUMBER(Poczatek),ISNUMBER(Koniec_Projekt)),IFERROR(IF(LataProjekcji=$F2663,ROUND($D2661-SUM($K2662:S2662),0),ROUND(T2660*$E2662,0)),0),0)</f>
        <v>0</v>
      </c>
      <c r="U2662" s="5">
        <f ca="1">IF(AND($G2661,NOT(ISTEXT($G2660)),ISNUMBER(Poczatek),ISNUMBER(Koniec_Projekt)),IFERROR(IF(LataProjekcji=$F2663,ROUND($D2661-SUM($K2662:T2662),0),ROUND(U2660*$E2662,0)),0),0)</f>
        <v>0</v>
      </c>
      <c r="V2662" s="5">
        <f ca="1">IF(AND($G2661,NOT(ISTEXT($G2660)),ISNUMBER(Poczatek),ISNUMBER(Koniec_Projekt)),IFERROR(IF(LataProjekcji=$F2663,ROUND($D2661-SUM($K2662:U2662),0),ROUND(V2660*$E2662,0)),0),0)</f>
        <v>0</v>
      </c>
      <c r="W2662" s="5">
        <f ca="1">IF(AND($G2661,NOT(ISTEXT($G2660)),ISNUMBER(Poczatek),ISNUMBER(Koniec_Projekt)),IFERROR(IF(LataProjekcji=$F2663,ROUND($D2661-SUM($K2662:V2662),0),ROUND(W2660*$E2662,0)),0),0)</f>
        <v>0</v>
      </c>
      <c r="X2662" s="5">
        <f ca="1">IF(AND($G2661,NOT(ISTEXT($G2660)),ISNUMBER(Poczatek),ISNUMBER(Koniec_Projekt)),IFERROR(IF(LataProjekcji=$F2663,ROUND($D2661-SUM($K2662:W2662),0),ROUND(X2660*$E2662,0)),0),0)</f>
        <v>0</v>
      </c>
    </row>
    <row r="2663" spans="2:24" hidden="1">
      <c r="B2663" s="554" t="s">
        <v>803</v>
      </c>
      <c r="D2663" s="1">
        <f ca="1">IFERROR(ROUNDUP(D2661/E2662,0),0)</f>
        <v>0</v>
      </c>
      <c r="E2663" s="1">
        <f ca="1">IF(D2663=0,0,DATEDIF(DATE(D2660,E2660,1),DATE(F2662,G2662,1),"m"))</f>
        <v>0</v>
      </c>
      <c r="F2663" s="1" t="str">
        <f ca="1">IFERROR(YEAR(G2660),"brak daty")</f>
        <v>brak daty</v>
      </c>
      <c r="G2663" s="1" t="str">
        <f ca="1">IFERROR(MONTH(G2660),"brak daty")</f>
        <v>brak daty</v>
      </c>
      <c r="I2663" s="1" t="s">
        <v>444</v>
      </c>
      <c r="K2663" s="5">
        <f ca="1">IF(AND($G2661,NOT(ISTEXT($G2660)),ISNUMBER(Poczatek),ISNUMBER(Koniec_Projekt)),IFERROR(IF(LataProjekcji=$F2662,IF(AND($G2662=$G2663,$F2662=$F2663),ROUND($D2661-SUM($K2663),0),ROUND(K2661*$E2662,0)),IF(LataProjekcji&gt;$F2662,0,ROUND(K2661*$E2662,0))),0),0)</f>
        <v>0</v>
      </c>
      <c r="L2663" s="5">
        <f ca="1">IF(AND($G2661,NOT(ISTEXT($G2660)),ISNUMBER(Poczatek),ISNUMBER(Koniec_Projekt)),IFERROR(IF(LataProjekcji=$F2662,IF(AND($G2662=$G2663,$F2662=$F2663),ROUND($D2661-SUM($K2663:K2663),0),ROUND(L2661*$E2662,0)),IF(LataProjekcji&gt;$F2662,0,ROUND(L2661*$E2662,0))),0),0)</f>
        <v>0</v>
      </c>
      <c r="M2663" s="5">
        <f ca="1">IF(AND($G2661,NOT(ISTEXT($G2660)),ISNUMBER(Poczatek),ISNUMBER(Koniec_Projekt)),IFERROR(IF(LataProjekcji=$F2662,IF(AND($G2662=$G2663,$F2662=$F2663),ROUND($D2661-SUM($K2663:L2663),0),ROUND(M2661*$E2662,0)),IF(LataProjekcji&gt;$F2662,0,ROUND(M2661*$E2662,0))),0),0)</f>
        <v>0</v>
      </c>
      <c r="N2663" s="5">
        <f ca="1">IF(AND($G2661,NOT(ISTEXT($G2660)),ISNUMBER(Poczatek),ISNUMBER(Koniec_Projekt)),IFERROR(IF(LataProjekcji=$F2662,IF(AND($G2662=$G2663,$F2662=$F2663),ROUND($D2661-SUM($K2663:M2663),0),ROUND(N2661*$E2662,0)),IF(LataProjekcji&gt;$F2662,0,ROUND(N2661*$E2662,0))),0),0)</f>
        <v>0</v>
      </c>
      <c r="O2663" s="5">
        <f ca="1">IF(AND($G2661,NOT(ISTEXT($G2660)),ISNUMBER(Poczatek),ISNUMBER(Koniec_Projekt)),IFERROR(IF(LataProjekcji=$F2662,IF(AND($G2662=$G2663,$F2662=$F2663),ROUND($D2661-SUM($K2663:N2663),0),ROUND(O2661*$E2662,0)),IF(LataProjekcji&gt;$F2662,0,ROUND(O2661*$E2662,0))),0),0)</f>
        <v>0</v>
      </c>
      <c r="P2663" s="5">
        <f ca="1">IF(AND($G2661,NOT(ISTEXT($G2660)),ISNUMBER(Poczatek),ISNUMBER(Koniec_Projekt)),IFERROR(IF(LataProjekcji=$F2662,IF(AND($G2662=$G2663,$F2662=$F2663),ROUND($D2661-SUM($K2663:O2663),0),ROUND(P2661*$E2662,0)),IF(LataProjekcji&gt;$F2662,0,ROUND(P2661*$E2662,0))),0),0)</f>
        <v>0</v>
      </c>
      <c r="Q2663" s="5">
        <f ca="1">IF(AND($G2661,NOT(ISTEXT($G2660)),ISNUMBER(Poczatek),ISNUMBER(Koniec_Projekt)),IFERROR(IF(LataProjekcji=$F2662,IF(AND($G2662=$G2663,$F2662=$F2663),ROUND($D2661-SUM($K2663:P2663),0),ROUND(Q2661*$E2662,0)),IF(LataProjekcji&gt;$F2662,0,ROUND(Q2661*$E2662,0))),0),0)</f>
        <v>0</v>
      </c>
      <c r="R2663" s="5">
        <f ca="1">IF(AND($G2661,NOT(ISTEXT($G2660)),ISNUMBER(Poczatek),ISNUMBER(Koniec_Projekt)),IFERROR(IF(LataProjekcji=$F2662,IF(AND($G2662=$G2663,$F2662=$F2663),ROUND($D2661-SUM($K2663:Q2663),0),ROUND(R2661*$E2662,0)),IF(LataProjekcji&gt;$F2662,0,ROUND(R2661*$E2662,0))),0),0)</f>
        <v>0</v>
      </c>
      <c r="S2663" s="5">
        <f ca="1">IF(AND($G2661,NOT(ISTEXT($G2660)),ISNUMBER(Poczatek),ISNUMBER(Koniec_Projekt)),IFERROR(IF(LataProjekcji=$F2662,IF(AND($G2662=$G2663,$F2662=$F2663),ROUND($D2661-SUM($K2663:R2663),0),ROUND(S2661*$E2662,0)),IF(LataProjekcji&gt;$F2662,0,ROUND(S2661*$E2662,0))),0),0)</f>
        <v>0</v>
      </c>
      <c r="T2663" s="5">
        <f ca="1">IF(AND($G2661,NOT(ISTEXT($G2660)),ISNUMBER(Poczatek),ISNUMBER(Koniec_Projekt)),IFERROR(IF(LataProjekcji=$F2662,IF(AND($G2662=$G2663,$F2662=$F2663),ROUND($D2661-SUM($K2663:S2663),0),ROUND(T2661*$E2662,0)),IF(LataProjekcji&gt;$F2662,0,ROUND(T2661*$E2662,0))),0),0)</f>
        <v>0</v>
      </c>
      <c r="U2663" s="5">
        <f ca="1">IF(AND($G2661,NOT(ISTEXT($G2660)),ISNUMBER(Poczatek),ISNUMBER(Koniec_Projekt)),IFERROR(IF(LataProjekcji=$F2662,IF(AND($G2662=$G2663,$F2662=$F2663),ROUND($D2661-SUM($K2663:T2663),0),ROUND(U2661*$E2662,0)),IF(LataProjekcji&gt;$F2662,0,ROUND(U2661*$E2662,0))),0),0)</f>
        <v>0</v>
      </c>
      <c r="V2663" s="5">
        <f ca="1">IF(AND($G2661,NOT(ISTEXT($G2660)),ISNUMBER(Poczatek),ISNUMBER(Koniec_Projekt)),IFERROR(IF(LataProjekcji=$F2662,IF(AND($G2662=$G2663,$F2662=$F2663),ROUND($D2661-SUM($K2663:U2663),0),ROUND(V2661*$E2662,0)),IF(LataProjekcji&gt;$F2662,0,ROUND(V2661*$E2662,0))),0),0)</f>
        <v>0</v>
      </c>
      <c r="W2663" s="5">
        <f ca="1">IF(AND($G2661,NOT(ISTEXT($G2660)),ISNUMBER(Poczatek),ISNUMBER(Koniec_Projekt)),IFERROR(IF(LataProjekcji=$F2662,IF(AND($G2662=$G2663,$F2662=$F2663),ROUND($D2661-SUM($K2663:V2663),0),ROUND(W2661*$E2662,0)),IF(LataProjekcji&gt;$F2662,0,ROUND(W2661*$E2662,0))),0),0)</f>
        <v>0</v>
      </c>
      <c r="X2663" s="5">
        <f ca="1">IF(AND($G2661,NOT(ISTEXT($G2660)),ISNUMBER(Poczatek),ISNUMBER(Koniec_Projekt)),IFERROR(IF(LataProjekcji=$F2662,IF(AND($G2662=$G2663,$F2662=$F2663),ROUND($D2661-SUM($K2663:W2663),0),ROUND(X2661*$E2662,0)),IF(LataProjekcji&gt;$F2662,0,ROUND(X2661*$E2662,0))),0),0)</f>
        <v>0</v>
      </c>
    </row>
    <row r="2664" spans="2:24" ht="12.75" hidden="1" thickBot="1">
      <c r="B2664" s="555" t="s">
        <v>804</v>
      </c>
      <c r="C2664" s="556"/>
      <c r="D2664" s="557">
        <f ca="1">IF(D2661&gt;10,ROUND((D2663-1)*E2662,0),E2662)</f>
        <v>0</v>
      </c>
      <c r="E2664" s="557">
        <f ca="1">D2661-D2664</f>
        <v>0</v>
      </c>
      <c r="F2664" s="556"/>
      <c r="G2664" s="556"/>
      <c r="H2664" s="556"/>
      <c r="I2664" s="556"/>
      <c r="J2664" s="556"/>
      <c r="K2664" s="556"/>
      <c r="L2664" s="556"/>
      <c r="M2664" s="556"/>
      <c r="N2664" s="556"/>
      <c r="O2664" s="556"/>
      <c r="P2664" s="556"/>
      <c r="Q2664" s="556"/>
      <c r="R2664" s="556"/>
      <c r="S2664" s="556"/>
      <c r="T2664" s="556"/>
      <c r="U2664" s="556"/>
      <c r="V2664" s="556"/>
      <c r="W2664" s="556"/>
      <c r="X2664" s="556"/>
    </row>
    <row r="2665" spans="2:24" ht="12.75" hidden="1" thickTop="1"/>
    <row r="2666" spans="2:24" ht="12.75" hidden="1" thickBot="1">
      <c r="B2666" s="558" t="str">
        <f ca="1">"nazwa ST: "&amp;B1484</f>
        <v>nazwa ST: 0</v>
      </c>
      <c r="C2666" s="558"/>
      <c r="D2666" s="559">
        <f>D1484</f>
        <v>92</v>
      </c>
      <c r="E2666" s="558"/>
      <c r="F2666" s="558"/>
      <c r="G2666" s="558"/>
      <c r="H2666" s="558"/>
      <c r="I2666" s="558"/>
      <c r="J2666" s="558"/>
      <c r="K2666" s="567" t="str">
        <f t="shared" ref="K2666:X2666" si="1760">LataProjekcji</f>
        <v>Uzupełnij dane</v>
      </c>
      <c r="L2666" s="567" t="str">
        <f t="shared" si="1760"/>
        <v/>
      </c>
      <c r="M2666" s="567" t="str">
        <f t="shared" si="1760"/>
        <v/>
      </c>
      <c r="N2666" s="567" t="str">
        <f t="shared" si="1760"/>
        <v/>
      </c>
      <c r="O2666" s="567" t="str">
        <f t="shared" si="1760"/>
        <v/>
      </c>
      <c r="P2666" s="567" t="str">
        <f t="shared" si="1760"/>
        <v/>
      </c>
      <c r="Q2666" s="567" t="str">
        <f t="shared" si="1760"/>
        <v/>
      </c>
      <c r="R2666" s="567" t="str">
        <f t="shared" si="1760"/>
        <v/>
      </c>
      <c r="S2666" s="567" t="str">
        <f t="shared" si="1760"/>
        <v/>
      </c>
      <c r="T2666" s="567" t="str">
        <f t="shared" si="1760"/>
        <v/>
      </c>
      <c r="U2666" s="567" t="str">
        <f t="shared" si="1760"/>
        <v/>
      </c>
      <c r="V2666" s="567" t="str">
        <f t="shared" si="1760"/>
        <v/>
      </c>
      <c r="W2666" s="567" t="str">
        <f t="shared" si="1760"/>
        <v/>
      </c>
      <c r="X2666" s="567" t="str">
        <f t="shared" si="1760"/>
        <v/>
      </c>
    </row>
    <row r="2667" spans="2:24" hidden="1">
      <c r="B2667" s="554" t="s">
        <v>805</v>
      </c>
      <c r="D2667" s="1">
        <f ca="1">D1485</f>
        <v>1900</v>
      </c>
      <c r="E2667" s="1">
        <f ca="1">E1485</f>
        <v>1</v>
      </c>
      <c r="F2667" s="1">
        <f ca="1">IF(D2668&gt;10,F1485,1)</f>
        <v>1</v>
      </c>
      <c r="G2667" s="553" t="str">
        <f ca="1">IF(ISBLANK(OFFSET($E$269,$D2666,0)),"brak daty",IF(D2668&gt;10,EDATE(OFFSET($E$269,$D2666,0),D2670),DATE(D2667,E2667,1)))</f>
        <v>brak daty</v>
      </c>
      <c r="H2667" s="566" t="b">
        <f ca="1">SUM(K2667:X2667)=D2670</f>
        <v>1</v>
      </c>
      <c r="I2667" s="1" t="s">
        <v>801</v>
      </c>
      <c r="K2667" s="5">
        <f ca="1">IF(AND($G2668,NOT(ISTEXT($G2667)),ISNUMBER(Poczatek),ISNUMBER(Koniec_Projekt)),IFERROR(IF($D2667=LataProjekcji,$F2667,IF($D2667&lt;LataProjekcji,IF((SUM(K2667)+12)&lt;$D2670,12,$D2670-SUM(K2667)),0)),0),0)</f>
        <v>0</v>
      </c>
      <c r="L2667" s="5">
        <f ca="1">IF(AND($G2668,NOT(ISTEXT($G2667)),ISNUMBER(Poczatek),ISNUMBER(Koniec_Projekt)),IFERROR(IF($D2667=LataProjekcji,$F2667,IF($D2667&lt;LataProjekcji,IF((SUM($K2667:K2667)+12)&lt;$D2670,12,$D2670-SUM($K2667:K2667)),0)),0),0)</f>
        <v>0</v>
      </c>
      <c r="M2667" s="5">
        <f ca="1">IF(AND($G2668,NOT(ISTEXT($G2667)),ISNUMBER(Poczatek),ISNUMBER(Koniec_Projekt)),IFERROR(IF($D2667=LataProjekcji,$F2667,IF($D2667&lt;LataProjekcji,IF((SUM($K2667:L2667)+12)&lt;$D2670,12,$D2670-SUM($K2667:L2667)),0)),0),0)</f>
        <v>0</v>
      </c>
      <c r="N2667" s="5">
        <f ca="1">IF(AND($G2668,NOT(ISTEXT($G2667)),ISNUMBER(Poczatek),ISNUMBER(Koniec_Projekt)),IFERROR(IF($D2667=LataProjekcji,$F2667,IF($D2667&lt;LataProjekcji,IF((SUM($K2667:M2667)+12)&lt;$D2670,12,$D2670-SUM($K2667:M2667)),0)),0),0)</f>
        <v>0</v>
      </c>
      <c r="O2667" s="5">
        <f ca="1">IF(AND($G2668,NOT(ISTEXT($G2667)),ISNUMBER(Poczatek),ISNUMBER(Koniec_Projekt)),IFERROR(IF($D2667=LataProjekcji,$F2667,IF($D2667&lt;LataProjekcji,IF((SUM($K2667:N2667)+12)&lt;$D2670,12,$D2670-SUM($K2667:N2667)),0)),0),0)</f>
        <v>0</v>
      </c>
      <c r="P2667" s="5">
        <f ca="1">IF(AND($G2668,NOT(ISTEXT($G2667)),ISNUMBER(Poczatek),ISNUMBER(Koniec_Projekt)),IFERROR(IF($D2667=LataProjekcji,$F2667,IF($D2667&lt;LataProjekcji,IF((SUM($K2667:O2667)+12)&lt;$D2670,12,$D2670-SUM($K2667:O2667)),0)),0),0)</f>
        <v>0</v>
      </c>
      <c r="Q2667" s="5">
        <f ca="1">IF(AND($G2668,NOT(ISTEXT($G2667)),ISNUMBER(Poczatek),ISNUMBER(Koniec_Projekt)),IFERROR(IF($D2667=LataProjekcji,$F2667,IF($D2667&lt;LataProjekcji,IF((SUM($K2667:P2667)+12)&lt;$D2670,12,$D2670-SUM($K2667:P2667)),0)),0),0)</f>
        <v>0</v>
      </c>
      <c r="R2667" s="5">
        <f ca="1">IF(AND($G2668,NOT(ISTEXT($G2667)),ISNUMBER(Poczatek),ISNUMBER(Koniec_Projekt)),IFERROR(IF($D2667=LataProjekcji,$F2667,IF($D2667&lt;LataProjekcji,IF((SUM($K2667:Q2667)+12)&lt;$D2670,12,$D2670-SUM($K2667:Q2667)),0)),0),0)</f>
        <v>0</v>
      </c>
      <c r="S2667" s="5">
        <f ca="1">IF(AND($G2668,NOT(ISTEXT($G2667)),ISNUMBER(Poczatek),ISNUMBER(Koniec_Projekt)),IFERROR(IF($D2667=LataProjekcji,$F2667,IF($D2667&lt;LataProjekcji,IF((SUM($K2667:R2667)+12)&lt;$D2670,12,$D2670-SUM($K2667:R2667)),0)),0),0)</f>
        <v>0</v>
      </c>
      <c r="T2667" s="5">
        <f ca="1">IF(AND($G2668,NOT(ISTEXT($G2667)),ISNUMBER(Poczatek),ISNUMBER(Koniec_Projekt)),IFERROR(IF($D2667=LataProjekcji,$F2667,IF($D2667&lt;LataProjekcji,IF((SUM($K2667:S2667)+12)&lt;$D2670,12,$D2670-SUM($K2667:S2667)),0)),0),0)</f>
        <v>0</v>
      </c>
      <c r="U2667" s="5">
        <f ca="1">IF(AND($G2668,NOT(ISTEXT($G2667)),ISNUMBER(Poczatek),ISNUMBER(Koniec_Projekt)),IFERROR(IF($D2667=LataProjekcji,$F2667,IF($D2667&lt;LataProjekcji,IF((SUM($K2667:T2667)+12)&lt;$D2670,12,$D2670-SUM($K2667:T2667)),0)),0),0)</f>
        <v>0</v>
      </c>
      <c r="V2667" s="5">
        <f ca="1">IF(AND($G2668,NOT(ISTEXT($G2667)),ISNUMBER(Poczatek),ISNUMBER(Koniec_Projekt)),IFERROR(IF($D2667=LataProjekcji,$F2667,IF($D2667&lt;LataProjekcji,IF((SUM($K2667:U2667)+12)&lt;$D2670,12,$D2670-SUM($K2667:U2667)),0)),0),0)</f>
        <v>0</v>
      </c>
      <c r="W2667" s="5">
        <f ca="1">IF(AND($G2668,NOT(ISTEXT($G2667)),ISNUMBER(Poczatek),ISNUMBER(Koniec_Projekt)),IFERROR(IF($D2667=LataProjekcji,$F2667,IF($D2667&lt;LataProjekcji,IF((SUM($K2667:V2667)+12)&lt;$D2670,12,$D2670-SUM($K2667:V2667)),0)),0),0)</f>
        <v>0</v>
      </c>
      <c r="X2667" s="5">
        <f ca="1">IF(AND($G2668,NOT(ISTEXT($G2667)),ISNUMBER(Poczatek),ISNUMBER(Koniec_Projekt)),IFERROR(IF($D2667=LataProjekcji,$F2667,IF($D2667&lt;LataProjekcji,IF((SUM($K2667:W2667)+12)&lt;$D2670,12,$D2670-SUM($K2667:W2667)),0)),0),0)</f>
        <v>0</v>
      </c>
    </row>
    <row r="2668" spans="2:24" hidden="1">
      <c r="B2668" s="554" t="s">
        <v>807</v>
      </c>
      <c r="D2668" s="5">
        <f ca="1">D1486</f>
        <v>0</v>
      </c>
      <c r="E2668" s="474">
        <f ca="1">E1486</f>
        <v>0</v>
      </c>
      <c r="F2668" s="474">
        <f ca="1">F1486</f>
        <v>0</v>
      </c>
      <c r="G2668" s="1" t="b">
        <f>NOT(ISBLANK(am_budynki))</f>
        <v>0</v>
      </c>
      <c r="H2668" s="566" t="b">
        <f ca="1">SUM(K2668:X2668)=E2670</f>
        <v>1</v>
      </c>
      <c r="I2668" s="1" t="s">
        <v>802</v>
      </c>
      <c r="K2668" s="565">
        <f ca="1">IF(AND($G2668,NOT(ISTEXT($G2667)),ISNUMBER(Poczatek),ISNUMBER(Koniec_Projekt)),IFERROR(IF($D2667=LataProjekcji,IF($F2667&gt;$E2670,$E2670,$F2667),IF($D2670&gt;=$E2670,(IF($D2667&lt;LataProjekcji,IF((SUM(J2668:$K2668)+12)&lt;$E2670,12,$E2670-SUM(J2668:$K2668)),0)),(IF($D2667&lt;LataProjekcji,IF((SUM(J2668:$K2668)+12)&lt;$D2670,12,$D2670-SUM(J2668:$K2668)),0)))),0),0)</f>
        <v>0</v>
      </c>
      <c r="L2668" s="565">
        <f ca="1">IF(AND($G2668,NOT(ISTEXT($G2667)),ISNUMBER(Poczatek),ISNUMBER(Koniec_Projekt)),IFERROR(IF($D2667=LataProjekcji,IF($F2667&gt;$E2670,$E2670,$F2667),IF($D2670&gt;=$E2670,(IF($D2667&lt;LataProjekcji,IF((SUM($K2668:K2668)+12)&lt;$E2670,12,$E2670-SUM($K2668:K2668)),0)),(IF($D2667&lt;LataProjekcji,IF((SUM($K2668:K2668)+12)&lt;$D2670,12,$D2670-SUM($K2668:K2668)),0)))),0),0)</f>
        <v>0</v>
      </c>
      <c r="M2668" s="565">
        <f ca="1">IF(AND($G2668,NOT(ISTEXT($G2667)),ISNUMBER(Poczatek),ISNUMBER(Koniec_Projekt)),IFERROR(IF($D2667=LataProjekcji,IF($F2667&gt;$E2670,$E2670,$F2667),IF($D2670&gt;=$E2670,(IF($D2667&lt;LataProjekcji,IF((SUM($K2668:L2668)+12)&lt;$E2670,12,$E2670-SUM($K2668:L2668)),0)),(IF($D2667&lt;LataProjekcji,IF((SUM($K2668:L2668)+12)&lt;$D2670,12,$D2670-SUM($K2668:L2668)),0)))),0),0)</f>
        <v>0</v>
      </c>
      <c r="N2668" s="565">
        <f ca="1">IF(AND($G2668,NOT(ISTEXT($G2667)),ISNUMBER(Poczatek),ISNUMBER(Koniec_Projekt)),IFERROR(IF($D2667=LataProjekcji,IF($F2667&gt;$E2670,$E2670,$F2667),IF($D2670&gt;=$E2670,(IF($D2667&lt;LataProjekcji,IF((SUM($K2668:M2668)+12)&lt;$E2670,12,$E2670-SUM($K2668:M2668)),0)),(IF($D2667&lt;LataProjekcji,IF((SUM($K2668:M2668)+12)&lt;$D2670,12,$D2670-SUM($K2668:M2668)),0)))),0),0)</f>
        <v>0</v>
      </c>
      <c r="O2668" s="565">
        <f ca="1">IF(AND($G2668,NOT(ISTEXT($G2667)),ISNUMBER(Poczatek),ISNUMBER(Koniec_Projekt)),IFERROR(IF($D2667=LataProjekcji,IF($F2667&gt;$E2670,$E2670,$F2667),IF($D2670&gt;=$E2670,(IF($D2667&lt;LataProjekcji,IF((SUM($K2668:N2668)+12)&lt;$E2670,12,$E2670-SUM($K2668:N2668)),0)),(IF($D2667&lt;LataProjekcji,IF((SUM($K2668:N2668)+12)&lt;$D2670,12,$D2670-SUM($K2668:N2668)),0)))),0),0)</f>
        <v>0</v>
      </c>
      <c r="P2668" s="565">
        <f ca="1">IF(AND($G2668,NOT(ISTEXT($G2667)),ISNUMBER(Poczatek),ISNUMBER(Koniec_Projekt)),IFERROR(IF($D2667=LataProjekcji,IF($F2667&gt;$E2670,$E2670,$F2667),IF($D2670&gt;=$E2670,(IF($D2667&lt;LataProjekcji,IF((SUM($K2668:O2668)+12)&lt;$E2670,12,$E2670-SUM($K2668:O2668)),0)),(IF($D2667&lt;LataProjekcji,IF((SUM($K2668:O2668)+12)&lt;$D2670,12,$D2670-SUM($K2668:O2668)),0)))),0),0)</f>
        <v>0</v>
      </c>
      <c r="Q2668" s="565">
        <f ca="1">IF(AND($G2668,NOT(ISTEXT($G2667)),ISNUMBER(Poczatek),ISNUMBER(Koniec_Projekt)),IFERROR(IF($D2667=LataProjekcji,IF($F2667&gt;$E2670,$E2670,$F2667),IF($D2670&gt;=$E2670,(IF($D2667&lt;LataProjekcji,IF((SUM($K2668:P2668)+12)&lt;$E2670,12,$E2670-SUM($K2668:P2668)),0)),(IF($D2667&lt;LataProjekcji,IF((SUM($K2668:P2668)+12)&lt;$D2670,12,$D2670-SUM($K2668:P2668)),0)))),0),0)</f>
        <v>0</v>
      </c>
      <c r="R2668" s="565">
        <f ca="1">IF(AND($G2668,NOT(ISTEXT($G2667)),ISNUMBER(Poczatek),ISNUMBER(Koniec_Projekt)),IFERROR(IF($D2667=LataProjekcji,IF($F2667&gt;$E2670,$E2670,$F2667),IF($D2670&gt;=$E2670,(IF($D2667&lt;LataProjekcji,IF((SUM($K2668:Q2668)+12)&lt;$E2670,12,$E2670-SUM($K2668:Q2668)),0)),(IF($D2667&lt;LataProjekcji,IF((SUM($K2668:Q2668)+12)&lt;$D2670,12,$D2670-SUM($K2668:Q2668)),0)))),0),0)</f>
        <v>0</v>
      </c>
      <c r="S2668" s="565">
        <f ca="1">IF(AND($G2668,NOT(ISTEXT($G2667)),ISNUMBER(Poczatek),ISNUMBER(Koniec_Projekt)),IFERROR(IF($D2667=LataProjekcji,IF($F2667&gt;$E2670,$E2670,$F2667),IF($D2670&gt;=$E2670,(IF($D2667&lt;LataProjekcji,IF((SUM($K2668:R2668)+12)&lt;$E2670,12,$E2670-SUM($K2668:R2668)),0)),(IF($D2667&lt;LataProjekcji,IF((SUM($K2668:R2668)+12)&lt;$D2670,12,$D2670-SUM($K2668:R2668)),0)))),0),0)</f>
        <v>0</v>
      </c>
      <c r="T2668" s="565">
        <f ca="1">IF(AND($G2668,NOT(ISTEXT($G2667)),ISNUMBER(Poczatek),ISNUMBER(Koniec_Projekt)),IFERROR(IF($D2667=LataProjekcji,IF($F2667&gt;$E2670,$E2670,$F2667),IF($D2670&gt;=$E2670,(IF($D2667&lt;LataProjekcji,IF((SUM($K2668:S2668)+12)&lt;$E2670,12,$E2670-SUM($K2668:S2668)),0)),(IF($D2667&lt;LataProjekcji,IF((SUM($K2668:S2668)+12)&lt;$D2670,12,$D2670-SUM($K2668:S2668)),0)))),0),0)</f>
        <v>0</v>
      </c>
      <c r="U2668" s="565">
        <f ca="1">IF(AND($G2668,NOT(ISTEXT($G2667)),ISNUMBER(Poczatek),ISNUMBER(Koniec_Projekt)),IFERROR(IF($D2667=LataProjekcji,IF($F2667&gt;$E2670,$E2670,$F2667),IF($D2670&gt;=$E2670,(IF($D2667&lt;LataProjekcji,IF((SUM($K2668:T2668)+12)&lt;$E2670,12,$E2670-SUM($K2668:T2668)),0)),(IF($D2667&lt;LataProjekcji,IF((SUM($K2668:T2668)+12)&lt;$D2670,12,$D2670-SUM($K2668:T2668)),0)))),0),0)</f>
        <v>0</v>
      </c>
      <c r="V2668" s="565">
        <f ca="1">IF(AND($G2668,NOT(ISTEXT($G2667)),ISNUMBER(Poczatek),ISNUMBER(Koniec_Projekt)),IFERROR(IF($D2667=LataProjekcji,IF($F2667&gt;$E2670,$E2670,$F2667),IF($D2670&gt;=$E2670,(IF($D2667&lt;LataProjekcji,IF((SUM($K2668:U2668)+12)&lt;$E2670,12,$E2670-SUM($K2668:U2668)),0)),(IF($D2667&lt;LataProjekcji,IF((SUM($K2668:U2668)+12)&lt;$D2670,12,$D2670-SUM($K2668:U2668)),0)))),0),0)</f>
        <v>0</v>
      </c>
      <c r="W2668" s="565">
        <f ca="1">IF(AND($G2668,NOT(ISTEXT($G2667)),ISNUMBER(Poczatek),ISNUMBER(Koniec_Projekt)),IFERROR(IF($D2667=LataProjekcji,IF($F2667&gt;$E2670,$E2670,$F2667),IF($D2670&gt;=$E2670,(IF($D2667&lt;LataProjekcji,IF((SUM($K2668:V2668)+12)&lt;$E2670,12,$E2670-SUM($K2668:V2668)),0)),(IF($D2667&lt;LataProjekcji,IF((SUM($K2668:V2668)+12)&lt;$D2670,12,$D2670-SUM($K2668:V2668)),0)))),0),0)</f>
        <v>0</v>
      </c>
      <c r="X2668" s="565">
        <f ca="1">IF(AND($G2668,NOT(ISTEXT($G2667)),ISNUMBER(Poczatek),ISNUMBER(Koniec_Projekt)),IFERROR(IF($D2667=LataProjekcji,IF($F2667&gt;$E2670,$E2670,$F2667),IF($D2670&gt;=$E2670,(IF($D2667&lt;LataProjekcji,IF((SUM($K2668:W2668)+12)&lt;$E2670,12,$E2670-SUM($K2668:W2668)),0)),(IF($D2667&lt;LataProjekcji,IF((SUM($K2668:W2668)+12)&lt;$D2670,12,$D2670-SUM($K2668:W2668)),0)))),0),0)</f>
        <v>0</v>
      </c>
    </row>
    <row r="2669" spans="2:24" hidden="1">
      <c r="B2669" s="554" t="s">
        <v>806</v>
      </c>
      <c r="D2669" s="474">
        <f ca="1">D1487</f>
        <v>0</v>
      </c>
      <c r="E2669" s="474">
        <f ca="1">IF(D2668&gt;10,ROUND(D2669/12,2),D2669)</f>
        <v>0</v>
      </c>
      <c r="F2669" s="552">
        <f>Koniec_Projekt</f>
        <v>0</v>
      </c>
      <c r="G2669" s="330">
        <f>Miesiac_Koniec_Projekt</f>
        <v>0</v>
      </c>
      <c r="H2669" s="566" t="b">
        <f ca="1">SUM(K2669:X2669)=D2668</f>
        <v>1</v>
      </c>
      <c r="I2669" s="1" t="s">
        <v>739</v>
      </c>
      <c r="K2669" s="256">
        <f ca="1">IF(AND($G2668,NOT(ISTEXT($G2667)),ISNUMBER(Poczatek),ISNUMBER(Koniec_Projekt)),IFERROR(IF(LataProjekcji=$F2670,ROUND($D2668,0),ROUND(K2667*$E2669,0)),0),0)</f>
        <v>0</v>
      </c>
      <c r="L2669" s="5">
        <f ca="1">IF(AND($G2668,NOT(ISTEXT($G2667)),ISNUMBER(Poczatek),ISNUMBER(Koniec_Projekt)),IFERROR(IF(LataProjekcji=$F2670,ROUND($D2668-SUM(K2669:$K2669),0),ROUND(L2667*$E2669,0)),0),0)</f>
        <v>0</v>
      </c>
      <c r="M2669" s="5">
        <f ca="1">IF(AND($G2668,NOT(ISTEXT($G2667)),ISNUMBER(Poczatek),ISNUMBER(Koniec_Projekt)),IFERROR(IF(LataProjekcji=$F2670,ROUND($D2668-SUM($K2669:L2669),0),ROUND(M2667*$E2669,0)),0),0)</f>
        <v>0</v>
      </c>
      <c r="N2669" s="5">
        <f ca="1">IF(AND($G2668,NOT(ISTEXT($G2667)),ISNUMBER(Poczatek),ISNUMBER(Koniec_Projekt)),IFERROR(IF(LataProjekcji=$F2670,ROUND($D2668-SUM($K2669:M2669),0),ROUND(N2667*$E2669,0)),0),0)</f>
        <v>0</v>
      </c>
      <c r="O2669" s="5">
        <f ca="1">IF(AND($G2668,NOT(ISTEXT($G2667)),ISNUMBER(Poczatek),ISNUMBER(Koniec_Projekt)),IFERROR(IF(LataProjekcji=$F2670,ROUND($D2668-SUM($K2669:N2669),0),ROUND(O2667*$E2669,0)),0),0)</f>
        <v>0</v>
      </c>
      <c r="P2669" s="5">
        <f ca="1">IF(AND($G2668,NOT(ISTEXT($G2667)),ISNUMBER(Poczatek),ISNUMBER(Koniec_Projekt)),IFERROR(IF(LataProjekcji=$F2670,ROUND($D2668-SUM($K2669:O2669),0),ROUND(P2667*$E2669,0)),0),0)</f>
        <v>0</v>
      </c>
      <c r="Q2669" s="5">
        <f ca="1">IF(AND($G2668,NOT(ISTEXT($G2667)),ISNUMBER(Poczatek),ISNUMBER(Koniec_Projekt)),IFERROR(IF(LataProjekcji=$F2670,ROUND($D2668-SUM($K2669:P2669),0),ROUND(Q2667*$E2669,0)),0),0)</f>
        <v>0</v>
      </c>
      <c r="R2669" s="5">
        <f ca="1">IF(AND($G2668,NOT(ISTEXT($G2667)),ISNUMBER(Poczatek),ISNUMBER(Koniec_Projekt)),IFERROR(IF(LataProjekcji=$F2670,ROUND($D2668-SUM($K2669:Q2669),0),ROUND(R2667*$E2669,0)),0),0)</f>
        <v>0</v>
      </c>
      <c r="S2669" s="5">
        <f ca="1">IF(AND($G2668,NOT(ISTEXT($G2667)),ISNUMBER(Poczatek),ISNUMBER(Koniec_Projekt)),IFERROR(IF(LataProjekcji=$F2670,ROUND($D2668-SUM($K2669:R2669),0),ROUND(S2667*$E2669,0)),0),0)</f>
        <v>0</v>
      </c>
      <c r="T2669" s="5">
        <f ca="1">IF(AND($G2668,NOT(ISTEXT($G2667)),ISNUMBER(Poczatek),ISNUMBER(Koniec_Projekt)),IFERROR(IF(LataProjekcji=$F2670,ROUND($D2668-SUM($K2669:S2669),0),ROUND(T2667*$E2669,0)),0),0)</f>
        <v>0</v>
      </c>
      <c r="U2669" s="5">
        <f ca="1">IF(AND($G2668,NOT(ISTEXT($G2667)),ISNUMBER(Poczatek),ISNUMBER(Koniec_Projekt)),IFERROR(IF(LataProjekcji=$F2670,ROUND($D2668-SUM($K2669:T2669),0),ROUND(U2667*$E2669,0)),0),0)</f>
        <v>0</v>
      </c>
      <c r="V2669" s="5">
        <f ca="1">IF(AND($G2668,NOT(ISTEXT($G2667)),ISNUMBER(Poczatek),ISNUMBER(Koniec_Projekt)),IFERROR(IF(LataProjekcji=$F2670,ROUND($D2668-SUM($K2669:U2669),0),ROUND(V2667*$E2669,0)),0),0)</f>
        <v>0</v>
      </c>
      <c r="W2669" s="5">
        <f ca="1">IF(AND($G2668,NOT(ISTEXT($G2667)),ISNUMBER(Poczatek),ISNUMBER(Koniec_Projekt)),IFERROR(IF(LataProjekcji=$F2670,ROUND($D2668-SUM($K2669:V2669),0),ROUND(W2667*$E2669,0)),0),0)</f>
        <v>0</v>
      </c>
      <c r="X2669" s="5">
        <f ca="1">IF(AND($G2668,NOT(ISTEXT($G2667)),ISNUMBER(Poczatek),ISNUMBER(Koniec_Projekt)),IFERROR(IF(LataProjekcji=$F2670,ROUND($D2668-SUM($K2669:W2669),0),ROUND(X2667*$E2669,0)),0),0)</f>
        <v>0</v>
      </c>
    </row>
    <row r="2670" spans="2:24" hidden="1">
      <c r="B2670" s="554" t="s">
        <v>803</v>
      </c>
      <c r="D2670" s="1">
        <f ca="1">IFERROR(ROUNDUP(D2668/E2669,0),0)</f>
        <v>0</v>
      </c>
      <c r="E2670" s="1">
        <f ca="1">IF(D2670=0,0,DATEDIF(DATE(D2667,E2667,1),DATE(F2669,G2669,1),"m"))</f>
        <v>0</v>
      </c>
      <c r="F2670" s="1" t="str">
        <f ca="1">IFERROR(YEAR(G2667),"brak daty")</f>
        <v>brak daty</v>
      </c>
      <c r="G2670" s="1" t="str">
        <f ca="1">IFERROR(MONTH(G2667),"brak daty")</f>
        <v>brak daty</v>
      </c>
      <c r="I2670" s="1" t="s">
        <v>444</v>
      </c>
      <c r="K2670" s="5">
        <f ca="1">IF(AND($G2668,NOT(ISTEXT($G2667)),ISNUMBER(Poczatek),ISNUMBER(Koniec_Projekt)),IFERROR(IF(LataProjekcji=$F2669,IF(AND($G2669=$G2670,$F2669=$F2670),ROUND($D2668-SUM($K2670),0),ROUND(K2668*$E2669,0)),IF(LataProjekcji&gt;$F2669,0,ROUND(K2668*$E2669,0))),0),0)</f>
        <v>0</v>
      </c>
      <c r="L2670" s="5">
        <f ca="1">IF(AND($G2668,NOT(ISTEXT($G2667)),ISNUMBER(Poczatek),ISNUMBER(Koniec_Projekt)),IFERROR(IF(LataProjekcji=$F2669,IF(AND($G2669=$G2670,$F2669=$F2670),ROUND($D2668-SUM($K2670:K2670),0),ROUND(L2668*$E2669,0)),IF(LataProjekcji&gt;$F2669,0,ROUND(L2668*$E2669,0))),0),0)</f>
        <v>0</v>
      </c>
      <c r="M2670" s="5">
        <f ca="1">IF(AND($G2668,NOT(ISTEXT($G2667)),ISNUMBER(Poczatek),ISNUMBER(Koniec_Projekt)),IFERROR(IF(LataProjekcji=$F2669,IF(AND($G2669=$G2670,$F2669=$F2670),ROUND($D2668-SUM($K2670:L2670),0),ROUND(M2668*$E2669,0)),IF(LataProjekcji&gt;$F2669,0,ROUND(M2668*$E2669,0))),0),0)</f>
        <v>0</v>
      </c>
      <c r="N2670" s="5">
        <f ca="1">IF(AND($G2668,NOT(ISTEXT($G2667)),ISNUMBER(Poczatek),ISNUMBER(Koniec_Projekt)),IFERROR(IF(LataProjekcji=$F2669,IF(AND($G2669=$G2670,$F2669=$F2670),ROUND($D2668-SUM($K2670:M2670),0),ROUND(N2668*$E2669,0)),IF(LataProjekcji&gt;$F2669,0,ROUND(N2668*$E2669,0))),0),0)</f>
        <v>0</v>
      </c>
      <c r="O2670" s="5">
        <f ca="1">IF(AND($G2668,NOT(ISTEXT($G2667)),ISNUMBER(Poczatek),ISNUMBER(Koniec_Projekt)),IFERROR(IF(LataProjekcji=$F2669,IF(AND($G2669=$G2670,$F2669=$F2670),ROUND($D2668-SUM($K2670:N2670),0),ROUND(O2668*$E2669,0)),IF(LataProjekcji&gt;$F2669,0,ROUND(O2668*$E2669,0))),0),0)</f>
        <v>0</v>
      </c>
      <c r="P2670" s="5">
        <f ca="1">IF(AND($G2668,NOT(ISTEXT($G2667)),ISNUMBER(Poczatek),ISNUMBER(Koniec_Projekt)),IFERROR(IF(LataProjekcji=$F2669,IF(AND($G2669=$G2670,$F2669=$F2670),ROUND($D2668-SUM($K2670:O2670),0),ROUND(P2668*$E2669,0)),IF(LataProjekcji&gt;$F2669,0,ROUND(P2668*$E2669,0))),0),0)</f>
        <v>0</v>
      </c>
      <c r="Q2670" s="5">
        <f ca="1">IF(AND($G2668,NOT(ISTEXT($G2667)),ISNUMBER(Poczatek),ISNUMBER(Koniec_Projekt)),IFERROR(IF(LataProjekcji=$F2669,IF(AND($G2669=$G2670,$F2669=$F2670),ROUND($D2668-SUM($K2670:P2670),0),ROUND(Q2668*$E2669,0)),IF(LataProjekcji&gt;$F2669,0,ROUND(Q2668*$E2669,0))),0),0)</f>
        <v>0</v>
      </c>
      <c r="R2670" s="5">
        <f ca="1">IF(AND($G2668,NOT(ISTEXT($G2667)),ISNUMBER(Poczatek),ISNUMBER(Koniec_Projekt)),IFERROR(IF(LataProjekcji=$F2669,IF(AND($G2669=$G2670,$F2669=$F2670),ROUND($D2668-SUM($K2670:Q2670),0),ROUND(R2668*$E2669,0)),IF(LataProjekcji&gt;$F2669,0,ROUND(R2668*$E2669,0))),0),0)</f>
        <v>0</v>
      </c>
      <c r="S2670" s="5">
        <f ca="1">IF(AND($G2668,NOT(ISTEXT($G2667)),ISNUMBER(Poczatek),ISNUMBER(Koniec_Projekt)),IFERROR(IF(LataProjekcji=$F2669,IF(AND($G2669=$G2670,$F2669=$F2670),ROUND($D2668-SUM($K2670:R2670),0),ROUND(S2668*$E2669,0)),IF(LataProjekcji&gt;$F2669,0,ROUND(S2668*$E2669,0))),0),0)</f>
        <v>0</v>
      </c>
      <c r="T2670" s="5">
        <f ca="1">IF(AND($G2668,NOT(ISTEXT($G2667)),ISNUMBER(Poczatek),ISNUMBER(Koniec_Projekt)),IFERROR(IF(LataProjekcji=$F2669,IF(AND($G2669=$G2670,$F2669=$F2670),ROUND($D2668-SUM($K2670:S2670),0),ROUND(T2668*$E2669,0)),IF(LataProjekcji&gt;$F2669,0,ROUND(T2668*$E2669,0))),0),0)</f>
        <v>0</v>
      </c>
      <c r="U2670" s="5">
        <f ca="1">IF(AND($G2668,NOT(ISTEXT($G2667)),ISNUMBER(Poczatek),ISNUMBER(Koniec_Projekt)),IFERROR(IF(LataProjekcji=$F2669,IF(AND($G2669=$G2670,$F2669=$F2670),ROUND($D2668-SUM($K2670:T2670),0),ROUND(U2668*$E2669,0)),IF(LataProjekcji&gt;$F2669,0,ROUND(U2668*$E2669,0))),0),0)</f>
        <v>0</v>
      </c>
      <c r="V2670" s="5">
        <f ca="1">IF(AND($G2668,NOT(ISTEXT($G2667)),ISNUMBER(Poczatek),ISNUMBER(Koniec_Projekt)),IFERROR(IF(LataProjekcji=$F2669,IF(AND($G2669=$G2670,$F2669=$F2670),ROUND($D2668-SUM($K2670:U2670),0),ROUND(V2668*$E2669,0)),IF(LataProjekcji&gt;$F2669,0,ROUND(V2668*$E2669,0))),0),0)</f>
        <v>0</v>
      </c>
      <c r="W2670" s="5">
        <f ca="1">IF(AND($G2668,NOT(ISTEXT($G2667)),ISNUMBER(Poczatek),ISNUMBER(Koniec_Projekt)),IFERROR(IF(LataProjekcji=$F2669,IF(AND($G2669=$G2670,$F2669=$F2670),ROUND($D2668-SUM($K2670:V2670),0),ROUND(W2668*$E2669,0)),IF(LataProjekcji&gt;$F2669,0,ROUND(W2668*$E2669,0))),0),0)</f>
        <v>0</v>
      </c>
      <c r="X2670" s="5">
        <f ca="1">IF(AND($G2668,NOT(ISTEXT($G2667)),ISNUMBER(Poczatek),ISNUMBER(Koniec_Projekt)),IFERROR(IF(LataProjekcji=$F2669,IF(AND($G2669=$G2670,$F2669=$F2670),ROUND($D2668-SUM($K2670:W2670),0),ROUND(X2668*$E2669,0)),IF(LataProjekcji&gt;$F2669,0,ROUND(X2668*$E2669,0))),0),0)</f>
        <v>0</v>
      </c>
    </row>
    <row r="2671" spans="2:24" ht="12.75" hidden="1" thickBot="1">
      <c r="B2671" s="555" t="s">
        <v>804</v>
      </c>
      <c r="C2671" s="556"/>
      <c r="D2671" s="557">
        <f ca="1">IF(D2668&gt;10,ROUND((D2670-1)*E2669,0),E2669)</f>
        <v>0</v>
      </c>
      <c r="E2671" s="557">
        <f ca="1">D2668-D2671</f>
        <v>0</v>
      </c>
      <c r="F2671" s="556"/>
      <c r="G2671" s="556"/>
      <c r="H2671" s="556"/>
      <c r="I2671" s="556"/>
      <c r="J2671" s="556"/>
      <c r="K2671" s="556"/>
      <c r="L2671" s="556"/>
      <c r="M2671" s="556"/>
      <c r="N2671" s="556"/>
      <c r="O2671" s="556"/>
      <c r="P2671" s="556"/>
      <c r="Q2671" s="556"/>
      <c r="R2671" s="556"/>
      <c r="S2671" s="556"/>
      <c r="T2671" s="556"/>
      <c r="U2671" s="556"/>
      <c r="V2671" s="556"/>
      <c r="W2671" s="556"/>
      <c r="X2671" s="556"/>
    </row>
    <row r="2672" spans="2:24" ht="12.75" hidden="1" thickTop="1">
      <c r="C2672" s="251"/>
      <c r="D2672" s="474"/>
      <c r="E2672" s="474"/>
      <c r="F2672" s="474"/>
      <c r="G2672" s="474"/>
    </row>
    <row r="2673" spans="1:24" ht="12.75" hidden="1" thickBot="1">
      <c r="B2673" s="558" t="str">
        <f ca="1">"nazwa ST: "&amp;B1491</f>
        <v>nazwa ST: 0</v>
      </c>
      <c r="C2673" s="558"/>
      <c r="D2673" s="559">
        <f>D1491</f>
        <v>93</v>
      </c>
      <c r="E2673" s="558"/>
      <c r="F2673" s="558"/>
      <c r="G2673" s="558"/>
      <c r="H2673" s="558"/>
      <c r="I2673" s="558"/>
      <c r="J2673" s="558"/>
      <c r="K2673" s="567" t="str">
        <f t="shared" ref="K2673:X2673" si="1761">LataProjekcji</f>
        <v>Uzupełnij dane</v>
      </c>
      <c r="L2673" s="567" t="str">
        <f t="shared" si="1761"/>
        <v/>
      </c>
      <c r="M2673" s="567" t="str">
        <f t="shared" si="1761"/>
        <v/>
      </c>
      <c r="N2673" s="567" t="str">
        <f t="shared" si="1761"/>
        <v/>
      </c>
      <c r="O2673" s="567" t="str">
        <f t="shared" si="1761"/>
        <v/>
      </c>
      <c r="P2673" s="567" t="str">
        <f t="shared" si="1761"/>
        <v/>
      </c>
      <c r="Q2673" s="567" t="str">
        <f t="shared" si="1761"/>
        <v/>
      </c>
      <c r="R2673" s="567" t="str">
        <f t="shared" si="1761"/>
        <v/>
      </c>
      <c r="S2673" s="567" t="str">
        <f t="shared" si="1761"/>
        <v/>
      </c>
      <c r="T2673" s="567" t="str">
        <f t="shared" si="1761"/>
        <v/>
      </c>
      <c r="U2673" s="567" t="str">
        <f t="shared" si="1761"/>
        <v/>
      </c>
      <c r="V2673" s="567" t="str">
        <f t="shared" si="1761"/>
        <v/>
      </c>
      <c r="W2673" s="567" t="str">
        <f t="shared" si="1761"/>
        <v/>
      </c>
      <c r="X2673" s="567" t="str">
        <f t="shared" si="1761"/>
        <v/>
      </c>
    </row>
    <row r="2674" spans="1:24" hidden="1">
      <c r="B2674" s="554" t="s">
        <v>805</v>
      </c>
      <c r="D2674" s="1">
        <f ca="1">D1492</f>
        <v>1900</v>
      </c>
      <c r="E2674" s="1">
        <f ca="1">E1492</f>
        <v>1</v>
      </c>
      <c r="F2674" s="1">
        <f ca="1">IF(D2675&gt;10,F1492,1)</f>
        <v>1</v>
      </c>
      <c r="G2674" s="553" t="str">
        <f ca="1">IF(ISBLANK(OFFSET($E$269,$D2673,0)),"brak daty",IF(D2675&gt;10,EDATE(OFFSET($E$269,$D2673,0),D2677),DATE(D2674,E2674,1)))</f>
        <v>brak daty</v>
      </c>
      <c r="H2674" s="566" t="b">
        <f ca="1">SUM(K2674:X2674)=D2677</f>
        <v>1</v>
      </c>
      <c r="I2674" s="1" t="s">
        <v>801</v>
      </c>
      <c r="K2674" s="5">
        <f ca="1">IF(AND($G2675,NOT(ISTEXT($G2674)),ISNUMBER(Poczatek),ISNUMBER(Koniec_Projekt)),IFERROR(IF($D2674=LataProjekcji,$F2674,IF($D2674&lt;LataProjekcji,IF((SUM(K2674)+12)&lt;$D2677,12,$D2677-SUM(K2674)),0)),0),0)</f>
        <v>0</v>
      </c>
      <c r="L2674" s="5">
        <f ca="1">IF(AND($G2675,NOT(ISTEXT($G2674)),ISNUMBER(Poczatek),ISNUMBER(Koniec_Projekt)),IFERROR(IF($D2674=LataProjekcji,$F2674,IF($D2674&lt;LataProjekcji,IF((SUM($K2674:K2674)+12)&lt;$D2677,12,$D2677-SUM($K2674:K2674)),0)),0),0)</f>
        <v>0</v>
      </c>
      <c r="M2674" s="5">
        <f ca="1">IF(AND($G2675,NOT(ISTEXT($G2674)),ISNUMBER(Poczatek),ISNUMBER(Koniec_Projekt)),IFERROR(IF($D2674=LataProjekcji,$F2674,IF($D2674&lt;LataProjekcji,IF((SUM($K2674:L2674)+12)&lt;$D2677,12,$D2677-SUM($K2674:L2674)),0)),0),0)</f>
        <v>0</v>
      </c>
      <c r="N2674" s="5">
        <f ca="1">IF(AND($G2675,NOT(ISTEXT($G2674)),ISNUMBER(Poczatek),ISNUMBER(Koniec_Projekt)),IFERROR(IF($D2674=LataProjekcji,$F2674,IF($D2674&lt;LataProjekcji,IF((SUM($K2674:M2674)+12)&lt;$D2677,12,$D2677-SUM($K2674:M2674)),0)),0),0)</f>
        <v>0</v>
      </c>
      <c r="O2674" s="5">
        <f ca="1">IF(AND($G2675,NOT(ISTEXT($G2674)),ISNUMBER(Poczatek),ISNUMBER(Koniec_Projekt)),IFERROR(IF($D2674=LataProjekcji,$F2674,IF($D2674&lt;LataProjekcji,IF((SUM($K2674:N2674)+12)&lt;$D2677,12,$D2677-SUM($K2674:N2674)),0)),0),0)</f>
        <v>0</v>
      </c>
      <c r="P2674" s="5">
        <f ca="1">IF(AND($G2675,NOT(ISTEXT($G2674)),ISNUMBER(Poczatek),ISNUMBER(Koniec_Projekt)),IFERROR(IF($D2674=LataProjekcji,$F2674,IF($D2674&lt;LataProjekcji,IF((SUM($K2674:O2674)+12)&lt;$D2677,12,$D2677-SUM($K2674:O2674)),0)),0),0)</f>
        <v>0</v>
      </c>
      <c r="Q2674" s="5">
        <f ca="1">IF(AND($G2675,NOT(ISTEXT($G2674)),ISNUMBER(Poczatek),ISNUMBER(Koniec_Projekt)),IFERROR(IF($D2674=LataProjekcji,$F2674,IF($D2674&lt;LataProjekcji,IF((SUM($K2674:P2674)+12)&lt;$D2677,12,$D2677-SUM($K2674:P2674)),0)),0),0)</f>
        <v>0</v>
      </c>
      <c r="R2674" s="5">
        <f ca="1">IF(AND($G2675,NOT(ISTEXT($G2674)),ISNUMBER(Poczatek),ISNUMBER(Koniec_Projekt)),IFERROR(IF($D2674=LataProjekcji,$F2674,IF($D2674&lt;LataProjekcji,IF((SUM($K2674:Q2674)+12)&lt;$D2677,12,$D2677-SUM($K2674:Q2674)),0)),0),0)</f>
        <v>0</v>
      </c>
      <c r="S2674" s="5">
        <f ca="1">IF(AND($G2675,NOT(ISTEXT($G2674)),ISNUMBER(Poczatek),ISNUMBER(Koniec_Projekt)),IFERROR(IF($D2674=LataProjekcji,$F2674,IF($D2674&lt;LataProjekcji,IF((SUM($K2674:R2674)+12)&lt;$D2677,12,$D2677-SUM($K2674:R2674)),0)),0),0)</f>
        <v>0</v>
      </c>
      <c r="T2674" s="5">
        <f ca="1">IF(AND($G2675,NOT(ISTEXT($G2674)),ISNUMBER(Poczatek),ISNUMBER(Koniec_Projekt)),IFERROR(IF($D2674=LataProjekcji,$F2674,IF($D2674&lt;LataProjekcji,IF((SUM($K2674:S2674)+12)&lt;$D2677,12,$D2677-SUM($K2674:S2674)),0)),0),0)</f>
        <v>0</v>
      </c>
      <c r="U2674" s="5">
        <f ca="1">IF(AND($G2675,NOT(ISTEXT($G2674)),ISNUMBER(Poczatek),ISNUMBER(Koniec_Projekt)),IFERROR(IF($D2674=LataProjekcji,$F2674,IF($D2674&lt;LataProjekcji,IF((SUM($K2674:T2674)+12)&lt;$D2677,12,$D2677-SUM($K2674:T2674)),0)),0),0)</f>
        <v>0</v>
      </c>
      <c r="V2674" s="5">
        <f ca="1">IF(AND($G2675,NOT(ISTEXT($G2674)),ISNUMBER(Poczatek),ISNUMBER(Koniec_Projekt)),IFERROR(IF($D2674=LataProjekcji,$F2674,IF($D2674&lt;LataProjekcji,IF((SUM($K2674:U2674)+12)&lt;$D2677,12,$D2677-SUM($K2674:U2674)),0)),0),0)</f>
        <v>0</v>
      </c>
      <c r="W2674" s="5">
        <f ca="1">IF(AND($G2675,NOT(ISTEXT($G2674)),ISNUMBER(Poczatek),ISNUMBER(Koniec_Projekt)),IFERROR(IF($D2674=LataProjekcji,$F2674,IF($D2674&lt;LataProjekcji,IF((SUM($K2674:V2674)+12)&lt;$D2677,12,$D2677-SUM($K2674:V2674)),0)),0),0)</f>
        <v>0</v>
      </c>
      <c r="X2674" s="5">
        <f ca="1">IF(AND($G2675,NOT(ISTEXT($G2674)),ISNUMBER(Poczatek),ISNUMBER(Koniec_Projekt)),IFERROR(IF($D2674=LataProjekcji,$F2674,IF($D2674&lt;LataProjekcji,IF((SUM($K2674:W2674)+12)&lt;$D2677,12,$D2677-SUM($K2674:W2674)),0)),0),0)</f>
        <v>0</v>
      </c>
    </row>
    <row r="2675" spans="1:24" hidden="1">
      <c r="B2675" s="554" t="s">
        <v>807</v>
      </c>
      <c r="D2675" s="5">
        <f ca="1">D1493</f>
        <v>0</v>
      </c>
      <c r="E2675" s="474">
        <f ca="1">E1493</f>
        <v>0</v>
      </c>
      <c r="F2675" s="474">
        <f ca="1">F1493</f>
        <v>0</v>
      </c>
      <c r="G2675" s="1" t="b">
        <f>NOT(ISBLANK(am_budynki))</f>
        <v>0</v>
      </c>
      <c r="H2675" s="566" t="b">
        <f ca="1">SUM(K2675:X2675)=E2677</f>
        <v>1</v>
      </c>
      <c r="I2675" s="1" t="s">
        <v>802</v>
      </c>
      <c r="K2675" s="565">
        <f ca="1">IF(AND($G2675,NOT(ISTEXT($G2674)),ISNUMBER(Poczatek),ISNUMBER(Koniec_Projekt)),IFERROR(IF($D2674=LataProjekcji,IF($F2674&gt;$E2677,$E2677,$F2674),IF($D2677&gt;=$E2677,(IF($D2674&lt;LataProjekcji,IF((SUM(J2675:$K2675)+12)&lt;$E2677,12,$E2677-SUM(J2675:$K2675)),0)),(IF($D2674&lt;LataProjekcji,IF((SUM(J2675:$K2675)+12)&lt;$D2677,12,$D2677-SUM(J2675:$K2675)),0)))),0),0)</f>
        <v>0</v>
      </c>
      <c r="L2675" s="565">
        <f ca="1">IF(AND($G2675,NOT(ISTEXT($G2674)),ISNUMBER(Poczatek),ISNUMBER(Koniec_Projekt)),IFERROR(IF($D2674=LataProjekcji,IF($F2674&gt;$E2677,$E2677,$F2674),IF($D2677&gt;=$E2677,(IF($D2674&lt;LataProjekcji,IF((SUM($K2675:K2675)+12)&lt;$E2677,12,$E2677-SUM($K2675:K2675)),0)),(IF($D2674&lt;LataProjekcji,IF((SUM($K2675:K2675)+12)&lt;$D2677,12,$D2677-SUM($K2675:K2675)),0)))),0),0)</f>
        <v>0</v>
      </c>
      <c r="M2675" s="565">
        <f ca="1">IF(AND($G2675,NOT(ISTEXT($G2674)),ISNUMBER(Poczatek),ISNUMBER(Koniec_Projekt)),IFERROR(IF($D2674=LataProjekcji,IF($F2674&gt;$E2677,$E2677,$F2674),IF($D2677&gt;=$E2677,(IF($D2674&lt;LataProjekcji,IF((SUM($K2675:L2675)+12)&lt;$E2677,12,$E2677-SUM($K2675:L2675)),0)),(IF($D2674&lt;LataProjekcji,IF((SUM($K2675:L2675)+12)&lt;$D2677,12,$D2677-SUM($K2675:L2675)),0)))),0),0)</f>
        <v>0</v>
      </c>
      <c r="N2675" s="565">
        <f ca="1">IF(AND($G2675,NOT(ISTEXT($G2674)),ISNUMBER(Poczatek),ISNUMBER(Koniec_Projekt)),IFERROR(IF($D2674=LataProjekcji,IF($F2674&gt;$E2677,$E2677,$F2674),IF($D2677&gt;=$E2677,(IF($D2674&lt;LataProjekcji,IF((SUM($K2675:M2675)+12)&lt;$E2677,12,$E2677-SUM($K2675:M2675)),0)),(IF($D2674&lt;LataProjekcji,IF((SUM($K2675:M2675)+12)&lt;$D2677,12,$D2677-SUM($K2675:M2675)),0)))),0),0)</f>
        <v>0</v>
      </c>
      <c r="O2675" s="565">
        <f ca="1">IF(AND($G2675,NOT(ISTEXT($G2674)),ISNUMBER(Poczatek),ISNUMBER(Koniec_Projekt)),IFERROR(IF($D2674=LataProjekcji,IF($F2674&gt;$E2677,$E2677,$F2674),IF($D2677&gt;=$E2677,(IF($D2674&lt;LataProjekcji,IF((SUM($K2675:N2675)+12)&lt;$E2677,12,$E2677-SUM($K2675:N2675)),0)),(IF($D2674&lt;LataProjekcji,IF((SUM($K2675:N2675)+12)&lt;$D2677,12,$D2677-SUM($K2675:N2675)),0)))),0),0)</f>
        <v>0</v>
      </c>
      <c r="P2675" s="565">
        <f ca="1">IF(AND($G2675,NOT(ISTEXT($G2674)),ISNUMBER(Poczatek),ISNUMBER(Koniec_Projekt)),IFERROR(IF($D2674=LataProjekcji,IF($F2674&gt;$E2677,$E2677,$F2674),IF($D2677&gt;=$E2677,(IF($D2674&lt;LataProjekcji,IF((SUM($K2675:O2675)+12)&lt;$E2677,12,$E2677-SUM($K2675:O2675)),0)),(IF($D2674&lt;LataProjekcji,IF((SUM($K2675:O2675)+12)&lt;$D2677,12,$D2677-SUM($K2675:O2675)),0)))),0),0)</f>
        <v>0</v>
      </c>
      <c r="Q2675" s="565">
        <f ca="1">IF(AND($G2675,NOT(ISTEXT($G2674)),ISNUMBER(Poczatek),ISNUMBER(Koniec_Projekt)),IFERROR(IF($D2674=LataProjekcji,IF($F2674&gt;$E2677,$E2677,$F2674),IF($D2677&gt;=$E2677,(IF($D2674&lt;LataProjekcji,IF((SUM($K2675:P2675)+12)&lt;$E2677,12,$E2677-SUM($K2675:P2675)),0)),(IF($D2674&lt;LataProjekcji,IF((SUM($K2675:P2675)+12)&lt;$D2677,12,$D2677-SUM($K2675:P2675)),0)))),0),0)</f>
        <v>0</v>
      </c>
      <c r="R2675" s="565">
        <f ca="1">IF(AND($G2675,NOT(ISTEXT($G2674)),ISNUMBER(Poczatek),ISNUMBER(Koniec_Projekt)),IFERROR(IF($D2674=LataProjekcji,IF($F2674&gt;$E2677,$E2677,$F2674),IF($D2677&gt;=$E2677,(IF($D2674&lt;LataProjekcji,IF((SUM($K2675:Q2675)+12)&lt;$E2677,12,$E2677-SUM($K2675:Q2675)),0)),(IF($D2674&lt;LataProjekcji,IF((SUM($K2675:Q2675)+12)&lt;$D2677,12,$D2677-SUM($K2675:Q2675)),0)))),0),0)</f>
        <v>0</v>
      </c>
      <c r="S2675" s="565">
        <f ca="1">IF(AND($G2675,NOT(ISTEXT($G2674)),ISNUMBER(Poczatek),ISNUMBER(Koniec_Projekt)),IFERROR(IF($D2674=LataProjekcji,IF($F2674&gt;$E2677,$E2677,$F2674),IF($D2677&gt;=$E2677,(IF($D2674&lt;LataProjekcji,IF((SUM($K2675:R2675)+12)&lt;$E2677,12,$E2677-SUM($K2675:R2675)),0)),(IF($D2674&lt;LataProjekcji,IF((SUM($K2675:R2675)+12)&lt;$D2677,12,$D2677-SUM($K2675:R2675)),0)))),0),0)</f>
        <v>0</v>
      </c>
      <c r="T2675" s="565">
        <f ca="1">IF(AND($G2675,NOT(ISTEXT($G2674)),ISNUMBER(Poczatek),ISNUMBER(Koniec_Projekt)),IFERROR(IF($D2674=LataProjekcji,IF($F2674&gt;$E2677,$E2677,$F2674),IF($D2677&gt;=$E2677,(IF($D2674&lt;LataProjekcji,IF((SUM($K2675:S2675)+12)&lt;$E2677,12,$E2677-SUM($K2675:S2675)),0)),(IF($D2674&lt;LataProjekcji,IF((SUM($K2675:S2675)+12)&lt;$D2677,12,$D2677-SUM($K2675:S2675)),0)))),0),0)</f>
        <v>0</v>
      </c>
      <c r="U2675" s="565">
        <f ca="1">IF(AND($G2675,NOT(ISTEXT($G2674)),ISNUMBER(Poczatek),ISNUMBER(Koniec_Projekt)),IFERROR(IF($D2674=LataProjekcji,IF($F2674&gt;$E2677,$E2677,$F2674),IF($D2677&gt;=$E2677,(IF($D2674&lt;LataProjekcji,IF((SUM($K2675:T2675)+12)&lt;$E2677,12,$E2677-SUM($K2675:T2675)),0)),(IF($D2674&lt;LataProjekcji,IF((SUM($K2675:T2675)+12)&lt;$D2677,12,$D2677-SUM($K2675:T2675)),0)))),0),0)</f>
        <v>0</v>
      </c>
      <c r="V2675" s="565">
        <f ca="1">IF(AND($G2675,NOT(ISTEXT($G2674)),ISNUMBER(Poczatek),ISNUMBER(Koniec_Projekt)),IFERROR(IF($D2674=LataProjekcji,IF($F2674&gt;$E2677,$E2677,$F2674),IF($D2677&gt;=$E2677,(IF($D2674&lt;LataProjekcji,IF((SUM($K2675:U2675)+12)&lt;$E2677,12,$E2677-SUM($K2675:U2675)),0)),(IF($D2674&lt;LataProjekcji,IF((SUM($K2675:U2675)+12)&lt;$D2677,12,$D2677-SUM($K2675:U2675)),0)))),0),0)</f>
        <v>0</v>
      </c>
      <c r="W2675" s="565">
        <f ca="1">IF(AND($G2675,NOT(ISTEXT($G2674)),ISNUMBER(Poczatek),ISNUMBER(Koniec_Projekt)),IFERROR(IF($D2674=LataProjekcji,IF($F2674&gt;$E2677,$E2677,$F2674),IF($D2677&gt;=$E2677,(IF($D2674&lt;LataProjekcji,IF((SUM($K2675:V2675)+12)&lt;$E2677,12,$E2677-SUM($K2675:V2675)),0)),(IF($D2674&lt;LataProjekcji,IF((SUM($K2675:V2675)+12)&lt;$D2677,12,$D2677-SUM($K2675:V2675)),0)))),0),0)</f>
        <v>0</v>
      </c>
      <c r="X2675" s="565">
        <f ca="1">IF(AND($G2675,NOT(ISTEXT($G2674)),ISNUMBER(Poczatek),ISNUMBER(Koniec_Projekt)),IFERROR(IF($D2674=LataProjekcji,IF($F2674&gt;$E2677,$E2677,$F2674),IF($D2677&gt;=$E2677,(IF($D2674&lt;LataProjekcji,IF((SUM($K2675:W2675)+12)&lt;$E2677,12,$E2677-SUM($K2675:W2675)),0)),(IF($D2674&lt;LataProjekcji,IF((SUM($K2675:W2675)+12)&lt;$D2677,12,$D2677-SUM($K2675:W2675)),0)))),0),0)</f>
        <v>0</v>
      </c>
    </row>
    <row r="2676" spans="1:24" hidden="1">
      <c r="B2676" s="554" t="s">
        <v>806</v>
      </c>
      <c r="D2676" s="474">
        <f ca="1">D1494</f>
        <v>0</v>
      </c>
      <c r="E2676" s="474">
        <f ca="1">IF(D2675&gt;10,ROUND(D2676/12,2),D2676)</f>
        <v>0</v>
      </c>
      <c r="F2676" s="552">
        <f>Koniec_Projekt</f>
        <v>0</v>
      </c>
      <c r="G2676" s="330">
        <f>Miesiac_Koniec_Projekt</f>
        <v>0</v>
      </c>
      <c r="H2676" s="566" t="b">
        <f ca="1">SUM(K2676:X2676)=D2675</f>
        <v>1</v>
      </c>
      <c r="I2676" s="1" t="s">
        <v>739</v>
      </c>
      <c r="K2676" s="256">
        <f ca="1">IF(AND($G2675,NOT(ISTEXT($G2674)),ISNUMBER(Poczatek),ISNUMBER(Koniec_Projekt)),IFERROR(IF(LataProjekcji=$F2677,ROUND($D2675,0),ROUND(K2674*$E2676,0)),0),0)</f>
        <v>0</v>
      </c>
      <c r="L2676" s="5">
        <f ca="1">IF(AND($G2675,NOT(ISTEXT($G2674)),ISNUMBER(Poczatek),ISNUMBER(Koniec_Projekt)),IFERROR(IF(LataProjekcji=$F2677,ROUND($D2675-SUM(K2676:$K2676),0),ROUND(L2674*$E2676,0)),0),0)</f>
        <v>0</v>
      </c>
      <c r="M2676" s="5">
        <f ca="1">IF(AND($G2675,NOT(ISTEXT($G2674)),ISNUMBER(Poczatek),ISNUMBER(Koniec_Projekt)),IFERROR(IF(LataProjekcji=$F2677,ROUND($D2675-SUM($K2676:L2676),0),ROUND(M2674*$E2676,0)),0),0)</f>
        <v>0</v>
      </c>
      <c r="N2676" s="5">
        <f ca="1">IF(AND($G2675,NOT(ISTEXT($G2674)),ISNUMBER(Poczatek),ISNUMBER(Koniec_Projekt)),IFERROR(IF(LataProjekcji=$F2677,ROUND($D2675-SUM($K2676:M2676),0),ROUND(N2674*$E2676,0)),0),0)</f>
        <v>0</v>
      </c>
      <c r="O2676" s="5">
        <f ca="1">IF(AND($G2675,NOT(ISTEXT($G2674)),ISNUMBER(Poczatek),ISNUMBER(Koniec_Projekt)),IFERROR(IF(LataProjekcji=$F2677,ROUND($D2675-SUM($K2676:N2676),0),ROUND(O2674*$E2676,0)),0),0)</f>
        <v>0</v>
      </c>
      <c r="P2676" s="5">
        <f ca="1">IF(AND($G2675,NOT(ISTEXT($G2674)),ISNUMBER(Poczatek),ISNUMBER(Koniec_Projekt)),IFERROR(IF(LataProjekcji=$F2677,ROUND($D2675-SUM($K2676:O2676),0),ROUND(P2674*$E2676,0)),0),0)</f>
        <v>0</v>
      </c>
      <c r="Q2676" s="5">
        <f ca="1">IF(AND($G2675,NOT(ISTEXT($G2674)),ISNUMBER(Poczatek),ISNUMBER(Koniec_Projekt)),IFERROR(IF(LataProjekcji=$F2677,ROUND($D2675-SUM($K2676:P2676),0),ROUND(Q2674*$E2676,0)),0),0)</f>
        <v>0</v>
      </c>
      <c r="R2676" s="5">
        <f ca="1">IF(AND($G2675,NOT(ISTEXT($G2674)),ISNUMBER(Poczatek),ISNUMBER(Koniec_Projekt)),IFERROR(IF(LataProjekcji=$F2677,ROUND($D2675-SUM($K2676:Q2676),0),ROUND(R2674*$E2676,0)),0),0)</f>
        <v>0</v>
      </c>
      <c r="S2676" s="5">
        <f ca="1">IF(AND($G2675,NOT(ISTEXT($G2674)),ISNUMBER(Poczatek),ISNUMBER(Koniec_Projekt)),IFERROR(IF(LataProjekcji=$F2677,ROUND($D2675-SUM($K2676:R2676),0),ROUND(S2674*$E2676,0)),0),0)</f>
        <v>0</v>
      </c>
      <c r="T2676" s="5">
        <f ca="1">IF(AND($G2675,NOT(ISTEXT($G2674)),ISNUMBER(Poczatek),ISNUMBER(Koniec_Projekt)),IFERROR(IF(LataProjekcji=$F2677,ROUND($D2675-SUM($K2676:S2676),0),ROUND(T2674*$E2676,0)),0),0)</f>
        <v>0</v>
      </c>
      <c r="U2676" s="5">
        <f ca="1">IF(AND($G2675,NOT(ISTEXT($G2674)),ISNUMBER(Poczatek),ISNUMBER(Koniec_Projekt)),IFERROR(IF(LataProjekcji=$F2677,ROUND($D2675-SUM($K2676:T2676),0),ROUND(U2674*$E2676,0)),0),0)</f>
        <v>0</v>
      </c>
      <c r="V2676" s="5">
        <f ca="1">IF(AND($G2675,NOT(ISTEXT($G2674)),ISNUMBER(Poczatek),ISNUMBER(Koniec_Projekt)),IFERROR(IF(LataProjekcji=$F2677,ROUND($D2675-SUM($K2676:U2676),0),ROUND(V2674*$E2676,0)),0),0)</f>
        <v>0</v>
      </c>
      <c r="W2676" s="5">
        <f ca="1">IF(AND($G2675,NOT(ISTEXT($G2674)),ISNUMBER(Poczatek),ISNUMBER(Koniec_Projekt)),IFERROR(IF(LataProjekcji=$F2677,ROUND($D2675-SUM($K2676:V2676),0),ROUND(W2674*$E2676,0)),0),0)</f>
        <v>0</v>
      </c>
      <c r="X2676" s="5">
        <f ca="1">IF(AND($G2675,NOT(ISTEXT($G2674)),ISNUMBER(Poczatek),ISNUMBER(Koniec_Projekt)),IFERROR(IF(LataProjekcji=$F2677,ROUND($D2675-SUM($K2676:W2676),0),ROUND(X2674*$E2676,0)),0),0)</f>
        <v>0</v>
      </c>
    </row>
    <row r="2677" spans="1:24" hidden="1">
      <c r="B2677" s="554" t="s">
        <v>803</v>
      </c>
      <c r="D2677" s="1">
        <f ca="1">IFERROR(ROUNDUP(D2675/E2676,0),0)</f>
        <v>0</v>
      </c>
      <c r="E2677" s="1">
        <f ca="1">IF(D2677=0,0,DATEDIF(DATE(D2674,E2674,1),DATE(F2676,G2676,1),"m"))</f>
        <v>0</v>
      </c>
      <c r="F2677" s="1" t="str">
        <f ca="1">IFERROR(YEAR(G2674),"brak daty")</f>
        <v>brak daty</v>
      </c>
      <c r="G2677" s="1" t="str">
        <f ca="1">IFERROR(MONTH(G2674),"brak daty")</f>
        <v>brak daty</v>
      </c>
      <c r="I2677" s="1" t="s">
        <v>444</v>
      </c>
      <c r="K2677" s="5">
        <f ca="1">IF(AND($G2675,NOT(ISTEXT($G2674)),ISNUMBER(Poczatek),ISNUMBER(Koniec_Projekt)),IFERROR(IF(LataProjekcji=$F2676,IF(AND($G2676=$G2677,$F2676=$F2677),ROUND($D2675-SUM($K2677),0),ROUND(K2675*$E2676,0)),IF(LataProjekcji&gt;$F2676,0,ROUND(K2675*$E2676,0))),0),0)</f>
        <v>0</v>
      </c>
      <c r="L2677" s="5">
        <f ca="1">IF(AND($G2675,NOT(ISTEXT($G2674)),ISNUMBER(Poczatek),ISNUMBER(Koniec_Projekt)),IFERROR(IF(LataProjekcji=$F2676,IF(AND($G2676=$G2677,$F2676=$F2677),ROUND($D2675-SUM($K2677:K2677),0),ROUND(L2675*$E2676,0)),IF(LataProjekcji&gt;$F2676,0,ROUND(L2675*$E2676,0))),0),0)</f>
        <v>0</v>
      </c>
      <c r="M2677" s="5">
        <f ca="1">IF(AND($G2675,NOT(ISTEXT($G2674)),ISNUMBER(Poczatek),ISNUMBER(Koniec_Projekt)),IFERROR(IF(LataProjekcji=$F2676,IF(AND($G2676=$G2677,$F2676=$F2677),ROUND($D2675-SUM($K2677:L2677),0),ROUND(M2675*$E2676,0)),IF(LataProjekcji&gt;$F2676,0,ROUND(M2675*$E2676,0))),0),0)</f>
        <v>0</v>
      </c>
      <c r="N2677" s="5">
        <f ca="1">IF(AND($G2675,NOT(ISTEXT($G2674)),ISNUMBER(Poczatek),ISNUMBER(Koniec_Projekt)),IFERROR(IF(LataProjekcji=$F2676,IF(AND($G2676=$G2677,$F2676=$F2677),ROUND($D2675-SUM($K2677:M2677),0),ROUND(N2675*$E2676,0)),IF(LataProjekcji&gt;$F2676,0,ROUND(N2675*$E2676,0))),0),0)</f>
        <v>0</v>
      </c>
      <c r="O2677" s="5">
        <f ca="1">IF(AND($G2675,NOT(ISTEXT($G2674)),ISNUMBER(Poczatek),ISNUMBER(Koniec_Projekt)),IFERROR(IF(LataProjekcji=$F2676,IF(AND($G2676=$G2677,$F2676=$F2677),ROUND($D2675-SUM($K2677:N2677),0),ROUND(O2675*$E2676,0)),IF(LataProjekcji&gt;$F2676,0,ROUND(O2675*$E2676,0))),0),0)</f>
        <v>0</v>
      </c>
      <c r="P2677" s="5">
        <f ca="1">IF(AND($G2675,NOT(ISTEXT($G2674)),ISNUMBER(Poczatek),ISNUMBER(Koniec_Projekt)),IFERROR(IF(LataProjekcji=$F2676,IF(AND($G2676=$G2677,$F2676=$F2677),ROUND($D2675-SUM($K2677:O2677),0),ROUND(P2675*$E2676,0)),IF(LataProjekcji&gt;$F2676,0,ROUND(P2675*$E2676,0))),0),0)</f>
        <v>0</v>
      </c>
      <c r="Q2677" s="5">
        <f ca="1">IF(AND($G2675,NOT(ISTEXT($G2674)),ISNUMBER(Poczatek),ISNUMBER(Koniec_Projekt)),IFERROR(IF(LataProjekcji=$F2676,IF(AND($G2676=$G2677,$F2676=$F2677),ROUND($D2675-SUM($K2677:P2677),0),ROUND(Q2675*$E2676,0)),IF(LataProjekcji&gt;$F2676,0,ROUND(Q2675*$E2676,0))),0),0)</f>
        <v>0</v>
      </c>
      <c r="R2677" s="5">
        <f ca="1">IF(AND($G2675,NOT(ISTEXT($G2674)),ISNUMBER(Poczatek),ISNUMBER(Koniec_Projekt)),IFERROR(IF(LataProjekcji=$F2676,IF(AND($G2676=$G2677,$F2676=$F2677),ROUND($D2675-SUM($K2677:Q2677),0),ROUND(R2675*$E2676,0)),IF(LataProjekcji&gt;$F2676,0,ROUND(R2675*$E2676,0))),0),0)</f>
        <v>0</v>
      </c>
      <c r="S2677" s="5">
        <f ca="1">IF(AND($G2675,NOT(ISTEXT($G2674)),ISNUMBER(Poczatek),ISNUMBER(Koniec_Projekt)),IFERROR(IF(LataProjekcji=$F2676,IF(AND($G2676=$G2677,$F2676=$F2677),ROUND($D2675-SUM($K2677:R2677),0),ROUND(S2675*$E2676,0)),IF(LataProjekcji&gt;$F2676,0,ROUND(S2675*$E2676,0))),0),0)</f>
        <v>0</v>
      </c>
      <c r="T2677" s="5">
        <f ca="1">IF(AND($G2675,NOT(ISTEXT($G2674)),ISNUMBER(Poczatek),ISNUMBER(Koniec_Projekt)),IFERROR(IF(LataProjekcji=$F2676,IF(AND($G2676=$G2677,$F2676=$F2677),ROUND($D2675-SUM($K2677:S2677),0),ROUND(T2675*$E2676,0)),IF(LataProjekcji&gt;$F2676,0,ROUND(T2675*$E2676,0))),0),0)</f>
        <v>0</v>
      </c>
      <c r="U2677" s="5">
        <f ca="1">IF(AND($G2675,NOT(ISTEXT($G2674)),ISNUMBER(Poczatek),ISNUMBER(Koniec_Projekt)),IFERROR(IF(LataProjekcji=$F2676,IF(AND($G2676=$G2677,$F2676=$F2677),ROUND($D2675-SUM($K2677:T2677),0),ROUND(U2675*$E2676,0)),IF(LataProjekcji&gt;$F2676,0,ROUND(U2675*$E2676,0))),0),0)</f>
        <v>0</v>
      </c>
      <c r="V2677" s="5">
        <f ca="1">IF(AND($G2675,NOT(ISTEXT($G2674)),ISNUMBER(Poczatek),ISNUMBER(Koniec_Projekt)),IFERROR(IF(LataProjekcji=$F2676,IF(AND($G2676=$G2677,$F2676=$F2677),ROUND($D2675-SUM($K2677:U2677),0),ROUND(V2675*$E2676,0)),IF(LataProjekcji&gt;$F2676,0,ROUND(V2675*$E2676,0))),0),0)</f>
        <v>0</v>
      </c>
      <c r="W2677" s="5">
        <f ca="1">IF(AND($G2675,NOT(ISTEXT($G2674)),ISNUMBER(Poczatek),ISNUMBER(Koniec_Projekt)),IFERROR(IF(LataProjekcji=$F2676,IF(AND($G2676=$G2677,$F2676=$F2677),ROUND($D2675-SUM($K2677:V2677),0),ROUND(W2675*$E2676,0)),IF(LataProjekcji&gt;$F2676,0,ROUND(W2675*$E2676,0))),0),0)</f>
        <v>0</v>
      </c>
      <c r="X2677" s="5">
        <f ca="1">IF(AND($G2675,NOT(ISTEXT($G2674)),ISNUMBER(Poczatek),ISNUMBER(Koniec_Projekt)),IFERROR(IF(LataProjekcji=$F2676,IF(AND($G2676=$G2677,$F2676=$F2677),ROUND($D2675-SUM($K2677:W2677),0),ROUND(X2675*$E2676,0)),IF(LataProjekcji&gt;$F2676,0,ROUND(X2675*$E2676,0))),0),0)</f>
        <v>0</v>
      </c>
    </row>
    <row r="2678" spans="1:24" ht="12.75" hidden="1" thickBot="1">
      <c r="B2678" s="555" t="s">
        <v>804</v>
      </c>
      <c r="C2678" s="556"/>
      <c r="D2678" s="557">
        <f ca="1">IF(D2675&gt;10,ROUND((D2677-1)*E2676,0),E2676)</f>
        <v>0</v>
      </c>
      <c r="E2678" s="557">
        <f ca="1">D2675-D2678</f>
        <v>0</v>
      </c>
      <c r="F2678" s="556"/>
      <c r="G2678" s="556"/>
      <c r="H2678" s="556"/>
      <c r="I2678" s="556"/>
      <c r="J2678" s="556"/>
      <c r="K2678" s="556"/>
      <c r="L2678" s="556"/>
      <c r="M2678" s="556"/>
      <c r="N2678" s="556"/>
      <c r="O2678" s="556"/>
      <c r="P2678" s="556"/>
      <c r="Q2678" s="556"/>
      <c r="R2678" s="556"/>
      <c r="S2678" s="556"/>
      <c r="T2678" s="556"/>
      <c r="U2678" s="556"/>
      <c r="V2678" s="556"/>
      <c r="W2678" s="556"/>
      <c r="X2678" s="556"/>
    </row>
    <row r="2679" spans="1:24" ht="12.75" hidden="1" thickTop="1"/>
    <row r="2680" spans="1:24" ht="12.75" hidden="1" thickBot="1">
      <c r="A2680" s="561"/>
      <c r="B2680" s="558" t="str">
        <f ca="1">"nazwa ST: "&amp;B1510</f>
        <v xml:space="preserve">nazwa ST: </v>
      </c>
      <c r="C2680" s="558"/>
      <c r="D2680" s="559">
        <f>D1510</f>
        <v>1231</v>
      </c>
      <c r="E2680" s="558"/>
      <c r="F2680" s="558"/>
      <c r="G2680" s="558"/>
      <c r="H2680" s="558"/>
      <c r="I2680" s="558"/>
      <c r="J2680" s="558"/>
      <c r="K2680" s="567" t="str">
        <f t="shared" ref="K2680:X2680" si="1762">LataProjekcji</f>
        <v>Uzupełnij dane</v>
      </c>
      <c r="L2680" s="567" t="str">
        <f t="shared" si="1762"/>
        <v/>
      </c>
      <c r="M2680" s="567" t="str">
        <f t="shared" si="1762"/>
        <v/>
      </c>
      <c r="N2680" s="567" t="str">
        <f t="shared" si="1762"/>
        <v/>
      </c>
      <c r="O2680" s="567" t="str">
        <f t="shared" si="1762"/>
        <v/>
      </c>
      <c r="P2680" s="567" t="str">
        <f t="shared" si="1762"/>
        <v/>
      </c>
      <c r="Q2680" s="567" t="str">
        <f t="shared" si="1762"/>
        <v/>
      </c>
      <c r="R2680" s="567" t="str">
        <f t="shared" si="1762"/>
        <v/>
      </c>
      <c r="S2680" s="567" t="str">
        <f t="shared" si="1762"/>
        <v/>
      </c>
      <c r="T2680" s="567" t="str">
        <f t="shared" si="1762"/>
        <v/>
      </c>
      <c r="U2680" s="567" t="str">
        <f t="shared" si="1762"/>
        <v/>
      </c>
      <c r="V2680" s="567" t="str">
        <f t="shared" si="1762"/>
        <v/>
      </c>
      <c r="W2680" s="567" t="str">
        <f t="shared" si="1762"/>
        <v/>
      </c>
      <c r="X2680" s="567" t="str">
        <f t="shared" si="1762"/>
        <v/>
      </c>
    </row>
    <row r="2681" spans="1:24" hidden="1">
      <c r="B2681" s="554" t="s">
        <v>805</v>
      </c>
      <c r="D2681" s="1">
        <f ca="1">D1511</f>
        <v>0</v>
      </c>
      <c r="E2681" s="1">
        <f ca="1">E1511</f>
        <v>0</v>
      </c>
      <c r="F2681" s="1">
        <f ca="1">IF(D2682&gt;10,F1511,1)</f>
        <v>1</v>
      </c>
      <c r="G2681" s="553" t="str">
        <f ca="1">IF(OR(ISBLANK(OFFSET($E$269,$D2680,0)),ISTEXT(OFFSET($E$269,$D2680,0))),"brak daty",IF(D2682&gt;10,EDATE(OFFSET($E$269,$D2680,0),D2684),DATE(D2681,E2681,1)))</f>
        <v>brak daty</v>
      </c>
      <c r="H2681" s="566" t="b">
        <f ca="1">SUM(K2681:X2681)=D2684</f>
        <v>1</v>
      </c>
      <c r="I2681" s="1" t="s">
        <v>801</v>
      </c>
      <c r="K2681" s="5">
        <f ca="1">IF(AND($G2682,NOT(ISTEXT($G2681)),ISNUMBER(Poczatek),ISNUMBER(Koniec_Projekt)),IFERROR(IF($D2681=LataProjekcji,$F2681,IF($D2681&lt;LataProjekcji,IF((SUM(K2681)+12)&lt;$D2684,12,$D2684-SUM(K2681)),0)),0),0)</f>
        <v>0</v>
      </c>
      <c r="L2681" s="5">
        <f ca="1">IF(AND($G2682,NOT(ISTEXT($G2681)),ISNUMBER(Poczatek),ISNUMBER(Koniec_Projekt)),IFERROR(IF($D2681=LataProjekcji,$F2681,IF($D2681&lt;LataProjekcji,IF((SUM($K2681:K2681)+12)&lt;$D2684,12,$D2684-SUM($K2681:K2681)),0)),0),0)</f>
        <v>0</v>
      </c>
      <c r="M2681" s="5">
        <f ca="1">IF(AND($G2682,NOT(ISTEXT($G2681)),ISNUMBER(Poczatek),ISNUMBER(Koniec_Projekt)),IFERROR(IF($D2681=LataProjekcji,$F2681,IF($D2681&lt;LataProjekcji,IF((SUM($K2681:L2681)+12)&lt;$D2684,12,$D2684-SUM($K2681:L2681)),0)),0),0)</f>
        <v>0</v>
      </c>
      <c r="N2681" s="5">
        <f ca="1">IF(AND($G2682,NOT(ISTEXT($G2681)),ISNUMBER(Poczatek),ISNUMBER(Koniec_Projekt)),IFERROR(IF($D2681=LataProjekcji,$F2681,IF($D2681&lt;LataProjekcji,IF((SUM($K2681:M2681)+12)&lt;$D2684,12,$D2684-SUM($K2681:M2681)),0)),0),0)</f>
        <v>0</v>
      </c>
      <c r="O2681" s="5">
        <f ca="1">IF(AND($G2682,NOT(ISTEXT($G2681)),ISNUMBER(Poczatek),ISNUMBER(Koniec_Projekt)),IFERROR(IF($D2681=LataProjekcji,$F2681,IF($D2681&lt;LataProjekcji,IF((SUM($K2681:N2681)+12)&lt;$D2684,12,$D2684-SUM($K2681:N2681)),0)),0),0)</f>
        <v>0</v>
      </c>
      <c r="P2681" s="5">
        <f ca="1">IF(AND($G2682,NOT(ISTEXT($G2681)),ISNUMBER(Poczatek),ISNUMBER(Koniec_Projekt)),IFERROR(IF($D2681=LataProjekcji,$F2681,IF($D2681&lt;LataProjekcji,IF((SUM($K2681:O2681)+12)&lt;$D2684,12,$D2684-SUM($K2681:O2681)),0)),0),0)</f>
        <v>0</v>
      </c>
      <c r="Q2681" s="5">
        <f ca="1">IF(AND($G2682,NOT(ISTEXT($G2681)),ISNUMBER(Poczatek),ISNUMBER(Koniec_Projekt)),IFERROR(IF($D2681=LataProjekcji,$F2681,IF($D2681&lt;LataProjekcji,IF((SUM($K2681:P2681)+12)&lt;$D2684,12,$D2684-SUM($K2681:P2681)),0)),0),0)</f>
        <v>0</v>
      </c>
      <c r="R2681" s="5">
        <f ca="1">IF(AND($G2682,NOT(ISTEXT($G2681)),ISNUMBER(Poczatek),ISNUMBER(Koniec_Projekt)),IFERROR(IF($D2681=LataProjekcji,$F2681,IF($D2681&lt;LataProjekcji,IF((SUM($K2681:Q2681)+12)&lt;$D2684,12,$D2684-SUM($K2681:Q2681)),0)),0),0)</f>
        <v>0</v>
      </c>
      <c r="S2681" s="5">
        <f ca="1">IF(AND($G2682,NOT(ISTEXT($G2681)),ISNUMBER(Poczatek),ISNUMBER(Koniec_Projekt)),IFERROR(IF($D2681=LataProjekcji,$F2681,IF($D2681&lt;LataProjekcji,IF((SUM($K2681:R2681)+12)&lt;$D2684,12,$D2684-SUM($K2681:R2681)),0)),0),0)</f>
        <v>0</v>
      </c>
      <c r="T2681" s="5">
        <f ca="1">IF(AND($G2682,NOT(ISTEXT($G2681)),ISNUMBER(Poczatek),ISNUMBER(Koniec_Projekt)),IFERROR(IF($D2681=LataProjekcji,$F2681,IF($D2681&lt;LataProjekcji,IF((SUM($K2681:S2681)+12)&lt;$D2684,12,$D2684-SUM($K2681:S2681)),0)),0),0)</f>
        <v>0</v>
      </c>
      <c r="U2681" s="5">
        <f ca="1">IF(AND($G2682,NOT(ISTEXT($G2681)),ISNUMBER(Poczatek),ISNUMBER(Koniec_Projekt)),IFERROR(IF($D2681=LataProjekcji,$F2681,IF($D2681&lt;LataProjekcji,IF((SUM($K2681:T2681)+12)&lt;$D2684,12,$D2684-SUM($K2681:T2681)),0)),0),0)</f>
        <v>0</v>
      </c>
      <c r="V2681" s="5">
        <f ca="1">IF(AND($G2682,NOT(ISTEXT($G2681)),ISNUMBER(Poczatek),ISNUMBER(Koniec_Projekt)),IFERROR(IF($D2681=LataProjekcji,$F2681,IF($D2681&lt;LataProjekcji,IF((SUM($K2681:U2681)+12)&lt;$D2684,12,$D2684-SUM($K2681:U2681)),0)),0),0)</f>
        <v>0</v>
      </c>
      <c r="W2681" s="5">
        <f ca="1">IF(AND($G2682,NOT(ISTEXT($G2681)),ISNUMBER(Poczatek),ISNUMBER(Koniec_Projekt)),IFERROR(IF($D2681=LataProjekcji,$F2681,IF($D2681&lt;LataProjekcji,IF((SUM($K2681:V2681)+12)&lt;$D2684,12,$D2684-SUM($K2681:V2681)),0)),0),0)</f>
        <v>0</v>
      </c>
      <c r="X2681" s="5">
        <f ca="1">IF(AND($G2682,NOT(ISTEXT($G2681)),ISNUMBER(Poczatek),ISNUMBER(Koniec_Projekt)),IFERROR(IF($D2681=LataProjekcji,$F2681,IF($D2681&lt;LataProjekcji,IF((SUM($K2681:W2681)+12)&lt;$D2684,12,$D2684-SUM($K2681:W2681)),0)),0),0)</f>
        <v>0</v>
      </c>
    </row>
    <row r="2682" spans="1:24" hidden="1">
      <c r="B2682" s="554" t="s">
        <v>807</v>
      </c>
      <c r="D2682" s="5">
        <f ca="1">D1512</f>
        <v>0</v>
      </c>
      <c r="E2682" s="474">
        <f ca="1">E1512</f>
        <v>0</v>
      </c>
      <c r="F2682" s="474">
        <f ca="1">F1512</f>
        <v>0</v>
      </c>
      <c r="G2682" s="1" t="b">
        <f>NOT(ISBLANK(am_budynki))</f>
        <v>0</v>
      </c>
      <c r="H2682" s="566" t="b">
        <f ca="1">SUM(K2682:X2682)=E2684</f>
        <v>1</v>
      </c>
      <c r="I2682" s="1" t="s">
        <v>802</v>
      </c>
      <c r="K2682" s="565">
        <f ca="1">IF(AND($G2682,NOT(ISTEXT($G2681)),ISNUMBER(Poczatek),ISNUMBER(Koniec_Projekt)),IFERROR(IF($D2681=LataProjekcji,IF($F2681&gt;$E2684,$E2684,$F2681),IF($D2684&gt;=$E2684,(IF($D2681&lt;LataProjekcji,IF((SUM(J2682:$K2682)+12)&lt;$E2684,12,$E2684-SUM(J2682:$K2682)),0)),(IF($D2681&lt;LataProjekcji,IF((SUM(J2682:$K2682)+12)&lt;$D2684,12,$D2684-SUM(J2682:$K2682)),0)))),0),0)</f>
        <v>0</v>
      </c>
      <c r="L2682" s="565">
        <f ca="1">IF(AND($G2682,NOT(ISTEXT($G2681)),ISNUMBER(Poczatek),ISNUMBER(Koniec_Projekt)),IFERROR(IF($D2681=LataProjekcji,IF($F2681&gt;$E2684,$E2684,$F2681),IF($D2684&gt;=$E2684,(IF($D2681&lt;LataProjekcji,IF((SUM($K2682:K2682)+12)&lt;$E2684,12,$E2684-SUM($K2682:K2682)),0)),(IF($D2681&lt;LataProjekcji,IF((SUM($K2682:K2682)+12)&lt;$D2684,12,$D2684-SUM($K2682:K2682)),0)))),0),0)</f>
        <v>0</v>
      </c>
      <c r="M2682" s="565">
        <f ca="1">IF(AND($G2682,NOT(ISTEXT($G2681)),ISNUMBER(Poczatek),ISNUMBER(Koniec_Projekt)),IFERROR(IF($D2681=LataProjekcji,IF($F2681&gt;$E2684,$E2684,$F2681),IF($D2684&gt;=$E2684,(IF($D2681&lt;LataProjekcji,IF((SUM($K2682:L2682)+12)&lt;$E2684,12,$E2684-SUM($K2682:L2682)),0)),(IF($D2681&lt;LataProjekcji,IF((SUM($K2682:L2682)+12)&lt;$D2684,12,$D2684-SUM($K2682:L2682)),0)))),0),0)</f>
        <v>0</v>
      </c>
      <c r="N2682" s="565">
        <f ca="1">IF(AND($G2682,NOT(ISTEXT($G2681)),ISNUMBER(Poczatek),ISNUMBER(Koniec_Projekt)),IFERROR(IF($D2681=LataProjekcji,IF($F2681&gt;$E2684,$E2684,$F2681),IF($D2684&gt;=$E2684,(IF($D2681&lt;LataProjekcji,IF((SUM($K2682:M2682)+12)&lt;$E2684,12,$E2684-SUM($K2682:M2682)),0)),(IF($D2681&lt;LataProjekcji,IF((SUM($K2682:M2682)+12)&lt;$D2684,12,$D2684-SUM($K2682:M2682)),0)))),0),0)</f>
        <v>0</v>
      </c>
      <c r="O2682" s="565">
        <f ca="1">IF(AND($G2682,NOT(ISTEXT($G2681)),ISNUMBER(Poczatek),ISNUMBER(Koniec_Projekt)),IFERROR(IF($D2681=LataProjekcji,IF($F2681&gt;$E2684,$E2684,$F2681),IF($D2684&gt;=$E2684,(IF($D2681&lt;LataProjekcji,IF((SUM($K2682:N2682)+12)&lt;$E2684,12,$E2684-SUM($K2682:N2682)),0)),(IF($D2681&lt;LataProjekcji,IF((SUM($K2682:N2682)+12)&lt;$D2684,12,$D2684-SUM($K2682:N2682)),0)))),0),0)</f>
        <v>0</v>
      </c>
      <c r="P2682" s="565">
        <f ca="1">IF(AND($G2682,NOT(ISTEXT($G2681)),ISNUMBER(Poczatek),ISNUMBER(Koniec_Projekt)),IFERROR(IF($D2681=LataProjekcji,IF($F2681&gt;$E2684,$E2684,$F2681),IF($D2684&gt;=$E2684,(IF($D2681&lt;LataProjekcji,IF((SUM($K2682:O2682)+12)&lt;$E2684,12,$E2684-SUM($K2682:O2682)),0)),(IF($D2681&lt;LataProjekcji,IF((SUM($K2682:O2682)+12)&lt;$D2684,12,$D2684-SUM($K2682:O2682)),0)))),0),0)</f>
        <v>0</v>
      </c>
      <c r="Q2682" s="565">
        <f ca="1">IF(AND($G2682,NOT(ISTEXT($G2681)),ISNUMBER(Poczatek),ISNUMBER(Koniec_Projekt)),IFERROR(IF($D2681=LataProjekcji,IF($F2681&gt;$E2684,$E2684,$F2681),IF($D2684&gt;=$E2684,(IF($D2681&lt;LataProjekcji,IF((SUM($K2682:P2682)+12)&lt;$E2684,12,$E2684-SUM($K2682:P2682)),0)),(IF($D2681&lt;LataProjekcji,IF((SUM($K2682:P2682)+12)&lt;$D2684,12,$D2684-SUM($K2682:P2682)),0)))),0),0)</f>
        <v>0</v>
      </c>
      <c r="R2682" s="565">
        <f ca="1">IF(AND($G2682,NOT(ISTEXT($G2681)),ISNUMBER(Poczatek),ISNUMBER(Koniec_Projekt)),IFERROR(IF($D2681=LataProjekcji,IF($F2681&gt;$E2684,$E2684,$F2681),IF($D2684&gt;=$E2684,(IF($D2681&lt;LataProjekcji,IF((SUM($K2682:Q2682)+12)&lt;$E2684,12,$E2684-SUM($K2682:Q2682)),0)),(IF($D2681&lt;LataProjekcji,IF((SUM($K2682:Q2682)+12)&lt;$D2684,12,$D2684-SUM($K2682:Q2682)),0)))),0),0)</f>
        <v>0</v>
      </c>
      <c r="S2682" s="565">
        <f ca="1">IF(AND($G2682,NOT(ISTEXT($G2681)),ISNUMBER(Poczatek),ISNUMBER(Koniec_Projekt)),IFERROR(IF($D2681=LataProjekcji,IF($F2681&gt;$E2684,$E2684,$F2681),IF($D2684&gt;=$E2684,(IF($D2681&lt;LataProjekcji,IF((SUM($K2682:R2682)+12)&lt;$E2684,12,$E2684-SUM($K2682:R2682)),0)),(IF($D2681&lt;LataProjekcji,IF((SUM($K2682:R2682)+12)&lt;$D2684,12,$D2684-SUM($K2682:R2682)),0)))),0),0)</f>
        <v>0</v>
      </c>
      <c r="T2682" s="565">
        <f ca="1">IF(AND($G2682,NOT(ISTEXT($G2681)),ISNUMBER(Poczatek),ISNUMBER(Koniec_Projekt)),IFERROR(IF($D2681=LataProjekcji,IF($F2681&gt;$E2684,$E2684,$F2681),IF($D2684&gt;=$E2684,(IF($D2681&lt;LataProjekcji,IF((SUM($K2682:S2682)+12)&lt;$E2684,12,$E2684-SUM($K2682:S2682)),0)),(IF($D2681&lt;LataProjekcji,IF((SUM($K2682:S2682)+12)&lt;$D2684,12,$D2684-SUM($K2682:S2682)),0)))),0),0)</f>
        <v>0</v>
      </c>
      <c r="U2682" s="565">
        <f ca="1">IF(AND($G2682,NOT(ISTEXT($G2681)),ISNUMBER(Poczatek),ISNUMBER(Koniec_Projekt)),IFERROR(IF($D2681=LataProjekcji,IF($F2681&gt;$E2684,$E2684,$F2681),IF($D2684&gt;=$E2684,(IF($D2681&lt;LataProjekcji,IF((SUM($K2682:T2682)+12)&lt;$E2684,12,$E2684-SUM($K2682:T2682)),0)),(IF($D2681&lt;LataProjekcji,IF((SUM($K2682:T2682)+12)&lt;$D2684,12,$D2684-SUM($K2682:T2682)),0)))),0),0)</f>
        <v>0</v>
      </c>
      <c r="V2682" s="565">
        <f ca="1">IF(AND($G2682,NOT(ISTEXT($G2681)),ISNUMBER(Poczatek),ISNUMBER(Koniec_Projekt)),IFERROR(IF($D2681=LataProjekcji,IF($F2681&gt;$E2684,$E2684,$F2681),IF($D2684&gt;=$E2684,(IF($D2681&lt;LataProjekcji,IF((SUM($K2682:U2682)+12)&lt;$E2684,12,$E2684-SUM($K2682:U2682)),0)),(IF($D2681&lt;LataProjekcji,IF((SUM($K2682:U2682)+12)&lt;$D2684,12,$D2684-SUM($K2682:U2682)),0)))),0),0)</f>
        <v>0</v>
      </c>
      <c r="W2682" s="565">
        <f ca="1">IF(AND($G2682,NOT(ISTEXT($G2681)),ISNUMBER(Poczatek),ISNUMBER(Koniec_Projekt)),IFERROR(IF($D2681=LataProjekcji,IF($F2681&gt;$E2684,$E2684,$F2681),IF($D2684&gt;=$E2684,(IF($D2681&lt;LataProjekcji,IF((SUM($K2682:V2682)+12)&lt;$E2684,12,$E2684-SUM($K2682:V2682)),0)),(IF($D2681&lt;LataProjekcji,IF((SUM($K2682:V2682)+12)&lt;$D2684,12,$D2684-SUM($K2682:V2682)),0)))),0),0)</f>
        <v>0</v>
      </c>
      <c r="X2682" s="565">
        <f ca="1">IF(AND($G2682,NOT(ISTEXT($G2681)),ISNUMBER(Poczatek),ISNUMBER(Koniec_Projekt)),IFERROR(IF($D2681=LataProjekcji,IF($F2681&gt;$E2684,$E2684,$F2681),IF($D2684&gt;=$E2684,(IF($D2681&lt;LataProjekcji,IF((SUM($K2682:W2682)+12)&lt;$E2684,12,$E2684-SUM($K2682:W2682)),0)),(IF($D2681&lt;LataProjekcji,IF((SUM($K2682:W2682)+12)&lt;$D2684,12,$D2684-SUM($K2682:W2682)),0)))),0),0)</f>
        <v>0</v>
      </c>
    </row>
    <row r="2683" spans="1:24" hidden="1">
      <c r="B2683" s="554" t="s">
        <v>806</v>
      </c>
      <c r="D2683" s="474">
        <f ca="1">D1513</f>
        <v>0</v>
      </c>
      <c r="E2683" s="474">
        <f ca="1">IF(D2682&gt;10,ROUND(D2683/12,2),D2683)</f>
        <v>0</v>
      </c>
      <c r="F2683" s="552">
        <f>Koniec_Projekt</f>
        <v>0</v>
      </c>
      <c r="G2683" s="330">
        <f>Miesiac_Koniec_Projekt</f>
        <v>0</v>
      </c>
      <c r="H2683" s="566" t="b">
        <f ca="1">SUM(K2683:X2683)=D2682</f>
        <v>1</v>
      </c>
      <c r="I2683" s="1" t="s">
        <v>739</v>
      </c>
      <c r="K2683" s="256">
        <f ca="1">IF(AND($G2682,NOT(ISTEXT($G2681)),ISNUMBER(Poczatek),ISNUMBER(Koniec_Projekt)),IFERROR(IF(LataProjekcji=$F2684,ROUND($D2682,0),ROUND(K2681*$E2683,0)),0),0)</f>
        <v>0</v>
      </c>
      <c r="L2683" s="5">
        <f ca="1">IF(AND($G2682,NOT(ISTEXT($G2681)),ISNUMBER(Poczatek),ISNUMBER(Koniec_Projekt)),IFERROR(IF(LataProjekcji=$F2684,ROUND($D2682-SUM(K2683:$K2683),0),ROUND(L2681*$E2683,0)),0),0)</f>
        <v>0</v>
      </c>
      <c r="M2683" s="5">
        <f ca="1">IF(AND($G2682,NOT(ISTEXT($G2681)),ISNUMBER(Poczatek),ISNUMBER(Koniec_Projekt)),IFERROR(IF(LataProjekcji=$F2684,ROUND($D2682-SUM($K2683:L2683),0),ROUND(M2681*$E2683,0)),0),0)</f>
        <v>0</v>
      </c>
      <c r="N2683" s="5">
        <f ca="1">IF(AND($G2682,NOT(ISTEXT($G2681)),ISNUMBER(Poczatek),ISNUMBER(Koniec_Projekt)),IFERROR(IF(LataProjekcji=$F2684,ROUND($D2682-SUM($K2683:M2683),0),ROUND(N2681*$E2683,0)),0),0)</f>
        <v>0</v>
      </c>
      <c r="O2683" s="5">
        <f ca="1">IF(AND($G2682,NOT(ISTEXT($G2681)),ISNUMBER(Poczatek),ISNUMBER(Koniec_Projekt)),IFERROR(IF(LataProjekcji=$F2684,ROUND($D2682-SUM($K2683:N2683),0),ROUND(O2681*$E2683,0)),0),0)</f>
        <v>0</v>
      </c>
      <c r="P2683" s="5">
        <f ca="1">IF(AND($G2682,NOT(ISTEXT($G2681)),ISNUMBER(Poczatek),ISNUMBER(Koniec_Projekt)),IFERROR(IF(LataProjekcji=$F2684,ROUND($D2682-SUM($K2683:O2683),0),ROUND(P2681*$E2683,0)),0),0)</f>
        <v>0</v>
      </c>
      <c r="Q2683" s="5">
        <f ca="1">IF(AND($G2682,NOT(ISTEXT($G2681)),ISNUMBER(Poczatek),ISNUMBER(Koniec_Projekt)),IFERROR(IF(LataProjekcji=$F2684,ROUND($D2682-SUM($K2683:P2683),0),ROUND(Q2681*$E2683,0)),0),0)</f>
        <v>0</v>
      </c>
      <c r="R2683" s="5">
        <f ca="1">IF(AND($G2682,NOT(ISTEXT($G2681)),ISNUMBER(Poczatek),ISNUMBER(Koniec_Projekt)),IFERROR(IF(LataProjekcji=$F2684,ROUND($D2682-SUM($K2683:Q2683),0),ROUND(R2681*$E2683,0)),0),0)</f>
        <v>0</v>
      </c>
      <c r="S2683" s="5">
        <f ca="1">IF(AND($G2682,NOT(ISTEXT($G2681)),ISNUMBER(Poczatek),ISNUMBER(Koniec_Projekt)),IFERROR(IF(LataProjekcji=$F2684,ROUND($D2682-SUM($K2683:R2683),0),ROUND(S2681*$E2683,0)),0),0)</f>
        <v>0</v>
      </c>
      <c r="T2683" s="5">
        <f ca="1">IF(AND($G2682,NOT(ISTEXT($G2681)),ISNUMBER(Poczatek),ISNUMBER(Koniec_Projekt)),IFERROR(IF(LataProjekcji=$F2684,ROUND($D2682-SUM($K2683:S2683),0),ROUND(T2681*$E2683,0)),0),0)</f>
        <v>0</v>
      </c>
      <c r="U2683" s="5">
        <f ca="1">IF(AND($G2682,NOT(ISTEXT($G2681)),ISNUMBER(Poczatek),ISNUMBER(Koniec_Projekt)),IFERROR(IF(LataProjekcji=$F2684,ROUND($D2682-SUM($K2683:T2683),0),ROUND(U2681*$E2683,0)),0),0)</f>
        <v>0</v>
      </c>
      <c r="V2683" s="5">
        <f ca="1">IF(AND($G2682,NOT(ISTEXT($G2681)),ISNUMBER(Poczatek),ISNUMBER(Koniec_Projekt)),IFERROR(IF(LataProjekcji=$F2684,ROUND($D2682-SUM($K2683:U2683),0),ROUND(V2681*$E2683,0)),0),0)</f>
        <v>0</v>
      </c>
      <c r="W2683" s="5">
        <f ca="1">IF(AND($G2682,NOT(ISTEXT($G2681)),ISNUMBER(Poczatek),ISNUMBER(Koniec_Projekt)),IFERROR(IF(LataProjekcji=$F2684,ROUND($D2682-SUM($K2683:V2683),0),ROUND(W2681*$E2683,0)),0),0)</f>
        <v>0</v>
      </c>
      <c r="X2683" s="5">
        <f ca="1">IF(AND($G2682,NOT(ISTEXT($G2681)),ISNUMBER(Poczatek),ISNUMBER(Koniec_Projekt)),IFERROR(IF(LataProjekcji=$F2684,ROUND($D2682-SUM($K2683:W2683),0),ROUND(X2681*$E2683,0)),0),0)</f>
        <v>0</v>
      </c>
    </row>
    <row r="2684" spans="1:24" hidden="1">
      <c r="B2684" s="554" t="s">
        <v>803</v>
      </c>
      <c r="D2684" s="1">
        <f ca="1">IFERROR(ROUNDUP(D2682/E2683,0),0)</f>
        <v>0</v>
      </c>
      <c r="E2684" s="1">
        <f ca="1">IF(D2684=0,0,DATEDIF(DATE(D2681,E2681,1),DATE(F2683,G2683,1),"m"))</f>
        <v>0</v>
      </c>
      <c r="F2684" s="1" t="str">
        <f ca="1">IFERROR(YEAR(G2681),"brak daty")</f>
        <v>brak daty</v>
      </c>
      <c r="G2684" s="1" t="str">
        <f ca="1">IFERROR(MONTH(G2681),"brak daty")</f>
        <v>brak daty</v>
      </c>
      <c r="I2684" s="1" t="s">
        <v>444</v>
      </c>
      <c r="K2684" s="5">
        <f ca="1">IF(AND($G2682,NOT(ISTEXT($G2681)),ISNUMBER(Poczatek),ISNUMBER(Koniec_Projekt)),IFERROR(IF(LataProjekcji=$F2683,IF(AND($G2683=$G2684,$F2683=$F2684),ROUND($D2682-SUM($K2684),0),ROUND(K2682*$E2683,0)),IF(LataProjekcji&gt;$F2683,0,ROUND(K2682*$E2683,0))),0),0)</f>
        <v>0</v>
      </c>
      <c r="L2684" s="5">
        <f ca="1">IF(AND($G2682,NOT(ISTEXT($G2681)),ISNUMBER(Poczatek),ISNUMBER(Koniec_Projekt)),IFERROR(IF(LataProjekcji=$F2683,IF(AND($G2683=$G2684,$F2683=$F2684),ROUND($D2682-SUM($K2684:K2684),0),ROUND(L2682*$E2683,0)),IF(LataProjekcji&gt;$F2683,0,ROUND(L2682*$E2683,0))),0),0)</f>
        <v>0</v>
      </c>
      <c r="M2684" s="5">
        <f ca="1">IF(AND($G2682,NOT(ISTEXT($G2681)),ISNUMBER(Poczatek),ISNUMBER(Koniec_Projekt)),IFERROR(IF(LataProjekcji=$F2683,IF(AND($G2683=$G2684,$F2683=$F2684),ROUND($D2682-SUM($K2684:L2684),0),ROUND(M2682*$E2683,0)),IF(LataProjekcji&gt;$F2683,0,ROUND(M2682*$E2683,0))),0),0)</f>
        <v>0</v>
      </c>
      <c r="N2684" s="5">
        <f ca="1">IF(AND($G2682,NOT(ISTEXT($G2681)),ISNUMBER(Poczatek),ISNUMBER(Koniec_Projekt)),IFERROR(IF(LataProjekcji=$F2683,IF(AND($G2683=$G2684,$F2683=$F2684),ROUND($D2682-SUM($K2684:M2684),0),ROUND(N2682*$E2683,0)),IF(LataProjekcji&gt;$F2683,0,ROUND(N2682*$E2683,0))),0),0)</f>
        <v>0</v>
      </c>
      <c r="O2684" s="5">
        <f ca="1">IF(AND($G2682,NOT(ISTEXT($G2681)),ISNUMBER(Poczatek),ISNUMBER(Koniec_Projekt)),IFERROR(IF(LataProjekcji=$F2683,IF(AND($G2683=$G2684,$F2683=$F2684),ROUND($D2682-SUM($K2684:N2684),0),ROUND(O2682*$E2683,0)),IF(LataProjekcji&gt;$F2683,0,ROUND(O2682*$E2683,0))),0),0)</f>
        <v>0</v>
      </c>
      <c r="P2684" s="5">
        <f ca="1">IF(AND($G2682,NOT(ISTEXT($G2681)),ISNUMBER(Poczatek),ISNUMBER(Koniec_Projekt)),IFERROR(IF(LataProjekcji=$F2683,IF(AND($G2683=$G2684,$F2683=$F2684),ROUND($D2682-SUM($K2684:O2684),0),ROUND(P2682*$E2683,0)),IF(LataProjekcji&gt;$F2683,0,ROUND(P2682*$E2683,0))),0),0)</f>
        <v>0</v>
      </c>
      <c r="Q2684" s="5">
        <f ca="1">IF(AND($G2682,NOT(ISTEXT($G2681)),ISNUMBER(Poczatek),ISNUMBER(Koniec_Projekt)),IFERROR(IF(LataProjekcji=$F2683,IF(AND($G2683=$G2684,$F2683=$F2684),ROUND($D2682-SUM($K2684:P2684),0),ROUND(Q2682*$E2683,0)),IF(LataProjekcji&gt;$F2683,0,ROUND(Q2682*$E2683,0))),0),0)</f>
        <v>0</v>
      </c>
      <c r="R2684" s="5">
        <f ca="1">IF(AND($G2682,NOT(ISTEXT($G2681)),ISNUMBER(Poczatek),ISNUMBER(Koniec_Projekt)),IFERROR(IF(LataProjekcji=$F2683,IF(AND($G2683=$G2684,$F2683=$F2684),ROUND($D2682-SUM($K2684:Q2684),0),ROUND(R2682*$E2683,0)),IF(LataProjekcji&gt;$F2683,0,ROUND(R2682*$E2683,0))),0),0)</f>
        <v>0</v>
      </c>
      <c r="S2684" s="5">
        <f ca="1">IF(AND($G2682,NOT(ISTEXT($G2681)),ISNUMBER(Poczatek),ISNUMBER(Koniec_Projekt)),IFERROR(IF(LataProjekcji=$F2683,IF(AND($G2683=$G2684,$F2683=$F2684),ROUND($D2682-SUM($K2684:R2684),0),ROUND(S2682*$E2683,0)),IF(LataProjekcji&gt;$F2683,0,ROUND(S2682*$E2683,0))),0),0)</f>
        <v>0</v>
      </c>
      <c r="T2684" s="5">
        <f ca="1">IF(AND($G2682,NOT(ISTEXT($G2681)),ISNUMBER(Poczatek),ISNUMBER(Koniec_Projekt)),IFERROR(IF(LataProjekcji=$F2683,IF(AND($G2683=$G2684,$F2683=$F2684),ROUND($D2682-SUM($K2684:S2684),0),ROUND(T2682*$E2683,0)),IF(LataProjekcji&gt;$F2683,0,ROUND(T2682*$E2683,0))),0),0)</f>
        <v>0</v>
      </c>
      <c r="U2684" s="5">
        <f ca="1">IF(AND($G2682,NOT(ISTEXT($G2681)),ISNUMBER(Poczatek),ISNUMBER(Koniec_Projekt)),IFERROR(IF(LataProjekcji=$F2683,IF(AND($G2683=$G2684,$F2683=$F2684),ROUND($D2682-SUM($K2684:T2684),0),ROUND(U2682*$E2683,0)),IF(LataProjekcji&gt;$F2683,0,ROUND(U2682*$E2683,0))),0),0)</f>
        <v>0</v>
      </c>
      <c r="V2684" s="5">
        <f ca="1">IF(AND($G2682,NOT(ISTEXT($G2681)),ISNUMBER(Poczatek),ISNUMBER(Koniec_Projekt)),IFERROR(IF(LataProjekcji=$F2683,IF(AND($G2683=$G2684,$F2683=$F2684),ROUND($D2682-SUM($K2684:U2684),0),ROUND(V2682*$E2683,0)),IF(LataProjekcji&gt;$F2683,0,ROUND(V2682*$E2683,0))),0),0)</f>
        <v>0</v>
      </c>
      <c r="W2684" s="5">
        <f ca="1">IF(AND($G2682,NOT(ISTEXT($G2681)),ISNUMBER(Poczatek),ISNUMBER(Koniec_Projekt)),IFERROR(IF(LataProjekcji=$F2683,IF(AND($G2683=$G2684,$F2683=$F2684),ROUND($D2682-SUM($K2684:V2684),0),ROUND(W2682*$E2683,0)),IF(LataProjekcji&gt;$F2683,0,ROUND(W2682*$E2683,0))),0),0)</f>
        <v>0</v>
      </c>
      <c r="X2684" s="5">
        <f ca="1">IF(AND($G2682,NOT(ISTEXT($G2681)),ISNUMBER(Poczatek),ISNUMBER(Koniec_Projekt)),IFERROR(IF(LataProjekcji=$F2683,IF(AND($G2683=$G2684,$F2683=$F2684),ROUND($D2682-SUM($K2684:W2684),0),ROUND(X2682*$E2683,0)),IF(LataProjekcji&gt;$F2683,0,ROUND(X2682*$E2683,0))),0),0)</f>
        <v>0</v>
      </c>
    </row>
    <row r="2685" spans="1:24" ht="12.75" hidden="1" thickBot="1">
      <c r="B2685" s="555" t="s">
        <v>804</v>
      </c>
      <c r="C2685" s="556"/>
      <c r="D2685" s="557">
        <f ca="1">IF(D2682&gt;10,ROUND((D2684-1)*E2683,0),E2683)</f>
        <v>0</v>
      </c>
      <c r="E2685" s="557">
        <f ca="1">D2682-D2685</f>
        <v>0</v>
      </c>
      <c r="F2685" s="556"/>
      <c r="G2685" s="556"/>
      <c r="H2685" s="556"/>
      <c r="I2685" s="556"/>
      <c r="J2685" s="556"/>
      <c r="K2685" s="556"/>
      <c r="L2685" s="556"/>
      <c r="M2685" s="556"/>
      <c r="N2685" s="556"/>
      <c r="O2685" s="556"/>
      <c r="P2685" s="556"/>
      <c r="Q2685" s="556"/>
      <c r="R2685" s="556"/>
      <c r="S2685" s="556"/>
      <c r="T2685" s="556"/>
      <c r="U2685" s="556"/>
      <c r="V2685" s="556"/>
      <c r="W2685" s="556"/>
      <c r="X2685" s="556"/>
    </row>
    <row r="2686" spans="1:24" ht="12.75" hidden="1" thickTop="1"/>
    <row r="2687" spans="1:24" ht="12.75" hidden="1" thickBot="1">
      <c r="B2687" s="558" t="str">
        <f ca="1">"nazwa ST: "&amp;B1517</f>
        <v xml:space="preserve">nazwa ST: </v>
      </c>
      <c r="C2687" s="558"/>
      <c r="D2687" s="559">
        <f>D1517</f>
        <v>1232</v>
      </c>
      <c r="E2687" s="558"/>
      <c r="F2687" s="558"/>
      <c r="G2687" s="558"/>
      <c r="H2687" s="558"/>
      <c r="I2687" s="558"/>
      <c r="J2687" s="558"/>
      <c r="K2687" s="567" t="str">
        <f t="shared" ref="K2687:X2687" si="1763">LataProjekcji</f>
        <v>Uzupełnij dane</v>
      </c>
      <c r="L2687" s="567" t="str">
        <f t="shared" si="1763"/>
        <v/>
      </c>
      <c r="M2687" s="567" t="str">
        <f t="shared" si="1763"/>
        <v/>
      </c>
      <c r="N2687" s="567" t="str">
        <f t="shared" si="1763"/>
        <v/>
      </c>
      <c r="O2687" s="567" t="str">
        <f t="shared" si="1763"/>
        <v/>
      </c>
      <c r="P2687" s="567" t="str">
        <f t="shared" si="1763"/>
        <v/>
      </c>
      <c r="Q2687" s="567" t="str">
        <f t="shared" si="1763"/>
        <v/>
      </c>
      <c r="R2687" s="567" t="str">
        <f t="shared" si="1763"/>
        <v/>
      </c>
      <c r="S2687" s="567" t="str">
        <f t="shared" si="1763"/>
        <v/>
      </c>
      <c r="T2687" s="567" t="str">
        <f t="shared" si="1763"/>
        <v/>
      </c>
      <c r="U2687" s="567" t="str">
        <f t="shared" si="1763"/>
        <v/>
      </c>
      <c r="V2687" s="567" t="str">
        <f t="shared" si="1763"/>
        <v/>
      </c>
      <c r="W2687" s="567" t="str">
        <f t="shared" si="1763"/>
        <v/>
      </c>
      <c r="X2687" s="567" t="str">
        <f t="shared" si="1763"/>
        <v/>
      </c>
    </row>
    <row r="2688" spans="1:24" hidden="1">
      <c r="B2688" s="554" t="s">
        <v>805</v>
      </c>
      <c r="D2688" s="1">
        <f ca="1">D1518</f>
        <v>0</v>
      </c>
      <c r="E2688" s="1">
        <f ca="1">E1518</f>
        <v>0</v>
      </c>
      <c r="F2688" s="1">
        <f ca="1">IF(D2689&gt;10,F1518,1)</f>
        <v>1</v>
      </c>
      <c r="G2688" s="553" t="str">
        <f ca="1">IF(OR(ISBLANK(OFFSET($E$269,$D2687,0)),ISTEXT(OFFSET($E$269,$D2687,0))),"brak daty",IF(D2689&gt;10,EDATE(OFFSET($E$269,$D2687,0),D2691),DATE(D2688,E2688,1)))</f>
        <v>brak daty</v>
      </c>
      <c r="H2688" s="566" t="b">
        <f ca="1">SUM(K2688:X2688)=D2691</f>
        <v>1</v>
      </c>
      <c r="I2688" s="1" t="s">
        <v>801</v>
      </c>
      <c r="K2688" s="5">
        <f ca="1">IF(AND($G2689,NOT(ISTEXT($G2688)),ISNUMBER(Poczatek),ISNUMBER(Koniec_Projekt)),IFERROR(IF($D2688=LataProjekcji,$F2688,IF($D2688&lt;LataProjekcji,IF((SUM(K2688)+12)&lt;$D2691,12,$D2691-SUM(K2688)),0)),0),0)</f>
        <v>0</v>
      </c>
      <c r="L2688" s="5">
        <f ca="1">IF(AND($G2689,NOT(ISTEXT($G2688)),ISNUMBER(Poczatek),ISNUMBER(Koniec_Projekt)),IFERROR(IF($D2688=LataProjekcji,$F2688,IF($D2688&lt;LataProjekcji,IF((SUM($K2688:K2688)+12)&lt;$D2691,12,$D2691-SUM($K2688:K2688)),0)),0),0)</f>
        <v>0</v>
      </c>
      <c r="M2688" s="5">
        <f ca="1">IF(AND($G2689,NOT(ISTEXT($G2688)),ISNUMBER(Poczatek),ISNUMBER(Koniec_Projekt)),IFERROR(IF($D2688=LataProjekcji,$F2688,IF($D2688&lt;LataProjekcji,IF((SUM($K2688:L2688)+12)&lt;$D2691,12,$D2691-SUM($K2688:L2688)),0)),0),0)</f>
        <v>0</v>
      </c>
      <c r="N2688" s="5">
        <f ca="1">IF(AND($G2689,NOT(ISTEXT($G2688)),ISNUMBER(Poczatek),ISNUMBER(Koniec_Projekt)),IFERROR(IF($D2688=LataProjekcji,$F2688,IF($D2688&lt;LataProjekcji,IF((SUM($K2688:M2688)+12)&lt;$D2691,12,$D2691-SUM($K2688:M2688)),0)),0),0)</f>
        <v>0</v>
      </c>
      <c r="O2688" s="5">
        <f ca="1">IF(AND($G2689,NOT(ISTEXT($G2688)),ISNUMBER(Poczatek),ISNUMBER(Koniec_Projekt)),IFERROR(IF($D2688=LataProjekcji,$F2688,IF($D2688&lt;LataProjekcji,IF((SUM($K2688:N2688)+12)&lt;$D2691,12,$D2691-SUM($K2688:N2688)),0)),0),0)</f>
        <v>0</v>
      </c>
      <c r="P2688" s="5">
        <f ca="1">IF(AND($G2689,NOT(ISTEXT($G2688)),ISNUMBER(Poczatek),ISNUMBER(Koniec_Projekt)),IFERROR(IF($D2688=LataProjekcji,$F2688,IF($D2688&lt;LataProjekcji,IF((SUM($K2688:O2688)+12)&lt;$D2691,12,$D2691-SUM($K2688:O2688)),0)),0),0)</f>
        <v>0</v>
      </c>
      <c r="Q2688" s="5">
        <f ca="1">IF(AND($G2689,NOT(ISTEXT($G2688)),ISNUMBER(Poczatek),ISNUMBER(Koniec_Projekt)),IFERROR(IF($D2688=LataProjekcji,$F2688,IF($D2688&lt;LataProjekcji,IF((SUM($K2688:P2688)+12)&lt;$D2691,12,$D2691-SUM($K2688:P2688)),0)),0),0)</f>
        <v>0</v>
      </c>
      <c r="R2688" s="5">
        <f ca="1">IF(AND($G2689,NOT(ISTEXT($G2688)),ISNUMBER(Poczatek),ISNUMBER(Koniec_Projekt)),IFERROR(IF($D2688=LataProjekcji,$F2688,IF($D2688&lt;LataProjekcji,IF((SUM($K2688:Q2688)+12)&lt;$D2691,12,$D2691-SUM($K2688:Q2688)),0)),0),0)</f>
        <v>0</v>
      </c>
      <c r="S2688" s="5">
        <f ca="1">IF(AND($G2689,NOT(ISTEXT($G2688)),ISNUMBER(Poczatek),ISNUMBER(Koniec_Projekt)),IFERROR(IF($D2688=LataProjekcji,$F2688,IF($D2688&lt;LataProjekcji,IF((SUM($K2688:R2688)+12)&lt;$D2691,12,$D2691-SUM($K2688:R2688)),0)),0),0)</f>
        <v>0</v>
      </c>
      <c r="T2688" s="5">
        <f ca="1">IF(AND($G2689,NOT(ISTEXT($G2688)),ISNUMBER(Poczatek),ISNUMBER(Koniec_Projekt)),IFERROR(IF($D2688=LataProjekcji,$F2688,IF($D2688&lt;LataProjekcji,IF((SUM($K2688:S2688)+12)&lt;$D2691,12,$D2691-SUM($K2688:S2688)),0)),0),0)</f>
        <v>0</v>
      </c>
      <c r="U2688" s="5">
        <f ca="1">IF(AND($G2689,NOT(ISTEXT($G2688)),ISNUMBER(Poczatek),ISNUMBER(Koniec_Projekt)),IFERROR(IF($D2688=LataProjekcji,$F2688,IF($D2688&lt;LataProjekcji,IF((SUM($K2688:T2688)+12)&lt;$D2691,12,$D2691-SUM($K2688:T2688)),0)),0),0)</f>
        <v>0</v>
      </c>
      <c r="V2688" s="5">
        <f ca="1">IF(AND($G2689,NOT(ISTEXT($G2688)),ISNUMBER(Poczatek),ISNUMBER(Koniec_Projekt)),IFERROR(IF($D2688=LataProjekcji,$F2688,IF($D2688&lt;LataProjekcji,IF((SUM($K2688:U2688)+12)&lt;$D2691,12,$D2691-SUM($K2688:U2688)),0)),0),0)</f>
        <v>0</v>
      </c>
      <c r="W2688" s="5">
        <f ca="1">IF(AND($G2689,NOT(ISTEXT($G2688)),ISNUMBER(Poczatek),ISNUMBER(Koniec_Projekt)),IFERROR(IF($D2688=LataProjekcji,$F2688,IF($D2688&lt;LataProjekcji,IF((SUM($K2688:V2688)+12)&lt;$D2691,12,$D2691-SUM($K2688:V2688)),0)),0),0)</f>
        <v>0</v>
      </c>
      <c r="X2688" s="5">
        <f ca="1">IF(AND($G2689,NOT(ISTEXT($G2688)),ISNUMBER(Poczatek),ISNUMBER(Koniec_Projekt)),IFERROR(IF($D2688=LataProjekcji,$F2688,IF($D2688&lt;LataProjekcji,IF((SUM($K2688:W2688)+12)&lt;$D2691,12,$D2691-SUM($K2688:W2688)),0)),0),0)</f>
        <v>0</v>
      </c>
    </row>
    <row r="2689" spans="2:24" hidden="1">
      <c r="B2689" s="554" t="s">
        <v>807</v>
      </c>
      <c r="D2689" s="5">
        <f ca="1">D1519</f>
        <v>0</v>
      </c>
      <c r="E2689" s="474">
        <f ca="1">E1519</f>
        <v>0</v>
      </c>
      <c r="F2689" s="474">
        <f ca="1">F1519</f>
        <v>0</v>
      </c>
      <c r="G2689" s="1" t="b">
        <f>NOT(ISBLANK(am_budynki))</f>
        <v>0</v>
      </c>
      <c r="H2689" s="566" t="b">
        <f ca="1">SUM(K2689:X2689)=E2691</f>
        <v>1</v>
      </c>
      <c r="I2689" s="1" t="s">
        <v>802</v>
      </c>
      <c r="K2689" s="565">
        <f ca="1">IF(AND($G2689,NOT(ISTEXT($G2688)),ISNUMBER(Poczatek),ISNUMBER(Koniec_Projekt)),IFERROR(IF($D2688=LataProjekcji,IF($F2688&gt;$E2691,$E2691,$F2688),IF($D2691&gt;=$E2691,(IF($D2688&lt;LataProjekcji,IF((SUM(J2689:$K2689)+12)&lt;$E2691,12,$E2691-SUM(J2689:$K2689)),0)),(IF($D2688&lt;LataProjekcji,IF((SUM(J2689:$K2689)+12)&lt;$D2691,12,$D2691-SUM(J2689:$K2689)),0)))),0),0)</f>
        <v>0</v>
      </c>
      <c r="L2689" s="565">
        <f ca="1">IF(AND($G2689,NOT(ISTEXT($G2688)),ISNUMBER(Poczatek),ISNUMBER(Koniec_Projekt)),IFERROR(IF($D2688=LataProjekcji,IF($F2688&gt;$E2691,$E2691,$F2688),IF($D2691&gt;=$E2691,(IF($D2688&lt;LataProjekcji,IF((SUM($K2689:K2689)+12)&lt;$E2691,12,$E2691-SUM($K2689:K2689)),0)),(IF($D2688&lt;LataProjekcji,IF((SUM($K2689:K2689)+12)&lt;$D2691,12,$D2691-SUM($K2689:K2689)),0)))),0),0)</f>
        <v>0</v>
      </c>
      <c r="M2689" s="565">
        <f ca="1">IF(AND($G2689,NOT(ISTEXT($G2688)),ISNUMBER(Poczatek),ISNUMBER(Koniec_Projekt)),IFERROR(IF($D2688=LataProjekcji,IF($F2688&gt;$E2691,$E2691,$F2688),IF($D2691&gt;=$E2691,(IF($D2688&lt;LataProjekcji,IF((SUM($K2689:L2689)+12)&lt;$E2691,12,$E2691-SUM($K2689:L2689)),0)),(IF($D2688&lt;LataProjekcji,IF((SUM($K2689:L2689)+12)&lt;$D2691,12,$D2691-SUM($K2689:L2689)),0)))),0),0)</f>
        <v>0</v>
      </c>
      <c r="N2689" s="565">
        <f ca="1">IF(AND($G2689,NOT(ISTEXT($G2688)),ISNUMBER(Poczatek),ISNUMBER(Koniec_Projekt)),IFERROR(IF($D2688=LataProjekcji,IF($F2688&gt;$E2691,$E2691,$F2688),IF($D2691&gt;=$E2691,(IF($D2688&lt;LataProjekcji,IF((SUM($K2689:M2689)+12)&lt;$E2691,12,$E2691-SUM($K2689:M2689)),0)),(IF($D2688&lt;LataProjekcji,IF((SUM($K2689:M2689)+12)&lt;$D2691,12,$D2691-SUM($K2689:M2689)),0)))),0),0)</f>
        <v>0</v>
      </c>
      <c r="O2689" s="565">
        <f ca="1">IF(AND($G2689,NOT(ISTEXT($G2688)),ISNUMBER(Poczatek),ISNUMBER(Koniec_Projekt)),IFERROR(IF($D2688=LataProjekcji,IF($F2688&gt;$E2691,$E2691,$F2688),IF($D2691&gt;=$E2691,(IF($D2688&lt;LataProjekcji,IF((SUM($K2689:N2689)+12)&lt;$E2691,12,$E2691-SUM($K2689:N2689)),0)),(IF($D2688&lt;LataProjekcji,IF((SUM($K2689:N2689)+12)&lt;$D2691,12,$D2691-SUM($K2689:N2689)),0)))),0),0)</f>
        <v>0</v>
      </c>
      <c r="P2689" s="565">
        <f ca="1">IF(AND($G2689,NOT(ISTEXT($G2688)),ISNUMBER(Poczatek),ISNUMBER(Koniec_Projekt)),IFERROR(IF($D2688=LataProjekcji,IF($F2688&gt;$E2691,$E2691,$F2688),IF($D2691&gt;=$E2691,(IF($D2688&lt;LataProjekcji,IF((SUM($K2689:O2689)+12)&lt;$E2691,12,$E2691-SUM($K2689:O2689)),0)),(IF($D2688&lt;LataProjekcji,IF((SUM($K2689:O2689)+12)&lt;$D2691,12,$D2691-SUM($K2689:O2689)),0)))),0),0)</f>
        <v>0</v>
      </c>
      <c r="Q2689" s="565">
        <f ca="1">IF(AND($G2689,NOT(ISTEXT($G2688)),ISNUMBER(Poczatek),ISNUMBER(Koniec_Projekt)),IFERROR(IF($D2688=LataProjekcji,IF($F2688&gt;$E2691,$E2691,$F2688),IF($D2691&gt;=$E2691,(IF($D2688&lt;LataProjekcji,IF((SUM($K2689:P2689)+12)&lt;$E2691,12,$E2691-SUM($K2689:P2689)),0)),(IF($D2688&lt;LataProjekcji,IF((SUM($K2689:P2689)+12)&lt;$D2691,12,$D2691-SUM($K2689:P2689)),0)))),0),0)</f>
        <v>0</v>
      </c>
      <c r="R2689" s="565">
        <f ca="1">IF(AND($G2689,NOT(ISTEXT($G2688)),ISNUMBER(Poczatek),ISNUMBER(Koniec_Projekt)),IFERROR(IF($D2688=LataProjekcji,IF($F2688&gt;$E2691,$E2691,$F2688),IF($D2691&gt;=$E2691,(IF($D2688&lt;LataProjekcji,IF((SUM($K2689:Q2689)+12)&lt;$E2691,12,$E2691-SUM($K2689:Q2689)),0)),(IF($D2688&lt;LataProjekcji,IF((SUM($K2689:Q2689)+12)&lt;$D2691,12,$D2691-SUM($K2689:Q2689)),0)))),0),0)</f>
        <v>0</v>
      </c>
      <c r="S2689" s="565">
        <f ca="1">IF(AND($G2689,NOT(ISTEXT($G2688)),ISNUMBER(Poczatek),ISNUMBER(Koniec_Projekt)),IFERROR(IF($D2688=LataProjekcji,IF($F2688&gt;$E2691,$E2691,$F2688),IF($D2691&gt;=$E2691,(IF($D2688&lt;LataProjekcji,IF((SUM($K2689:R2689)+12)&lt;$E2691,12,$E2691-SUM($K2689:R2689)),0)),(IF($D2688&lt;LataProjekcji,IF((SUM($K2689:R2689)+12)&lt;$D2691,12,$D2691-SUM($K2689:R2689)),0)))),0),0)</f>
        <v>0</v>
      </c>
      <c r="T2689" s="565">
        <f ca="1">IF(AND($G2689,NOT(ISTEXT($G2688)),ISNUMBER(Poczatek),ISNUMBER(Koniec_Projekt)),IFERROR(IF($D2688=LataProjekcji,IF($F2688&gt;$E2691,$E2691,$F2688),IF($D2691&gt;=$E2691,(IF($D2688&lt;LataProjekcji,IF((SUM($K2689:S2689)+12)&lt;$E2691,12,$E2691-SUM($K2689:S2689)),0)),(IF($D2688&lt;LataProjekcji,IF((SUM($K2689:S2689)+12)&lt;$D2691,12,$D2691-SUM($K2689:S2689)),0)))),0),0)</f>
        <v>0</v>
      </c>
      <c r="U2689" s="565">
        <f ca="1">IF(AND($G2689,NOT(ISTEXT($G2688)),ISNUMBER(Poczatek),ISNUMBER(Koniec_Projekt)),IFERROR(IF($D2688=LataProjekcji,IF($F2688&gt;$E2691,$E2691,$F2688),IF($D2691&gt;=$E2691,(IF($D2688&lt;LataProjekcji,IF((SUM($K2689:T2689)+12)&lt;$E2691,12,$E2691-SUM($K2689:T2689)),0)),(IF($D2688&lt;LataProjekcji,IF((SUM($K2689:T2689)+12)&lt;$D2691,12,$D2691-SUM($K2689:T2689)),0)))),0),0)</f>
        <v>0</v>
      </c>
      <c r="V2689" s="565">
        <f ca="1">IF(AND($G2689,NOT(ISTEXT($G2688)),ISNUMBER(Poczatek),ISNUMBER(Koniec_Projekt)),IFERROR(IF($D2688=LataProjekcji,IF($F2688&gt;$E2691,$E2691,$F2688),IF($D2691&gt;=$E2691,(IF($D2688&lt;LataProjekcji,IF((SUM($K2689:U2689)+12)&lt;$E2691,12,$E2691-SUM($K2689:U2689)),0)),(IF($D2688&lt;LataProjekcji,IF((SUM($K2689:U2689)+12)&lt;$D2691,12,$D2691-SUM($K2689:U2689)),0)))),0),0)</f>
        <v>0</v>
      </c>
      <c r="W2689" s="565">
        <f ca="1">IF(AND($G2689,NOT(ISTEXT($G2688)),ISNUMBER(Poczatek),ISNUMBER(Koniec_Projekt)),IFERROR(IF($D2688=LataProjekcji,IF($F2688&gt;$E2691,$E2691,$F2688),IF($D2691&gt;=$E2691,(IF($D2688&lt;LataProjekcji,IF((SUM($K2689:V2689)+12)&lt;$E2691,12,$E2691-SUM($K2689:V2689)),0)),(IF($D2688&lt;LataProjekcji,IF((SUM($K2689:V2689)+12)&lt;$D2691,12,$D2691-SUM($K2689:V2689)),0)))),0),0)</f>
        <v>0</v>
      </c>
      <c r="X2689" s="565">
        <f ca="1">IF(AND($G2689,NOT(ISTEXT($G2688)),ISNUMBER(Poczatek),ISNUMBER(Koniec_Projekt)),IFERROR(IF($D2688=LataProjekcji,IF($F2688&gt;$E2691,$E2691,$F2688),IF($D2691&gt;=$E2691,(IF($D2688&lt;LataProjekcji,IF((SUM($K2689:W2689)+12)&lt;$E2691,12,$E2691-SUM($K2689:W2689)),0)),(IF($D2688&lt;LataProjekcji,IF((SUM($K2689:W2689)+12)&lt;$D2691,12,$D2691-SUM($K2689:W2689)),0)))),0),0)</f>
        <v>0</v>
      </c>
    </row>
    <row r="2690" spans="2:24" hidden="1">
      <c r="B2690" s="554" t="s">
        <v>806</v>
      </c>
      <c r="D2690" s="474">
        <f ca="1">D1520</f>
        <v>0</v>
      </c>
      <c r="E2690" s="474">
        <f ca="1">IF(D2689&gt;10,ROUND(D2690/12,2),D2690)</f>
        <v>0</v>
      </c>
      <c r="F2690" s="552">
        <f>Koniec_Projekt</f>
        <v>0</v>
      </c>
      <c r="G2690" s="330">
        <f>Miesiac_Koniec_Projekt</f>
        <v>0</v>
      </c>
      <c r="H2690" s="566" t="b">
        <f ca="1">SUM(K2690:X2690)=D2689</f>
        <v>1</v>
      </c>
      <c r="I2690" s="1" t="s">
        <v>739</v>
      </c>
      <c r="K2690" s="256">
        <f ca="1">IF(AND($G2689,NOT(ISTEXT($G2688)),ISNUMBER(Poczatek),ISNUMBER(Koniec_Projekt)),IFERROR(IF(LataProjekcji=$F2691,ROUND($D2689,0),ROUND(K2688*$E2690,0)),0),0)</f>
        <v>0</v>
      </c>
      <c r="L2690" s="5">
        <f ca="1">IF(AND($G2689,NOT(ISTEXT($G2688)),ISNUMBER(Poczatek),ISNUMBER(Koniec_Projekt)),IFERROR(IF(LataProjekcji=$F2691,ROUND($D2689-SUM(K2690:$K2690),0),ROUND(L2688*$E2690,0)),0),0)</f>
        <v>0</v>
      </c>
      <c r="M2690" s="5">
        <f ca="1">IF(AND($G2689,NOT(ISTEXT($G2688)),ISNUMBER(Poczatek),ISNUMBER(Koniec_Projekt)),IFERROR(IF(LataProjekcji=$F2691,ROUND($D2689-SUM($K2690:L2690),0),ROUND(M2688*$E2690,0)),0),0)</f>
        <v>0</v>
      </c>
      <c r="N2690" s="5">
        <f ca="1">IF(AND($G2689,NOT(ISTEXT($G2688)),ISNUMBER(Poczatek),ISNUMBER(Koniec_Projekt)),IFERROR(IF(LataProjekcji=$F2691,ROUND($D2689-SUM($K2690:M2690),0),ROUND(N2688*$E2690,0)),0),0)</f>
        <v>0</v>
      </c>
      <c r="O2690" s="5">
        <f ca="1">IF(AND($G2689,NOT(ISTEXT($G2688)),ISNUMBER(Poczatek),ISNUMBER(Koniec_Projekt)),IFERROR(IF(LataProjekcji=$F2691,ROUND($D2689-SUM($K2690:N2690),0),ROUND(O2688*$E2690,0)),0),0)</f>
        <v>0</v>
      </c>
      <c r="P2690" s="5">
        <f ca="1">IF(AND($G2689,NOT(ISTEXT($G2688)),ISNUMBER(Poczatek),ISNUMBER(Koniec_Projekt)),IFERROR(IF(LataProjekcji=$F2691,ROUND($D2689-SUM($K2690:O2690),0),ROUND(P2688*$E2690,0)),0),0)</f>
        <v>0</v>
      </c>
      <c r="Q2690" s="5">
        <f ca="1">IF(AND($G2689,NOT(ISTEXT($G2688)),ISNUMBER(Poczatek),ISNUMBER(Koniec_Projekt)),IFERROR(IF(LataProjekcji=$F2691,ROUND($D2689-SUM($K2690:P2690),0),ROUND(Q2688*$E2690,0)),0),0)</f>
        <v>0</v>
      </c>
      <c r="R2690" s="5">
        <f ca="1">IF(AND($G2689,NOT(ISTEXT($G2688)),ISNUMBER(Poczatek),ISNUMBER(Koniec_Projekt)),IFERROR(IF(LataProjekcji=$F2691,ROUND($D2689-SUM($K2690:Q2690),0),ROUND(R2688*$E2690,0)),0),0)</f>
        <v>0</v>
      </c>
      <c r="S2690" s="5">
        <f ca="1">IF(AND($G2689,NOT(ISTEXT($G2688)),ISNUMBER(Poczatek),ISNUMBER(Koniec_Projekt)),IFERROR(IF(LataProjekcji=$F2691,ROUND($D2689-SUM($K2690:R2690),0),ROUND(S2688*$E2690,0)),0),0)</f>
        <v>0</v>
      </c>
      <c r="T2690" s="5">
        <f ca="1">IF(AND($G2689,NOT(ISTEXT($G2688)),ISNUMBER(Poczatek),ISNUMBER(Koniec_Projekt)),IFERROR(IF(LataProjekcji=$F2691,ROUND($D2689-SUM($K2690:S2690),0),ROUND(T2688*$E2690,0)),0),0)</f>
        <v>0</v>
      </c>
      <c r="U2690" s="5">
        <f ca="1">IF(AND($G2689,NOT(ISTEXT($G2688)),ISNUMBER(Poczatek),ISNUMBER(Koniec_Projekt)),IFERROR(IF(LataProjekcji=$F2691,ROUND($D2689-SUM($K2690:T2690),0),ROUND(U2688*$E2690,0)),0),0)</f>
        <v>0</v>
      </c>
      <c r="V2690" s="5">
        <f ca="1">IF(AND($G2689,NOT(ISTEXT($G2688)),ISNUMBER(Poczatek),ISNUMBER(Koniec_Projekt)),IFERROR(IF(LataProjekcji=$F2691,ROUND($D2689-SUM($K2690:U2690),0),ROUND(V2688*$E2690,0)),0),0)</f>
        <v>0</v>
      </c>
      <c r="W2690" s="5">
        <f ca="1">IF(AND($G2689,NOT(ISTEXT($G2688)),ISNUMBER(Poczatek),ISNUMBER(Koniec_Projekt)),IFERROR(IF(LataProjekcji=$F2691,ROUND($D2689-SUM($K2690:V2690),0),ROUND(W2688*$E2690,0)),0),0)</f>
        <v>0</v>
      </c>
      <c r="X2690" s="5">
        <f ca="1">IF(AND($G2689,NOT(ISTEXT($G2688)),ISNUMBER(Poczatek),ISNUMBER(Koniec_Projekt)),IFERROR(IF(LataProjekcji=$F2691,ROUND($D2689-SUM($K2690:W2690),0),ROUND(X2688*$E2690,0)),0),0)</f>
        <v>0</v>
      </c>
    </row>
    <row r="2691" spans="2:24" hidden="1">
      <c r="B2691" s="554" t="s">
        <v>803</v>
      </c>
      <c r="D2691" s="1">
        <f ca="1">IFERROR(ROUNDUP(D2689/E2690,0),0)</f>
        <v>0</v>
      </c>
      <c r="E2691" s="1">
        <f ca="1">IF(D2691=0,0,DATEDIF(DATE(D2688,E2688,1),DATE(F2690,G2690,1),"m"))</f>
        <v>0</v>
      </c>
      <c r="F2691" s="1" t="str">
        <f ca="1">IFERROR(YEAR(G2688),"brak daty")</f>
        <v>brak daty</v>
      </c>
      <c r="G2691" s="1" t="str">
        <f ca="1">IFERROR(MONTH(G2688),"brak daty")</f>
        <v>brak daty</v>
      </c>
      <c r="I2691" s="1" t="s">
        <v>444</v>
      </c>
      <c r="K2691" s="5">
        <f ca="1">IF(AND($G2689,NOT(ISTEXT($G2688)),ISNUMBER(Poczatek),ISNUMBER(Koniec_Projekt)),IFERROR(IF(LataProjekcji=$F2690,IF(AND($G2690=$G2691,$F2690=$F2691),ROUND($D2689-SUM($K2691),0),ROUND(K2689*$E2690,0)),IF(LataProjekcji&gt;$F2690,0,ROUND(K2689*$E2690,0))),0),0)</f>
        <v>0</v>
      </c>
      <c r="L2691" s="5">
        <f ca="1">IF(AND($G2689,NOT(ISTEXT($G2688)),ISNUMBER(Poczatek),ISNUMBER(Koniec_Projekt)),IFERROR(IF(LataProjekcji=$F2690,IF(AND($G2690=$G2691,$F2690=$F2691),ROUND($D2689-SUM($K2691:K2691),0),ROUND(L2689*$E2690,0)),IF(LataProjekcji&gt;$F2690,0,ROUND(L2689*$E2690,0))),0),0)</f>
        <v>0</v>
      </c>
      <c r="M2691" s="5">
        <f ca="1">IF(AND($G2689,NOT(ISTEXT($G2688)),ISNUMBER(Poczatek),ISNUMBER(Koniec_Projekt)),IFERROR(IF(LataProjekcji=$F2690,IF(AND($G2690=$G2691,$F2690=$F2691),ROUND($D2689-SUM($K2691:L2691),0),ROUND(M2689*$E2690,0)),IF(LataProjekcji&gt;$F2690,0,ROUND(M2689*$E2690,0))),0),0)</f>
        <v>0</v>
      </c>
      <c r="N2691" s="5">
        <f ca="1">IF(AND($G2689,NOT(ISTEXT($G2688)),ISNUMBER(Poczatek),ISNUMBER(Koniec_Projekt)),IFERROR(IF(LataProjekcji=$F2690,IF(AND($G2690=$G2691,$F2690=$F2691),ROUND($D2689-SUM($K2691:M2691),0),ROUND(N2689*$E2690,0)),IF(LataProjekcji&gt;$F2690,0,ROUND(N2689*$E2690,0))),0),0)</f>
        <v>0</v>
      </c>
      <c r="O2691" s="5">
        <f ca="1">IF(AND($G2689,NOT(ISTEXT($G2688)),ISNUMBER(Poczatek),ISNUMBER(Koniec_Projekt)),IFERROR(IF(LataProjekcji=$F2690,IF(AND($G2690=$G2691,$F2690=$F2691),ROUND($D2689-SUM($K2691:N2691),0),ROUND(O2689*$E2690,0)),IF(LataProjekcji&gt;$F2690,0,ROUND(O2689*$E2690,0))),0),0)</f>
        <v>0</v>
      </c>
      <c r="P2691" s="5">
        <f ca="1">IF(AND($G2689,NOT(ISTEXT($G2688)),ISNUMBER(Poczatek),ISNUMBER(Koniec_Projekt)),IFERROR(IF(LataProjekcji=$F2690,IF(AND($G2690=$G2691,$F2690=$F2691),ROUND($D2689-SUM($K2691:O2691),0),ROUND(P2689*$E2690,0)),IF(LataProjekcji&gt;$F2690,0,ROUND(P2689*$E2690,0))),0),0)</f>
        <v>0</v>
      </c>
      <c r="Q2691" s="5">
        <f ca="1">IF(AND($G2689,NOT(ISTEXT($G2688)),ISNUMBER(Poczatek),ISNUMBER(Koniec_Projekt)),IFERROR(IF(LataProjekcji=$F2690,IF(AND($G2690=$G2691,$F2690=$F2691),ROUND($D2689-SUM($K2691:P2691),0),ROUND(Q2689*$E2690,0)),IF(LataProjekcji&gt;$F2690,0,ROUND(Q2689*$E2690,0))),0),0)</f>
        <v>0</v>
      </c>
      <c r="R2691" s="5">
        <f ca="1">IF(AND($G2689,NOT(ISTEXT($G2688)),ISNUMBER(Poczatek),ISNUMBER(Koniec_Projekt)),IFERROR(IF(LataProjekcji=$F2690,IF(AND($G2690=$G2691,$F2690=$F2691),ROUND($D2689-SUM($K2691:Q2691),0),ROUND(R2689*$E2690,0)),IF(LataProjekcji&gt;$F2690,0,ROUND(R2689*$E2690,0))),0),0)</f>
        <v>0</v>
      </c>
      <c r="S2691" s="5">
        <f ca="1">IF(AND($G2689,NOT(ISTEXT($G2688)),ISNUMBER(Poczatek),ISNUMBER(Koniec_Projekt)),IFERROR(IF(LataProjekcji=$F2690,IF(AND($G2690=$G2691,$F2690=$F2691),ROUND($D2689-SUM($K2691:R2691),0),ROUND(S2689*$E2690,0)),IF(LataProjekcji&gt;$F2690,0,ROUND(S2689*$E2690,0))),0),0)</f>
        <v>0</v>
      </c>
      <c r="T2691" s="5">
        <f ca="1">IF(AND($G2689,NOT(ISTEXT($G2688)),ISNUMBER(Poczatek),ISNUMBER(Koniec_Projekt)),IFERROR(IF(LataProjekcji=$F2690,IF(AND($G2690=$G2691,$F2690=$F2691),ROUND($D2689-SUM($K2691:S2691),0),ROUND(T2689*$E2690,0)),IF(LataProjekcji&gt;$F2690,0,ROUND(T2689*$E2690,0))),0),0)</f>
        <v>0</v>
      </c>
      <c r="U2691" s="5">
        <f ca="1">IF(AND($G2689,NOT(ISTEXT($G2688)),ISNUMBER(Poczatek),ISNUMBER(Koniec_Projekt)),IFERROR(IF(LataProjekcji=$F2690,IF(AND($G2690=$G2691,$F2690=$F2691),ROUND($D2689-SUM($K2691:T2691),0),ROUND(U2689*$E2690,0)),IF(LataProjekcji&gt;$F2690,0,ROUND(U2689*$E2690,0))),0),0)</f>
        <v>0</v>
      </c>
      <c r="V2691" s="5">
        <f ca="1">IF(AND($G2689,NOT(ISTEXT($G2688)),ISNUMBER(Poczatek),ISNUMBER(Koniec_Projekt)),IFERROR(IF(LataProjekcji=$F2690,IF(AND($G2690=$G2691,$F2690=$F2691),ROUND($D2689-SUM($K2691:U2691),0),ROUND(V2689*$E2690,0)),IF(LataProjekcji&gt;$F2690,0,ROUND(V2689*$E2690,0))),0),0)</f>
        <v>0</v>
      </c>
      <c r="W2691" s="5">
        <f ca="1">IF(AND($G2689,NOT(ISTEXT($G2688)),ISNUMBER(Poczatek),ISNUMBER(Koniec_Projekt)),IFERROR(IF(LataProjekcji=$F2690,IF(AND($G2690=$G2691,$F2690=$F2691),ROUND($D2689-SUM($K2691:V2691),0),ROUND(W2689*$E2690,0)),IF(LataProjekcji&gt;$F2690,0,ROUND(W2689*$E2690,0))),0),0)</f>
        <v>0</v>
      </c>
      <c r="X2691" s="5">
        <f ca="1">IF(AND($G2689,NOT(ISTEXT($G2688)),ISNUMBER(Poczatek),ISNUMBER(Koniec_Projekt)),IFERROR(IF(LataProjekcji=$F2690,IF(AND($G2690=$G2691,$F2690=$F2691),ROUND($D2689-SUM($K2691:W2691),0),ROUND(X2689*$E2690,0)),IF(LataProjekcji&gt;$F2690,0,ROUND(X2689*$E2690,0))),0),0)</f>
        <v>0</v>
      </c>
    </row>
    <row r="2692" spans="2:24" ht="12.75" hidden="1" thickBot="1">
      <c r="B2692" s="555" t="s">
        <v>804</v>
      </c>
      <c r="C2692" s="556"/>
      <c r="D2692" s="557">
        <f ca="1">IF(D2689&gt;10,ROUND((D2691-1)*E2690,0),E2690)</f>
        <v>0</v>
      </c>
      <c r="E2692" s="557">
        <f ca="1">D2689-D2692</f>
        <v>0</v>
      </c>
      <c r="F2692" s="556"/>
      <c r="G2692" s="556"/>
      <c r="H2692" s="556"/>
      <c r="I2692" s="556"/>
      <c r="J2692" s="556"/>
      <c r="K2692" s="556"/>
      <c r="L2692" s="556"/>
      <c r="M2692" s="556"/>
      <c r="N2692" s="556"/>
      <c r="O2692" s="556"/>
      <c r="P2692" s="556"/>
      <c r="Q2692" s="556"/>
      <c r="R2692" s="556"/>
      <c r="S2692" s="556"/>
      <c r="T2692" s="556"/>
      <c r="U2692" s="556"/>
      <c r="V2692" s="556"/>
      <c r="W2692" s="556"/>
      <c r="X2692" s="556"/>
    </row>
    <row r="2693" spans="2:24" ht="12.75" hidden="1" thickTop="1"/>
    <row r="2694" spans="2:24" ht="12.75" hidden="1" thickBot="1">
      <c r="B2694" s="558" t="str">
        <f ca="1">"nazwa ST: "&amp;B1524</f>
        <v xml:space="preserve">nazwa ST: </v>
      </c>
      <c r="C2694" s="558"/>
      <c r="D2694" s="559">
        <f>D1524</f>
        <v>1233</v>
      </c>
      <c r="E2694" s="558"/>
      <c r="F2694" s="558"/>
      <c r="G2694" s="558"/>
      <c r="H2694" s="558"/>
      <c r="I2694" s="558"/>
      <c r="J2694" s="558"/>
      <c r="K2694" s="567" t="str">
        <f t="shared" ref="K2694:X2694" si="1764">LataProjekcji</f>
        <v>Uzupełnij dane</v>
      </c>
      <c r="L2694" s="567" t="str">
        <f t="shared" si="1764"/>
        <v/>
      </c>
      <c r="M2694" s="567" t="str">
        <f t="shared" si="1764"/>
        <v/>
      </c>
      <c r="N2694" s="567" t="str">
        <f t="shared" si="1764"/>
        <v/>
      </c>
      <c r="O2694" s="567" t="str">
        <f t="shared" si="1764"/>
        <v/>
      </c>
      <c r="P2694" s="567" t="str">
        <f t="shared" si="1764"/>
        <v/>
      </c>
      <c r="Q2694" s="567" t="str">
        <f t="shared" si="1764"/>
        <v/>
      </c>
      <c r="R2694" s="567" t="str">
        <f t="shared" si="1764"/>
        <v/>
      </c>
      <c r="S2694" s="567" t="str">
        <f t="shared" si="1764"/>
        <v/>
      </c>
      <c r="T2694" s="567" t="str">
        <f t="shared" si="1764"/>
        <v/>
      </c>
      <c r="U2694" s="567" t="str">
        <f t="shared" si="1764"/>
        <v/>
      </c>
      <c r="V2694" s="567" t="str">
        <f t="shared" si="1764"/>
        <v/>
      </c>
      <c r="W2694" s="567" t="str">
        <f t="shared" si="1764"/>
        <v/>
      </c>
      <c r="X2694" s="567" t="str">
        <f t="shared" si="1764"/>
        <v/>
      </c>
    </row>
    <row r="2695" spans="2:24" hidden="1">
      <c r="B2695" s="554" t="s">
        <v>805</v>
      </c>
      <c r="D2695" s="1">
        <f ca="1">D1525</f>
        <v>0</v>
      </c>
      <c r="E2695" s="1">
        <f ca="1">E1525</f>
        <v>0</v>
      </c>
      <c r="F2695" s="1">
        <f ca="1">IF(D2696&gt;10,F1525,1)</f>
        <v>1</v>
      </c>
      <c r="G2695" s="553" t="str">
        <f ca="1">IF(OR(ISBLANK(OFFSET($E$269,$D2694,0)),ISTEXT(OFFSET($E$269,$D2694,0))),"brak daty",IF(D2696&gt;10,EDATE(OFFSET($E$269,$D2694,0),D2698),DATE(D2695,E2695,1)))</f>
        <v>brak daty</v>
      </c>
      <c r="H2695" s="566" t="b">
        <f ca="1">SUM(K2695:X2695)=D2698</f>
        <v>1</v>
      </c>
      <c r="I2695" s="1" t="s">
        <v>801</v>
      </c>
      <c r="K2695" s="5">
        <f ca="1">IF(AND($G2696,NOT(ISTEXT($G2695)),ISNUMBER(Poczatek),ISNUMBER(Koniec_Projekt)),IFERROR(IF($D2695=LataProjekcji,$F2695,IF($D2695&lt;LataProjekcji,IF((SUM(K2695)+12)&lt;$D2698,12,$D2698-SUM(K2695)),0)),0),0)</f>
        <v>0</v>
      </c>
      <c r="L2695" s="5">
        <f ca="1">IF(AND($G2696,NOT(ISTEXT($G2695)),ISNUMBER(Poczatek),ISNUMBER(Koniec_Projekt)),IFERROR(IF($D2695=LataProjekcji,$F2695,IF($D2695&lt;LataProjekcji,IF((SUM($K2695:K2695)+12)&lt;$D2698,12,$D2698-SUM($K2695:K2695)),0)),0),0)</f>
        <v>0</v>
      </c>
      <c r="M2695" s="5">
        <f ca="1">IF(AND($G2696,NOT(ISTEXT($G2695)),ISNUMBER(Poczatek),ISNUMBER(Koniec_Projekt)),IFERROR(IF($D2695=LataProjekcji,$F2695,IF($D2695&lt;LataProjekcji,IF((SUM($K2695:L2695)+12)&lt;$D2698,12,$D2698-SUM($K2695:L2695)),0)),0),0)</f>
        <v>0</v>
      </c>
      <c r="N2695" s="5">
        <f ca="1">IF(AND($G2696,NOT(ISTEXT($G2695)),ISNUMBER(Poczatek),ISNUMBER(Koniec_Projekt)),IFERROR(IF($D2695=LataProjekcji,$F2695,IF($D2695&lt;LataProjekcji,IF((SUM($K2695:M2695)+12)&lt;$D2698,12,$D2698-SUM($K2695:M2695)),0)),0),0)</f>
        <v>0</v>
      </c>
      <c r="O2695" s="5">
        <f ca="1">IF(AND($G2696,NOT(ISTEXT($G2695)),ISNUMBER(Poczatek),ISNUMBER(Koniec_Projekt)),IFERROR(IF($D2695=LataProjekcji,$F2695,IF($D2695&lt;LataProjekcji,IF((SUM($K2695:N2695)+12)&lt;$D2698,12,$D2698-SUM($K2695:N2695)),0)),0),0)</f>
        <v>0</v>
      </c>
      <c r="P2695" s="5">
        <f ca="1">IF(AND($G2696,NOT(ISTEXT($G2695)),ISNUMBER(Poczatek),ISNUMBER(Koniec_Projekt)),IFERROR(IF($D2695=LataProjekcji,$F2695,IF($D2695&lt;LataProjekcji,IF((SUM($K2695:O2695)+12)&lt;$D2698,12,$D2698-SUM($K2695:O2695)),0)),0),0)</f>
        <v>0</v>
      </c>
      <c r="Q2695" s="5">
        <f ca="1">IF(AND($G2696,NOT(ISTEXT($G2695)),ISNUMBER(Poczatek),ISNUMBER(Koniec_Projekt)),IFERROR(IF($D2695=LataProjekcji,$F2695,IF($D2695&lt;LataProjekcji,IF((SUM($K2695:P2695)+12)&lt;$D2698,12,$D2698-SUM($K2695:P2695)),0)),0),0)</f>
        <v>0</v>
      </c>
      <c r="R2695" s="5">
        <f ca="1">IF(AND($G2696,NOT(ISTEXT($G2695)),ISNUMBER(Poczatek),ISNUMBER(Koniec_Projekt)),IFERROR(IF($D2695=LataProjekcji,$F2695,IF($D2695&lt;LataProjekcji,IF((SUM($K2695:Q2695)+12)&lt;$D2698,12,$D2698-SUM($K2695:Q2695)),0)),0),0)</f>
        <v>0</v>
      </c>
      <c r="S2695" s="5">
        <f ca="1">IF(AND($G2696,NOT(ISTEXT($G2695)),ISNUMBER(Poczatek),ISNUMBER(Koniec_Projekt)),IFERROR(IF($D2695=LataProjekcji,$F2695,IF($D2695&lt;LataProjekcji,IF((SUM($K2695:R2695)+12)&lt;$D2698,12,$D2698-SUM($K2695:R2695)),0)),0),0)</f>
        <v>0</v>
      </c>
      <c r="T2695" s="5">
        <f ca="1">IF(AND($G2696,NOT(ISTEXT($G2695)),ISNUMBER(Poczatek),ISNUMBER(Koniec_Projekt)),IFERROR(IF($D2695=LataProjekcji,$F2695,IF($D2695&lt;LataProjekcji,IF((SUM($K2695:S2695)+12)&lt;$D2698,12,$D2698-SUM($K2695:S2695)),0)),0),0)</f>
        <v>0</v>
      </c>
      <c r="U2695" s="5">
        <f ca="1">IF(AND($G2696,NOT(ISTEXT($G2695)),ISNUMBER(Poczatek),ISNUMBER(Koniec_Projekt)),IFERROR(IF($D2695=LataProjekcji,$F2695,IF($D2695&lt;LataProjekcji,IF((SUM($K2695:T2695)+12)&lt;$D2698,12,$D2698-SUM($K2695:T2695)),0)),0),0)</f>
        <v>0</v>
      </c>
      <c r="V2695" s="5">
        <f ca="1">IF(AND($G2696,NOT(ISTEXT($G2695)),ISNUMBER(Poczatek),ISNUMBER(Koniec_Projekt)),IFERROR(IF($D2695=LataProjekcji,$F2695,IF($D2695&lt;LataProjekcji,IF((SUM($K2695:U2695)+12)&lt;$D2698,12,$D2698-SUM($K2695:U2695)),0)),0),0)</f>
        <v>0</v>
      </c>
      <c r="W2695" s="5">
        <f ca="1">IF(AND($G2696,NOT(ISTEXT($G2695)),ISNUMBER(Poczatek),ISNUMBER(Koniec_Projekt)),IFERROR(IF($D2695=LataProjekcji,$F2695,IF($D2695&lt;LataProjekcji,IF((SUM($K2695:V2695)+12)&lt;$D2698,12,$D2698-SUM($K2695:V2695)),0)),0),0)</f>
        <v>0</v>
      </c>
      <c r="X2695" s="5">
        <f ca="1">IF(AND($G2696,NOT(ISTEXT($G2695)),ISNUMBER(Poczatek),ISNUMBER(Koniec_Projekt)),IFERROR(IF($D2695=LataProjekcji,$F2695,IF($D2695&lt;LataProjekcji,IF((SUM($K2695:W2695)+12)&lt;$D2698,12,$D2698-SUM($K2695:W2695)),0)),0),0)</f>
        <v>0</v>
      </c>
    </row>
    <row r="2696" spans="2:24" hidden="1">
      <c r="B2696" s="554" t="s">
        <v>807</v>
      </c>
      <c r="D2696" s="5">
        <f ca="1">D1526</f>
        <v>0</v>
      </c>
      <c r="E2696" s="474">
        <f ca="1">E1526</f>
        <v>0</v>
      </c>
      <c r="F2696" s="474">
        <f ca="1">F1526</f>
        <v>0</v>
      </c>
      <c r="G2696" s="1" t="b">
        <f>NOT(ISBLANK(am_budynki))</f>
        <v>0</v>
      </c>
      <c r="H2696" s="566" t="b">
        <f ca="1">SUM(K2696:X2696)=E2698</f>
        <v>1</v>
      </c>
      <c r="I2696" s="1" t="s">
        <v>802</v>
      </c>
      <c r="K2696" s="565">
        <f ca="1">IF(AND($G2696,NOT(ISTEXT($G2695)),ISNUMBER(Poczatek),ISNUMBER(Koniec_Projekt)),IFERROR(IF($D2695=LataProjekcji,IF($F2695&gt;$E2698,$E2698,$F2695),IF($D2698&gt;=$E2698,(IF($D2695&lt;LataProjekcji,IF((SUM(J2696:$K2696)+12)&lt;$E2698,12,$E2698-SUM(J2696:$K2696)),0)),(IF($D2695&lt;LataProjekcji,IF((SUM(J2696:$K2696)+12)&lt;$D2698,12,$D2698-SUM(J2696:$K2696)),0)))),0),0)</f>
        <v>0</v>
      </c>
      <c r="L2696" s="565">
        <f ca="1">IF(AND($G2696,NOT(ISTEXT($G2695)),ISNUMBER(Poczatek),ISNUMBER(Koniec_Projekt)),IFERROR(IF($D2695=LataProjekcji,IF($F2695&gt;$E2698,$E2698,$F2695),IF($D2698&gt;=$E2698,(IF($D2695&lt;LataProjekcji,IF((SUM($K2696:K2696)+12)&lt;$E2698,12,$E2698-SUM($K2696:K2696)),0)),(IF($D2695&lt;LataProjekcji,IF((SUM($K2696:K2696)+12)&lt;$D2698,12,$D2698-SUM($K2696:K2696)),0)))),0),0)</f>
        <v>0</v>
      </c>
      <c r="M2696" s="565">
        <f ca="1">IF(AND($G2696,NOT(ISTEXT($G2695)),ISNUMBER(Poczatek),ISNUMBER(Koniec_Projekt)),IFERROR(IF($D2695=LataProjekcji,IF($F2695&gt;$E2698,$E2698,$F2695),IF($D2698&gt;=$E2698,(IF($D2695&lt;LataProjekcji,IF((SUM($K2696:L2696)+12)&lt;$E2698,12,$E2698-SUM($K2696:L2696)),0)),(IF($D2695&lt;LataProjekcji,IF((SUM($K2696:L2696)+12)&lt;$D2698,12,$D2698-SUM($K2696:L2696)),0)))),0),0)</f>
        <v>0</v>
      </c>
      <c r="N2696" s="565">
        <f ca="1">IF(AND($G2696,NOT(ISTEXT($G2695)),ISNUMBER(Poczatek),ISNUMBER(Koniec_Projekt)),IFERROR(IF($D2695=LataProjekcji,IF($F2695&gt;$E2698,$E2698,$F2695),IF($D2698&gt;=$E2698,(IF($D2695&lt;LataProjekcji,IF((SUM($K2696:M2696)+12)&lt;$E2698,12,$E2698-SUM($K2696:M2696)),0)),(IF($D2695&lt;LataProjekcji,IF((SUM($K2696:M2696)+12)&lt;$D2698,12,$D2698-SUM($K2696:M2696)),0)))),0),0)</f>
        <v>0</v>
      </c>
      <c r="O2696" s="565">
        <f ca="1">IF(AND($G2696,NOT(ISTEXT($G2695)),ISNUMBER(Poczatek),ISNUMBER(Koniec_Projekt)),IFERROR(IF($D2695=LataProjekcji,IF($F2695&gt;$E2698,$E2698,$F2695),IF($D2698&gt;=$E2698,(IF($D2695&lt;LataProjekcji,IF((SUM($K2696:N2696)+12)&lt;$E2698,12,$E2698-SUM($K2696:N2696)),0)),(IF($D2695&lt;LataProjekcji,IF((SUM($K2696:N2696)+12)&lt;$D2698,12,$D2698-SUM($K2696:N2696)),0)))),0),0)</f>
        <v>0</v>
      </c>
      <c r="P2696" s="565">
        <f ca="1">IF(AND($G2696,NOT(ISTEXT($G2695)),ISNUMBER(Poczatek),ISNUMBER(Koniec_Projekt)),IFERROR(IF($D2695=LataProjekcji,IF($F2695&gt;$E2698,$E2698,$F2695),IF($D2698&gt;=$E2698,(IF($D2695&lt;LataProjekcji,IF((SUM($K2696:O2696)+12)&lt;$E2698,12,$E2698-SUM($K2696:O2696)),0)),(IF($D2695&lt;LataProjekcji,IF((SUM($K2696:O2696)+12)&lt;$D2698,12,$D2698-SUM($K2696:O2696)),0)))),0),0)</f>
        <v>0</v>
      </c>
      <c r="Q2696" s="565">
        <f ca="1">IF(AND($G2696,NOT(ISTEXT($G2695)),ISNUMBER(Poczatek),ISNUMBER(Koniec_Projekt)),IFERROR(IF($D2695=LataProjekcji,IF($F2695&gt;$E2698,$E2698,$F2695),IF($D2698&gt;=$E2698,(IF($D2695&lt;LataProjekcji,IF((SUM($K2696:P2696)+12)&lt;$E2698,12,$E2698-SUM($K2696:P2696)),0)),(IF($D2695&lt;LataProjekcji,IF((SUM($K2696:P2696)+12)&lt;$D2698,12,$D2698-SUM($K2696:P2696)),0)))),0),0)</f>
        <v>0</v>
      </c>
      <c r="R2696" s="565">
        <f ca="1">IF(AND($G2696,NOT(ISTEXT($G2695)),ISNUMBER(Poczatek),ISNUMBER(Koniec_Projekt)),IFERROR(IF($D2695=LataProjekcji,IF($F2695&gt;$E2698,$E2698,$F2695),IF($D2698&gt;=$E2698,(IF($D2695&lt;LataProjekcji,IF((SUM($K2696:Q2696)+12)&lt;$E2698,12,$E2698-SUM($K2696:Q2696)),0)),(IF($D2695&lt;LataProjekcji,IF((SUM($K2696:Q2696)+12)&lt;$D2698,12,$D2698-SUM($K2696:Q2696)),0)))),0),0)</f>
        <v>0</v>
      </c>
      <c r="S2696" s="565">
        <f ca="1">IF(AND($G2696,NOT(ISTEXT($G2695)),ISNUMBER(Poczatek),ISNUMBER(Koniec_Projekt)),IFERROR(IF($D2695=LataProjekcji,IF($F2695&gt;$E2698,$E2698,$F2695),IF($D2698&gt;=$E2698,(IF($D2695&lt;LataProjekcji,IF((SUM($K2696:R2696)+12)&lt;$E2698,12,$E2698-SUM($K2696:R2696)),0)),(IF($D2695&lt;LataProjekcji,IF((SUM($K2696:R2696)+12)&lt;$D2698,12,$D2698-SUM($K2696:R2696)),0)))),0),0)</f>
        <v>0</v>
      </c>
      <c r="T2696" s="565">
        <f ca="1">IF(AND($G2696,NOT(ISTEXT($G2695)),ISNUMBER(Poczatek),ISNUMBER(Koniec_Projekt)),IFERROR(IF($D2695=LataProjekcji,IF($F2695&gt;$E2698,$E2698,$F2695),IF($D2698&gt;=$E2698,(IF($D2695&lt;LataProjekcji,IF((SUM($K2696:S2696)+12)&lt;$E2698,12,$E2698-SUM($K2696:S2696)),0)),(IF($D2695&lt;LataProjekcji,IF((SUM($K2696:S2696)+12)&lt;$D2698,12,$D2698-SUM($K2696:S2696)),0)))),0),0)</f>
        <v>0</v>
      </c>
      <c r="U2696" s="565">
        <f ca="1">IF(AND($G2696,NOT(ISTEXT($G2695)),ISNUMBER(Poczatek),ISNUMBER(Koniec_Projekt)),IFERROR(IF($D2695=LataProjekcji,IF($F2695&gt;$E2698,$E2698,$F2695),IF($D2698&gt;=$E2698,(IF($D2695&lt;LataProjekcji,IF((SUM($K2696:T2696)+12)&lt;$E2698,12,$E2698-SUM($K2696:T2696)),0)),(IF($D2695&lt;LataProjekcji,IF((SUM($K2696:T2696)+12)&lt;$D2698,12,$D2698-SUM($K2696:T2696)),0)))),0),0)</f>
        <v>0</v>
      </c>
      <c r="V2696" s="565">
        <f ca="1">IF(AND($G2696,NOT(ISTEXT($G2695)),ISNUMBER(Poczatek),ISNUMBER(Koniec_Projekt)),IFERROR(IF($D2695=LataProjekcji,IF($F2695&gt;$E2698,$E2698,$F2695),IF($D2698&gt;=$E2698,(IF($D2695&lt;LataProjekcji,IF((SUM($K2696:U2696)+12)&lt;$E2698,12,$E2698-SUM($K2696:U2696)),0)),(IF($D2695&lt;LataProjekcji,IF((SUM($K2696:U2696)+12)&lt;$D2698,12,$D2698-SUM($K2696:U2696)),0)))),0),0)</f>
        <v>0</v>
      </c>
      <c r="W2696" s="565">
        <f ca="1">IF(AND($G2696,NOT(ISTEXT($G2695)),ISNUMBER(Poczatek),ISNUMBER(Koniec_Projekt)),IFERROR(IF($D2695=LataProjekcji,IF($F2695&gt;$E2698,$E2698,$F2695),IF($D2698&gt;=$E2698,(IF($D2695&lt;LataProjekcji,IF((SUM($K2696:V2696)+12)&lt;$E2698,12,$E2698-SUM($K2696:V2696)),0)),(IF($D2695&lt;LataProjekcji,IF((SUM($K2696:V2696)+12)&lt;$D2698,12,$D2698-SUM($K2696:V2696)),0)))),0),0)</f>
        <v>0</v>
      </c>
      <c r="X2696" s="565">
        <f ca="1">IF(AND($G2696,NOT(ISTEXT($G2695)),ISNUMBER(Poczatek),ISNUMBER(Koniec_Projekt)),IFERROR(IF($D2695=LataProjekcji,IF($F2695&gt;$E2698,$E2698,$F2695),IF($D2698&gt;=$E2698,(IF($D2695&lt;LataProjekcji,IF((SUM($K2696:W2696)+12)&lt;$E2698,12,$E2698-SUM($K2696:W2696)),0)),(IF($D2695&lt;LataProjekcji,IF((SUM($K2696:W2696)+12)&lt;$D2698,12,$D2698-SUM($K2696:W2696)),0)))),0),0)</f>
        <v>0</v>
      </c>
    </row>
    <row r="2697" spans="2:24" hidden="1">
      <c r="B2697" s="554" t="s">
        <v>806</v>
      </c>
      <c r="D2697" s="474">
        <f ca="1">D1527</f>
        <v>0</v>
      </c>
      <c r="E2697" s="474">
        <f ca="1">IF(D2696&gt;10,ROUND(D2697/12,2),D2697)</f>
        <v>0</v>
      </c>
      <c r="F2697" s="552">
        <f>Koniec_Projekt</f>
        <v>0</v>
      </c>
      <c r="G2697" s="330">
        <f>Miesiac_Koniec_Projekt</f>
        <v>0</v>
      </c>
      <c r="H2697" s="566" t="b">
        <f ca="1">SUM(K2697:X2697)=D2696</f>
        <v>1</v>
      </c>
      <c r="I2697" s="1" t="s">
        <v>739</v>
      </c>
      <c r="K2697" s="256">
        <f ca="1">IF(AND($G2696,NOT(ISTEXT($G2695)),ISNUMBER(Poczatek),ISNUMBER(Koniec_Projekt)),IFERROR(IF(LataProjekcji=$F2698,ROUND($D2696,0),ROUND(K2695*$E2697,0)),0),0)</f>
        <v>0</v>
      </c>
      <c r="L2697" s="5">
        <f ca="1">IF(AND($G2696,NOT(ISTEXT($G2695)),ISNUMBER(Poczatek),ISNUMBER(Koniec_Projekt)),IFERROR(IF(LataProjekcji=$F2698,ROUND($D2696-SUM(K2697:$K2697),0),ROUND(L2695*$E2697,0)),0),0)</f>
        <v>0</v>
      </c>
      <c r="M2697" s="5">
        <f ca="1">IF(AND($G2696,NOT(ISTEXT($G2695)),ISNUMBER(Poczatek),ISNUMBER(Koniec_Projekt)),IFERROR(IF(LataProjekcji=$F2698,ROUND($D2696-SUM($K2697:L2697),0),ROUND(M2695*$E2697,0)),0),0)</f>
        <v>0</v>
      </c>
      <c r="N2697" s="5">
        <f ca="1">IF(AND($G2696,NOT(ISTEXT($G2695)),ISNUMBER(Poczatek),ISNUMBER(Koniec_Projekt)),IFERROR(IF(LataProjekcji=$F2698,ROUND($D2696-SUM($K2697:M2697),0),ROUND(N2695*$E2697,0)),0),0)</f>
        <v>0</v>
      </c>
      <c r="O2697" s="5">
        <f ca="1">IF(AND($G2696,NOT(ISTEXT($G2695)),ISNUMBER(Poczatek),ISNUMBER(Koniec_Projekt)),IFERROR(IF(LataProjekcji=$F2698,ROUND($D2696-SUM($K2697:N2697),0),ROUND(O2695*$E2697,0)),0),0)</f>
        <v>0</v>
      </c>
      <c r="P2697" s="5">
        <f ca="1">IF(AND($G2696,NOT(ISTEXT($G2695)),ISNUMBER(Poczatek),ISNUMBER(Koniec_Projekt)),IFERROR(IF(LataProjekcji=$F2698,ROUND($D2696-SUM($K2697:O2697),0),ROUND(P2695*$E2697,0)),0),0)</f>
        <v>0</v>
      </c>
      <c r="Q2697" s="5">
        <f ca="1">IF(AND($G2696,NOT(ISTEXT($G2695)),ISNUMBER(Poczatek),ISNUMBER(Koniec_Projekt)),IFERROR(IF(LataProjekcji=$F2698,ROUND($D2696-SUM($K2697:P2697),0),ROUND(Q2695*$E2697,0)),0),0)</f>
        <v>0</v>
      </c>
      <c r="R2697" s="5">
        <f ca="1">IF(AND($G2696,NOT(ISTEXT($G2695)),ISNUMBER(Poczatek),ISNUMBER(Koniec_Projekt)),IFERROR(IF(LataProjekcji=$F2698,ROUND($D2696-SUM($K2697:Q2697),0),ROUND(R2695*$E2697,0)),0),0)</f>
        <v>0</v>
      </c>
      <c r="S2697" s="5">
        <f ca="1">IF(AND($G2696,NOT(ISTEXT($G2695)),ISNUMBER(Poczatek),ISNUMBER(Koniec_Projekt)),IFERROR(IF(LataProjekcji=$F2698,ROUND($D2696-SUM($K2697:R2697),0),ROUND(S2695*$E2697,0)),0),0)</f>
        <v>0</v>
      </c>
      <c r="T2697" s="5">
        <f ca="1">IF(AND($G2696,NOT(ISTEXT($G2695)),ISNUMBER(Poczatek),ISNUMBER(Koniec_Projekt)),IFERROR(IF(LataProjekcji=$F2698,ROUND($D2696-SUM($K2697:S2697),0),ROUND(T2695*$E2697,0)),0),0)</f>
        <v>0</v>
      </c>
      <c r="U2697" s="5">
        <f ca="1">IF(AND($G2696,NOT(ISTEXT($G2695)),ISNUMBER(Poczatek),ISNUMBER(Koniec_Projekt)),IFERROR(IF(LataProjekcji=$F2698,ROUND($D2696-SUM($K2697:T2697),0),ROUND(U2695*$E2697,0)),0),0)</f>
        <v>0</v>
      </c>
      <c r="V2697" s="5">
        <f ca="1">IF(AND($G2696,NOT(ISTEXT($G2695)),ISNUMBER(Poczatek),ISNUMBER(Koniec_Projekt)),IFERROR(IF(LataProjekcji=$F2698,ROUND($D2696-SUM($K2697:U2697),0),ROUND(V2695*$E2697,0)),0),0)</f>
        <v>0</v>
      </c>
      <c r="W2697" s="5">
        <f ca="1">IF(AND($G2696,NOT(ISTEXT($G2695)),ISNUMBER(Poczatek),ISNUMBER(Koniec_Projekt)),IFERROR(IF(LataProjekcji=$F2698,ROUND($D2696-SUM($K2697:V2697),0),ROUND(W2695*$E2697,0)),0),0)</f>
        <v>0</v>
      </c>
      <c r="X2697" s="5">
        <f ca="1">IF(AND($G2696,NOT(ISTEXT($G2695)),ISNUMBER(Poczatek),ISNUMBER(Koniec_Projekt)),IFERROR(IF(LataProjekcji=$F2698,ROUND($D2696-SUM($K2697:W2697),0),ROUND(X2695*$E2697,0)),0),0)</f>
        <v>0</v>
      </c>
    </row>
    <row r="2698" spans="2:24" hidden="1">
      <c r="B2698" s="554" t="s">
        <v>803</v>
      </c>
      <c r="D2698" s="1">
        <f ca="1">IFERROR(ROUNDUP(D2696/E2697,0),0)</f>
        <v>0</v>
      </c>
      <c r="E2698" s="1">
        <f ca="1">IF(D2698=0,0,DATEDIF(DATE(D2695,E2695,1),DATE(F2697,G2697,1),"m"))</f>
        <v>0</v>
      </c>
      <c r="F2698" s="1" t="str">
        <f ca="1">IFERROR(YEAR(G2695),"brak daty")</f>
        <v>brak daty</v>
      </c>
      <c r="G2698" s="1" t="str">
        <f ca="1">IFERROR(MONTH(G2695),"brak daty")</f>
        <v>brak daty</v>
      </c>
      <c r="I2698" s="1" t="s">
        <v>444</v>
      </c>
      <c r="K2698" s="5">
        <f ca="1">IF(AND($G2696,NOT(ISTEXT($G2695)),ISNUMBER(Poczatek),ISNUMBER(Koniec_Projekt)),IFERROR(IF(LataProjekcji=$F2697,IF(AND($G2697=$G2698,$F2697=$F2698),ROUND($D2696-SUM($K2698),0),ROUND(K2696*$E2697,0)),IF(LataProjekcji&gt;$F2697,0,ROUND(K2696*$E2697,0))),0),0)</f>
        <v>0</v>
      </c>
      <c r="L2698" s="5">
        <f ca="1">IF(AND($G2696,NOT(ISTEXT($G2695)),ISNUMBER(Poczatek),ISNUMBER(Koniec_Projekt)),IFERROR(IF(LataProjekcji=$F2697,IF(AND($G2697=$G2698,$F2697=$F2698),ROUND($D2696-SUM($K2698:K2698),0),ROUND(L2696*$E2697,0)),IF(LataProjekcji&gt;$F2697,0,ROUND(L2696*$E2697,0))),0),0)</f>
        <v>0</v>
      </c>
      <c r="M2698" s="5">
        <f ca="1">IF(AND($G2696,NOT(ISTEXT($G2695)),ISNUMBER(Poczatek),ISNUMBER(Koniec_Projekt)),IFERROR(IF(LataProjekcji=$F2697,IF(AND($G2697=$G2698,$F2697=$F2698),ROUND($D2696-SUM($K2698:L2698),0),ROUND(M2696*$E2697,0)),IF(LataProjekcji&gt;$F2697,0,ROUND(M2696*$E2697,0))),0),0)</f>
        <v>0</v>
      </c>
      <c r="N2698" s="5">
        <f ca="1">IF(AND($G2696,NOT(ISTEXT($G2695)),ISNUMBER(Poczatek),ISNUMBER(Koniec_Projekt)),IFERROR(IF(LataProjekcji=$F2697,IF(AND($G2697=$G2698,$F2697=$F2698),ROUND($D2696-SUM($K2698:M2698),0),ROUND(N2696*$E2697,0)),IF(LataProjekcji&gt;$F2697,0,ROUND(N2696*$E2697,0))),0),0)</f>
        <v>0</v>
      </c>
      <c r="O2698" s="5">
        <f ca="1">IF(AND($G2696,NOT(ISTEXT($G2695)),ISNUMBER(Poczatek),ISNUMBER(Koniec_Projekt)),IFERROR(IF(LataProjekcji=$F2697,IF(AND($G2697=$G2698,$F2697=$F2698),ROUND($D2696-SUM($K2698:N2698),0),ROUND(O2696*$E2697,0)),IF(LataProjekcji&gt;$F2697,0,ROUND(O2696*$E2697,0))),0),0)</f>
        <v>0</v>
      </c>
      <c r="P2698" s="5">
        <f ca="1">IF(AND($G2696,NOT(ISTEXT($G2695)),ISNUMBER(Poczatek),ISNUMBER(Koniec_Projekt)),IFERROR(IF(LataProjekcji=$F2697,IF(AND($G2697=$G2698,$F2697=$F2698),ROUND($D2696-SUM($K2698:O2698),0),ROUND(P2696*$E2697,0)),IF(LataProjekcji&gt;$F2697,0,ROUND(P2696*$E2697,0))),0),0)</f>
        <v>0</v>
      </c>
      <c r="Q2698" s="5">
        <f ca="1">IF(AND($G2696,NOT(ISTEXT($G2695)),ISNUMBER(Poczatek),ISNUMBER(Koniec_Projekt)),IFERROR(IF(LataProjekcji=$F2697,IF(AND($G2697=$G2698,$F2697=$F2698),ROUND($D2696-SUM($K2698:P2698),0),ROUND(Q2696*$E2697,0)),IF(LataProjekcji&gt;$F2697,0,ROUND(Q2696*$E2697,0))),0),0)</f>
        <v>0</v>
      </c>
      <c r="R2698" s="5">
        <f ca="1">IF(AND($G2696,NOT(ISTEXT($G2695)),ISNUMBER(Poczatek),ISNUMBER(Koniec_Projekt)),IFERROR(IF(LataProjekcji=$F2697,IF(AND($G2697=$G2698,$F2697=$F2698),ROUND($D2696-SUM($K2698:Q2698),0),ROUND(R2696*$E2697,0)),IF(LataProjekcji&gt;$F2697,0,ROUND(R2696*$E2697,0))),0),0)</f>
        <v>0</v>
      </c>
      <c r="S2698" s="5">
        <f ca="1">IF(AND($G2696,NOT(ISTEXT($G2695)),ISNUMBER(Poczatek),ISNUMBER(Koniec_Projekt)),IFERROR(IF(LataProjekcji=$F2697,IF(AND($G2697=$G2698,$F2697=$F2698),ROUND($D2696-SUM($K2698:R2698),0),ROUND(S2696*$E2697,0)),IF(LataProjekcji&gt;$F2697,0,ROUND(S2696*$E2697,0))),0),0)</f>
        <v>0</v>
      </c>
      <c r="T2698" s="5">
        <f ca="1">IF(AND($G2696,NOT(ISTEXT($G2695)),ISNUMBER(Poczatek),ISNUMBER(Koniec_Projekt)),IFERROR(IF(LataProjekcji=$F2697,IF(AND($G2697=$G2698,$F2697=$F2698),ROUND($D2696-SUM($K2698:S2698),0),ROUND(T2696*$E2697,0)),IF(LataProjekcji&gt;$F2697,0,ROUND(T2696*$E2697,0))),0),0)</f>
        <v>0</v>
      </c>
      <c r="U2698" s="5">
        <f ca="1">IF(AND($G2696,NOT(ISTEXT($G2695)),ISNUMBER(Poczatek),ISNUMBER(Koniec_Projekt)),IFERROR(IF(LataProjekcji=$F2697,IF(AND($G2697=$G2698,$F2697=$F2698),ROUND($D2696-SUM($K2698:T2698),0),ROUND(U2696*$E2697,0)),IF(LataProjekcji&gt;$F2697,0,ROUND(U2696*$E2697,0))),0),0)</f>
        <v>0</v>
      </c>
      <c r="V2698" s="5">
        <f ca="1">IF(AND($G2696,NOT(ISTEXT($G2695)),ISNUMBER(Poczatek),ISNUMBER(Koniec_Projekt)),IFERROR(IF(LataProjekcji=$F2697,IF(AND($G2697=$G2698,$F2697=$F2698),ROUND($D2696-SUM($K2698:U2698),0),ROUND(V2696*$E2697,0)),IF(LataProjekcji&gt;$F2697,0,ROUND(V2696*$E2697,0))),0),0)</f>
        <v>0</v>
      </c>
      <c r="W2698" s="5">
        <f ca="1">IF(AND($G2696,NOT(ISTEXT($G2695)),ISNUMBER(Poczatek),ISNUMBER(Koniec_Projekt)),IFERROR(IF(LataProjekcji=$F2697,IF(AND($G2697=$G2698,$F2697=$F2698),ROUND($D2696-SUM($K2698:V2698),0),ROUND(W2696*$E2697,0)),IF(LataProjekcji&gt;$F2697,0,ROUND(W2696*$E2697,0))),0),0)</f>
        <v>0</v>
      </c>
      <c r="X2698" s="5">
        <f ca="1">IF(AND($G2696,NOT(ISTEXT($G2695)),ISNUMBER(Poczatek),ISNUMBER(Koniec_Projekt)),IFERROR(IF(LataProjekcji=$F2697,IF(AND($G2697=$G2698,$F2697=$F2698),ROUND($D2696-SUM($K2698:W2698),0),ROUND(X2696*$E2697,0)),IF(LataProjekcji&gt;$F2697,0,ROUND(X2696*$E2697,0))),0),0)</f>
        <v>0</v>
      </c>
    </row>
    <row r="2699" spans="2:24" ht="12.75" hidden="1" thickBot="1">
      <c r="B2699" s="555" t="s">
        <v>804</v>
      </c>
      <c r="C2699" s="556"/>
      <c r="D2699" s="557">
        <f ca="1">IF(D2696&gt;10,ROUND((D2698-1)*E2697,0),E2697)</f>
        <v>0</v>
      </c>
      <c r="E2699" s="557">
        <f ca="1">D2696-D2699</f>
        <v>0</v>
      </c>
      <c r="F2699" s="556"/>
      <c r="G2699" s="556"/>
      <c r="H2699" s="556"/>
      <c r="I2699" s="556"/>
      <c r="J2699" s="556"/>
      <c r="K2699" s="556"/>
      <c r="L2699" s="556"/>
      <c r="M2699" s="556"/>
      <c r="N2699" s="556"/>
      <c r="O2699" s="556"/>
      <c r="P2699" s="556"/>
      <c r="Q2699" s="556"/>
      <c r="R2699" s="556"/>
      <c r="S2699" s="556"/>
      <c r="T2699" s="556"/>
      <c r="U2699" s="556"/>
      <c r="V2699" s="556"/>
      <c r="W2699" s="556"/>
      <c r="X2699" s="556"/>
    </row>
    <row r="2700" spans="2:24" ht="12.75" hidden="1" thickTop="1"/>
    <row r="2701" spans="2:24" ht="12.75" hidden="1" thickBot="1">
      <c r="B2701" s="558" t="str">
        <f ca="1">"nazwa ST: "&amp;B1531</f>
        <v xml:space="preserve">nazwa ST: </v>
      </c>
      <c r="C2701" s="558"/>
      <c r="D2701" s="559">
        <f>D1531</f>
        <v>1234</v>
      </c>
      <c r="E2701" s="558"/>
      <c r="F2701" s="558"/>
      <c r="G2701" s="558"/>
      <c r="H2701" s="558"/>
      <c r="I2701" s="558"/>
      <c r="J2701" s="558"/>
      <c r="K2701" s="567" t="str">
        <f t="shared" ref="K2701:X2701" si="1765">LataProjekcji</f>
        <v>Uzupełnij dane</v>
      </c>
      <c r="L2701" s="567" t="str">
        <f t="shared" si="1765"/>
        <v/>
      </c>
      <c r="M2701" s="567" t="str">
        <f t="shared" si="1765"/>
        <v/>
      </c>
      <c r="N2701" s="567" t="str">
        <f t="shared" si="1765"/>
        <v/>
      </c>
      <c r="O2701" s="567" t="str">
        <f t="shared" si="1765"/>
        <v/>
      </c>
      <c r="P2701" s="567" t="str">
        <f t="shared" si="1765"/>
        <v/>
      </c>
      <c r="Q2701" s="567" t="str">
        <f t="shared" si="1765"/>
        <v/>
      </c>
      <c r="R2701" s="567" t="str">
        <f t="shared" si="1765"/>
        <v/>
      </c>
      <c r="S2701" s="567" t="str">
        <f t="shared" si="1765"/>
        <v/>
      </c>
      <c r="T2701" s="567" t="str">
        <f t="shared" si="1765"/>
        <v/>
      </c>
      <c r="U2701" s="567" t="str">
        <f t="shared" si="1765"/>
        <v/>
      </c>
      <c r="V2701" s="567" t="str">
        <f t="shared" si="1765"/>
        <v/>
      </c>
      <c r="W2701" s="567" t="str">
        <f t="shared" si="1765"/>
        <v/>
      </c>
      <c r="X2701" s="567" t="str">
        <f t="shared" si="1765"/>
        <v/>
      </c>
    </row>
    <row r="2702" spans="2:24" hidden="1">
      <c r="B2702" s="554" t="s">
        <v>805</v>
      </c>
      <c r="D2702" s="1">
        <f ca="1">D1532</f>
        <v>0</v>
      </c>
      <c r="E2702" s="1">
        <f ca="1">E1532</f>
        <v>0</v>
      </c>
      <c r="F2702" s="1">
        <f ca="1">IF(D2703&gt;10,F1532,1)</f>
        <v>1</v>
      </c>
      <c r="G2702" s="553" t="str">
        <f ca="1">IF(OR(ISBLANK(OFFSET($E$269,$D2701,0)),ISTEXT(OFFSET($E$269,$D2701,0))),"brak daty",IF(D2703&gt;10,EDATE(OFFSET($E$269,$D2701,0),D2705),DATE(D2702,E2702,1)))</f>
        <v>brak daty</v>
      </c>
      <c r="H2702" s="566" t="b">
        <f ca="1">SUM(K2702:X2702)=D2705</f>
        <v>1</v>
      </c>
      <c r="I2702" s="1" t="s">
        <v>801</v>
      </c>
      <c r="K2702" s="5">
        <f ca="1">IF(AND($G2703,NOT(ISTEXT($G2702)),ISNUMBER(Poczatek),ISNUMBER(Koniec_Projekt)),IFERROR(IF($D2702=LataProjekcji,$F2702,IF($D2702&lt;LataProjekcji,IF((SUM(K2702)+12)&lt;$D2705,12,$D2705-SUM(K2702)),0)),0),0)</f>
        <v>0</v>
      </c>
      <c r="L2702" s="5">
        <f ca="1">IF(AND($G2703,NOT(ISTEXT($G2702)),ISNUMBER(Poczatek),ISNUMBER(Koniec_Projekt)),IFERROR(IF($D2702=LataProjekcji,$F2702,IF($D2702&lt;LataProjekcji,IF((SUM($K2702:K2702)+12)&lt;$D2705,12,$D2705-SUM($K2702:K2702)),0)),0),0)</f>
        <v>0</v>
      </c>
      <c r="M2702" s="5">
        <f ca="1">IF(AND($G2703,NOT(ISTEXT($G2702)),ISNUMBER(Poczatek),ISNUMBER(Koniec_Projekt)),IFERROR(IF($D2702=LataProjekcji,$F2702,IF($D2702&lt;LataProjekcji,IF((SUM($K2702:L2702)+12)&lt;$D2705,12,$D2705-SUM($K2702:L2702)),0)),0),0)</f>
        <v>0</v>
      </c>
      <c r="N2702" s="5">
        <f ca="1">IF(AND($G2703,NOT(ISTEXT($G2702)),ISNUMBER(Poczatek),ISNUMBER(Koniec_Projekt)),IFERROR(IF($D2702=LataProjekcji,$F2702,IF($D2702&lt;LataProjekcji,IF((SUM($K2702:M2702)+12)&lt;$D2705,12,$D2705-SUM($K2702:M2702)),0)),0),0)</f>
        <v>0</v>
      </c>
      <c r="O2702" s="5">
        <f ca="1">IF(AND($G2703,NOT(ISTEXT($G2702)),ISNUMBER(Poczatek),ISNUMBER(Koniec_Projekt)),IFERROR(IF($D2702=LataProjekcji,$F2702,IF($D2702&lt;LataProjekcji,IF((SUM($K2702:N2702)+12)&lt;$D2705,12,$D2705-SUM($K2702:N2702)),0)),0),0)</f>
        <v>0</v>
      </c>
      <c r="P2702" s="5">
        <f ca="1">IF(AND($G2703,NOT(ISTEXT($G2702)),ISNUMBER(Poczatek),ISNUMBER(Koniec_Projekt)),IFERROR(IF($D2702=LataProjekcji,$F2702,IF($D2702&lt;LataProjekcji,IF((SUM($K2702:O2702)+12)&lt;$D2705,12,$D2705-SUM($K2702:O2702)),0)),0),0)</f>
        <v>0</v>
      </c>
      <c r="Q2702" s="5">
        <f ca="1">IF(AND($G2703,NOT(ISTEXT($G2702)),ISNUMBER(Poczatek),ISNUMBER(Koniec_Projekt)),IFERROR(IF($D2702=LataProjekcji,$F2702,IF($D2702&lt;LataProjekcji,IF((SUM($K2702:P2702)+12)&lt;$D2705,12,$D2705-SUM($K2702:P2702)),0)),0),0)</f>
        <v>0</v>
      </c>
      <c r="R2702" s="5">
        <f ca="1">IF(AND($G2703,NOT(ISTEXT($G2702)),ISNUMBER(Poczatek),ISNUMBER(Koniec_Projekt)),IFERROR(IF($D2702=LataProjekcji,$F2702,IF($D2702&lt;LataProjekcji,IF((SUM($K2702:Q2702)+12)&lt;$D2705,12,$D2705-SUM($K2702:Q2702)),0)),0),0)</f>
        <v>0</v>
      </c>
      <c r="S2702" s="5">
        <f ca="1">IF(AND($G2703,NOT(ISTEXT($G2702)),ISNUMBER(Poczatek),ISNUMBER(Koniec_Projekt)),IFERROR(IF($D2702=LataProjekcji,$F2702,IF($D2702&lt;LataProjekcji,IF((SUM($K2702:R2702)+12)&lt;$D2705,12,$D2705-SUM($K2702:R2702)),0)),0),0)</f>
        <v>0</v>
      </c>
      <c r="T2702" s="5">
        <f ca="1">IF(AND($G2703,NOT(ISTEXT($G2702)),ISNUMBER(Poczatek),ISNUMBER(Koniec_Projekt)),IFERROR(IF($D2702=LataProjekcji,$F2702,IF($D2702&lt;LataProjekcji,IF((SUM($K2702:S2702)+12)&lt;$D2705,12,$D2705-SUM($K2702:S2702)),0)),0),0)</f>
        <v>0</v>
      </c>
      <c r="U2702" s="5">
        <f ca="1">IF(AND($G2703,NOT(ISTEXT($G2702)),ISNUMBER(Poczatek),ISNUMBER(Koniec_Projekt)),IFERROR(IF($D2702=LataProjekcji,$F2702,IF($D2702&lt;LataProjekcji,IF((SUM($K2702:T2702)+12)&lt;$D2705,12,$D2705-SUM($K2702:T2702)),0)),0),0)</f>
        <v>0</v>
      </c>
      <c r="V2702" s="5">
        <f ca="1">IF(AND($G2703,NOT(ISTEXT($G2702)),ISNUMBER(Poczatek),ISNUMBER(Koniec_Projekt)),IFERROR(IF($D2702=LataProjekcji,$F2702,IF($D2702&lt;LataProjekcji,IF((SUM($K2702:U2702)+12)&lt;$D2705,12,$D2705-SUM($K2702:U2702)),0)),0),0)</f>
        <v>0</v>
      </c>
      <c r="W2702" s="5">
        <f ca="1">IF(AND($G2703,NOT(ISTEXT($G2702)),ISNUMBER(Poczatek),ISNUMBER(Koniec_Projekt)),IFERROR(IF($D2702=LataProjekcji,$F2702,IF($D2702&lt;LataProjekcji,IF((SUM($K2702:V2702)+12)&lt;$D2705,12,$D2705-SUM($K2702:V2702)),0)),0),0)</f>
        <v>0</v>
      </c>
      <c r="X2702" s="5">
        <f ca="1">IF(AND($G2703,NOT(ISTEXT($G2702)),ISNUMBER(Poczatek),ISNUMBER(Koniec_Projekt)),IFERROR(IF($D2702=LataProjekcji,$F2702,IF($D2702&lt;LataProjekcji,IF((SUM($K2702:W2702)+12)&lt;$D2705,12,$D2705-SUM($K2702:W2702)),0)),0),0)</f>
        <v>0</v>
      </c>
    </row>
    <row r="2703" spans="2:24" hidden="1">
      <c r="B2703" s="554" t="s">
        <v>807</v>
      </c>
      <c r="D2703" s="5">
        <f ca="1">D1533</f>
        <v>0</v>
      </c>
      <c r="E2703" s="474">
        <f ca="1">E1533</f>
        <v>0</v>
      </c>
      <c r="F2703" s="474">
        <f ca="1">F1533</f>
        <v>0</v>
      </c>
      <c r="G2703" s="1" t="b">
        <f>NOT(ISBLANK(am_budynki))</f>
        <v>0</v>
      </c>
      <c r="H2703" s="566" t="b">
        <f ca="1">SUM(K2703:X2703)=E2705</f>
        <v>1</v>
      </c>
      <c r="I2703" s="1" t="s">
        <v>802</v>
      </c>
      <c r="K2703" s="565">
        <f ca="1">IF(AND($G2703,NOT(ISTEXT($G2702)),ISNUMBER(Poczatek),ISNUMBER(Koniec_Projekt)),IFERROR(IF($D2702=LataProjekcji,IF($F2702&gt;$E2705,$E2705,$F2702),IF($D2705&gt;=$E2705,(IF($D2702&lt;LataProjekcji,IF((SUM(J2703:$K2703)+12)&lt;$E2705,12,$E2705-SUM(J2703:$K2703)),0)),(IF($D2702&lt;LataProjekcji,IF((SUM(J2703:$K2703)+12)&lt;$D2705,12,$D2705-SUM(J2703:$K2703)),0)))),0),0)</f>
        <v>0</v>
      </c>
      <c r="L2703" s="565">
        <f ca="1">IF(AND($G2703,NOT(ISTEXT($G2702)),ISNUMBER(Poczatek),ISNUMBER(Koniec_Projekt)),IFERROR(IF($D2702=LataProjekcji,IF($F2702&gt;$E2705,$E2705,$F2702),IF($D2705&gt;=$E2705,(IF($D2702&lt;LataProjekcji,IF((SUM($K2703:K2703)+12)&lt;$E2705,12,$E2705-SUM($K2703:K2703)),0)),(IF($D2702&lt;LataProjekcji,IF((SUM($K2703:K2703)+12)&lt;$D2705,12,$D2705-SUM($K2703:K2703)),0)))),0),0)</f>
        <v>0</v>
      </c>
      <c r="M2703" s="565">
        <f ca="1">IF(AND($G2703,NOT(ISTEXT($G2702)),ISNUMBER(Poczatek),ISNUMBER(Koniec_Projekt)),IFERROR(IF($D2702=LataProjekcji,IF($F2702&gt;$E2705,$E2705,$F2702),IF($D2705&gt;=$E2705,(IF($D2702&lt;LataProjekcji,IF((SUM($K2703:L2703)+12)&lt;$E2705,12,$E2705-SUM($K2703:L2703)),0)),(IF($D2702&lt;LataProjekcji,IF((SUM($K2703:L2703)+12)&lt;$D2705,12,$D2705-SUM($K2703:L2703)),0)))),0),0)</f>
        <v>0</v>
      </c>
      <c r="N2703" s="565">
        <f ca="1">IF(AND($G2703,NOT(ISTEXT($G2702)),ISNUMBER(Poczatek),ISNUMBER(Koniec_Projekt)),IFERROR(IF($D2702=LataProjekcji,IF($F2702&gt;$E2705,$E2705,$F2702),IF($D2705&gt;=$E2705,(IF($D2702&lt;LataProjekcji,IF((SUM($K2703:M2703)+12)&lt;$E2705,12,$E2705-SUM($K2703:M2703)),0)),(IF($D2702&lt;LataProjekcji,IF((SUM($K2703:M2703)+12)&lt;$D2705,12,$D2705-SUM($K2703:M2703)),0)))),0),0)</f>
        <v>0</v>
      </c>
      <c r="O2703" s="565">
        <f ca="1">IF(AND($G2703,NOT(ISTEXT($G2702)),ISNUMBER(Poczatek),ISNUMBER(Koniec_Projekt)),IFERROR(IF($D2702=LataProjekcji,IF($F2702&gt;$E2705,$E2705,$F2702),IF($D2705&gt;=$E2705,(IF($D2702&lt;LataProjekcji,IF((SUM($K2703:N2703)+12)&lt;$E2705,12,$E2705-SUM($K2703:N2703)),0)),(IF($D2702&lt;LataProjekcji,IF((SUM($K2703:N2703)+12)&lt;$D2705,12,$D2705-SUM($K2703:N2703)),0)))),0),0)</f>
        <v>0</v>
      </c>
      <c r="P2703" s="565">
        <f ca="1">IF(AND($G2703,NOT(ISTEXT($G2702)),ISNUMBER(Poczatek),ISNUMBER(Koniec_Projekt)),IFERROR(IF($D2702=LataProjekcji,IF($F2702&gt;$E2705,$E2705,$F2702),IF($D2705&gt;=$E2705,(IF($D2702&lt;LataProjekcji,IF((SUM($K2703:O2703)+12)&lt;$E2705,12,$E2705-SUM($K2703:O2703)),0)),(IF($D2702&lt;LataProjekcji,IF((SUM($K2703:O2703)+12)&lt;$D2705,12,$D2705-SUM($K2703:O2703)),0)))),0),0)</f>
        <v>0</v>
      </c>
      <c r="Q2703" s="565">
        <f ca="1">IF(AND($G2703,NOT(ISTEXT($G2702)),ISNUMBER(Poczatek),ISNUMBER(Koniec_Projekt)),IFERROR(IF($D2702=LataProjekcji,IF($F2702&gt;$E2705,$E2705,$F2702),IF($D2705&gt;=$E2705,(IF($D2702&lt;LataProjekcji,IF((SUM($K2703:P2703)+12)&lt;$E2705,12,$E2705-SUM($K2703:P2703)),0)),(IF($D2702&lt;LataProjekcji,IF((SUM($K2703:P2703)+12)&lt;$D2705,12,$D2705-SUM($K2703:P2703)),0)))),0),0)</f>
        <v>0</v>
      </c>
      <c r="R2703" s="565">
        <f ca="1">IF(AND($G2703,NOT(ISTEXT($G2702)),ISNUMBER(Poczatek),ISNUMBER(Koniec_Projekt)),IFERROR(IF($D2702=LataProjekcji,IF($F2702&gt;$E2705,$E2705,$F2702),IF($D2705&gt;=$E2705,(IF($D2702&lt;LataProjekcji,IF((SUM($K2703:Q2703)+12)&lt;$E2705,12,$E2705-SUM($K2703:Q2703)),0)),(IF($D2702&lt;LataProjekcji,IF((SUM($K2703:Q2703)+12)&lt;$D2705,12,$D2705-SUM($K2703:Q2703)),0)))),0),0)</f>
        <v>0</v>
      </c>
      <c r="S2703" s="565">
        <f ca="1">IF(AND($G2703,NOT(ISTEXT($G2702)),ISNUMBER(Poczatek),ISNUMBER(Koniec_Projekt)),IFERROR(IF($D2702=LataProjekcji,IF($F2702&gt;$E2705,$E2705,$F2702),IF($D2705&gt;=$E2705,(IF($D2702&lt;LataProjekcji,IF((SUM($K2703:R2703)+12)&lt;$E2705,12,$E2705-SUM($K2703:R2703)),0)),(IF($D2702&lt;LataProjekcji,IF((SUM($K2703:R2703)+12)&lt;$D2705,12,$D2705-SUM($K2703:R2703)),0)))),0),0)</f>
        <v>0</v>
      </c>
      <c r="T2703" s="565">
        <f ca="1">IF(AND($G2703,NOT(ISTEXT($G2702)),ISNUMBER(Poczatek),ISNUMBER(Koniec_Projekt)),IFERROR(IF($D2702=LataProjekcji,IF($F2702&gt;$E2705,$E2705,$F2702),IF($D2705&gt;=$E2705,(IF($D2702&lt;LataProjekcji,IF((SUM($K2703:S2703)+12)&lt;$E2705,12,$E2705-SUM($K2703:S2703)),0)),(IF($D2702&lt;LataProjekcji,IF((SUM($K2703:S2703)+12)&lt;$D2705,12,$D2705-SUM($K2703:S2703)),0)))),0),0)</f>
        <v>0</v>
      </c>
      <c r="U2703" s="565">
        <f ca="1">IF(AND($G2703,NOT(ISTEXT($G2702)),ISNUMBER(Poczatek),ISNUMBER(Koniec_Projekt)),IFERROR(IF($D2702=LataProjekcji,IF($F2702&gt;$E2705,$E2705,$F2702),IF($D2705&gt;=$E2705,(IF($D2702&lt;LataProjekcji,IF((SUM($K2703:T2703)+12)&lt;$E2705,12,$E2705-SUM($K2703:T2703)),0)),(IF($D2702&lt;LataProjekcji,IF((SUM($K2703:T2703)+12)&lt;$D2705,12,$D2705-SUM($K2703:T2703)),0)))),0),0)</f>
        <v>0</v>
      </c>
      <c r="V2703" s="565">
        <f ca="1">IF(AND($G2703,NOT(ISTEXT($G2702)),ISNUMBER(Poczatek),ISNUMBER(Koniec_Projekt)),IFERROR(IF($D2702=LataProjekcji,IF($F2702&gt;$E2705,$E2705,$F2702),IF($D2705&gt;=$E2705,(IF($D2702&lt;LataProjekcji,IF((SUM($K2703:U2703)+12)&lt;$E2705,12,$E2705-SUM($K2703:U2703)),0)),(IF($D2702&lt;LataProjekcji,IF((SUM($K2703:U2703)+12)&lt;$D2705,12,$D2705-SUM($K2703:U2703)),0)))),0),0)</f>
        <v>0</v>
      </c>
      <c r="W2703" s="565">
        <f ca="1">IF(AND($G2703,NOT(ISTEXT($G2702)),ISNUMBER(Poczatek),ISNUMBER(Koniec_Projekt)),IFERROR(IF($D2702=LataProjekcji,IF($F2702&gt;$E2705,$E2705,$F2702),IF($D2705&gt;=$E2705,(IF($D2702&lt;LataProjekcji,IF((SUM($K2703:V2703)+12)&lt;$E2705,12,$E2705-SUM($K2703:V2703)),0)),(IF($D2702&lt;LataProjekcji,IF((SUM($K2703:V2703)+12)&lt;$D2705,12,$D2705-SUM($K2703:V2703)),0)))),0),0)</f>
        <v>0</v>
      </c>
      <c r="X2703" s="565">
        <f ca="1">IF(AND($G2703,NOT(ISTEXT($G2702)),ISNUMBER(Poczatek),ISNUMBER(Koniec_Projekt)),IFERROR(IF($D2702=LataProjekcji,IF($F2702&gt;$E2705,$E2705,$F2702),IF($D2705&gt;=$E2705,(IF($D2702&lt;LataProjekcji,IF((SUM($K2703:W2703)+12)&lt;$E2705,12,$E2705-SUM($K2703:W2703)),0)),(IF($D2702&lt;LataProjekcji,IF((SUM($K2703:W2703)+12)&lt;$D2705,12,$D2705-SUM($K2703:W2703)),0)))),0),0)</f>
        <v>0</v>
      </c>
    </row>
    <row r="2704" spans="2:24" hidden="1">
      <c r="B2704" s="554" t="s">
        <v>806</v>
      </c>
      <c r="D2704" s="474">
        <f ca="1">D1534</f>
        <v>0</v>
      </c>
      <c r="E2704" s="474">
        <f ca="1">IF(D2703&gt;10,ROUND(D2704/12,2),D2704)</f>
        <v>0</v>
      </c>
      <c r="F2704" s="552">
        <f>Koniec_Projekt</f>
        <v>0</v>
      </c>
      <c r="G2704" s="330">
        <f>Miesiac_Koniec_Projekt</f>
        <v>0</v>
      </c>
      <c r="H2704" s="566" t="b">
        <f ca="1">SUM(K2704:X2704)=D2703</f>
        <v>1</v>
      </c>
      <c r="I2704" s="1" t="s">
        <v>739</v>
      </c>
      <c r="K2704" s="256">
        <f ca="1">IF(AND($G2703,NOT(ISTEXT($G2702)),ISNUMBER(Poczatek),ISNUMBER(Koniec_Projekt)),IFERROR(IF(LataProjekcji=$F2705,ROUND($D2703,0),ROUND(K2702*$E2704,0)),0),0)</f>
        <v>0</v>
      </c>
      <c r="L2704" s="5">
        <f ca="1">IF(AND($G2703,NOT(ISTEXT($G2702)),ISNUMBER(Poczatek),ISNUMBER(Koniec_Projekt)),IFERROR(IF(LataProjekcji=$F2705,ROUND($D2703-SUM(K2704:$K2704),0),ROUND(L2702*$E2704,0)),0),0)</f>
        <v>0</v>
      </c>
      <c r="M2704" s="5">
        <f ca="1">IF(AND($G2703,NOT(ISTEXT($G2702)),ISNUMBER(Poczatek),ISNUMBER(Koniec_Projekt)),IFERROR(IF(LataProjekcji=$F2705,ROUND($D2703-SUM($K2704:L2704),0),ROUND(M2702*$E2704,0)),0),0)</f>
        <v>0</v>
      </c>
      <c r="N2704" s="5">
        <f ca="1">IF(AND($G2703,NOT(ISTEXT($G2702)),ISNUMBER(Poczatek),ISNUMBER(Koniec_Projekt)),IFERROR(IF(LataProjekcji=$F2705,ROUND($D2703-SUM($K2704:M2704),0),ROUND(N2702*$E2704,0)),0),0)</f>
        <v>0</v>
      </c>
      <c r="O2704" s="5">
        <f ca="1">IF(AND($G2703,NOT(ISTEXT($G2702)),ISNUMBER(Poczatek),ISNUMBER(Koniec_Projekt)),IFERROR(IF(LataProjekcji=$F2705,ROUND($D2703-SUM($K2704:N2704),0),ROUND(O2702*$E2704,0)),0),0)</f>
        <v>0</v>
      </c>
      <c r="P2704" s="5">
        <f ca="1">IF(AND($G2703,NOT(ISTEXT($G2702)),ISNUMBER(Poczatek),ISNUMBER(Koniec_Projekt)),IFERROR(IF(LataProjekcji=$F2705,ROUND($D2703-SUM($K2704:O2704),0),ROUND(P2702*$E2704,0)),0),0)</f>
        <v>0</v>
      </c>
      <c r="Q2704" s="5">
        <f ca="1">IF(AND($G2703,NOT(ISTEXT($G2702)),ISNUMBER(Poczatek),ISNUMBER(Koniec_Projekt)),IFERROR(IF(LataProjekcji=$F2705,ROUND($D2703-SUM($K2704:P2704),0),ROUND(Q2702*$E2704,0)),0),0)</f>
        <v>0</v>
      </c>
      <c r="R2704" s="5">
        <f ca="1">IF(AND($G2703,NOT(ISTEXT($G2702)),ISNUMBER(Poczatek),ISNUMBER(Koniec_Projekt)),IFERROR(IF(LataProjekcji=$F2705,ROUND($D2703-SUM($K2704:Q2704),0),ROUND(R2702*$E2704,0)),0),0)</f>
        <v>0</v>
      </c>
      <c r="S2704" s="5">
        <f ca="1">IF(AND($G2703,NOT(ISTEXT($G2702)),ISNUMBER(Poczatek),ISNUMBER(Koniec_Projekt)),IFERROR(IF(LataProjekcji=$F2705,ROUND($D2703-SUM($K2704:R2704),0),ROUND(S2702*$E2704,0)),0),0)</f>
        <v>0</v>
      </c>
      <c r="T2704" s="5">
        <f ca="1">IF(AND($G2703,NOT(ISTEXT($G2702)),ISNUMBER(Poczatek),ISNUMBER(Koniec_Projekt)),IFERROR(IF(LataProjekcji=$F2705,ROUND($D2703-SUM($K2704:S2704),0),ROUND(T2702*$E2704,0)),0),0)</f>
        <v>0</v>
      </c>
      <c r="U2704" s="5">
        <f ca="1">IF(AND($G2703,NOT(ISTEXT($G2702)),ISNUMBER(Poczatek),ISNUMBER(Koniec_Projekt)),IFERROR(IF(LataProjekcji=$F2705,ROUND($D2703-SUM($K2704:T2704),0),ROUND(U2702*$E2704,0)),0),0)</f>
        <v>0</v>
      </c>
      <c r="V2704" s="5">
        <f ca="1">IF(AND($G2703,NOT(ISTEXT($G2702)),ISNUMBER(Poczatek),ISNUMBER(Koniec_Projekt)),IFERROR(IF(LataProjekcji=$F2705,ROUND($D2703-SUM($K2704:U2704),0),ROUND(V2702*$E2704,0)),0),0)</f>
        <v>0</v>
      </c>
      <c r="W2704" s="5">
        <f ca="1">IF(AND($G2703,NOT(ISTEXT($G2702)),ISNUMBER(Poczatek),ISNUMBER(Koniec_Projekt)),IFERROR(IF(LataProjekcji=$F2705,ROUND($D2703-SUM($K2704:V2704),0),ROUND(W2702*$E2704,0)),0),0)</f>
        <v>0</v>
      </c>
      <c r="X2704" s="5">
        <f ca="1">IF(AND($G2703,NOT(ISTEXT($G2702)),ISNUMBER(Poczatek),ISNUMBER(Koniec_Projekt)),IFERROR(IF(LataProjekcji=$F2705,ROUND($D2703-SUM($K2704:W2704),0),ROUND(X2702*$E2704,0)),0),0)</f>
        <v>0</v>
      </c>
    </row>
    <row r="2705" spans="1:24" hidden="1">
      <c r="B2705" s="554" t="s">
        <v>803</v>
      </c>
      <c r="D2705" s="1">
        <f ca="1">IFERROR(ROUNDUP(D2703/E2704,0),0)</f>
        <v>0</v>
      </c>
      <c r="E2705" s="1">
        <f ca="1">IF(D2705=0,0,DATEDIF(DATE(D2702,E2702,1),DATE(F2704,G2704,1),"m"))</f>
        <v>0</v>
      </c>
      <c r="F2705" s="1" t="str">
        <f ca="1">IFERROR(YEAR(G2702),"brak daty")</f>
        <v>brak daty</v>
      </c>
      <c r="G2705" s="1" t="str">
        <f ca="1">IFERROR(MONTH(G2702),"brak daty")</f>
        <v>brak daty</v>
      </c>
      <c r="I2705" s="1" t="s">
        <v>444</v>
      </c>
      <c r="K2705" s="5">
        <f ca="1">IF(AND($G2703,NOT(ISTEXT($G2702)),ISNUMBER(Poczatek),ISNUMBER(Koniec_Projekt)),IFERROR(IF(LataProjekcji=$F2704,IF(AND($G2704=$G2705,$F2704=$F2705),ROUND($D2703-SUM($K2705),0),ROUND(K2703*$E2704,0)),IF(LataProjekcji&gt;$F2704,0,ROUND(K2703*$E2704,0))),0),0)</f>
        <v>0</v>
      </c>
      <c r="L2705" s="5">
        <f ca="1">IF(AND($G2703,NOT(ISTEXT($G2702)),ISNUMBER(Poczatek),ISNUMBER(Koniec_Projekt)),IFERROR(IF(LataProjekcji=$F2704,IF(AND($G2704=$G2705,$F2704=$F2705),ROUND($D2703-SUM($K2705:K2705),0),ROUND(L2703*$E2704,0)),IF(LataProjekcji&gt;$F2704,0,ROUND(L2703*$E2704,0))),0),0)</f>
        <v>0</v>
      </c>
      <c r="M2705" s="5">
        <f ca="1">IF(AND($G2703,NOT(ISTEXT($G2702)),ISNUMBER(Poczatek),ISNUMBER(Koniec_Projekt)),IFERROR(IF(LataProjekcji=$F2704,IF(AND($G2704=$G2705,$F2704=$F2705),ROUND($D2703-SUM($K2705:L2705),0),ROUND(M2703*$E2704,0)),IF(LataProjekcji&gt;$F2704,0,ROUND(M2703*$E2704,0))),0),0)</f>
        <v>0</v>
      </c>
      <c r="N2705" s="5">
        <f ca="1">IF(AND($G2703,NOT(ISTEXT($G2702)),ISNUMBER(Poczatek),ISNUMBER(Koniec_Projekt)),IFERROR(IF(LataProjekcji=$F2704,IF(AND($G2704=$G2705,$F2704=$F2705),ROUND($D2703-SUM($K2705:M2705),0),ROUND(N2703*$E2704,0)),IF(LataProjekcji&gt;$F2704,0,ROUND(N2703*$E2704,0))),0),0)</f>
        <v>0</v>
      </c>
      <c r="O2705" s="5">
        <f ca="1">IF(AND($G2703,NOT(ISTEXT($G2702)),ISNUMBER(Poczatek),ISNUMBER(Koniec_Projekt)),IFERROR(IF(LataProjekcji=$F2704,IF(AND($G2704=$G2705,$F2704=$F2705),ROUND($D2703-SUM($K2705:N2705),0),ROUND(O2703*$E2704,0)),IF(LataProjekcji&gt;$F2704,0,ROUND(O2703*$E2704,0))),0),0)</f>
        <v>0</v>
      </c>
      <c r="P2705" s="5">
        <f ca="1">IF(AND($G2703,NOT(ISTEXT($G2702)),ISNUMBER(Poczatek),ISNUMBER(Koniec_Projekt)),IFERROR(IF(LataProjekcji=$F2704,IF(AND($G2704=$G2705,$F2704=$F2705),ROUND($D2703-SUM($K2705:O2705),0),ROUND(P2703*$E2704,0)),IF(LataProjekcji&gt;$F2704,0,ROUND(P2703*$E2704,0))),0),0)</f>
        <v>0</v>
      </c>
      <c r="Q2705" s="5">
        <f ca="1">IF(AND($G2703,NOT(ISTEXT($G2702)),ISNUMBER(Poczatek),ISNUMBER(Koniec_Projekt)),IFERROR(IF(LataProjekcji=$F2704,IF(AND($G2704=$G2705,$F2704=$F2705),ROUND($D2703-SUM($K2705:P2705),0),ROUND(Q2703*$E2704,0)),IF(LataProjekcji&gt;$F2704,0,ROUND(Q2703*$E2704,0))),0),0)</f>
        <v>0</v>
      </c>
      <c r="R2705" s="5">
        <f ca="1">IF(AND($G2703,NOT(ISTEXT($G2702)),ISNUMBER(Poczatek),ISNUMBER(Koniec_Projekt)),IFERROR(IF(LataProjekcji=$F2704,IF(AND($G2704=$G2705,$F2704=$F2705),ROUND($D2703-SUM($K2705:Q2705),0),ROUND(R2703*$E2704,0)),IF(LataProjekcji&gt;$F2704,0,ROUND(R2703*$E2704,0))),0),0)</f>
        <v>0</v>
      </c>
      <c r="S2705" s="5">
        <f ca="1">IF(AND($G2703,NOT(ISTEXT($G2702)),ISNUMBER(Poczatek),ISNUMBER(Koniec_Projekt)),IFERROR(IF(LataProjekcji=$F2704,IF(AND($G2704=$G2705,$F2704=$F2705),ROUND($D2703-SUM($K2705:R2705),0),ROUND(S2703*$E2704,0)),IF(LataProjekcji&gt;$F2704,0,ROUND(S2703*$E2704,0))),0),0)</f>
        <v>0</v>
      </c>
      <c r="T2705" s="5">
        <f ca="1">IF(AND($G2703,NOT(ISTEXT($G2702)),ISNUMBER(Poczatek),ISNUMBER(Koniec_Projekt)),IFERROR(IF(LataProjekcji=$F2704,IF(AND($G2704=$G2705,$F2704=$F2705),ROUND($D2703-SUM($K2705:S2705),0),ROUND(T2703*$E2704,0)),IF(LataProjekcji&gt;$F2704,0,ROUND(T2703*$E2704,0))),0),0)</f>
        <v>0</v>
      </c>
      <c r="U2705" s="5">
        <f ca="1">IF(AND($G2703,NOT(ISTEXT($G2702)),ISNUMBER(Poczatek),ISNUMBER(Koniec_Projekt)),IFERROR(IF(LataProjekcji=$F2704,IF(AND($G2704=$G2705,$F2704=$F2705),ROUND($D2703-SUM($K2705:T2705),0),ROUND(U2703*$E2704,0)),IF(LataProjekcji&gt;$F2704,0,ROUND(U2703*$E2704,0))),0),0)</f>
        <v>0</v>
      </c>
      <c r="V2705" s="5">
        <f ca="1">IF(AND($G2703,NOT(ISTEXT($G2702)),ISNUMBER(Poczatek),ISNUMBER(Koniec_Projekt)),IFERROR(IF(LataProjekcji=$F2704,IF(AND($G2704=$G2705,$F2704=$F2705),ROUND($D2703-SUM($K2705:U2705),0),ROUND(V2703*$E2704,0)),IF(LataProjekcji&gt;$F2704,0,ROUND(V2703*$E2704,0))),0),0)</f>
        <v>0</v>
      </c>
      <c r="W2705" s="5">
        <f ca="1">IF(AND($G2703,NOT(ISTEXT($G2702)),ISNUMBER(Poczatek),ISNUMBER(Koniec_Projekt)),IFERROR(IF(LataProjekcji=$F2704,IF(AND($G2704=$G2705,$F2704=$F2705),ROUND($D2703-SUM($K2705:V2705),0),ROUND(W2703*$E2704,0)),IF(LataProjekcji&gt;$F2704,0,ROUND(W2703*$E2704,0))),0),0)</f>
        <v>0</v>
      </c>
      <c r="X2705" s="5">
        <f ca="1">IF(AND($G2703,NOT(ISTEXT($G2702)),ISNUMBER(Poczatek),ISNUMBER(Koniec_Projekt)),IFERROR(IF(LataProjekcji=$F2704,IF(AND($G2704=$G2705,$F2704=$F2705),ROUND($D2703-SUM($K2705:W2705),0),ROUND(X2703*$E2704,0)),IF(LataProjekcji&gt;$F2704,0,ROUND(X2703*$E2704,0))),0),0)</f>
        <v>0</v>
      </c>
    </row>
    <row r="2706" spans="1:24" ht="12.75" hidden="1" thickBot="1">
      <c r="B2706" s="555" t="s">
        <v>804</v>
      </c>
      <c r="C2706" s="556"/>
      <c r="D2706" s="557">
        <f ca="1">IF(D2703&gt;10,ROUND((D2705-1)*E2704,0),E2704)</f>
        <v>0</v>
      </c>
      <c r="E2706" s="557">
        <f ca="1">D2703-D2706</f>
        <v>0</v>
      </c>
      <c r="F2706" s="556"/>
      <c r="G2706" s="556"/>
      <c r="H2706" s="556"/>
      <c r="I2706" s="556"/>
      <c r="J2706" s="556"/>
      <c r="K2706" s="556"/>
      <c r="L2706" s="556"/>
      <c r="M2706" s="556"/>
      <c r="N2706" s="556"/>
      <c r="O2706" s="556"/>
      <c r="P2706" s="556"/>
      <c r="Q2706" s="556"/>
      <c r="R2706" s="556"/>
      <c r="S2706" s="556"/>
      <c r="T2706" s="556"/>
      <c r="U2706" s="556"/>
      <c r="V2706" s="556"/>
      <c r="W2706" s="556"/>
      <c r="X2706" s="556"/>
    </row>
    <row r="2707" spans="1:24" ht="12.75" hidden="1" thickTop="1"/>
    <row r="2708" spans="1:24" ht="12.75" hidden="1" thickBot="1">
      <c r="B2708" s="558" t="str">
        <f ca="1">"nazwa ST: "&amp;B1538</f>
        <v xml:space="preserve">nazwa ST: </v>
      </c>
      <c r="C2708" s="558"/>
      <c r="D2708" s="559">
        <f>D1538</f>
        <v>1235</v>
      </c>
      <c r="E2708" s="558"/>
      <c r="F2708" s="558"/>
      <c r="G2708" s="558"/>
      <c r="H2708" s="558"/>
      <c r="I2708" s="558"/>
      <c r="J2708" s="558"/>
      <c r="K2708" s="567" t="str">
        <f t="shared" ref="K2708:X2708" si="1766">LataProjekcji</f>
        <v>Uzupełnij dane</v>
      </c>
      <c r="L2708" s="567" t="str">
        <f t="shared" si="1766"/>
        <v/>
      </c>
      <c r="M2708" s="567" t="str">
        <f t="shared" si="1766"/>
        <v/>
      </c>
      <c r="N2708" s="567" t="str">
        <f t="shared" si="1766"/>
        <v/>
      </c>
      <c r="O2708" s="567" t="str">
        <f t="shared" si="1766"/>
        <v/>
      </c>
      <c r="P2708" s="567" t="str">
        <f t="shared" si="1766"/>
        <v/>
      </c>
      <c r="Q2708" s="567" t="str">
        <f t="shared" si="1766"/>
        <v/>
      </c>
      <c r="R2708" s="567" t="str">
        <f t="shared" si="1766"/>
        <v/>
      </c>
      <c r="S2708" s="567" t="str">
        <f t="shared" si="1766"/>
        <v/>
      </c>
      <c r="T2708" s="567" t="str">
        <f t="shared" si="1766"/>
        <v/>
      </c>
      <c r="U2708" s="567" t="str">
        <f t="shared" si="1766"/>
        <v/>
      </c>
      <c r="V2708" s="567" t="str">
        <f t="shared" si="1766"/>
        <v/>
      </c>
      <c r="W2708" s="567" t="str">
        <f t="shared" si="1766"/>
        <v/>
      </c>
      <c r="X2708" s="567" t="str">
        <f t="shared" si="1766"/>
        <v/>
      </c>
    </row>
    <row r="2709" spans="1:24" hidden="1">
      <c r="B2709" s="554" t="s">
        <v>805</v>
      </c>
      <c r="D2709" s="1">
        <f ca="1">D1539</f>
        <v>0</v>
      </c>
      <c r="E2709" s="1">
        <f ca="1">E1539</f>
        <v>0</v>
      </c>
      <c r="F2709" s="1">
        <f ca="1">IF(D2710&gt;10,F1539,1)</f>
        <v>1</v>
      </c>
      <c r="G2709" s="553" t="str">
        <f ca="1">IF(OR(ISBLANK(OFFSET($E$269,$D2708,0)),ISTEXT(OFFSET($E$269,$D2708,0))),"brak daty",IF(D2710&gt;10,EDATE(OFFSET($E$269,$D2708,0),D2712),DATE(D2709,E2709,1)))</f>
        <v>brak daty</v>
      </c>
      <c r="H2709" s="566" t="b">
        <f ca="1">SUM(K2709:X2709)=D2712</f>
        <v>1</v>
      </c>
      <c r="I2709" s="1" t="s">
        <v>801</v>
      </c>
      <c r="K2709" s="5">
        <f ca="1">IF(AND($G2710,NOT(ISTEXT($G2709)),ISNUMBER(Poczatek),ISNUMBER(Koniec_Projekt)),IFERROR(IF($D2709=LataProjekcji,$F2709,IF($D2709&lt;LataProjekcji,IF((SUM(K2709)+12)&lt;$D2712,12,$D2712-SUM(K2709)),0)),0),0)</f>
        <v>0</v>
      </c>
      <c r="L2709" s="5">
        <f ca="1">IF(AND($G2710,NOT(ISTEXT($G2709)),ISNUMBER(Poczatek),ISNUMBER(Koniec_Projekt)),IFERROR(IF($D2709=LataProjekcji,$F2709,IF($D2709&lt;LataProjekcji,IF((SUM($K2709:K2709)+12)&lt;$D2712,12,$D2712-SUM($K2709:K2709)),0)),0),0)</f>
        <v>0</v>
      </c>
      <c r="M2709" s="5">
        <f ca="1">IF(AND($G2710,NOT(ISTEXT($G2709)),ISNUMBER(Poczatek),ISNUMBER(Koniec_Projekt)),IFERROR(IF($D2709=LataProjekcji,$F2709,IF($D2709&lt;LataProjekcji,IF((SUM($K2709:L2709)+12)&lt;$D2712,12,$D2712-SUM($K2709:L2709)),0)),0),0)</f>
        <v>0</v>
      </c>
      <c r="N2709" s="5">
        <f ca="1">IF(AND($G2710,NOT(ISTEXT($G2709)),ISNUMBER(Poczatek),ISNUMBER(Koniec_Projekt)),IFERROR(IF($D2709=LataProjekcji,$F2709,IF($D2709&lt;LataProjekcji,IF((SUM($K2709:M2709)+12)&lt;$D2712,12,$D2712-SUM($K2709:M2709)),0)),0),0)</f>
        <v>0</v>
      </c>
      <c r="O2709" s="5">
        <f ca="1">IF(AND($G2710,NOT(ISTEXT($G2709)),ISNUMBER(Poczatek),ISNUMBER(Koniec_Projekt)),IFERROR(IF($D2709=LataProjekcji,$F2709,IF($D2709&lt;LataProjekcji,IF((SUM($K2709:N2709)+12)&lt;$D2712,12,$D2712-SUM($K2709:N2709)),0)),0),0)</f>
        <v>0</v>
      </c>
      <c r="P2709" s="5">
        <f ca="1">IF(AND($G2710,NOT(ISTEXT($G2709)),ISNUMBER(Poczatek),ISNUMBER(Koniec_Projekt)),IFERROR(IF($D2709=LataProjekcji,$F2709,IF($D2709&lt;LataProjekcji,IF((SUM($K2709:O2709)+12)&lt;$D2712,12,$D2712-SUM($K2709:O2709)),0)),0),0)</f>
        <v>0</v>
      </c>
      <c r="Q2709" s="5">
        <f ca="1">IF(AND($G2710,NOT(ISTEXT($G2709)),ISNUMBER(Poczatek),ISNUMBER(Koniec_Projekt)),IFERROR(IF($D2709=LataProjekcji,$F2709,IF($D2709&lt;LataProjekcji,IF((SUM($K2709:P2709)+12)&lt;$D2712,12,$D2712-SUM($K2709:P2709)),0)),0),0)</f>
        <v>0</v>
      </c>
      <c r="R2709" s="5">
        <f ca="1">IF(AND($G2710,NOT(ISTEXT($G2709)),ISNUMBER(Poczatek),ISNUMBER(Koniec_Projekt)),IFERROR(IF($D2709=LataProjekcji,$F2709,IF($D2709&lt;LataProjekcji,IF((SUM($K2709:Q2709)+12)&lt;$D2712,12,$D2712-SUM($K2709:Q2709)),0)),0),0)</f>
        <v>0</v>
      </c>
      <c r="S2709" s="5">
        <f ca="1">IF(AND($G2710,NOT(ISTEXT($G2709)),ISNUMBER(Poczatek),ISNUMBER(Koniec_Projekt)),IFERROR(IF($D2709=LataProjekcji,$F2709,IF($D2709&lt;LataProjekcji,IF((SUM($K2709:R2709)+12)&lt;$D2712,12,$D2712-SUM($K2709:R2709)),0)),0),0)</f>
        <v>0</v>
      </c>
      <c r="T2709" s="5">
        <f ca="1">IF(AND($G2710,NOT(ISTEXT($G2709)),ISNUMBER(Poczatek),ISNUMBER(Koniec_Projekt)),IFERROR(IF($D2709=LataProjekcji,$F2709,IF($D2709&lt;LataProjekcji,IF((SUM($K2709:S2709)+12)&lt;$D2712,12,$D2712-SUM($K2709:S2709)),0)),0),0)</f>
        <v>0</v>
      </c>
      <c r="U2709" s="5">
        <f ca="1">IF(AND($G2710,NOT(ISTEXT($G2709)),ISNUMBER(Poczatek),ISNUMBER(Koniec_Projekt)),IFERROR(IF($D2709=LataProjekcji,$F2709,IF($D2709&lt;LataProjekcji,IF((SUM($K2709:T2709)+12)&lt;$D2712,12,$D2712-SUM($K2709:T2709)),0)),0),0)</f>
        <v>0</v>
      </c>
      <c r="V2709" s="5">
        <f ca="1">IF(AND($G2710,NOT(ISTEXT($G2709)),ISNUMBER(Poczatek),ISNUMBER(Koniec_Projekt)),IFERROR(IF($D2709=LataProjekcji,$F2709,IF($D2709&lt;LataProjekcji,IF((SUM($K2709:U2709)+12)&lt;$D2712,12,$D2712-SUM($K2709:U2709)),0)),0),0)</f>
        <v>0</v>
      </c>
      <c r="W2709" s="5">
        <f ca="1">IF(AND($G2710,NOT(ISTEXT($G2709)),ISNUMBER(Poczatek),ISNUMBER(Koniec_Projekt)),IFERROR(IF($D2709=LataProjekcji,$F2709,IF($D2709&lt;LataProjekcji,IF((SUM($K2709:V2709)+12)&lt;$D2712,12,$D2712-SUM($K2709:V2709)),0)),0),0)</f>
        <v>0</v>
      </c>
      <c r="X2709" s="5">
        <f ca="1">IF(AND($G2710,NOT(ISTEXT($G2709)),ISNUMBER(Poczatek),ISNUMBER(Koniec_Projekt)),IFERROR(IF($D2709=LataProjekcji,$F2709,IF($D2709&lt;LataProjekcji,IF((SUM($K2709:W2709)+12)&lt;$D2712,12,$D2712-SUM($K2709:W2709)),0)),0),0)</f>
        <v>0</v>
      </c>
    </row>
    <row r="2710" spans="1:24" hidden="1">
      <c r="B2710" s="554" t="s">
        <v>807</v>
      </c>
      <c r="D2710" s="5">
        <f ca="1">D1540</f>
        <v>0</v>
      </c>
      <c r="E2710" s="474">
        <f ca="1">E1540</f>
        <v>0</v>
      </c>
      <c r="F2710" s="474">
        <f ca="1">F1540</f>
        <v>0</v>
      </c>
      <c r="G2710" s="1" t="b">
        <f>NOT(ISBLANK(am_budynki))</f>
        <v>0</v>
      </c>
      <c r="H2710" s="566" t="b">
        <f ca="1">SUM(K2710:X2710)=E2712</f>
        <v>1</v>
      </c>
      <c r="I2710" s="1" t="s">
        <v>802</v>
      </c>
      <c r="K2710" s="565">
        <f ca="1">IF(AND($G2710,NOT(ISTEXT($G2709)),ISNUMBER(Poczatek),ISNUMBER(Koniec_Projekt)),IFERROR(IF($D2709=LataProjekcji,IF($F2709&gt;$E2712,$E2712,$F2709),IF($D2712&gt;=$E2712,(IF($D2709&lt;LataProjekcji,IF((SUM(J2710:$K2710)+12)&lt;$E2712,12,$E2712-SUM(J2710:$K2710)),0)),(IF($D2709&lt;LataProjekcji,IF((SUM(J2710:$K2710)+12)&lt;$D2712,12,$D2712-SUM(J2710:$K2710)),0)))),0),0)</f>
        <v>0</v>
      </c>
      <c r="L2710" s="565">
        <f ca="1">IF(AND($G2710,NOT(ISTEXT($G2709)),ISNUMBER(Poczatek),ISNUMBER(Koniec_Projekt)),IFERROR(IF($D2709=LataProjekcji,IF($F2709&gt;$E2712,$E2712,$F2709),IF($D2712&gt;=$E2712,(IF($D2709&lt;LataProjekcji,IF((SUM($K2710:K2710)+12)&lt;$E2712,12,$E2712-SUM($K2710:K2710)),0)),(IF($D2709&lt;LataProjekcji,IF((SUM($K2710:K2710)+12)&lt;$D2712,12,$D2712-SUM($K2710:K2710)),0)))),0),0)</f>
        <v>0</v>
      </c>
      <c r="M2710" s="565">
        <f ca="1">IF(AND($G2710,NOT(ISTEXT($G2709)),ISNUMBER(Poczatek),ISNUMBER(Koniec_Projekt)),IFERROR(IF($D2709=LataProjekcji,IF($F2709&gt;$E2712,$E2712,$F2709),IF($D2712&gt;=$E2712,(IF($D2709&lt;LataProjekcji,IF((SUM($K2710:L2710)+12)&lt;$E2712,12,$E2712-SUM($K2710:L2710)),0)),(IF($D2709&lt;LataProjekcji,IF((SUM($K2710:L2710)+12)&lt;$D2712,12,$D2712-SUM($K2710:L2710)),0)))),0),0)</f>
        <v>0</v>
      </c>
      <c r="N2710" s="565">
        <f ca="1">IF(AND($G2710,NOT(ISTEXT($G2709)),ISNUMBER(Poczatek),ISNUMBER(Koniec_Projekt)),IFERROR(IF($D2709=LataProjekcji,IF($F2709&gt;$E2712,$E2712,$F2709),IF($D2712&gt;=$E2712,(IF($D2709&lt;LataProjekcji,IF((SUM($K2710:M2710)+12)&lt;$E2712,12,$E2712-SUM($K2710:M2710)),0)),(IF($D2709&lt;LataProjekcji,IF((SUM($K2710:M2710)+12)&lt;$D2712,12,$D2712-SUM($K2710:M2710)),0)))),0),0)</f>
        <v>0</v>
      </c>
      <c r="O2710" s="565">
        <f ca="1">IF(AND($G2710,NOT(ISTEXT($G2709)),ISNUMBER(Poczatek),ISNUMBER(Koniec_Projekt)),IFERROR(IF($D2709=LataProjekcji,IF($F2709&gt;$E2712,$E2712,$F2709),IF($D2712&gt;=$E2712,(IF($D2709&lt;LataProjekcji,IF((SUM($K2710:N2710)+12)&lt;$E2712,12,$E2712-SUM($K2710:N2710)),0)),(IF($D2709&lt;LataProjekcji,IF((SUM($K2710:N2710)+12)&lt;$D2712,12,$D2712-SUM($K2710:N2710)),0)))),0),0)</f>
        <v>0</v>
      </c>
      <c r="P2710" s="565">
        <f ca="1">IF(AND($G2710,NOT(ISTEXT($G2709)),ISNUMBER(Poczatek),ISNUMBER(Koniec_Projekt)),IFERROR(IF($D2709=LataProjekcji,IF($F2709&gt;$E2712,$E2712,$F2709),IF($D2712&gt;=$E2712,(IF($D2709&lt;LataProjekcji,IF((SUM($K2710:O2710)+12)&lt;$E2712,12,$E2712-SUM($K2710:O2710)),0)),(IF($D2709&lt;LataProjekcji,IF((SUM($K2710:O2710)+12)&lt;$D2712,12,$D2712-SUM($K2710:O2710)),0)))),0),0)</f>
        <v>0</v>
      </c>
      <c r="Q2710" s="565">
        <f ca="1">IF(AND($G2710,NOT(ISTEXT($G2709)),ISNUMBER(Poczatek),ISNUMBER(Koniec_Projekt)),IFERROR(IF($D2709=LataProjekcji,IF($F2709&gt;$E2712,$E2712,$F2709),IF($D2712&gt;=$E2712,(IF($D2709&lt;LataProjekcji,IF((SUM($K2710:P2710)+12)&lt;$E2712,12,$E2712-SUM($K2710:P2710)),0)),(IF($D2709&lt;LataProjekcji,IF((SUM($K2710:P2710)+12)&lt;$D2712,12,$D2712-SUM($K2710:P2710)),0)))),0),0)</f>
        <v>0</v>
      </c>
      <c r="R2710" s="565">
        <f ca="1">IF(AND($G2710,NOT(ISTEXT($G2709)),ISNUMBER(Poczatek),ISNUMBER(Koniec_Projekt)),IFERROR(IF($D2709=LataProjekcji,IF($F2709&gt;$E2712,$E2712,$F2709),IF($D2712&gt;=$E2712,(IF($D2709&lt;LataProjekcji,IF((SUM($K2710:Q2710)+12)&lt;$E2712,12,$E2712-SUM($K2710:Q2710)),0)),(IF($D2709&lt;LataProjekcji,IF((SUM($K2710:Q2710)+12)&lt;$D2712,12,$D2712-SUM($K2710:Q2710)),0)))),0),0)</f>
        <v>0</v>
      </c>
      <c r="S2710" s="565">
        <f ca="1">IF(AND($G2710,NOT(ISTEXT($G2709)),ISNUMBER(Poczatek),ISNUMBER(Koniec_Projekt)),IFERROR(IF($D2709=LataProjekcji,IF($F2709&gt;$E2712,$E2712,$F2709),IF($D2712&gt;=$E2712,(IF($D2709&lt;LataProjekcji,IF((SUM($K2710:R2710)+12)&lt;$E2712,12,$E2712-SUM($K2710:R2710)),0)),(IF($D2709&lt;LataProjekcji,IF((SUM($K2710:R2710)+12)&lt;$D2712,12,$D2712-SUM($K2710:R2710)),0)))),0),0)</f>
        <v>0</v>
      </c>
      <c r="T2710" s="565">
        <f ca="1">IF(AND($G2710,NOT(ISTEXT($G2709)),ISNUMBER(Poczatek),ISNUMBER(Koniec_Projekt)),IFERROR(IF($D2709=LataProjekcji,IF($F2709&gt;$E2712,$E2712,$F2709),IF($D2712&gt;=$E2712,(IF($D2709&lt;LataProjekcji,IF((SUM($K2710:S2710)+12)&lt;$E2712,12,$E2712-SUM($K2710:S2710)),0)),(IF($D2709&lt;LataProjekcji,IF((SUM($K2710:S2710)+12)&lt;$D2712,12,$D2712-SUM($K2710:S2710)),0)))),0),0)</f>
        <v>0</v>
      </c>
      <c r="U2710" s="565">
        <f ca="1">IF(AND($G2710,NOT(ISTEXT($G2709)),ISNUMBER(Poczatek),ISNUMBER(Koniec_Projekt)),IFERROR(IF($D2709=LataProjekcji,IF($F2709&gt;$E2712,$E2712,$F2709),IF($D2712&gt;=$E2712,(IF($D2709&lt;LataProjekcji,IF((SUM($K2710:T2710)+12)&lt;$E2712,12,$E2712-SUM($K2710:T2710)),0)),(IF($D2709&lt;LataProjekcji,IF((SUM($K2710:T2710)+12)&lt;$D2712,12,$D2712-SUM($K2710:T2710)),0)))),0),0)</f>
        <v>0</v>
      </c>
      <c r="V2710" s="565">
        <f ca="1">IF(AND($G2710,NOT(ISTEXT($G2709)),ISNUMBER(Poczatek),ISNUMBER(Koniec_Projekt)),IFERROR(IF($D2709=LataProjekcji,IF($F2709&gt;$E2712,$E2712,$F2709),IF($D2712&gt;=$E2712,(IF($D2709&lt;LataProjekcji,IF((SUM($K2710:U2710)+12)&lt;$E2712,12,$E2712-SUM($K2710:U2710)),0)),(IF($D2709&lt;LataProjekcji,IF((SUM($K2710:U2710)+12)&lt;$D2712,12,$D2712-SUM($K2710:U2710)),0)))),0),0)</f>
        <v>0</v>
      </c>
      <c r="W2710" s="565">
        <f ca="1">IF(AND($G2710,NOT(ISTEXT($G2709)),ISNUMBER(Poczatek),ISNUMBER(Koniec_Projekt)),IFERROR(IF($D2709=LataProjekcji,IF($F2709&gt;$E2712,$E2712,$F2709),IF($D2712&gt;=$E2712,(IF($D2709&lt;LataProjekcji,IF((SUM($K2710:V2710)+12)&lt;$E2712,12,$E2712-SUM($K2710:V2710)),0)),(IF($D2709&lt;LataProjekcji,IF((SUM($K2710:V2710)+12)&lt;$D2712,12,$D2712-SUM($K2710:V2710)),0)))),0),0)</f>
        <v>0</v>
      </c>
      <c r="X2710" s="565">
        <f ca="1">IF(AND($G2710,NOT(ISTEXT($G2709)),ISNUMBER(Poczatek),ISNUMBER(Koniec_Projekt)),IFERROR(IF($D2709=LataProjekcji,IF($F2709&gt;$E2712,$E2712,$F2709),IF($D2712&gt;=$E2712,(IF($D2709&lt;LataProjekcji,IF((SUM($K2710:W2710)+12)&lt;$E2712,12,$E2712-SUM($K2710:W2710)),0)),(IF($D2709&lt;LataProjekcji,IF((SUM($K2710:W2710)+12)&lt;$D2712,12,$D2712-SUM($K2710:W2710)),0)))),0),0)</f>
        <v>0</v>
      </c>
    </row>
    <row r="2711" spans="1:24" hidden="1">
      <c r="B2711" s="554" t="s">
        <v>806</v>
      </c>
      <c r="D2711" s="474">
        <f ca="1">D1541</f>
        <v>0</v>
      </c>
      <c r="E2711" s="474">
        <f ca="1">IF(D2710&gt;10,ROUND(D2711/12,2),D2711)</f>
        <v>0</v>
      </c>
      <c r="F2711" s="552">
        <f>Koniec_Projekt</f>
        <v>0</v>
      </c>
      <c r="G2711" s="330">
        <f>Miesiac_Koniec_Projekt</f>
        <v>0</v>
      </c>
      <c r="H2711" s="566" t="b">
        <f ca="1">SUM(K2711:X2711)=D2710</f>
        <v>1</v>
      </c>
      <c r="I2711" s="1" t="s">
        <v>739</v>
      </c>
      <c r="K2711" s="5">
        <f ca="1">IF(AND($G2710,NOT(ISTEXT($G2709)),ISNUMBER(Poczatek),ISNUMBER(Koniec_Projekt)),IFERROR(IF(LataProjekcji=$F2712,ROUND($D2710-SUM(K2711),0),ROUND(K2709*$E2711,0)),0),0)</f>
        <v>0</v>
      </c>
      <c r="L2711" s="5">
        <f ca="1">IF(AND($G2710,NOT(ISTEXT($G2709)),ISNUMBER(Poczatek),ISNUMBER(Koniec_Projekt)),IFERROR(IF(LataProjekcji=$F2712,ROUND($D2710-SUM(K2711:$K2711),0),ROUND(L2709*$E2711,0)),0),0)</f>
        <v>0</v>
      </c>
      <c r="M2711" s="5">
        <f ca="1">IF(AND($G2710,NOT(ISTEXT($G2709)),ISNUMBER(Poczatek),ISNUMBER(Koniec_Projekt)),IFERROR(IF(LataProjekcji=$F2712,ROUND($D2710-SUM($K2711:L2711),0),ROUND(M2709*$E2711,0)),0),0)</f>
        <v>0</v>
      </c>
      <c r="N2711" s="5">
        <f ca="1">IF(AND($G2710,NOT(ISTEXT($G2709)),ISNUMBER(Poczatek),ISNUMBER(Koniec_Projekt)),IFERROR(IF(LataProjekcji=$F2712,ROUND($D2710-SUM($K2711:M2711),0),ROUND(N2709*$E2711,0)),0),0)</f>
        <v>0</v>
      </c>
      <c r="O2711" s="5">
        <f ca="1">IF(AND($G2710,NOT(ISTEXT($G2709)),ISNUMBER(Poczatek),ISNUMBER(Koniec_Projekt)),IFERROR(IF(LataProjekcji=$F2712,ROUND($D2710-SUM($K2711:N2711),0),ROUND(O2709*$E2711,0)),0),0)</f>
        <v>0</v>
      </c>
      <c r="P2711" s="5">
        <f ca="1">IF(AND($G2710,NOT(ISTEXT($G2709)),ISNUMBER(Poczatek),ISNUMBER(Koniec_Projekt)),IFERROR(IF(LataProjekcji=$F2712,ROUND($D2710-SUM($K2711:O2711),0),ROUND(P2709*$E2711,0)),0),0)</f>
        <v>0</v>
      </c>
      <c r="Q2711" s="5">
        <f ca="1">IF(AND($G2710,NOT(ISTEXT($G2709)),ISNUMBER(Poczatek),ISNUMBER(Koniec_Projekt)),IFERROR(IF(LataProjekcji=$F2712,ROUND($D2710-SUM($K2711:P2711),0),ROUND(Q2709*$E2711,0)),0),0)</f>
        <v>0</v>
      </c>
      <c r="R2711" s="5">
        <f ca="1">IF(AND($G2710,NOT(ISTEXT($G2709)),ISNUMBER(Poczatek),ISNUMBER(Koniec_Projekt)),IFERROR(IF(LataProjekcji=$F2712,ROUND($D2710-SUM($K2711:Q2711),0),ROUND(R2709*$E2711,0)),0),0)</f>
        <v>0</v>
      </c>
      <c r="S2711" s="5">
        <f ca="1">IF(AND($G2710,NOT(ISTEXT($G2709)),ISNUMBER(Poczatek),ISNUMBER(Koniec_Projekt)),IFERROR(IF(LataProjekcji=$F2712,ROUND($D2710-SUM($K2711:R2711),0),ROUND(S2709*$E2711,0)),0),0)</f>
        <v>0</v>
      </c>
      <c r="T2711" s="5">
        <f ca="1">IF(AND($G2710,NOT(ISTEXT($G2709)),ISNUMBER(Poczatek),ISNUMBER(Koniec_Projekt)),IFERROR(IF(LataProjekcji=$F2712,ROUND($D2710-SUM($K2711:S2711),0),ROUND(T2709*$E2711,0)),0),0)</f>
        <v>0</v>
      </c>
      <c r="U2711" s="5">
        <f ca="1">IF(AND($G2710,NOT(ISTEXT($G2709)),ISNUMBER(Poczatek),ISNUMBER(Koniec_Projekt)),IFERROR(IF(LataProjekcji=$F2712,ROUND($D2710-SUM($K2711:T2711),0),ROUND(U2709*$E2711,0)),0),0)</f>
        <v>0</v>
      </c>
      <c r="V2711" s="5">
        <f ca="1">IF(AND($G2710,NOT(ISTEXT($G2709)),ISNUMBER(Poczatek),ISNUMBER(Koniec_Projekt)),IFERROR(IF(LataProjekcji=$F2712,ROUND($D2710-SUM($K2711:U2711),0),ROUND(V2709*$E2711,0)),0),0)</f>
        <v>0</v>
      </c>
      <c r="W2711" s="5">
        <f ca="1">IF(AND($G2710,NOT(ISTEXT($G2709)),ISNUMBER(Poczatek),ISNUMBER(Koniec_Projekt)),IFERROR(IF(LataProjekcji=$F2712,ROUND($D2710-SUM($K2711:V2711),0),ROUND(W2709*$E2711,0)),0),0)</f>
        <v>0</v>
      </c>
      <c r="X2711" s="5">
        <f ca="1">IF(AND($G2710,NOT(ISTEXT($G2709)),ISNUMBER(Poczatek),ISNUMBER(Koniec_Projekt)),IFERROR(IF(LataProjekcji=$F2712,ROUND($D2710-SUM($K2711:W2711),0),ROUND(X2709*$E2711,0)),0),0)</f>
        <v>0</v>
      </c>
    </row>
    <row r="2712" spans="1:24" hidden="1">
      <c r="B2712" s="554" t="s">
        <v>803</v>
      </c>
      <c r="D2712" s="1">
        <f ca="1">IFERROR(ROUNDUP(D2710/E2711,0),0)</f>
        <v>0</v>
      </c>
      <c r="E2712" s="1">
        <f ca="1">IF(D2712=0,0,DATEDIF(DATE(D2709,E2709,1),DATE(F2711,G2711,1),"m"))</f>
        <v>0</v>
      </c>
      <c r="F2712" s="1" t="str">
        <f ca="1">IFERROR(YEAR(G2709),"brak daty")</f>
        <v>brak daty</v>
      </c>
      <c r="G2712" s="1" t="str">
        <f ca="1">IFERROR(MONTH(G2709),"brak daty")</f>
        <v>brak daty</v>
      </c>
      <c r="I2712" s="1" t="s">
        <v>444</v>
      </c>
      <c r="K2712" s="5">
        <f ca="1">IF(AND($G2710,NOT(ISTEXT($G2709)),ISNUMBER(Poczatek),ISNUMBER(Koniec_Projekt)),IFERROR(IF(LataProjekcji=$F2711,IF(AND($G2711=$G2712,$F2711=$F2712),ROUND($D2710-SUM($K2712),0),ROUND(K2710*$E2711,0)),IF(LataProjekcji&gt;$F2711,0,ROUND(K2710*$E2711,0))),0),0)</f>
        <v>0</v>
      </c>
      <c r="L2712" s="5">
        <f ca="1">IF(AND($G2710,NOT(ISTEXT($G2709)),ISNUMBER(Poczatek),ISNUMBER(Koniec_Projekt)),IFERROR(IF(LataProjekcji=$F2711,IF(AND($G2711=$G2712,$F2711=$F2712),ROUND($D2710-SUM($K2712:K2712),0),ROUND(L2710*$E2711,0)),IF(LataProjekcji&gt;$F2711,0,ROUND(L2710*$E2711,0))),0),0)</f>
        <v>0</v>
      </c>
      <c r="M2712" s="5">
        <f ca="1">IF(AND($G2710,NOT(ISTEXT($G2709)),ISNUMBER(Poczatek),ISNUMBER(Koniec_Projekt)),IFERROR(IF(LataProjekcji=$F2711,IF(AND($G2711=$G2712,$F2711=$F2712),ROUND($D2710-SUM($K2712:L2712),0),ROUND(M2710*$E2711,0)),IF(LataProjekcji&gt;$F2711,0,ROUND(M2710*$E2711,0))),0),0)</f>
        <v>0</v>
      </c>
      <c r="N2712" s="5">
        <f ca="1">IF(AND($G2710,NOT(ISTEXT($G2709)),ISNUMBER(Poczatek),ISNUMBER(Koniec_Projekt)),IFERROR(IF(LataProjekcji=$F2711,IF(AND($G2711=$G2712,$F2711=$F2712),ROUND($D2710-SUM($K2712:M2712),0),ROUND(N2710*$E2711,0)),IF(LataProjekcji&gt;$F2711,0,ROUND(N2710*$E2711,0))),0),0)</f>
        <v>0</v>
      </c>
      <c r="O2712" s="5">
        <f ca="1">IF(AND($G2710,NOT(ISTEXT($G2709)),ISNUMBER(Poczatek),ISNUMBER(Koniec_Projekt)),IFERROR(IF(LataProjekcji=$F2711,IF(AND($G2711=$G2712,$F2711=$F2712),ROUND($D2710-SUM($K2712:N2712),0),ROUND(O2710*$E2711,0)),IF(LataProjekcji&gt;$F2711,0,ROUND(O2710*$E2711,0))),0),0)</f>
        <v>0</v>
      </c>
      <c r="P2712" s="5">
        <f ca="1">IF(AND($G2710,NOT(ISTEXT($G2709)),ISNUMBER(Poczatek),ISNUMBER(Koniec_Projekt)),IFERROR(IF(LataProjekcji=$F2711,IF(AND($G2711=$G2712,$F2711=$F2712),ROUND($D2710-SUM($K2712:O2712),0),ROUND(P2710*$E2711,0)),IF(LataProjekcji&gt;$F2711,0,ROUND(P2710*$E2711,0))),0),0)</f>
        <v>0</v>
      </c>
      <c r="Q2712" s="5">
        <f ca="1">IF(AND($G2710,NOT(ISTEXT($G2709)),ISNUMBER(Poczatek),ISNUMBER(Koniec_Projekt)),IFERROR(IF(LataProjekcji=$F2711,IF(AND($G2711=$G2712,$F2711=$F2712),ROUND($D2710-SUM($K2712:P2712),0),ROUND(Q2710*$E2711,0)),IF(LataProjekcji&gt;$F2711,0,ROUND(Q2710*$E2711,0))),0),0)</f>
        <v>0</v>
      </c>
      <c r="R2712" s="5">
        <f ca="1">IF(AND($G2710,NOT(ISTEXT($G2709)),ISNUMBER(Poczatek),ISNUMBER(Koniec_Projekt)),IFERROR(IF(LataProjekcji=$F2711,IF(AND($G2711=$G2712,$F2711=$F2712),ROUND($D2710-SUM($K2712:Q2712),0),ROUND(R2710*$E2711,0)),IF(LataProjekcji&gt;$F2711,0,ROUND(R2710*$E2711,0))),0),0)</f>
        <v>0</v>
      </c>
      <c r="S2712" s="5">
        <f ca="1">IF(AND($G2710,NOT(ISTEXT($G2709)),ISNUMBER(Poczatek),ISNUMBER(Koniec_Projekt)),IFERROR(IF(LataProjekcji=$F2711,IF(AND($G2711=$G2712,$F2711=$F2712),ROUND($D2710-SUM($K2712:R2712),0),ROUND(S2710*$E2711,0)),IF(LataProjekcji&gt;$F2711,0,ROUND(S2710*$E2711,0))),0),0)</f>
        <v>0</v>
      </c>
      <c r="T2712" s="5">
        <f ca="1">IF(AND($G2710,NOT(ISTEXT($G2709)),ISNUMBER(Poczatek),ISNUMBER(Koniec_Projekt)),IFERROR(IF(LataProjekcji=$F2711,IF(AND($G2711=$G2712,$F2711=$F2712),ROUND($D2710-SUM($K2712:S2712),0),ROUND(T2710*$E2711,0)),IF(LataProjekcji&gt;$F2711,0,ROUND(T2710*$E2711,0))),0),0)</f>
        <v>0</v>
      </c>
      <c r="U2712" s="5">
        <f ca="1">IF(AND($G2710,NOT(ISTEXT($G2709)),ISNUMBER(Poczatek),ISNUMBER(Koniec_Projekt)),IFERROR(IF(LataProjekcji=$F2711,IF(AND($G2711=$G2712,$F2711=$F2712),ROUND($D2710-SUM($K2712:T2712),0),ROUND(U2710*$E2711,0)),IF(LataProjekcji&gt;$F2711,0,ROUND(U2710*$E2711,0))),0),0)</f>
        <v>0</v>
      </c>
      <c r="V2712" s="5">
        <f ca="1">IF(AND($G2710,NOT(ISTEXT($G2709)),ISNUMBER(Poczatek),ISNUMBER(Koniec_Projekt)),IFERROR(IF(LataProjekcji=$F2711,IF(AND($G2711=$G2712,$F2711=$F2712),ROUND($D2710-SUM($K2712:U2712),0),ROUND(V2710*$E2711,0)),IF(LataProjekcji&gt;$F2711,0,ROUND(V2710*$E2711,0))),0),0)</f>
        <v>0</v>
      </c>
      <c r="W2712" s="5">
        <f ca="1">IF(AND($G2710,NOT(ISTEXT($G2709)),ISNUMBER(Poczatek),ISNUMBER(Koniec_Projekt)),IFERROR(IF(LataProjekcji=$F2711,IF(AND($G2711=$G2712,$F2711=$F2712),ROUND($D2710-SUM($K2712:V2712),0),ROUND(W2710*$E2711,0)),IF(LataProjekcji&gt;$F2711,0,ROUND(W2710*$E2711,0))),0),0)</f>
        <v>0</v>
      </c>
      <c r="X2712" s="5">
        <f ca="1">IF(AND($G2710,NOT(ISTEXT($G2709)),ISNUMBER(Poczatek),ISNUMBER(Koniec_Projekt)),IFERROR(IF(LataProjekcji=$F2711,IF(AND($G2711=$G2712,$F2711=$F2712),ROUND($D2710-SUM($K2712:W2712),0),ROUND(X2710*$E2711,0)),IF(LataProjekcji&gt;$F2711,0,ROUND(X2710*$E2711,0))),0),0)</f>
        <v>0</v>
      </c>
    </row>
    <row r="2713" spans="1:24" ht="12.75" hidden="1" thickBot="1">
      <c r="B2713" s="555" t="s">
        <v>804</v>
      </c>
      <c r="C2713" s="556"/>
      <c r="D2713" s="557">
        <f ca="1">IF(D2710&gt;10,ROUND((D2712-1)*E2711,0),E2711)</f>
        <v>0</v>
      </c>
      <c r="E2713" s="557">
        <f ca="1">D2710-D2713</f>
        <v>0</v>
      </c>
      <c r="F2713" s="556"/>
      <c r="G2713" s="556"/>
      <c r="H2713" s="556"/>
      <c r="I2713" s="556"/>
      <c r="J2713" s="556"/>
      <c r="K2713" s="556"/>
      <c r="L2713" s="556"/>
      <c r="M2713" s="556"/>
      <c r="N2713" s="556"/>
      <c r="O2713" s="556"/>
      <c r="P2713" s="556"/>
      <c r="Q2713" s="556"/>
      <c r="R2713" s="556"/>
      <c r="S2713" s="556"/>
      <c r="T2713" s="556"/>
      <c r="U2713" s="556"/>
      <c r="V2713" s="556"/>
      <c r="W2713" s="556"/>
      <c r="X2713" s="556"/>
    </row>
    <row r="2714" spans="1:24" ht="12.75" hidden="1" thickTop="1"/>
    <row r="2716" spans="1:24" hidden="1">
      <c r="A2716" s="560"/>
      <c r="B2716" s="7" t="str">
        <f>"Grupa ST: "&amp;B1550</f>
        <v>Grupa ST: URZĄDZENIA TECHNICZNE I MASZYNY (+ ŚRODKI TRWAŁE W BUDOWIE)</v>
      </c>
    </row>
    <row r="2717" spans="1:24" ht="12.75" hidden="1" thickBot="1">
      <c r="B2717" s="558" t="str">
        <f ca="1">"nazwa ST: "&amp;B1551</f>
        <v>nazwa ST: 0</v>
      </c>
      <c r="C2717" s="558"/>
      <c r="D2717" s="559">
        <f>D1551</f>
        <v>149</v>
      </c>
      <c r="E2717" s="558"/>
      <c r="F2717" s="558"/>
      <c r="G2717" s="558"/>
      <c r="H2717" s="558"/>
      <c r="I2717" s="558"/>
      <c r="J2717" s="558"/>
      <c r="K2717" s="567" t="str">
        <f t="shared" ref="K2717:X2717" si="1767">LataProjekcji</f>
        <v>Uzupełnij dane</v>
      </c>
      <c r="L2717" s="567" t="str">
        <f t="shared" si="1767"/>
        <v/>
      </c>
      <c r="M2717" s="567" t="str">
        <f t="shared" si="1767"/>
        <v/>
      </c>
      <c r="N2717" s="567" t="str">
        <f t="shared" si="1767"/>
        <v/>
      </c>
      <c r="O2717" s="567" t="str">
        <f t="shared" si="1767"/>
        <v/>
      </c>
      <c r="P2717" s="567" t="str">
        <f t="shared" si="1767"/>
        <v/>
      </c>
      <c r="Q2717" s="567" t="str">
        <f t="shared" si="1767"/>
        <v/>
      </c>
      <c r="R2717" s="567" t="str">
        <f t="shared" si="1767"/>
        <v/>
      </c>
      <c r="S2717" s="567" t="str">
        <f t="shared" si="1767"/>
        <v/>
      </c>
      <c r="T2717" s="567" t="str">
        <f t="shared" si="1767"/>
        <v/>
      </c>
      <c r="U2717" s="567" t="str">
        <f t="shared" si="1767"/>
        <v/>
      </c>
      <c r="V2717" s="567" t="str">
        <f t="shared" si="1767"/>
        <v/>
      </c>
      <c r="W2717" s="567" t="str">
        <f t="shared" si="1767"/>
        <v/>
      </c>
      <c r="X2717" s="567" t="str">
        <f t="shared" si="1767"/>
        <v/>
      </c>
    </row>
    <row r="2718" spans="1:24" hidden="1">
      <c r="B2718" s="554" t="s">
        <v>805</v>
      </c>
      <c r="D2718" s="1">
        <f ca="1">D1552</f>
        <v>1900</v>
      </c>
      <c r="E2718" s="1">
        <f ca="1">E1552</f>
        <v>1</v>
      </c>
      <c r="F2718" s="1">
        <f ca="1">IF(D2719&gt;10,F1552,1)</f>
        <v>1</v>
      </c>
      <c r="G2718" s="553" t="str">
        <f ca="1">IF(ISBLANK(OFFSET($E$269,$D2717,0)),"brak daty",IF(D2719&gt;10,EDATE(OFFSET($E$269,$D2717,0),D2721),DATE(D2718,E2718,1)))</f>
        <v>brak daty</v>
      </c>
      <c r="H2718" s="566" t="b">
        <f ca="1">SUM(K2718:X2718)=D2721</f>
        <v>1</v>
      </c>
      <c r="I2718" s="1" t="s">
        <v>801</v>
      </c>
      <c r="K2718" s="5">
        <f ca="1">IF(AND($G2719,NOT(ISTEXT($G2718)),ISNUMBER(Poczatek),ISNUMBER(Koniec_Projekt)),IFERROR(IF($D2718=LataProjekcji,$F2718,IF($D2718&lt;LataProjekcji,IF((SUM(K2718)+12)&lt;$D2721,12,$D2721-SUM(K2718)),0)),0),0)</f>
        <v>0</v>
      </c>
      <c r="L2718" s="5">
        <f ca="1">IF(AND($G2719,NOT(ISTEXT($G2718)),ISNUMBER(Poczatek),ISNUMBER(Koniec_Projekt)),IFERROR(IF($D2718=LataProjekcji,$F2718,IF($D2718&lt;LataProjekcji,IF((SUM($K2718:K2718)+12)&lt;$D2721,12,$D2721-SUM($K2718:K2718)),0)),0),0)</f>
        <v>0</v>
      </c>
      <c r="M2718" s="5">
        <f ca="1">IF(AND($G2719,NOT(ISTEXT($G2718)),ISNUMBER(Poczatek),ISNUMBER(Koniec_Projekt)),IFERROR(IF($D2718=LataProjekcji,$F2718,IF($D2718&lt;LataProjekcji,IF((SUM($K2718:L2718)+12)&lt;$D2721,12,$D2721-SUM($K2718:L2718)),0)),0),0)</f>
        <v>0</v>
      </c>
      <c r="N2718" s="5">
        <f ca="1">IF(AND($G2719,NOT(ISTEXT($G2718)),ISNUMBER(Poczatek),ISNUMBER(Koniec_Projekt)),IFERROR(IF($D2718=LataProjekcji,$F2718,IF($D2718&lt;LataProjekcji,IF((SUM($K2718:M2718)+12)&lt;$D2721,12,$D2721-SUM($K2718:M2718)),0)),0),0)</f>
        <v>0</v>
      </c>
      <c r="O2718" s="5">
        <f ca="1">IF(AND($G2719,NOT(ISTEXT($G2718)),ISNUMBER(Poczatek),ISNUMBER(Koniec_Projekt)),IFERROR(IF($D2718=LataProjekcji,$F2718,IF($D2718&lt;LataProjekcji,IF((SUM($K2718:N2718)+12)&lt;$D2721,12,$D2721-SUM($K2718:N2718)),0)),0),0)</f>
        <v>0</v>
      </c>
      <c r="P2718" s="5">
        <f ca="1">IF(AND($G2719,NOT(ISTEXT($G2718)),ISNUMBER(Poczatek),ISNUMBER(Koniec_Projekt)),IFERROR(IF($D2718=LataProjekcji,$F2718,IF($D2718&lt;LataProjekcji,IF((SUM($K2718:O2718)+12)&lt;$D2721,12,$D2721-SUM($K2718:O2718)),0)),0),0)</f>
        <v>0</v>
      </c>
      <c r="Q2718" s="5">
        <f ca="1">IF(AND($G2719,NOT(ISTEXT($G2718)),ISNUMBER(Poczatek),ISNUMBER(Koniec_Projekt)),IFERROR(IF($D2718=LataProjekcji,$F2718,IF($D2718&lt;LataProjekcji,IF((SUM($K2718:P2718)+12)&lt;$D2721,12,$D2721-SUM($K2718:P2718)),0)),0),0)</f>
        <v>0</v>
      </c>
      <c r="R2718" s="5">
        <f ca="1">IF(AND($G2719,NOT(ISTEXT($G2718)),ISNUMBER(Poczatek),ISNUMBER(Koniec_Projekt)),IFERROR(IF($D2718=LataProjekcji,$F2718,IF($D2718&lt;LataProjekcji,IF((SUM($K2718:Q2718)+12)&lt;$D2721,12,$D2721-SUM($K2718:Q2718)),0)),0),0)</f>
        <v>0</v>
      </c>
      <c r="S2718" s="5">
        <f ca="1">IF(AND($G2719,NOT(ISTEXT($G2718)),ISNUMBER(Poczatek),ISNUMBER(Koniec_Projekt)),IFERROR(IF($D2718=LataProjekcji,$F2718,IF($D2718&lt;LataProjekcji,IF((SUM($K2718:R2718)+12)&lt;$D2721,12,$D2721-SUM($K2718:R2718)),0)),0),0)</f>
        <v>0</v>
      </c>
      <c r="T2718" s="5">
        <f ca="1">IF(AND($G2719,NOT(ISTEXT($G2718)),ISNUMBER(Poczatek),ISNUMBER(Koniec_Projekt)),IFERROR(IF($D2718=LataProjekcji,$F2718,IF($D2718&lt;LataProjekcji,IF((SUM($K2718:S2718)+12)&lt;$D2721,12,$D2721-SUM($K2718:S2718)),0)),0),0)</f>
        <v>0</v>
      </c>
      <c r="U2718" s="5">
        <f ca="1">IF(AND($G2719,NOT(ISTEXT($G2718)),ISNUMBER(Poczatek),ISNUMBER(Koniec_Projekt)),IFERROR(IF($D2718=LataProjekcji,$F2718,IF($D2718&lt;LataProjekcji,IF((SUM($K2718:T2718)+12)&lt;$D2721,12,$D2721-SUM($K2718:T2718)),0)),0),0)</f>
        <v>0</v>
      </c>
      <c r="V2718" s="5">
        <f ca="1">IF(AND($G2719,NOT(ISTEXT($G2718)),ISNUMBER(Poczatek),ISNUMBER(Koniec_Projekt)),IFERROR(IF($D2718=LataProjekcji,$F2718,IF($D2718&lt;LataProjekcji,IF((SUM($K2718:U2718)+12)&lt;$D2721,12,$D2721-SUM($K2718:U2718)),0)),0),0)</f>
        <v>0</v>
      </c>
      <c r="W2718" s="5">
        <f ca="1">IF(AND($G2719,NOT(ISTEXT($G2718)),ISNUMBER(Poczatek),ISNUMBER(Koniec_Projekt)),IFERROR(IF($D2718=LataProjekcji,$F2718,IF($D2718&lt;LataProjekcji,IF((SUM($K2718:V2718)+12)&lt;$D2721,12,$D2721-SUM($K2718:V2718)),0)),0),0)</f>
        <v>0</v>
      </c>
      <c r="X2718" s="5">
        <f ca="1">IF(AND($G2719,NOT(ISTEXT($G2718)),ISNUMBER(Poczatek),ISNUMBER(Koniec_Projekt)),IFERROR(IF($D2718=LataProjekcji,$F2718,IF($D2718&lt;LataProjekcji,IF((SUM($K2718:W2718)+12)&lt;$D2721,12,$D2721-SUM($K2718:W2718)),0)),0),0)</f>
        <v>0</v>
      </c>
    </row>
    <row r="2719" spans="1:24" hidden="1">
      <c r="B2719" s="554" t="s">
        <v>807</v>
      </c>
      <c r="D2719" s="5">
        <f ca="1">D1553</f>
        <v>0</v>
      </c>
      <c r="E2719" s="474">
        <f ca="1">E1553</f>
        <v>0</v>
      </c>
      <c r="F2719" s="474">
        <f ca="1">F1553</f>
        <v>0</v>
      </c>
      <c r="G2719" s="1" t="b">
        <f>NOT(ISBLANK(am_maszyny))</f>
        <v>0</v>
      </c>
      <c r="H2719" s="566" t="b">
        <f ca="1">SUM(K2719:X2719)=E2721</f>
        <v>1</v>
      </c>
      <c r="I2719" s="1" t="s">
        <v>802</v>
      </c>
      <c r="K2719" s="565">
        <f ca="1">IF(AND($G2719,NOT(ISTEXT($G2718)),ISNUMBER(Poczatek),ISNUMBER(Koniec_Projekt)),IFERROR(IF($D2718=LataProjekcji,IF($F2718&gt;$E2721,$E2721,$F2718),IF($D2721&gt;=$E2721,(IF($D2718&lt;LataProjekcji,IF((SUM(J2719:$K2719)+12)&lt;$E2721,12,$E2721-SUM(J2719:$K2719)),0)),(IF($D2718&lt;LataProjekcji,IF((SUM(J2719:$K2719)+12)&lt;$D2721,12,$D2721-SUM(J2719:$K2719)),0)))),0),0)</f>
        <v>0</v>
      </c>
      <c r="L2719" s="565">
        <f ca="1">IF(AND($G2719,NOT(ISTEXT($G2718)),ISNUMBER(Poczatek),ISNUMBER(Koniec_Projekt)),IFERROR(IF($D2718=LataProjekcji,IF($F2718&gt;$E2721,$E2721,$F2718),IF($D2721&gt;=$E2721,(IF($D2718&lt;LataProjekcji,IF((SUM($K2719:K2719)+12)&lt;$E2721,12,$E2721-SUM($K2719:K2719)),0)),(IF($D2718&lt;LataProjekcji,IF((SUM($K2719:K2719)+12)&lt;$D2721,12,$D2721-SUM($K2719:K2719)),0)))),0),0)</f>
        <v>0</v>
      </c>
      <c r="M2719" s="565">
        <f ca="1">IF(AND($G2719,NOT(ISTEXT($G2718)),ISNUMBER(Poczatek),ISNUMBER(Koniec_Projekt)),IFERROR(IF($D2718=LataProjekcji,IF($F2718&gt;$E2721,$E2721,$F2718),IF($D2721&gt;=$E2721,(IF($D2718&lt;LataProjekcji,IF((SUM($K2719:L2719)+12)&lt;$E2721,12,$E2721-SUM($K2719:L2719)),0)),(IF($D2718&lt;LataProjekcji,IF((SUM($K2719:L2719)+12)&lt;$D2721,12,$D2721-SUM($K2719:L2719)),0)))),0),0)</f>
        <v>0</v>
      </c>
      <c r="N2719" s="565">
        <f ca="1">IF(AND($G2719,NOT(ISTEXT($G2718)),ISNUMBER(Poczatek),ISNUMBER(Koniec_Projekt)),IFERROR(IF($D2718=LataProjekcji,IF($F2718&gt;$E2721,$E2721,$F2718),IF($D2721&gt;=$E2721,(IF($D2718&lt;LataProjekcji,IF((SUM($K2719:M2719)+12)&lt;$E2721,12,$E2721-SUM($K2719:M2719)),0)),(IF($D2718&lt;LataProjekcji,IF((SUM($K2719:M2719)+12)&lt;$D2721,12,$D2721-SUM($K2719:M2719)),0)))),0),0)</f>
        <v>0</v>
      </c>
      <c r="O2719" s="565">
        <f ca="1">IF(AND($G2719,NOT(ISTEXT($G2718)),ISNUMBER(Poczatek),ISNUMBER(Koniec_Projekt)),IFERROR(IF($D2718=LataProjekcji,IF($F2718&gt;$E2721,$E2721,$F2718),IF($D2721&gt;=$E2721,(IF($D2718&lt;LataProjekcji,IF((SUM($K2719:N2719)+12)&lt;$E2721,12,$E2721-SUM($K2719:N2719)),0)),(IF($D2718&lt;LataProjekcji,IF((SUM($K2719:N2719)+12)&lt;$D2721,12,$D2721-SUM($K2719:N2719)),0)))),0),0)</f>
        <v>0</v>
      </c>
      <c r="P2719" s="565">
        <f ca="1">IF(AND($G2719,NOT(ISTEXT($G2718)),ISNUMBER(Poczatek),ISNUMBER(Koniec_Projekt)),IFERROR(IF($D2718=LataProjekcji,IF($F2718&gt;$E2721,$E2721,$F2718),IF($D2721&gt;=$E2721,(IF($D2718&lt;LataProjekcji,IF((SUM($K2719:O2719)+12)&lt;$E2721,12,$E2721-SUM($K2719:O2719)),0)),(IF($D2718&lt;LataProjekcji,IF((SUM($K2719:O2719)+12)&lt;$D2721,12,$D2721-SUM($K2719:O2719)),0)))),0),0)</f>
        <v>0</v>
      </c>
      <c r="Q2719" s="565">
        <f ca="1">IF(AND($G2719,NOT(ISTEXT($G2718)),ISNUMBER(Poczatek),ISNUMBER(Koniec_Projekt)),IFERROR(IF($D2718=LataProjekcji,IF($F2718&gt;$E2721,$E2721,$F2718),IF($D2721&gt;=$E2721,(IF($D2718&lt;LataProjekcji,IF((SUM($K2719:P2719)+12)&lt;$E2721,12,$E2721-SUM($K2719:P2719)),0)),(IF($D2718&lt;LataProjekcji,IF((SUM($K2719:P2719)+12)&lt;$D2721,12,$D2721-SUM($K2719:P2719)),0)))),0),0)</f>
        <v>0</v>
      </c>
      <c r="R2719" s="565">
        <f ca="1">IF(AND($G2719,NOT(ISTEXT($G2718)),ISNUMBER(Poczatek),ISNUMBER(Koniec_Projekt)),IFERROR(IF($D2718=LataProjekcji,IF($F2718&gt;$E2721,$E2721,$F2718),IF($D2721&gt;=$E2721,(IF($D2718&lt;LataProjekcji,IF((SUM($K2719:Q2719)+12)&lt;$E2721,12,$E2721-SUM($K2719:Q2719)),0)),(IF($D2718&lt;LataProjekcji,IF((SUM($K2719:Q2719)+12)&lt;$D2721,12,$D2721-SUM($K2719:Q2719)),0)))),0),0)</f>
        <v>0</v>
      </c>
      <c r="S2719" s="565">
        <f ca="1">IF(AND($G2719,NOT(ISTEXT($G2718)),ISNUMBER(Poczatek),ISNUMBER(Koniec_Projekt)),IFERROR(IF($D2718=LataProjekcji,IF($F2718&gt;$E2721,$E2721,$F2718),IF($D2721&gt;=$E2721,(IF($D2718&lt;LataProjekcji,IF((SUM($K2719:R2719)+12)&lt;$E2721,12,$E2721-SUM($K2719:R2719)),0)),(IF($D2718&lt;LataProjekcji,IF((SUM($K2719:R2719)+12)&lt;$D2721,12,$D2721-SUM($K2719:R2719)),0)))),0),0)</f>
        <v>0</v>
      </c>
      <c r="T2719" s="565">
        <f ca="1">IF(AND($G2719,NOT(ISTEXT($G2718)),ISNUMBER(Poczatek),ISNUMBER(Koniec_Projekt)),IFERROR(IF($D2718=LataProjekcji,IF($F2718&gt;$E2721,$E2721,$F2718),IF($D2721&gt;=$E2721,(IF($D2718&lt;LataProjekcji,IF((SUM($K2719:S2719)+12)&lt;$E2721,12,$E2721-SUM($K2719:S2719)),0)),(IF($D2718&lt;LataProjekcji,IF((SUM($K2719:S2719)+12)&lt;$D2721,12,$D2721-SUM($K2719:S2719)),0)))),0),0)</f>
        <v>0</v>
      </c>
      <c r="U2719" s="565">
        <f ca="1">IF(AND($G2719,NOT(ISTEXT($G2718)),ISNUMBER(Poczatek),ISNUMBER(Koniec_Projekt)),IFERROR(IF($D2718=LataProjekcji,IF($F2718&gt;$E2721,$E2721,$F2718),IF($D2721&gt;=$E2721,(IF($D2718&lt;LataProjekcji,IF((SUM($K2719:T2719)+12)&lt;$E2721,12,$E2721-SUM($K2719:T2719)),0)),(IF($D2718&lt;LataProjekcji,IF((SUM($K2719:T2719)+12)&lt;$D2721,12,$D2721-SUM($K2719:T2719)),0)))),0),0)</f>
        <v>0</v>
      </c>
      <c r="V2719" s="565">
        <f ca="1">IF(AND($G2719,NOT(ISTEXT($G2718)),ISNUMBER(Poczatek),ISNUMBER(Koniec_Projekt)),IFERROR(IF($D2718=LataProjekcji,IF($F2718&gt;$E2721,$E2721,$F2718),IF($D2721&gt;=$E2721,(IF($D2718&lt;LataProjekcji,IF((SUM($K2719:U2719)+12)&lt;$E2721,12,$E2721-SUM($K2719:U2719)),0)),(IF($D2718&lt;LataProjekcji,IF((SUM($K2719:U2719)+12)&lt;$D2721,12,$D2721-SUM($K2719:U2719)),0)))),0),0)</f>
        <v>0</v>
      </c>
      <c r="W2719" s="565">
        <f ca="1">IF(AND($G2719,NOT(ISTEXT($G2718)),ISNUMBER(Poczatek),ISNUMBER(Koniec_Projekt)),IFERROR(IF($D2718=LataProjekcji,IF($F2718&gt;$E2721,$E2721,$F2718),IF($D2721&gt;=$E2721,(IF($D2718&lt;LataProjekcji,IF((SUM($K2719:V2719)+12)&lt;$E2721,12,$E2721-SUM($K2719:V2719)),0)),(IF($D2718&lt;LataProjekcji,IF((SUM($K2719:V2719)+12)&lt;$D2721,12,$D2721-SUM($K2719:V2719)),0)))),0),0)</f>
        <v>0</v>
      </c>
      <c r="X2719" s="565">
        <f ca="1">IF(AND($G2719,NOT(ISTEXT($G2718)),ISNUMBER(Poczatek),ISNUMBER(Koniec_Projekt)),IFERROR(IF($D2718=LataProjekcji,IF($F2718&gt;$E2721,$E2721,$F2718),IF($D2721&gt;=$E2721,(IF($D2718&lt;LataProjekcji,IF((SUM($K2719:W2719)+12)&lt;$E2721,12,$E2721-SUM($K2719:W2719)),0)),(IF($D2718&lt;LataProjekcji,IF((SUM($K2719:W2719)+12)&lt;$D2721,12,$D2721-SUM($K2719:W2719)),0)))),0),0)</f>
        <v>0</v>
      </c>
    </row>
    <row r="2720" spans="1:24" hidden="1">
      <c r="B2720" s="554" t="s">
        <v>806</v>
      </c>
      <c r="D2720" s="474">
        <f ca="1">D1554</f>
        <v>0</v>
      </c>
      <c r="E2720" s="474">
        <f ca="1">IF(D2719&gt;10,ROUND(D2720/12,2),D2720)</f>
        <v>0</v>
      </c>
      <c r="F2720" s="552">
        <f>Koniec_Projekt</f>
        <v>0</v>
      </c>
      <c r="G2720" s="330">
        <f>Miesiac_Koniec_Projekt</f>
        <v>0</v>
      </c>
      <c r="H2720" s="566" t="b">
        <f ca="1">SUM(K2720:X2720)=D2719</f>
        <v>1</v>
      </c>
      <c r="I2720" s="1" t="s">
        <v>739</v>
      </c>
      <c r="K2720" s="256">
        <f ca="1">IF(AND($G2719,NOT(ISTEXT($G2718)),ISNUMBER(Poczatek),ISNUMBER(Koniec_Projekt)),IFERROR(IF(LataProjekcji=$F2721,ROUND($D2719,0),ROUND(K2718*$E2720,0)),0),0)</f>
        <v>0</v>
      </c>
      <c r="L2720" s="5">
        <f ca="1">IF(AND($G2719,NOT(ISTEXT($G2718)),ISNUMBER(Poczatek),ISNUMBER(Koniec_Projekt)),IFERROR(IF(LataProjekcji=$F2721,ROUND($D2719-SUM(K2720:$K2720),0),ROUND(L2718*$E2720,0)),0),0)</f>
        <v>0</v>
      </c>
      <c r="M2720" s="5">
        <f ca="1">IF(AND($G2719,NOT(ISTEXT($G2718)),ISNUMBER(Poczatek),ISNUMBER(Koniec_Projekt)),IFERROR(IF(LataProjekcji=$F2721,ROUND($D2719-SUM($K2720:L2720),0),ROUND(M2718*$E2720,0)),0),0)</f>
        <v>0</v>
      </c>
      <c r="N2720" s="5">
        <f ca="1">IF(AND($G2719,NOT(ISTEXT($G2718)),ISNUMBER(Poczatek),ISNUMBER(Koniec_Projekt)),IFERROR(IF(LataProjekcji=$F2721,ROUND($D2719-SUM($K2720:M2720),0),ROUND(N2718*$E2720,0)),0),0)</f>
        <v>0</v>
      </c>
      <c r="O2720" s="5">
        <f ca="1">IF(AND($G2719,NOT(ISTEXT($G2718)),ISNUMBER(Poczatek),ISNUMBER(Koniec_Projekt)),IFERROR(IF(LataProjekcji=$F2721,ROUND($D2719-SUM($K2720:N2720),0),ROUND(O2718*$E2720,0)),0),0)</f>
        <v>0</v>
      </c>
      <c r="P2720" s="5">
        <f ca="1">IF(AND($G2719,NOT(ISTEXT($G2718)),ISNUMBER(Poczatek),ISNUMBER(Koniec_Projekt)),IFERROR(IF(LataProjekcji=$F2721,ROUND($D2719-SUM($K2720:O2720),0),ROUND(P2718*$E2720,0)),0),0)</f>
        <v>0</v>
      </c>
      <c r="Q2720" s="5">
        <f ca="1">IF(AND($G2719,NOT(ISTEXT($G2718)),ISNUMBER(Poczatek),ISNUMBER(Koniec_Projekt)),IFERROR(IF(LataProjekcji=$F2721,ROUND($D2719-SUM($K2720:P2720),0),ROUND(Q2718*$E2720,0)),0),0)</f>
        <v>0</v>
      </c>
      <c r="R2720" s="5">
        <f ca="1">IF(AND($G2719,NOT(ISTEXT($G2718)),ISNUMBER(Poczatek),ISNUMBER(Koniec_Projekt)),IFERROR(IF(LataProjekcji=$F2721,ROUND($D2719-SUM($K2720:Q2720),0),ROUND(R2718*$E2720,0)),0),0)</f>
        <v>0</v>
      </c>
      <c r="S2720" s="5">
        <f ca="1">IF(AND($G2719,NOT(ISTEXT($G2718)),ISNUMBER(Poczatek),ISNUMBER(Koniec_Projekt)),IFERROR(IF(LataProjekcji=$F2721,ROUND($D2719-SUM($K2720:R2720),0),ROUND(S2718*$E2720,0)),0),0)</f>
        <v>0</v>
      </c>
      <c r="T2720" s="5">
        <f ca="1">IF(AND($G2719,NOT(ISTEXT($G2718)),ISNUMBER(Poczatek),ISNUMBER(Koniec_Projekt)),IFERROR(IF(LataProjekcji=$F2721,ROUND($D2719-SUM($K2720:S2720),0),ROUND(T2718*$E2720,0)),0),0)</f>
        <v>0</v>
      </c>
      <c r="U2720" s="5">
        <f ca="1">IF(AND($G2719,NOT(ISTEXT($G2718)),ISNUMBER(Poczatek),ISNUMBER(Koniec_Projekt)),IFERROR(IF(LataProjekcji=$F2721,ROUND($D2719-SUM($K2720:T2720),0),ROUND(U2718*$E2720,0)),0),0)</f>
        <v>0</v>
      </c>
      <c r="V2720" s="5">
        <f ca="1">IF(AND($G2719,NOT(ISTEXT($G2718)),ISNUMBER(Poczatek),ISNUMBER(Koniec_Projekt)),IFERROR(IF(LataProjekcji=$F2721,ROUND($D2719-SUM($K2720:U2720),0),ROUND(V2718*$E2720,0)),0),0)</f>
        <v>0</v>
      </c>
      <c r="W2720" s="5">
        <f ca="1">IF(AND($G2719,NOT(ISTEXT($G2718)),ISNUMBER(Poczatek),ISNUMBER(Koniec_Projekt)),IFERROR(IF(LataProjekcji=$F2721,ROUND($D2719-SUM($K2720:V2720),0),ROUND(W2718*$E2720,0)),0),0)</f>
        <v>0</v>
      </c>
      <c r="X2720" s="5">
        <f ca="1">IF(AND($G2719,NOT(ISTEXT($G2718)),ISNUMBER(Poczatek),ISNUMBER(Koniec_Projekt)),IFERROR(IF(LataProjekcji=$F2721,ROUND($D2719-SUM($K2720:W2720),0),ROUND(X2718*$E2720,0)),0),0)</f>
        <v>0</v>
      </c>
    </row>
    <row r="2721" spans="2:24" hidden="1">
      <c r="B2721" s="554" t="s">
        <v>803</v>
      </c>
      <c r="D2721" s="1">
        <f ca="1">IFERROR(ROUNDUP(D2719/E2720,0),0)</f>
        <v>0</v>
      </c>
      <c r="E2721" s="1">
        <f ca="1">IF(D2721=0,0,DATEDIF(DATE(D2718,E2718,1),DATE(F2720,G2720,1),"m"))</f>
        <v>0</v>
      </c>
      <c r="F2721" s="1" t="str">
        <f ca="1">IFERROR(YEAR(G2718),"brak daty")</f>
        <v>brak daty</v>
      </c>
      <c r="G2721" s="1" t="str">
        <f ca="1">IFERROR(MONTH(G2718),"brak daty")</f>
        <v>brak daty</v>
      </c>
      <c r="I2721" s="1" t="s">
        <v>444</v>
      </c>
      <c r="K2721" s="5">
        <f ca="1">IF(AND($G2719,NOT(ISTEXT($G2718)),ISNUMBER(Poczatek),ISNUMBER(Koniec_Projekt)),IFERROR(IF(LataProjekcji=$F2720,IF(AND($G2720=$G2721,$F2720=$F2721),ROUND($D2719-SUM($K2721),0),ROUND(K2719*$E2720,0)),IF(LataProjekcji&gt;$F2720,0,ROUND(K2719*$E2720,0))),0),0)</f>
        <v>0</v>
      </c>
      <c r="L2721" s="5">
        <f ca="1">IF(AND($G2719,NOT(ISTEXT($G2718)),ISNUMBER(Poczatek),ISNUMBER(Koniec_Projekt)),IFERROR(IF(LataProjekcji=$F2720,IF(AND($G2720=$G2721,$F2720=$F2721),ROUND($D2719-SUM($K2721:K2721),0),ROUND(L2719*$E2720,0)),IF(LataProjekcji&gt;$F2720,0,ROUND(L2719*$E2720,0))),0),0)</f>
        <v>0</v>
      </c>
      <c r="M2721" s="5">
        <f ca="1">IF(AND($G2719,NOT(ISTEXT($G2718)),ISNUMBER(Poczatek),ISNUMBER(Koniec_Projekt)),IFERROR(IF(LataProjekcji=$F2720,IF(AND($G2720=$G2721,$F2720=$F2721),ROUND($D2719-SUM($K2721:L2721),0),ROUND(M2719*$E2720,0)),IF(LataProjekcji&gt;$F2720,0,ROUND(M2719*$E2720,0))),0),0)</f>
        <v>0</v>
      </c>
      <c r="N2721" s="5">
        <f ca="1">IF(AND($G2719,NOT(ISTEXT($G2718)),ISNUMBER(Poczatek),ISNUMBER(Koniec_Projekt)),IFERROR(IF(LataProjekcji=$F2720,IF(AND($G2720=$G2721,$F2720=$F2721),ROUND($D2719-SUM($K2721:M2721),0),ROUND(N2719*$E2720,0)),IF(LataProjekcji&gt;$F2720,0,ROUND(N2719*$E2720,0))),0),0)</f>
        <v>0</v>
      </c>
      <c r="O2721" s="5">
        <f ca="1">IF(AND($G2719,NOT(ISTEXT($G2718)),ISNUMBER(Poczatek),ISNUMBER(Koniec_Projekt)),IFERROR(IF(LataProjekcji=$F2720,IF(AND($G2720=$G2721,$F2720=$F2721),ROUND($D2719-SUM($K2721:N2721),0),ROUND(O2719*$E2720,0)),IF(LataProjekcji&gt;$F2720,0,ROUND(O2719*$E2720,0))),0),0)</f>
        <v>0</v>
      </c>
      <c r="P2721" s="5">
        <f ca="1">IF(AND($G2719,NOT(ISTEXT($G2718)),ISNUMBER(Poczatek),ISNUMBER(Koniec_Projekt)),IFERROR(IF(LataProjekcji=$F2720,IF(AND($G2720=$G2721,$F2720=$F2721),ROUND($D2719-SUM($K2721:O2721),0),ROUND(P2719*$E2720,0)),IF(LataProjekcji&gt;$F2720,0,ROUND(P2719*$E2720,0))),0),0)</f>
        <v>0</v>
      </c>
      <c r="Q2721" s="5">
        <f ca="1">IF(AND($G2719,NOT(ISTEXT($G2718)),ISNUMBER(Poczatek),ISNUMBER(Koniec_Projekt)),IFERROR(IF(LataProjekcji=$F2720,IF(AND($G2720=$G2721,$F2720=$F2721),ROUND($D2719-SUM($K2721:P2721),0),ROUND(Q2719*$E2720,0)),IF(LataProjekcji&gt;$F2720,0,ROUND(Q2719*$E2720,0))),0),0)</f>
        <v>0</v>
      </c>
      <c r="R2721" s="5">
        <f ca="1">IF(AND($G2719,NOT(ISTEXT($G2718)),ISNUMBER(Poczatek),ISNUMBER(Koniec_Projekt)),IFERROR(IF(LataProjekcji=$F2720,IF(AND($G2720=$G2721,$F2720=$F2721),ROUND($D2719-SUM($K2721:Q2721),0),ROUND(R2719*$E2720,0)),IF(LataProjekcji&gt;$F2720,0,ROUND(R2719*$E2720,0))),0),0)</f>
        <v>0</v>
      </c>
      <c r="S2721" s="5">
        <f ca="1">IF(AND($G2719,NOT(ISTEXT($G2718)),ISNUMBER(Poczatek),ISNUMBER(Koniec_Projekt)),IFERROR(IF(LataProjekcji=$F2720,IF(AND($G2720=$G2721,$F2720=$F2721),ROUND($D2719-SUM($K2721:R2721),0),ROUND(S2719*$E2720,0)),IF(LataProjekcji&gt;$F2720,0,ROUND(S2719*$E2720,0))),0),0)</f>
        <v>0</v>
      </c>
      <c r="T2721" s="5">
        <f ca="1">IF(AND($G2719,NOT(ISTEXT($G2718)),ISNUMBER(Poczatek),ISNUMBER(Koniec_Projekt)),IFERROR(IF(LataProjekcji=$F2720,IF(AND($G2720=$G2721,$F2720=$F2721),ROUND($D2719-SUM($K2721:S2721),0),ROUND(T2719*$E2720,0)),IF(LataProjekcji&gt;$F2720,0,ROUND(T2719*$E2720,0))),0),0)</f>
        <v>0</v>
      </c>
      <c r="U2721" s="5">
        <f ca="1">IF(AND($G2719,NOT(ISTEXT($G2718)),ISNUMBER(Poczatek),ISNUMBER(Koniec_Projekt)),IFERROR(IF(LataProjekcji=$F2720,IF(AND($G2720=$G2721,$F2720=$F2721),ROUND($D2719-SUM($K2721:T2721),0),ROUND(U2719*$E2720,0)),IF(LataProjekcji&gt;$F2720,0,ROUND(U2719*$E2720,0))),0),0)</f>
        <v>0</v>
      </c>
      <c r="V2721" s="5">
        <f ca="1">IF(AND($G2719,NOT(ISTEXT($G2718)),ISNUMBER(Poczatek),ISNUMBER(Koniec_Projekt)),IFERROR(IF(LataProjekcji=$F2720,IF(AND($G2720=$G2721,$F2720=$F2721),ROUND($D2719-SUM($K2721:U2721),0),ROUND(V2719*$E2720,0)),IF(LataProjekcji&gt;$F2720,0,ROUND(V2719*$E2720,0))),0),0)</f>
        <v>0</v>
      </c>
      <c r="W2721" s="5">
        <f ca="1">IF(AND($G2719,NOT(ISTEXT($G2718)),ISNUMBER(Poczatek),ISNUMBER(Koniec_Projekt)),IFERROR(IF(LataProjekcji=$F2720,IF(AND($G2720=$G2721,$F2720=$F2721),ROUND($D2719-SUM($K2721:V2721),0),ROUND(W2719*$E2720,0)),IF(LataProjekcji&gt;$F2720,0,ROUND(W2719*$E2720,0))),0),0)</f>
        <v>0</v>
      </c>
      <c r="X2721" s="5">
        <f ca="1">IF(AND($G2719,NOT(ISTEXT($G2718)),ISNUMBER(Poczatek),ISNUMBER(Koniec_Projekt)),IFERROR(IF(LataProjekcji=$F2720,IF(AND($G2720=$G2721,$F2720=$F2721),ROUND($D2719-SUM($K2721:W2721),0),ROUND(X2719*$E2720,0)),IF(LataProjekcji&gt;$F2720,0,ROUND(X2719*$E2720,0))),0),0)</f>
        <v>0</v>
      </c>
    </row>
    <row r="2722" spans="2:24" ht="12.75" hidden="1" thickBot="1">
      <c r="B2722" s="555" t="s">
        <v>804</v>
      </c>
      <c r="C2722" s="556"/>
      <c r="D2722" s="557">
        <f ca="1">IF(D2719&gt;10,ROUND((D2721-1)*E2720,0),E2720)</f>
        <v>0</v>
      </c>
      <c r="E2722" s="557">
        <f ca="1">D2719-D2722</f>
        <v>0</v>
      </c>
      <c r="F2722" s="556"/>
      <c r="G2722" s="556"/>
      <c r="H2722" s="556"/>
      <c r="I2722" s="556"/>
      <c r="J2722" s="556"/>
      <c r="K2722" s="556"/>
      <c r="L2722" s="556"/>
      <c r="M2722" s="556"/>
      <c r="N2722" s="556"/>
      <c r="O2722" s="556"/>
      <c r="P2722" s="556"/>
      <c r="Q2722" s="556"/>
      <c r="R2722" s="556"/>
      <c r="S2722" s="556"/>
      <c r="T2722" s="556"/>
      <c r="U2722" s="556"/>
      <c r="V2722" s="556"/>
      <c r="W2722" s="556"/>
      <c r="X2722" s="556"/>
    </row>
    <row r="2723" spans="2:24" ht="12.75" hidden="1" thickTop="1"/>
    <row r="2724" spans="2:24" ht="12.75" hidden="1" thickBot="1">
      <c r="B2724" s="558" t="str">
        <f ca="1">"nazwa ST: "&amp;B1558</f>
        <v>nazwa ST: 0</v>
      </c>
      <c r="C2724" s="558"/>
      <c r="D2724" s="559">
        <f>D1558</f>
        <v>150</v>
      </c>
      <c r="E2724" s="558"/>
      <c r="F2724" s="558"/>
      <c r="G2724" s="558"/>
      <c r="H2724" s="558"/>
      <c r="I2724" s="558"/>
      <c r="J2724" s="558"/>
      <c r="K2724" s="567" t="str">
        <f t="shared" ref="K2724:X2724" si="1768">LataProjekcji</f>
        <v>Uzupełnij dane</v>
      </c>
      <c r="L2724" s="567" t="str">
        <f t="shared" si="1768"/>
        <v/>
      </c>
      <c r="M2724" s="567" t="str">
        <f t="shared" si="1768"/>
        <v/>
      </c>
      <c r="N2724" s="567" t="str">
        <f t="shared" si="1768"/>
        <v/>
      </c>
      <c r="O2724" s="567" t="str">
        <f t="shared" si="1768"/>
        <v/>
      </c>
      <c r="P2724" s="567" t="str">
        <f t="shared" si="1768"/>
        <v/>
      </c>
      <c r="Q2724" s="567" t="str">
        <f t="shared" si="1768"/>
        <v/>
      </c>
      <c r="R2724" s="567" t="str">
        <f t="shared" si="1768"/>
        <v/>
      </c>
      <c r="S2724" s="567" t="str">
        <f t="shared" si="1768"/>
        <v/>
      </c>
      <c r="T2724" s="567" t="str">
        <f t="shared" si="1768"/>
        <v/>
      </c>
      <c r="U2724" s="567" t="str">
        <f t="shared" si="1768"/>
        <v/>
      </c>
      <c r="V2724" s="567" t="str">
        <f t="shared" si="1768"/>
        <v/>
      </c>
      <c r="W2724" s="567" t="str">
        <f t="shared" si="1768"/>
        <v/>
      </c>
      <c r="X2724" s="567" t="str">
        <f t="shared" si="1768"/>
        <v/>
      </c>
    </row>
    <row r="2725" spans="2:24" hidden="1">
      <c r="B2725" s="554" t="s">
        <v>805</v>
      </c>
      <c r="D2725" s="1">
        <f ca="1">D1559</f>
        <v>1900</v>
      </c>
      <c r="E2725" s="1">
        <f ca="1">E1559</f>
        <v>1</v>
      </c>
      <c r="F2725" s="1">
        <f ca="1">IF(D2726&gt;10,F1559,1)</f>
        <v>1</v>
      </c>
      <c r="G2725" s="553" t="str">
        <f ca="1">IF(ISBLANK(OFFSET($E$269,$D2724,0)),"brak daty",IF(D2726&gt;10,EDATE(OFFSET($E$269,$D2724,0),D2728),DATE(D2725,E2725,1)))</f>
        <v>brak daty</v>
      </c>
      <c r="H2725" s="566" t="b">
        <f ca="1">SUM(K2725:X2725)=D2728</f>
        <v>1</v>
      </c>
      <c r="I2725" s="1" t="s">
        <v>801</v>
      </c>
      <c r="K2725" s="5">
        <f ca="1">IF(AND($G2726,NOT(ISTEXT($G2725)),ISNUMBER(Poczatek),ISNUMBER(Koniec_Projekt)),IFERROR(IF($D2725=LataProjekcji,$F2725,IF($D2725&lt;LataProjekcji,IF((SUM(K2725)+12)&lt;$D2728,12,$D2728-SUM(K2725)),0)),0),0)</f>
        <v>0</v>
      </c>
      <c r="L2725" s="5">
        <f ca="1">IF(AND($G2726,NOT(ISTEXT($G2725)),ISNUMBER(Poczatek),ISNUMBER(Koniec_Projekt)),IFERROR(IF($D2725=LataProjekcji,$F2725,IF($D2725&lt;LataProjekcji,IF((SUM($K2725:K2725)+12)&lt;$D2728,12,$D2728-SUM($K2725:K2725)),0)),0),0)</f>
        <v>0</v>
      </c>
      <c r="M2725" s="5">
        <f ca="1">IF(AND($G2726,NOT(ISTEXT($G2725)),ISNUMBER(Poczatek),ISNUMBER(Koniec_Projekt)),IFERROR(IF($D2725=LataProjekcji,$F2725,IF($D2725&lt;LataProjekcji,IF((SUM($K2725:L2725)+12)&lt;$D2728,12,$D2728-SUM($K2725:L2725)),0)),0),0)</f>
        <v>0</v>
      </c>
      <c r="N2725" s="5">
        <f ca="1">IF(AND($G2726,NOT(ISTEXT($G2725)),ISNUMBER(Poczatek),ISNUMBER(Koniec_Projekt)),IFERROR(IF($D2725=LataProjekcji,$F2725,IF($D2725&lt;LataProjekcji,IF((SUM($K2725:M2725)+12)&lt;$D2728,12,$D2728-SUM($K2725:M2725)),0)),0),0)</f>
        <v>0</v>
      </c>
      <c r="O2725" s="5">
        <f ca="1">IF(AND($G2726,NOT(ISTEXT($G2725)),ISNUMBER(Poczatek),ISNUMBER(Koniec_Projekt)),IFERROR(IF($D2725=LataProjekcji,$F2725,IF($D2725&lt;LataProjekcji,IF((SUM($K2725:N2725)+12)&lt;$D2728,12,$D2728-SUM($K2725:N2725)),0)),0),0)</f>
        <v>0</v>
      </c>
      <c r="P2725" s="5">
        <f ca="1">IF(AND($G2726,NOT(ISTEXT($G2725)),ISNUMBER(Poczatek),ISNUMBER(Koniec_Projekt)),IFERROR(IF($D2725=LataProjekcji,$F2725,IF($D2725&lt;LataProjekcji,IF((SUM($K2725:O2725)+12)&lt;$D2728,12,$D2728-SUM($K2725:O2725)),0)),0),0)</f>
        <v>0</v>
      </c>
      <c r="Q2725" s="5">
        <f ca="1">IF(AND($G2726,NOT(ISTEXT($G2725)),ISNUMBER(Poczatek),ISNUMBER(Koniec_Projekt)),IFERROR(IF($D2725=LataProjekcji,$F2725,IF($D2725&lt;LataProjekcji,IF((SUM($K2725:P2725)+12)&lt;$D2728,12,$D2728-SUM($K2725:P2725)),0)),0),0)</f>
        <v>0</v>
      </c>
      <c r="R2725" s="5">
        <f ca="1">IF(AND($G2726,NOT(ISTEXT($G2725)),ISNUMBER(Poczatek),ISNUMBER(Koniec_Projekt)),IFERROR(IF($D2725=LataProjekcji,$F2725,IF($D2725&lt;LataProjekcji,IF((SUM($K2725:Q2725)+12)&lt;$D2728,12,$D2728-SUM($K2725:Q2725)),0)),0),0)</f>
        <v>0</v>
      </c>
      <c r="S2725" s="5">
        <f ca="1">IF(AND($G2726,NOT(ISTEXT($G2725)),ISNUMBER(Poczatek),ISNUMBER(Koniec_Projekt)),IFERROR(IF($D2725=LataProjekcji,$F2725,IF($D2725&lt;LataProjekcji,IF((SUM($K2725:R2725)+12)&lt;$D2728,12,$D2728-SUM($K2725:R2725)),0)),0),0)</f>
        <v>0</v>
      </c>
      <c r="T2725" s="5">
        <f ca="1">IF(AND($G2726,NOT(ISTEXT($G2725)),ISNUMBER(Poczatek),ISNUMBER(Koniec_Projekt)),IFERROR(IF($D2725=LataProjekcji,$F2725,IF($D2725&lt;LataProjekcji,IF((SUM($K2725:S2725)+12)&lt;$D2728,12,$D2728-SUM($K2725:S2725)),0)),0),0)</f>
        <v>0</v>
      </c>
      <c r="U2725" s="5">
        <f ca="1">IF(AND($G2726,NOT(ISTEXT($G2725)),ISNUMBER(Poczatek),ISNUMBER(Koniec_Projekt)),IFERROR(IF($D2725=LataProjekcji,$F2725,IF($D2725&lt;LataProjekcji,IF((SUM($K2725:T2725)+12)&lt;$D2728,12,$D2728-SUM($K2725:T2725)),0)),0),0)</f>
        <v>0</v>
      </c>
      <c r="V2725" s="5">
        <f ca="1">IF(AND($G2726,NOT(ISTEXT($G2725)),ISNUMBER(Poczatek),ISNUMBER(Koniec_Projekt)),IFERROR(IF($D2725=LataProjekcji,$F2725,IF($D2725&lt;LataProjekcji,IF((SUM($K2725:U2725)+12)&lt;$D2728,12,$D2728-SUM($K2725:U2725)),0)),0),0)</f>
        <v>0</v>
      </c>
      <c r="W2725" s="5">
        <f ca="1">IF(AND($G2726,NOT(ISTEXT($G2725)),ISNUMBER(Poczatek),ISNUMBER(Koniec_Projekt)),IFERROR(IF($D2725=LataProjekcji,$F2725,IF($D2725&lt;LataProjekcji,IF((SUM($K2725:V2725)+12)&lt;$D2728,12,$D2728-SUM($K2725:V2725)),0)),0),0)</f>
        <v>0</v>
      </c>
      <c r="X2725" s="5">
        <f ca="1">IF(AND($G2726,NOT(ISTEXT($G2725)),ISNUMBER(Poczatek),ISNUMBER(Koniec_Projekt)),IFERROR(IF($D2725=LataProjekcji,$F2725,IF($D2725&lt;LataProjekcji,IF((SUM($K2725:W2725)+12)&lt;$D2728,12,$D2728-SUM($K2725:W2725)),0)),0),0)</f>
        <v>0</v>
      </c>
    </row>
    <row r="2726" spans="2:24" hidden="1">
      <c r="B2726" s="554" t="s">
        <v>807</v>
      </c>
      <c r="D2726" s="5">
        <f ca="1">D1560</f>
        <v>0</v>
      </c>
      <c r="E2726" s="474">
        <f ca="1">E1560</f>
        <v>0</v>
      </c>
      <c r="F2726" s="474">
        <f ca="1">F1560</f>
        <v>0</v>
      </c>
      <c r="G2726" s="1" t="b">
        <f>NOT(ISBLANK(am_maszyny))</f>
        <v>0</v>
      </c>
      <c r="H2726" s="566" t="b">
        <f ca="1">SUM(K2726:X2726)=E2728</f>
        <v>1</v>
      </c>
      <c r="I2726" s="1" t="s">
        <v>802</v>
      </c>
      <c r="K2726" s="565">
        <f ca="1">IF(AND($G2726,NOT(ISTEXT($G2725)),ISNUMBER(Poczatek),ISNUMBER(Koniec_Projekt)),IFERROR(IF($D2725=LataProjekcji,IF($F2725&gt;$E2728,$E2728,$F2725),IF($D2728&gt;=$E2728,(IF($D2725&lt;LataProjekcji,IF((SUM(J2726:$K2726)+12)&lt;$E2728,12,$E2728-SUM(J2726:$K2726)),0)),(IF($D2725&lt;LataProjekcji,IF((SUM(J2726:$K2726)+12)&lt;$D2728,12,$D2728-SUM(J2726:$K2726)),0)))),0),0)</f>
        <v>0</v>
      </c>
      <c r="L2726" s="565">
        <f ca="1">IF(AND($G2726,NOT(ISTEXT($G2725)),ISNUMBER(Poczatek),ISNUMBER(Koniec_Projekt)),IFERROR(IF($D2725=LataProjekcji,IF($F2725&gt;$E2728,$E2728,$F2725),IF($D2728&gt;=$E2728,(IF($D2725&lt;LataProjekcji,IF((SUM($K2726:K2726)+12)&lt;$E2728,12,$E2728-SUM($K2726:K2726)),0)),(IF($D2725&lt;LataProjekcji,IF((SUM($K2726:K2726)+12)&lt;$D2728,12,$D2728-SUM($K2726:K2726)),0)))),0),0)</f>
        <v>0</v>
      </c>
      <c r="M2726" s="565">
        <f ca="1">IF(AND($G2726,NOT(ISTEXT($G2725)),ISNUMBER(Poczatek),ISNUMBER(Koniec_Projekt)),IFERROR(IF($D2725=LataProjekcji,IF($F2725&gt;$E2728,$E2728,$F2725),IF($D2728&gt;=$E2728,(IF($D2725&lt;LataProjekcji,IF((SUM($K2726:L2726)+12)&lt;$E2728,12,$E2728-SUM($K2726:L2726)),0)),(IF($D2725&lt;LataProjekcji,IF((SUM($K2726:L2726)+12)&lt;$D2728,12,$D2728-SUM($K2726:L2726)),0)))),0),0)</f>
        <v>0</v>
      </c>
      <c r="N2726" s="565">
        <f ca="1">IF(AND($G2726,NOT(ISTEXT($G2725)),ISNUMBER(Poczatek),ISNUMBER(Koniec_Projekt)),IFERROR(IF($D2725=LataProjekcji,IF($F2725&gt;$E2728,$E2728,$F2725),IF($D2728&gt;=$E2728,(IF($D2725&lt;LataProjekcji,IF((SUM($K2726:M2726)+12)&lt;$E2728,12,$E2728-SUM($K2726:M2726)),0)),(IF($D2725&lt;LataProjekcji,IF((SUM($K2726:M2726)+12)&lt;$D2728,12,$D2728-SUM($K2726:M2726)),0)))),0),0)</f>
        <v>0</v>
      </c>
      <c r="O2726" s="565">
        <f ca="1">IF(AND($G2726,NOT(ISTEXT($G2725)),ISNUMBER(Poczatek),ISNUMBER(Koniec_Projekt)),IFERROR(IF($D2725=LataProjekcji,IF($F2725&gt;$E2728,$E2728,$F2725),IF($D2728&gt;=$E2728,(IF($D2725&lt;LataProjekcji,IF((SUM($K2726:N2726)+12)&lt;$E2728,12,$E2728-SUM($K2726:N2726)),0)),(IF($D2725&lt;LataProjekcji,IF((SUM($K2726:N2726)+12)&lt;$D2728,12,$D2728-SUM($K2726:N2726)),0)))),0),0)</f>
        <v>0</v>
      </c>
      <c r="P2726" s="565">
        <f ca="1">IF(AND($G2726,NOT(ISTEXT($G2725)),ISNUMBER(Poczatek),ISNUMBER(Koniec_Projekt)),IFERROR(IF($D2725=LataProjekcji,IF($F2725&gt;$E2728,$E2728,$F2725),IF($D2728&gt;=$E2728,(IF($D2725&lt;LataProjekcji,IF((SUM($K2726:O2726)+12)&lt;$E2728,12,$E2728-SUM($K2726:O2726)),0)),(IF($D2725&lt;LataProjekcji,IF((SUM($K2726:O2726)+12)&lt;$D2728,12,$D2728-SUM($K2726:O2726)),0)))),0),0)</f>
        <v>0</v>
      </c>
      <c r="Q2726" s="565">
        <f ca="1">IF(AND($G2726,NOT(ISTEXT($G2725)),ISNUMBER(Poczatek),ISNUMBER(Koniec_Projekt)),IFERROR(IF($D2725=LataProjekcji,IF($F2725&gt;$E2728,$E2728,$F2725),IF($D2728&gt;=$E2728,(IF($D2725&lt;LataProjekcji,IF((SUM($K2726:P2726)+12)&lt;$E2728,12,$E2728-SUM($K2726:P2726)),0)),(IF($D2725&lt;LataProjekcji,IF((SUM($K2726:P2726)+12)&lt;$D2728,12,$D2728-SUM($K2726:P2726)),0)))),0),0)</f>
        <v>0</v>
      </c>
      <c r="R2726" s="565">
        <f ca="1">IF(AND($G2726,NOT(ISTEXT($G2725)),ISNUMBER(Poczatek),ISNUMBER(Koniec_Projekt)),IFERROR(IF($D2725=LataProjekcji,IF($F2725&gt;$E2728,$E2728,$F2725),IF($D2728&gt;=$E2728,(IF($D2725&lt;LataProjekcji,IF((SUM($K2726:Q2726)+12)&lt;$E2728,12,$E2728-SUM($K2726:Q2726)),0)),(IF($D2725&lt;LataProjekcji,IF((SUM($K2726:Q2726)+12)&lt;$D2728,12,$D2728-SUM($K2726:Q2726)),0)))),0),0)</f>
        <v>0</v>
      </c>
      <c r="S2726" s="565">
        <f ca="1">IF(AND($G2726,NOT(ISTEXT($G2725)),ISNUMBER(Poczatek),ISNUMBER(Koniec_Projekt)),IFERROR(IF($D2725=LataProjekcji,IF($F2725&gt;$E2728,$E2728,$F2725),IF($D2728&gt;=$E2728,(IF($D2725&lt;LataProjekcji,IF((SUM($K2726:R2726)+12)&lt;$E2728,12,$E2728-SUM($K2726:R2726)),0)),(IF($D2725&lt;LataProjekcji,IF((SUM($K2726:R2726)+12)&lt;$D2728,12,$D2728-SUM($K2726:R2726)),0)))),0),0)</f>
        <v>0</v>
      </c>
      <c r="T2726" s="565">
        <f ca="1">IF(AND($G2726,NOT(ISTEXT($G2725)),ISNUMBER(Poczatek),ISNUMBER(Koniec_Projekt)),IFERROR(IF($D2725=LataProjekcji,IF($F2725&gt;$E2728,$E2728,$F2725),IF($D2728&gt;=$E2728,(IF($D2725&lt;LataProjekcji,IF((SUM($K2726:S2726)+12)&lt;$E2728,12,$E2728-SUM($K2726:S2726)),0)),(IF($D2725&lt;LataProjekcji,IF((SUM($K2726:S2726)+12)&lt;$D2728,12,$D2728-SUM($K2726:S2726)),0)))),0),0)</f>
        <v>0</v>
      </c>
      <c r="U2726" s="565">
        <f ca="1">IF(AND($G2726,NOT(ISTEXT($G2725)),ISNUMBER(Poczatek),ISNUMBER(Koniec_Projekt)),IFERROR(IF($D2725=LataProjekcji,IF($F2725&gt;$E2728,$E2728,$F2725),IF($D2728&gt;=$E2728,(IF($D2725&lt;LataProjekcji,IF((SUM($K2726:T2726)+12)&lt;$E2728,12,$E2728-SUM($K2726:T2726)),0)),(IF($D2725&lt;LataProjekcji,IF((SUM($K2726:T2726)+12)&lt;$D2728,12,$D2728-SUM($K2726:T2726)),0)))),0),0)</f>
        <v>0</v>
      </c>
      <c r="V2726" s="565">
        <f ca="1">IF(AND($G2726,NOT(ISTEXT($G2725)),ISNUMBER(Poczatek),ISNUMBER(Koniec_Projekt)),IFERROR(IF($D2725=LataProjekcji,IF($F2725&gt;$E2728,$E2728,$F2725),IF($D2728&gt;=$E2728,(IF($D2725&lt;LataProjekcji,IF((SUM($K2726:U2726)+12)&lt;$E2728,12,$E2728-SUM($K2726:U2726)),0)),(IF($D2725&lt;LataProjekcji,IF((SUM($K2726:U2726)+12)&lt;$D2728,12,$D2728-SUM($K2726:U2726)),0)))),0),0)</f>
        <v>0</v>
      </c>
      <c r="W2726" s="565">
        <f ca="1">IF(AND($G2726,NOT(ISTEXT($G2725)),ISNUMBER(Poczatek),ISNUMBER(Koniec_Projekt)),IFERROR(IF($D2725=LataProjekcji,IF($F2725&gt;$E2728,$E2728,$F2725),IF($D2728&gt;=$E2728,(IF($D2725&lt;LataProjekcji,IF((SUM($K2726:V2726)+12)&lt;$E2728,12,$E2728-SUM($K2726:V2726)),0)),(IF($D2725&lt;LataProjekcji,IF((SUM($K2726:V2726)+12)&lt;$D2728,12,$D2728-SUM($K2726:V2726)),0)))),0),0)</f>
        <v>0</v>
      </c>
      <c r="X2726" s="565">
        <f ca="1">IF(AND($G2726,NOT(ISTEXT($G2725)),ISNUMBER(Poczatek),ISNUMBER(Koniec_Projekt)),IFERROR(IF($D2725=LataProjekcji,IF($F2725&gt;$E2728,$E2728,$F2725),IF($D2728&gt;=$E2728,(IF($D2725&lt;LataProjekcji,IF((SUM($K2726:W2726)+12)&lt;$E2728,12,$E2728-SUM($K2726:W2726)),0)),(IF($D2725&lt;LataProjekcji,IF((SUM($K2726:W2726)+12)&lt;$D2728,12,$D2728-SUM($K2726:W2726)),0)))),0),0)</f>
        <v>0</v>
      </c>
    </row>
    <row r="2727" spans="2:24" hidden="1">
      <c r="B2727" s="554" t="s">
        <v>806</v>
      </c>
      <c r="D2727" s="474">
        <f ca="1">D1561</f>
        <v>0</v>
      </c>
      <c r="E2727" s="474">
        <f ca="1">IF(D2726&gt;10,ROUND(D2727/12,2),D2727)</f>
        <v>0</v>
      </c>
      <c r="F2727" s="552">
        <f>Koniec_Projekt</f>
        <v>0</v>
      </c>
      <c r="G2727" s="330">
        <f>Miesiac_Koniec_Projekt</f>
        <v>0</v>
      </c>
      <c r="H2727" s="566" t="b">
        <f ca="1">SUM(K2727:X2727)=D2726</f>
        <v>1</v>
      </c>
      <c r="I2727" s="1" t="s">
        <v>739</v>
      </c>
      <c r="K2727" s="256">
        <f ca="1">IF(AND($G2726,NOT(ISTEXT($G2725)),ISNUMBER(Poczatek),ISNUMBER(Koniec_Projekt)),IFERROR(IF(LataProjekcji=$F2728,ROUND($D2726,0),ROUND(K2725*$E2727,0)),0),0)</f>
        <v>0</v>
      </c>
      <c r="L2727" s="5">
        <f ca="1">IF(AND($G2726,NOT(ISTEXT($G2725)),ISNUMBER(Poczatek),ISNUMBER(Koniec_Projekt)),IFERROR(IF(LataProjekcji=$F2728,ROUND($D2726-SUM(K2727:$K2727),0),ROUND(L2725*$E2727,0)),0),0)</f>
        <v>0</v>
      </c>
      <c r="M2727" s="5">
        <f ca="1">IF(AND($G2726,NOT(ISTEXT($G2725)),ISNUMBER(Poczatek),ISNUMBER(Koniec_Projekt)),IFERROR(IF(LataProjekcji=$F2728,ROUND($D2726-SUM($K2727:L2727),0),ROUND(M2725*$E2727,0)),0),0)</f>
        <v>0</v>
      </c>
      <c r="N2727" s="5">
        <f ca="1">IF(AND($G2726,NOT(ISTEXT($G2725)),ISNUMBER(Poczatek),ISNUMBER(Koniec_Projekt)),IFERROR(IF(LataProjekcji=$F2728,ROUND($D2726-SUM($K2727:M2727),0),ROUND(N2725*$E2727,0)),0),0)</f>
        <v>0</v>
      </c>
      <c r="O2727" s="5">
        <f ca="1">IF(AND($G2726,NOT(ISTEXT($G2725)),ISNUMBER(Poczatek),ISNUMBER(Koniec_Projekt)),IFERROR(IF(LataProjekcji=$F2728,ROUND($D2726-SUM($K2727:N2727),0),ROUND(O2725*$E2727,0)),0),0)</f>
        <v>0</v>
      </c>
      <c r="P2727" s="5">
        <f ca="1">IF(AND($G2726,NOT(ISTEXT($G2725)),ISNUMBER(Poczatek),ISNUMBER(Koniec_Projekt)),IFERROR(IF(LataProjekcji=$F2728,ROUND($D2726-SUM($K2727:O2727),0),ROUND(P2725*$E2727,0)),0),0)</f>
        <v>0</v>
      </c>
      <c r="Q2727" s="5">
        <f ca="1">IF(AND($G2726,NOT(ISTEXT($G2725)),ISNUMBER(Poczatek),ISNUMBER(Koniec_Projekt)),IFERROR(IF(LataProjekcji=$F2728,ROUND($D2726-SUM($K2727:P2727),0),ROUND(Q2725*$E2727,0)),0),0)</f>
        <v>0</v>
      </c>
      <c r="R2727" s="5">
        <f ca="1">IF(AND($G2726,NOT(ISTEXT($G2725)),ISNUMBER(Poczatek),ISNUMBER(Koniec_Projekt)),IFERROR(IF(LataProjekcji=$F2728,ROUND($D2726-SUM($K2727:Q2727),0),ROUND(R2725*$E2727,0)),0),0)</f>
        <v>0</v>
      </c>
      <c r="S2727" s="5">
        <f ca="1">IF(AND($G2726,NOT(ISTEXT($G2725)),ISNUMBER(Poczatek),ISNUMBER(Koniec_Projekt)),IFERROR(IF(LataProjekcji=$F2728,ROUND($D2726-SUM($K2727:R2727),0),ROUND(S2725*$E2727,0)),0),0)</f>
        <v>0</v>
      </c>
      <c r="T2727" s="5">
        <f ca="1">IF(AND($G2726,NOT(ISTEXT($G2725)),ISNUMBER(Poczatek),ISNUMBER(Koniec_Projekt)),IFERROR(IF(LataProjekcji=$F2728,ROUND($D2726-SUM($K2727:S2727),0),ROUND(T2725*$E2727,0)),0),0)</f>
        <v>0</v>
      </c>
      <c r="U2727" s="5">
        <f ca="1">IF(AND($G2726,NOT(ISTEXT($G2725)),ISNUMBER(Poczatek),ISNUMBER(Koniec_Projekt)),IFERROR(IF(LataProjekcji=$F2728,ROUND($D2726-SUM($K2727:T2727),0),ROUND(U2725*$E2727,0)),0),0)</f>
        <v>0</v>
      </c>
      <c r="V2727" s="5">
        <f ca="1">IF(AND($G2726,NOT(ISTEXT($G2725)),ISNUMBER(Poczatek),ISNUMBER(Koniec_Projekt)),IFERROR(IF(LataProjekcji=$F2728,ROUND($D2726-SUM($K2727:U2727),0),ROUND(V2725*$E2727,0)),0),0)</f>
        <v>0</v>
      </c>
      <c r="W2727" s="5">
        <f ca="1">IF(AND($G2726,NOT(ISTEXT($G2725)),ISNUMBER(Poczatek),ISNUMBER(Koniec_Projekt)),IFERROR(IF(LataProjekcji=$F2728,ROUND($D2726-SUM($K2727:V2727),0),ROUND(W2725*$E2727,0)),0),0)</f>
        <v>0</v>
      </c>
      <c r="X2727" s="5">
        <f ca="1">IF(AND($G2726,NOT(ISTEXT($G2725)),ISNUMBER(Poczatek),ISNUMBER(Koniec_Projekt)),IFERROR(IF(LataProjekcji=$F2728,ROUND($D2726-SUM($K2727:W2727),0),ROUND(X2725*$E2727,0)),0),0)</f>
        <v>0</v>
      </c>
    </row>
    <row r="2728" spans="2:24" hidden="1">
      <c r="B2728" s="554" t="s">
        <v>803</v>
      </c>
      <c r="D2728" s="1">
        <f ca="1">IFERROR(ROUNDUP(D2726/E2727,0),0)</f>
        <v>0</v>
      </c>
      <c r="E2728" s="1">
        <f ca="1">IF(D2728=0,0,DATEDIF(DATE(D2725,E2725,1),DATE(F2727,G2727,1),"m"))</f>
        <v>0</v>
      </c>
      <c r="F2728" s="1" t="str">
        <f ca="1">IFERROR(YEAR(G2725),"brak daty")</f>
        <v>brak daty</v>
      </c>
      <c r="G2728" s="1" t="str">
        <f ca="1">IFERROR(MONTH(G2725),"brak daty")</f>
        <v>brak daty</v>
      </c>
      <c r="I2728" s="1" t="s">
        <v>444</v>
      </c>
      <c r="K2728" s="5">
        <f ca="1">IF(AND($G2726,NOT(ISTEXT($G2725)),ISNUMBER(Poczatek),ISNUMBER(Koniec_Projekt)),IFERROR(IF(LataProjekcji=$F2727,IF(AND($G2727=$G2728,$F2727=$F2728),ROUND($D2726-SUM($K2728),0),ROUND(K2726*$E2727,0)),IF(LataProjekcji&gt;$F2727,0,ROUND(K2726*$E2727,0))),0),0)</f>
        <v>0</v>
      </c>
      <c r="L2728" s="5">
        <f ca="1">IF(AND($G2726,NOT(ISTEXT($G2725)),ISNUMBER(Poczatek),ISNUMBER(Koniec_Projekt)),IFERROR(IF(LataProjekcji=$F2727,IF(AND($G2727=$G2728,$F2727=$F2728),ROUND($D2726-SUM($K2728:K2728),0),ROUND(L2726*$E2727,0)),IF(LataProjekcji&gt;$F2727,0,ROUND(L2726*$E2727,0))),0),0)</f>
        <v>0</v>
      </c>
      <c r="M2728" s="5">
        <f ca="1">IF(AND($G2726,NOT(ISTEXT($G2725)),ISNUMBER(Poczatek),ISNUMBER(Koniec_Projekt)),IFERROR(IF(LataProjekcji=$F2727,IF(AND($G2727=$G2728,$F2727=$F2728),ROUND($D2726-SUM($K2728:L2728),0),ROUND(M2726*$E2727,0)),IF(LataProjekcji&gt;$F2727,0,ROUND(M2726*$E2727,0))),0),0)</f>
        <v>0</v>
      </c>
      <c r="N2728" s="5">
        <f ca="1">IF(AND($G2726,NOT(ISTEXT($G2725)),ISNUMBER(Poczatek),ISNUMBER(Koniec_Projekt)),IFERROR(IF(LataProjekcji=$F2727,IF(AND($G2727=$G2728,$F2727=$F2728),ROUND($D2726-SUM($K2728:M2728),0),ROUND(N2726*$E2727,0)),IF(LataProjekcji&gt;$F2727,0,ROUND(N2726*$E2727,0))),0),0)</f>
        <v>0</v>
      </c>
      <c r="O2728" s="5">
        <f ca="1">IF(AND($G2726,NOT(ISTEXT($G2725)),ISNUMBER(Poczatek),ISNUMBER(Koniec_Projekt)),IFERROR(IF(LataProjekcji=$F2727,IF(AND($G2727=$G2728,$F2727=$F2728),ROUND($D2726-SUM($K2728:N2728),0),ROUND(O2726*$E2727,0)),IF(LataProjekcji&gt;$F2727,0,ROUND(O2726*$E2727,0))),0),0)</f>
        <v>0</v>
      </c>
      <c r="P2728" s="5">
        <f ca="1">IF(AND($G2726,NOT(ISTEXT($G2725)),ISNUMBER(Poczatek),ISNUMBER(Koniec_Projekt)),IFERROR(IF(LataProjekcji=$F2727,IF(AND($G2727=$G2728,$F2727=$F2728),ROUND($D2726-SUM($K2728:O2728),0),ROUND(P2726*$E2727,0)),IF(LataProjekcji&gt;$F2727,0,ROUND(P2726*$E2727,0))),0),0)</f>
        <v>0</v>
      </c>
      <c r="Q2728" s="5">
        <f ca="1">IF(AND($G2726,NOT(ISTEXT($G2725)),ISNUMBER(Poczatek),ISNUMBER(Koniec_Projekt)),IFERROR(IF(LataProjekcji=$F2727,IF(AND($G2727=$G2728,$F2727=$F2728),ROUND($D2726-SUM($K2728:P2728),0),ROUND(Q2726*$E2727,0)),IF(LataProjekcji&gt;$F2727,0,ROUND(Q2726*$E2727,0))),0),0)</f>
        <v>0</v>
      </c>
      <c r="R2728" s="5">
        <f ca="1">IF(AND($G2726,NOT(ISTEXT($G2725)),ISNUMBER(Poczatek),ISNUMBER(Koniec_Projekt)),IFERROR(IF(LataProjekcji=$F2727,IF(AND($G2727=$G2728,$F2727=$F2728),ROUND($D2726-SUM($K2728:Q2728),0),ROUND(R2726*$E2727,0)),IF(LataProjekcji&gt;$F2727,0,ROUND(R2726*$E2727,0))),0),0)</f>
        <v>0</v>
      </c>
      <c r="S2728" s="5">
        <f ca="1">IF(AND($G2726,NOT(ISTEXT($G2725)),ISNUMBER(Poczatek),ISNUMBER(Koniec_Projekt)),IFERROR(IF(LataProjekcji=$F2727,IF(AND($G2727=$G2728,$F2727=$F2728),ROUND($D2726-SUM($K2728:R2728),0),ROUND(S2726*$E2727,0)),IF(LataProjekcji&gt;$F2727,0,ROUND(S2726*$E2727,0))),0),0)</f>
        <v>0</v>
      </c>
      <c r="T2728" s="5">
        <f ca="1">IF(AND($G2726,NOT(ISTEXT($G2725)),ISNUMBER(Poczatek),ISNUMBER(Koniec_Projekt)),IFERROR(IF(LataProjekcji=$F2727,IF(AND($G2727=$G2728,$F2727=$F2728),ROUND($D2726-SUM($K2728:S2728),0),ROUND(T2726*$E2727,0)),IF(LataProjekcji&gt;$F2727,0,ROUND(T2726*$E2727,0))),0),0)</f>
        <v>0</v>
      </c>
      <c r="U2728" s="5">
        <f ca="1">IF(AND($G2726,NOT(ISTEXT($G2725)),ISNUMBER(Poczatek),ISNUMBER(Koniec_Projekt)),IFERROR(IF(LataProjekcji=$F2727,IF(AND($G2727=$G2728,$F2727=$F2728),ROUND($D2726-SUM($K2728:T2728),0),ROUND(U2726*$E2727,0)),IF(LataProjekcji&gt;$F2727,0,ROUND(U2726*$E2727,0))),0),0)</f>
        <v>0</v>
      </c>
      <c r="V2728" s="5">
        <f ca="1">IF(AND($G2726,NOT(ISTEXT($G2725)),ISNUMBER(Poczatek),ISNUMBER(Koniec_Projekt)),IFERROR(IF(LataProjekcji=$F2727,IF(AND($G2727=$G2728,$F2727=$F2728),ROUND($D2726-SUM($K2728:U2728),0),ROUND(V2726*$E2727,0)),IF(LataProjekcji&gt;$F2727,0,ROUND(V2726*$E2727,0))),0),0)</f>
        <v>0</v>
      </c>
      <c r="W2728" s="5">
        <f ca="1">IF(AND($G2726,NOT(ISTEXT($G2725)),ISNUMBER(Poczatek),ISNUMBER(Koniec_Projekt)),IFERROR(IF(LataProjekcji=$F2727,IF(AND($G2727=$G2728,$F2727=$F2728),ROUND($D2726-SUM($K2728:V2728),0),ROUND(W2726*$E2727,0)),IF(LataProjekcji&gt;$F2727,0,ROUND(W2726*$E2727,0))),0),0)</f>
        <v>0</v>
      </c>
      <c r="X2728" s="5">
        <f ca="1">IF(AND($G2726,NOT(ISTEXT($G2725)),ISNUMBER(Poczatek),ISNUMBER(Koniec_Projekt)),IFERROR(IF(LataProjekcji=$F2727,IF(AND($G2727=$G2728,$F2727=$F2728),ROUND($D2726-SUM($K2728:W2728),0),ROUND(X2726*$E2727,0)),IF(LataProjekcji&gt;$F2727,0,ROUND(X2726*$E2727,0))),0),0)</f>
        <v>0</v>
      </c>
    </row>
    <row r="2729" spans="2:24" ht="12.75" hidden="1" thickBot="1">
      <c r="B2729" s="555" t="s">
        <v>804</v>
      </c>
      <c r="C2729" s="556"/>
      <c r="D2729" s="557">
        <f ca="1">IF(D2726&gt;10,ROUND((D2728-1)*E2727,0),E2727)</f>
        <v>0</v>
      </c>
      <c r="E2729" s="557">
        <f ca="1">D2726-D2729</f>
        <v>0</v>
      </c>
      <c r="F2729" s="556"/>
      <c r="G2729" s="556"/>
      <c r="H2729" s="556"/>
      <c r="I2729" s="556"/>
      <c r="J2729" s="556"/>
      <c r="K2729" s="556"/>
      <c r="L2729" s="556"/>
      <c r="M2729" s="556"/>
      <c r="N2729" s="556"/>
      <c r="O2729" s="556"/>
      <c r="P2729" s="556"/>
      <c r="Q2729" s="556"/>
      <c r="R2729" s="556"/>
      <c r="S2729" s="556"/>
      <c r="T2729" s="556"/>
      <c r="U2729" s="556"/>
      <c r="V2729" s="556"/>
      <c r="W2729" s="556"/>
      <c r="X2729" s="556"/>
    </row>
    <row r="2730" spans="2:24" ht="12.75" hidden="1" thickTop="1"/>
    <row r="2731" spans="2:24" ht="12.75" hidden="1" thickBot="1">
      <c r="B2731" s="558" t="str">
        <f ca="1">"nazwa ST: "&amp;B1565</f>
        <v>nazwa ST: 0</v>
      </c>
      <c r="C2731" s="558"/>
      <c r="D2731" s="559">
        <f>D1565</f>
        <v>151</v>
      </c>
      <c r="E2731" s="558"/>
      <c r="F2731" s="558"/>
      <c r="G2731" s="558"/>
      <c r="H2731" s="558"/>
      <c r="I2731" s="558"/>
      <c r="J2731" s="558"/>
      <c r="K2731" s="567" t="str">
        <f t="shared" ref="K2731:X2731" si="1769">LataProjekcji</f>
        <v>Uzupełnij dane</v>
      </c>
      <c r="L2731" s="567" t="str">
        <f t="shared" si="1769"/>
        <v/>
      </c>
      <c r="M2731" s="567" t="str">
        <f t="shared" si="1769"/>
        <v/>
      </c>
      <c r="N2731" s="567" t="str">
        <f t="shared" si="1769"/>
        <v/>
      </c>
      <c r="O2731" s="567" t="str">
        <f t="shared" si="1769"/>
        <v/>
      </c>
      <c r="P2731" s="567" t="str">
        <f t="shared" si="1769"/>
        <v/>
      </c>
      <c r="Q2731" s="567" t="str">
        <f t="shared" si="1769"/>
        <v/>
      </c>
      <c r="R2731" s="567" t="str">
        <f t="shared" si="1769"/>
        <v/>
      </c>
      <c r="S2731" s="567" t="str">
        <f t="shared" si="1769"/>
        <v/>
      </c>
      <c r="T2731" s="567" t="str">
        <f t="shared" si="1769"/>
        <v/>
      </c>
      <c r="U2731" s="567" t="str">
        <f t="shared" si="1769"/>
        <v/>
      </c>
      <c r="V2731" s="567" t="str">
        <f t="shared" si="1769"/>
        <v/>
      </c>
      <c r="W2731" s="567" t="str">
        <f t="shared" si="1769"/>
        <v/>
      </c>
      <c r="X2731" s="567" t="str">
        <f t="shared" si="1769"/>
        <v/>
      </c>
    </row>
    <row r="2732" spans="2:24" hidden="1">
      <c r="B2732" s="554" t="s">
        <v>805</v>
      </c>
      <c r="D2732" s="1">
        <f ca="1">D1566</f>
        <v>1900</v>
      </c>
      <c r="E2732" s="1">
        <f ca="1">E1566</f>
        <v>1</v>
      </c>
      <c r="F2732" s="1">
        <f ca="1">IF(D2733&gt;10,F1566,1)</f>
        <v>1</v>
      </c>
      <c r="G2732" s="553" t="str">
        <f ca="1">IF(ISBLANK(OFFSET($E$269,$D2731,0)),"brak daty",IF(D2733&gt;10,EDATE(OFFSET($E$269,$D2731,0),D2735),DATE(D2732,E2732,1)))</f>
        <v>brak daty</v>
      </c>
      <c r="H2732" s="566" t="b">
        <f ca="1">SUM(K2732:X2732)=D2735</f>
        <v>1</v>
      </c>
      <c r="I2732" s="1" t="s">
        <v>801</v>
      </c>
      <c r="K2732" s="5">
        <f ca="1">IF(AND($G2733,NOT(ISTEXT($G2732)),ISNUMBER(Poczatek),ISNUMBER(Koniec_Projekt)),IFERROR(IF($D2732=LataProjekcji,$F2732,IF($D2732&lt;LataProjekcji,IF((SUM(K2732)+12)&lt;$D2735,12,$D2735-SUM(K2732)),0)),0),0)</f>
        <v>0</v>
      </c>
      <c r="L2732" s="5">
        <f ca="1">IF(AND($G2733,NOT(ISTEXT($G2732)),ISNUMBER(Poczatek),ISNUMBER(Koniec_Projekt)),IFERROR(IF($D2732=LataProjekcji,$F2732,IF($D2732&lt;LataProjekcji,IF((SUM($K2732:K2732)+12)&lt;$D2735,12,$D2735-SUM($K2732:K2732)),0)),0),0)</f>
        <v>0</v>
      </c>
      <c r="M2732" s="5">
        <f ca="1">IF(AND($G2733,NOT(ISTEXT($G2732)),ISNUMBER(Poczatek),ISNUMBER(Koniec_Projekt)),IFERROR(IF($D2732=LataProjekcji,$F2732,IF($D2732&lt;LataProjekcji,IF((SUM($K2732:L2732)+12)&lt;$D2735,12,$D2735-SUM($K2732:L2732)),0)),0),0)</f>
        <v>0</v>
      </c>
      <c r="N2732" s="5">
        <f ca="1">IF(AND($G2733,NOT(ISTEXT($G2732)),ISNUMBER(Poczatek),ISNUMBER(Koniec_Projekt)),IFERROR(IF($D2732=LataProjekcji,$F2732,IF($D2732&lt;LataProjekcji,IF((SUM($K2732:M2732)+12)&lt;$D2735,12,$D2735-SUM($K2732:M2732)),0)),0),0)</f>
        <v>0</v>
      </c>
      <c r="O2732" s="5">
        <f ca="1">IF(AND($G2733,NOT(ISTEXT($G2732)),ISNUMBER(Poczatek),ISNUMBER(Koniec_Projekt)),IFERROR(IF($D2732=LataProjekcji,$F2732,IF($D2732&lt;LataProjekcji,IF((SUM($K2732:N2732)+12)&lt;$D2735,12,$D2735-SUM($K2732:N2732)),0)),0),0)</f>
        <v>0</v>
      </c>
      <c r="P2732" s="5">
        <f ca="1">IF(AND($G2733,NOT(ISTEXT($G2732)),ISNUMBER(Poczatek),ISNUMBER(Koniec_Projekt)),IFERROR(IF($D2732=LataProjekcji,$F2732,IF($D2732&lt;LataProjekcji,IF((SUM($K2732:O2732)+12)&lt;$D2735,12,$D2735-SUM($K2732:O2732)),0)),0),0)</f>
        <v>0</v>
      </c>
      <c r="Q2732" s="5">
        <f ca="1">IF(AND($G2733,NOT(ISTEXT($G2732)),ISNUMBER(Poczatek),ISNUMBER(Koniec_Projekt)),IFERROR(IF($D2732=LataProjekcji,$F2732,IF($D2732&lt;LataProjekcji,IF((SUM($K2732:P2732)+12)&lt;$D2735,12,$D2735-SUM($K2732:P2732)),0)),0),0)</f>
        <v>0</v>
      </c>
      <c r="R2732" s="5">
        <f ca="1">IF(AND($G2733,NOT(ISTEXT($G2732)),ISNUMBER(Poczatek),ISNUMBER(Koniec_Projekt)),IFERROR(IF($D2732=LataProjekcji,$F2732,IF($D2732&lt;LataProjekcji,IF((SUM($K2732:Q2732)+12)&lt;$D2735,12,$D2735-SUM($K2732:Q2732)),0)),0),0)</f>
        <v>0</v>
      </c>
      <c r="S2732" s="5">
        <f ca="1">IF(AND($G2733,NOT(ISTEXT($G2732)),ISNUMBER(Poczatek),ISNUMBER(Koniec_Projekt)),IFERROR(IF($D2732=LataProjekcji,$F2732,IF($D2732&lt;LataProjekcji,IF((SUM($K2732:R2732)+12)&lt;$D2735,12,$D2735-SUM($K2732:R2732)),0)),0),0)</f>
        <v>0</v>
      </c>
      <c r="T2732" s="5">
        <f ca="1">IF(AND($G2733,NOT(ISTEXT($G2732)),ISNUMBER(Poczatek),ISNUMBER(Koniec_Projekt)),IFERROR(IF($D2732=LataProjekcji,$F2732,IF($D2732&lt;LataProjekcji,IF((SUM($K2732:S2732)+12)&lt;$D2735,12,$D2735-SUM($K2732:S2732)),0)),0),0)</f>
        <v>0</v>
      </c>
      <c r="U2732" s="5">
        <f ca="1">IF(AND($G2733,NOT(ISTEXT($G2732)),ISNUMBER(Poczatek),ISNUMBER(Koniec_Projekt)),IFERROR(IF($D2732=LataProjekcji,$F2732,IF($D2732&lt;LataProjekcji,IF((SUM($K2732:T2732)+12)&lt;$D2735,12,$D2735-SUM($K2732:T2732)),0)),0),0)</f>
        <v>0</v>
      </c>
      <c r="V2732" s="5">
        <f ca="1">IF(AND($G2733,NOT(ISTEXT($G2732)),ISNUMBER(Poczatek),ISNUMBER(Koniec_Projekt)),IFERROR(IF($D2732=LataProjekcji,$F2732,IF($D2732&lt;LataProjekcji,IF((SUM($K2732:U2732)+12)&lt;$D2735,12,$D2735-SUM($K2732:U2732)),0)),0),0)</f>
        <v>0</v>
      </c>
      <c r="W2732" s="5">
        <f ca="1">IF(AND($G2733,NOT(ISTEXT($G2732)),ISNUMBER(Poczatek),ISNUMBER(Koniec_Projekt)),IFERROR(IF($D2732=LataProjekcji,$F2732,IF($D2732&lt;LataProjekcji,IF((SUM($K2732:V2732)+12)&lt;$D2735,12,$D2735-SUM($K2732:V2732)),0)),0),0)</f>
        <v>0</v>
      </c>
      <c r="X2732" s="5">
        <f ca="1">IF(AND($G2733,NOT(ISTEXT($G2732)),ISNUMBER(Poczatek),ISNUMBER(Koniec_Projekt)),IFERROR(IF($D2732=LataProjekcji,$F2732,IF($D2732&lt;LataProjekcji,IF((SUM($K2732:W2732)+12)&lt;$D2735,12,$D2735-SUM($K2732:W2732)),0)),0),0)</f>
        <v>0</v>
      </c>
    </row>
    <row r="2733" spans="2:24" hidden="1">
      <c r="B2733" s="554" t="s">
        <v>807</v>
      </c>
      <c r="D2733" s="5">
        <f ca="1">D1567</f>
        <v>0</v>
      </c>
      <c r="E2733" s="474">
        <f ca="1">E1567</f>
        <v>0</v>
      </c>
      <c r="F2733" s="474">
        <f ca="1">F1567</f>
        <v>0</v>
      </c>
      <c r="G2733" s="1" t="b">
        <f>NOT(ISBLANK(am_maszyny))</f>
        <v>0</v>
      </c>
      <c r="H2733" s="566" t="b">
        <f ca="1">SUM(K2733:X2733)=E2735</f>
        <v>1</v>
      </c>
      <c r="I2733" s="1" t="s">
        <v>802</v>
      </c>
      <c r="K2733" s="565">
        <f ca="1">IF(AND($G2733,NOT(ISTEXT($G2732)),ISNUMBER(Poczatek),ISNUMBER(Koniec_Projekt)),IFERROR(IF($D2732=LataProjekcji,IF($F2732&gt;$E2735,$E2735,$F2732),IF($D2735&gt;=$E2735,(IF($D2732&lt;LataProjekcji,IF((SUM(J2733:$K2733)+12)&lt;$E2735,12,$E2735-SUM(J2733:$K2733)),0)),(IF($D2732&lt;LataProjekcji,IF((SUM(J2733:$K2733)+12)&lt;$D2735,12,$D2735-SUM(J2733:$K2733)),0)))),0),0)</f>
        <v>0</v>
      </c>
      <c r="L2733" s="565">
        <f ca="1">IF(AND($G2733,NOT(ISTEXT($G2732)),ISNUMBER(Poczatek),ISNUMBER(Koniec_Projekt)),IFERROR(IF($D2732=LataProjekcji,IF($F2732&gt;$E2735,$E2735,$F2732),IF($D2735&gt;=$E2735,(IF($D2732&lt;LataProjekcji,IF((SUM($K2733:K2733)+12)&lt;$E2735,12,$E2735-SUM($K2733:K2733)),0)),(IF($D2732&lt;LataProjekcji,IF((SUM($K2733:K2733)+12)&lt;$D2735,12,$D2735-SUM($K2733:K2733)),0)))),0),0)</f>
        <v>0</v>
      </c>
      <c r="M2733" s="565">
        <f ca="1">IF(AND($G2733,NOT(ISTEXT($G2732)),ISNUMBER(Poczatek),ISNUMBER(Koniec_Projekt)),IFERROR(IF($D2732=LataProjekcji,IF($F2732&gt;$E2735,$E2735,$F2732),IF($D2735&gt;=$E2735,(IF($D2732&lt;LataProjekcji,IF((SUM($K2733:L2733)+12)&lt;$E2735,12,$E2735-SUM($K2733:L2733)),0)),(IF($D2732&lt;LataProjekcji,IF((SUM($K2733:L2733)+12)&lt;$D2735,12,$D2735-SUM($K2733:L2733)),0)))),0),0)</f>
        <v>0</v>
      </c>
      <c r="N2733" s="565">
        <f ca="1">IF(AND($G2733,NOT(ISTEXT($G2732)),ISNUMBER(Poczatek),ISNUMBER(Koniec_Projekt)),IFERROR(IF($D2732=LataProjekcji,IF($F2732&gt;$E2735,$E2735,$F2732),IF($D2735&gt;=$E2735,(IF($D2732&lt;LataProjekcji,IF((SUM($K2733:M2733)+12)&lt;$E2735,12,$E2735-SUM($K2733:M2733)),0)),(IF($D2732&lt;LataProjekcji,IF((SUM($K2733:M2733)+12)&lt;$D2735,12,$D2735-SUM($K2733:M2733)),0)))),0),0)</f>
        <v>0</v>
      </c>
      <c r="O2733" s="565">
        <f ca="1">IF(AND($G2733,NOT(ISTEXT($G2732)),ISNUMBER(Poczatek),ISNUMBER(Koniec_Projekt)),IFERROR(IF($D2732=LataProjekcji,IF($F2732&gt;$E2735,$E2735,$F2732),IF($D2735&gt;=$E2735,(IF($D2732&lt;LataProjekcji,IF((SUM($K2733:N2733)+12)&lt;$E2735,12,$E2735-SUM($K2733:N2733)),0)),(IF($D2732&lt;LataProjekcji,IF((SUM($K2733:N2733)+12)&lt;$D2735,12,$D2735-SUM($K2733:N2733)),0)))),0),0)</f>
        <v>0</v>
      </c>
      <c r="P2733" s="565">
        <f ca="1">IF(AND($G2733,NOT(ISTEXT($G2732)),ISNUMBER(Poczatek),ISNUMBER(Koniec_Projekt)),IFERROR(IF($D2732=LataProjekcji,IF($F2732&gt;$E2735,$E2735,$F2732),IF($D2735&gt;=$E2735,(IF($D2732&lt;LataProjekcji,IF((SUM($K2733:O2733)+12)&lt;$E2735,12,$E2735-SUM($K2733:O2733)),0)),(IF($D2732&lt;LataProjekcji,IF((SUM($K2733:O2733)+12)&lt;$D2735,12,$D2735-SUM($K2733:O2733)),0)))),0),0)</f>
        <v>0</v>
      </c>
      <c r="Q2733" s="565">
        <f ca="1">IF(AND($G2733,NOT(ISTEXT($G2732)),ISNUMBER(Poczatek),ISNUMBER(Koniec_Projekt)),IFERROR(IF($D2732=LataProjekcji,IF($F2732&gt;$E2735,$E2735,$F2732),IF($D2735&gt;=$E2735,(IF($D2732&lt;LataProjekcji,IF((SUM($K2733:P2733)+12)&lt;$E2735,12,$E2735-SUM($K2733:P2733)),0)),(IF($D2732&lt;LataProjekcji,IF((SUM($K2733:P2733)+12)&lt;$D2735,12,$D2735-SUM($K2733:P2733)),0)))),0),0)</f>
        <v>0</v>
      </c>
      <c r="R2733" s="565">
        <f ca="1">IF(AND($G2733,NOT(ISTEXT($G2732)),ISNUMBER(Poczatek),ISNUMBER(Koniec_Projekt)),IFERROR(IF($D2732=LataProjekcji,IF($F2732&gt;$E2735,$E2735,$F2732),IF($D2735&gt;=$E2735,(IF($D2732&lt;LataProjekcji,IF((SUM($K2733:Q2733)+12)&lt;$E2735,12,$E2735-SUM($K2733:Q2733)),0)),(IF($D2732&lt;LataProjekcji,IF((SUM($K2733:Q2733)+12)&lt;$D2735,12,$D2735-SUM($K2733:Q2733)),0)))),0),0)</f>
        <v>0</v>
      </c>
      <c r="S2733" s="565">
        <f ca="1">IF(AND($G2733,NOT(ISTEXT($G2732)),ISNUMBER(Poczatek),ISNUMBER(Koniec_Projekt)),IFERROR(IF($D2732=LataProjekcji,IF($F2732&gt;$E2735,$E2735,$F2732),IF($D2735&gt;=$E2735,(IF($D2732&lt;LataProjekcji,IF((SUM($K2733:R2733)+12)&lt;$E2735,12,$E2735-SUM($K2733:R2733)),0)),(IF($D2732&lt;LataProjekcji,IF((SUM($K2733:R2733)+12)&lt;$D2735,12,$D2735-SUM($K2733:R2733)),0)))),0),0)</f>
        <v>0</v>
      </c>
      <c r="T2733" s="565">
        <f ca="1">IF(AND($G2733,NOT(ISTEXT($G2732)),ISNUMBER(Poczatek),ISNUMBER(Koniec_Projekt)),IFERROR(IF($D2732=LataProjekcji,IF($F2732&gt;$E2735,$E2735,$F2732),IF($D2735&gt;=$E2735,(IF($D2732&lt;LataProjekcji,IF((SUM($K2733:S2733)+12)&lt;$E2735,12,$E2735-SUM($K2733:S2733)),0)),(IF($D2732&lt;LataProjekcji,IF((SUM($K2733:S2733)+12)&lt;$D2735,12,$D2735-SUM($K2733:S2733)),0)))),0),0)</f>
        <v>0</v>
      </c>
      <c r="U2733" s="565">
        <f ca="1">IF(AND($G2733,NOT(ISTEXT($G2732)),ISNUMBER(Poczatek),ISNUMBER(Koniec_Projekt)),IFERROR(IF($D2732=LataProjekcji,IF($F2732&gt;$E2735,$E2735,$F2732),IF($D2735&gt;=$E2735,(IF($D2732&lt;LataProjekcji,IF((SUM($K2733:T2733)+12)&lt;$E2735,12,$E2735-SUM($K2733:T2733)),0)),(IF($D2732&lt;LataProjekcji,IF((SUM($K2733:T2733)+12)&lt;$D2735,12,$D2735-SUM($K2733:T2733)),0)))),0),0)</f>
        <v>0</v>
      </c>
      <c r="V2733" s="565">
        <f ca="1">IF(AND($G2733,NOT(ISTEXT($G2732)),ISNUMBER(Poczatek),ISNUMBER(Koniec_Projekt)),IFERROR(IF($D2732=LataProjekcji,IF($F2732&gt;$E2735,$E2735,$F2732),IF($D2735&gt;=$E2735,(IF($D2732&lt;LataProjekcji,IF((SUM($K2733:U2733)+12)&lt;$E2735,12,$E2735-SUM($K2733:U2733)),0)),(IF($D2732&lt;LataProjekcji,IF((SUM($K2733:U2733)+12)&lt;$D2735,12,$D2735-SUM($K2733:U2733)),0)))),0),0)</f>
        <v>0</v>
      </c>
      <c r="W2733" s="565">
        <f ca="1">IF(AND($G2733,NOT(ISTEXT($G2732)),ISNUMBER(Poczatek),ISNUMBER(Koniec_Projekt)),IFERROR(IF($D2732=LataProjekcji,IF($F2732&gt;$E2735,$E2735,$F2732),IF($D2735&gt;=$E2735,(IF($D2732&lt;LataProjekcji,IF((SUM($K2733:V2733)+12)&lt;$E2735,12,$E2735-SUM($K2733:V2733)),0)),(IF($D2732&lt;LataProjekcji,IF((SUM($K2733:V2733)+12)&lt;$D2735,12,$D2735-SUM($K2733:V2733)),0)))),0),0)</f>
        <v>0</v>
      </c>
      <c r="X2733" s="565">
        <f ca="1">IF(AND($G2733,NOT(ISTEXT($G2732)),ISNUMBER(Poczatek),ISNUMBER(Koniec_Projekt)),IFERROR(IF($D2732=LataProjekcji,IF($F2732&gt;$E2735,$E2735,$F2732),IF($D2735&gt;=$E2735,(IF($D2732&lt;LataProjekcji,IF((SUM($K2733:W2733)+12)&lt;$E2735,12,$E2735-SUM($K2733:W2733)),0)),(IF($D2732&lt;LataProjekcji,IF((SUM($K2733:W2733)+12)&lt;$D2735,12,$D2735-SUM($K2733:W2733)),0)))),0),0)</f>
        <v>0</v>
      </c>
    </row>
    <row r="2734" spans="2:24" hidden="1">
      <c r="B2734" s="554" t="s">
        <v>806</v>
      </c>
      <c r="D2734" s="474">
        <f ca="1">D1568</f>
        <v>0</v>
      </c>
      <c r="E2734" s="474">
        <f ca="1">IF(D2733&gt;10,ROUND(D2734/12,2),D2734)</f>
        <v>0</v>
      </c>
      <c r="F2734" s="552">
        <f>Koniec_Projekt</f>
        <v>0</v>
      </c>
      <c r="G2734" s="330">
        <f>Miesiac_Koniec_Projekt</f>
        <v>0</v>
      </c>
      <c r="H2734" s="566" t="b">
        <f ca="1">SUM(K2734:X2734)=D2733</f>
        <v>1</v>
      </c>
      <c r="I2734" s="1" t="s">
        <v>739</v>
      </c>
      <c r="K2734" s="256">
        <f ca="1">IF(AND($G2733,NOT(ISTEXT($G2732)),ISNUMBER(Poczatek),ISNUMBER(Koniec_Projekt)),IFERROR(IF(LataProjekcji=$F2735,ROUND($D2733,0),ROUND(K2732*$E2734,0)),0),0)</f>
        <v>0</v>
      </c>
      <c r="L2734" s="5">
        <f ca="1">IF(AND($G2733,NOT(ISTEXT($G2732)),ISNUMBER(Poczatek),ISNUMBER(Koniec_Projekt)),IFERROR(IF(LataProjekcji=$F2735,ROUND($D2733-SUM(K2734:$K2734),0),ROUND(L2732*$E2734,0)),0),0)</f>
        <v>0</v>
      </c>
      <c r="M2734" s="5">
        <f ca="1">IF(AND($G2733,NOT(ISTEXT($G2732)),ISNUMBER(Poczatek),ISNUMBER(Koniec_Projekt)),IFERROR(IF(LataProjekcji=$F2735,ROUND($D2733-SUM($K2734:L2734),0),ROUND(M2732*$E2734,0)),0),0)</f>
        <v>0</v>
      </c>
      <c r="N2734" s="5">
        <f ca="1">IF(AND($G2733,NOT(ISTEXT($G2732)),ISNUMBER(Poczatek),ISNUMBER(Koniec_Projekt)),IFERROR(IF(LataProjekcji=$F2735,ROUND($D2733-SUM($K2734:M2734),0),ROUND(N2732*$E2734,0)),0),0)</f>
        <v>0</v>
      </c>
      <c r="O2734" s="5">
        <f ca="1">IF(AND($G2733,NOT(ISTEXT($G2732)),ISNUMBER(Poczatek),ISNUMBER(Koniec_Projekt)),IFERROR(IF(LataProjekcji=$F2735,ROUND($D2733-SUM($K2734:N2734),0),ROUND(O2732*$E2734,0)),0),0)</f>
        <v>0</v>
      </c>
      <c r="P2734" s="5">
        <f ca="1">IF(AND($G2733,NOT(ISTEXT($G2732)),ISNUMBER(Poczatek),ISNUMBER(Koniec_Projekt)),IFERROR(IF(LataProjekcji=$F2735,ROUND($D2733-SUM($K2734:O2734),0),ROUND(P2732*$E2734,0)),0),0)</f>
        <v>0</v>
      </c>
      <c r="Q2734" s="5">
        <f ca="1">IF(AND($G2733,NOT(ISTEXT($G2732)),ISNUMBER(Poczatek),ISNUMBER(Koniec_Projekt)),IFERROR(IF(LataProjekcji=$F2735,ROUND($D2733-SUM($K2734:P2734),0),ROUND(Q2732*$E2734,0)),0),0)</f>
        <v>0</v>
      </c>
      <c r="R2734" s="5">
        <f ca="1">IF(AND($G2733,NOT(ISTEXT($G2732)),ISNUMBER(Poczatek),ISNUMBER(Koniec_Projekt)),IFERROR(IF(LataProjekcji=$F2735,ROUND($D2733-SUM($K2734:Q2734),0),ROUND(R2732*$E2734,0)),0),0)</f>
        <v>0</v>
      </c>
      <c r="S2734" s="5">
        <f ca="1">IF(AND($G2733,NOT(ISTEXT($G2732)),ISNUMBER(Poczatek),ISNUMBER(Koniec_Projekt)),IFERROR(IF(LataProjekcji=$F2735,ROUND($D2733-SUM($K2734:R2734),0),ROUND(S2732*$E2734,0)),0),0)</f>
        <v>0</v>
      </c>
      <c r="T2734" s="5">
        <f ca="1">IF(AND($G2733,NOT(ISTEXT($G2732)),ISNUMBER(Poczatek),ISNUMBER(Koniec_Projekt)),IFERROR(IF(LataProjekcji=$F2735,ROUND($D2733-SUM($K2734:S2734),0),ROUND(T2732*$E2734,0)),0),0)</f>
        <v>0</v>
      </c>
      <c r="U2734" s="5">
        <f ca="1">IF(AND($G2733,NOT(ISTEXT($G2732)),ISNUMBER(Poczatek),ISNUMBER(Koniec_Projekt)),IFERROR(IF(LataProjekcji=$F2735,ROUND($D2733-SUM($K2734:T2734),0),ROUND(U2732*$E2734,0)),0),0)</f>
        <v>0</v>
      </c>
      <c r="V2734" s="5">
        <f ca="1">IF(AND($G2733,NOT(ISTEXT($G2732)),ISNUMBER(Poczatek),ISNUMBER(Koniec_Projekt)),IFERROR(IF(LataProjekcji=$F2735,ROUND($D2733-SUM($K2734:U2734),0),ROUND(V2732*$E2734,0)),0),0)</f>
        <v>0</v>
      </c>
      <c r="W2734" s="5">
        <f ca="1">IF(AND($G2733,NOT(ISTEXT($G2732)),ISNUMBER(Poczatek),ISNUMBER(Koniec_Projekt)),IFERROR(IF(LataProjekcji=$F2735,ROUND($D2733-SUM($K2734:V2734),0),ROUND(W2732*$E2734,0)),0),0)</f>
        <v>0</v>
      </c>
      <c r="X2734" s="5">
        <f ca="1">IF(AND($G2733,NOT(ISTEXT($G2732)),ISNUMBER(Poczatek),ISNUMBER(Koniec_Projekt)),IFERROR(IF(LataProjekcji=$F2735,ROUND($D2733-SUM($K2734:W2734),0),ROUND(X2732*$E2734,0)),0),0)</f>
        <v>0</v>
      </c>
    </row>
    <row r="2735" spans="2:24" hidden="1">
      <c r="B2735" s="554" t="s">
        <v>803</v>
      </c>
      <c r="D2735" s="1">
        <f ca="1">IFERROR(ROUNDUP(D2733/E2734,0),0)</f>
        <v>0</v>
      </c>
      <c r="E2735" s="1">
        <f ca="1">IF(D2735=0,0,DATEDIF(DATE(D2732,E2732,1),DATE(F2734,G2734,1),"m"))</f>
        <v>0</v>
      </c>
      <c r="F2735" s="1" t="str">
        <f ca="1">IFERROR(YEAR(G2732),"brak daty")</f>
        <v>brak daty</v>
      </c>
      <c r="G2735" s="1" t="str">
        <f ca="1">IFERROR(MONTH(G2732),"brak daty")</f>
        <v>brak daty</v>
      </c>
      <c r="I2735" s="1" t="s">
        <v>444</v>
      </c>
      <c r="K2735" s="5">
        <f ca="1">IF(AND($G2733,NOT(ISTEXT($G2732)),ISNUMBER(Poczatek),ISNUMBER(Koniec_Projekt)),IFERROR(IF(LataProjekcji=$F2734,IF(AND($G2734=$G2735,$F2734=$F2735),ROUND($D2733-SUM($K2735),0),ROUND(K2733*$E2734,0)),IF(LataProjekcji&gt;$F2734,0,ROUND(K2733*$E2734,0))),0),0)</f>
        <v>0</v>
      </c>
      <c r="L2735" s="5">
        <f ca="1">IF(AND($G2733,NOT(ISTEXT($G2732)),ISNUMBER(Poczatek),ISNUMBER(Koniec_Projekt)),IFERROR(IF(LataProjekcji=$F2734,IF(AND($G2734=$G2735,$F2734=$F2735),ROUND($D2733-SUM($K2735:K2735),0),ROUND(L2733*$E2734,0)),IF(LataProjekcji&gt;$F2734,0,ROUND(L2733*$E2734,0))),0),0)</f>
        <v>0</v>
      </c>
      <c r="M2735" s="5">
        <f ca="1">IF(AND($G2733,NOT(ISTEXT($G2732)),ISNUMBER(Poczatek),ISNUMBER(Koniec_Projekt)),IFERROR(IF(LataProjekcji=$F2734,IF(AND($G2734=$G2735,$F2734=$F2735),ROUND($D2733-SUM($K2735:L2735),0),ROUND(M2733*$E2734,0)),IF(LataProjekcji&gt;$F2734,0,ROUND(M2733*$E2734,0))),0),0)</f>
        <v>0</v>
      </c>
      <c r="N2735" s="5">
        <f ca="1">IF(AND($G2733,NOT(ISTEXT($G2732)),ISNUMBER(Poczatek),ISNUMBER(Koniec_Projekt)),IFERROR(IF(LataProjekcji=$F2734,IF(AND($G2734=$G2735,$F2734=$F2735),ROUND($D2733-SUM($K2735:M2735),0),ROUND(N2733*$E2734,0)),IF(LataProjekcji&gt;$F2734,0,ROUND(N2733*$E2734,0))),0),0)</f>
        <v>0</v>
      </c>
      <c r="O2735" s="5">
        <f ca="1">IF(AND($G2733,NOT(ISTEXT($G2732)),ISNUMBER(Poczatek),ISNUMBER(Koniec_Projekt)),IFERROR(IF(LataProjekcji=$F2734,IF(AND($G2734=$G2735,$F2734=$F2735),ROUND($D2733-SUM($K2735:N2735),0),ROUND(O2733*$E2734,0)),IF(LataProjekcji&gt;$F2734,0,ROUND(O2733*$E2734,0))),0),0)</f>
        <v>0</v>
      </c>
      <c r="P2735" s="5">
        <f ca="1">IF(AND($G2733,NOT(ISTEXT($G2732)),ISNUMBER(Poczatek),ISNUMBER(Koniec_Projekt)),IFERROR(IF(LataProjekcji=$F2734,IF(AND($G2734=$G2735,$F2734=$F2735),ROUND($D2733-SUM($K2735:O2735),0),ROUND(P2733*$E2734,0)),IF(LataProjekcji&gt;$F2734,0,ROUND(P2733*$E2734,0))),0),0)</f>
        <v>0</v>
      </c>
      <c r="Q2735" s="5">
        <f ca="1">IF(AND($G2733,NOT(ISTEXT($G2732)),ISNUMBER(Poczatek),ISNUMBER(Koniec_Projekt)),IFERROR(IF(LataProjekcji=$F2734,IF(AND($G2734=$G2735,$F2734=$F2735),ROUND($D2733-SUM($K2735:P2735),0),ROUND(Q2733*$E2734,0)),IF(LataProjekcji&gt;$F2734,0,ROUND(Q2733*$E2734,0))),0),0)</f>
        <v>0</v>
      </c>
      <c r="R2735" s="5">
        <f ca="1">IF(AND($G2733,NOT(ISTEXT($G2732)),ISNUMBER(Poczatek),ISNUMBER(Koniec_Projekt)),IFERROR(IF(LataProjekcji=$F2734,IF(AND($G2734=$G2735,$F2734=$F2735),ROUND($D2733-SUM($K2735:Q2735),0),ROUND(R2733*$E2734,0)),IF(LataProjekcji&gt;$F2734,0,ROUND(R2733*$E2734,0))),0),0)</f>
        <v>0</v>
      </c>
      <c r="S2735" s="5">
        <f ca="1">IF(AND($G2733,NOT(ISTEXT($G2732)),ISNUMBER(Poczatek),ISNUMBER(Koniec_Projekt)),IFERROR(IF(LataProjekcji=$F2734,IF(AND($G2734=$G2735,$F2734=$F2735),ROUND($D2733-SUM($K2735:R2735),0),ROUND(S2733*$E2734,0)),IF(LataProjekcji&gt;$F2734,0,ROUND(S2733*$E2734,0))),0),0)</f>
        <v>0</v>
      </c>
      <c r="T2735" s="5">
        <f ca="1">IF(AND($G2733,NOT(ISTEXT($G2732)),ISNUMBER(Poczatek),ISNUMBER(Koniec_Projekt)),IFERROR(IF(LataProjekcji=$F2734,IF(AND($G2734=$G2735,$F2734=$F2735),ROUND($D2733-SUM($K2735:S2735),0),ROUND(T2733*$E2734,0)),IF(LataProjekcji&gt;$F2734,0,ROUND(T2733*$E2734,0))),0),0)</f>
        <v>0</v>
      </c>
      <c r="U2735" s="5">
        <f ca="1">IF(AND($G2733,NOT(ISTEXT($G2732)),ISNUMBER(Poczatek),ISNUMBER(Koniec_Projekt)),IFERROR(IF(LataProjekcji=$F2734,IF(AND($G2734=$G2735,$F2734=$F2735),ROUND($D2733-SUM($K2735:T2735),0),ROUND(U2733*$E2734,0)),IF(LataProjekcji&gt;$F2734,0,ROUND(U2733*$E2734,0))),0),0)</f>
        <v>0</v>
      </c>
      <c r="V2735" s="5">
        <f ca="1">IF(AND($G2733,NOT(ISTEXT($G2732)),ISNUMBER(Poczatek),ISNUMBER(Koniec_Projekt)),IFERROR(IF(LataProjekcji=$F2734,IF(AND($G2734=$G2735,$F2734=$F2735),ROUND($D2733-SUM($K2735:U2735),0),ROUND(V2733*$E2734,0)),IF(LataProjekcji&gt;$F2734,0,ROUND(V2733*$E2734,0))),0),0)</f>
        <v>0</v>
      </c>
      <c r="W2735" s="5">
        <f ca="1">IF(AND($G2733,NOT(ISTEXT($G2732)),ISNUMBER(Poczatek),ISNUMBER(Koniec_Projekt)),IFERROR(IF(LataProjekcji=$F2734,IF(AND($G2734=$G2735,$F2734=$F2735),ROUND($D2733-SUM($K2735:V2735),0),ROUND(W2733*$E2734,0)),IF(LataProjekcji&gt;$F2734,0,ROUND(W2733*$E2734,0))),0),0)</f>
        <v>0</v>
      </c>
      <c r="X2735" s="5">
        <f ca="1">IF(AND($G2733,NOT(ISTEXT($G2732)),ISNUMBER(Poczatek),ISNUMBER(Koniec_Projekt)),IFERROR(IF(LataProjekcji=$F2734,IF(AND($G2734=$G2735,$F2734=$F2735),ROUND($D2733-SUM($K2735:W2735),0),ROUND(X2733*$E2734,0)),IF(LataProjekcji&gt;$F2734,0,ROUND(X2733*$E2734,0))),0),0)</f>
        <v>0</v>
      </c>
    </row>
    <row r="2736" spans="2:24" ht="12.75" hidden="1" thickBot="1">
      <c r="B2736" s="555" t="s">
        <v>804</v>
      </c>
      <c r="C2736" s="556"/>
      <c r="D2736" s="557">
        <f ca="1">IF(D2733&gt;10,ROUND((D2735-1)*E2734,0),E2734)</f>
        <v>0</v>
      </c>
      <c r="E2736" s="557">
        <f ca="1">D2733-D2736</f>
        <v>0</v>
      </c>
      <c r="F2736" s="556"/>
      <c r="G2736" s="556"/>
      <c r="H2736" s="556"/>
      <c r="I2736" s="556"/>
      <c r="J2736" s="556"/>
      <c r="K2736" s="556"/>
      <c r="L2736" s="556"/>
      <c r="M2736" s="556"/>
      <c r="N2736" s="556"/>
      <c r="O2736" s="556"/>
      <c r="P2736" s="556"/>
      <c r="Q2736" s="556"/>
      <c r="R2736" s="556"/>
      <c r="S2736" s="556"/>
      <c r="T2736" s="556"/>
      <c r="U2736" s="556"/>
      <c r="V2736" s="556"/>
      <c r="W2736" s="556"/>
      <c r="X2736" s="556"/>
    </row>
    <row r="2737" spans="2:24" ht="12.75" hidden="1" thickTop="1"/>
    <row r="2738" spans="2:24" ht="12.75" hidden="1" thickBot="1">
      <c r="B2738" s="558" t="str">
        <f ca="1">"nazwa ST: "&amp;B1572</f>
        <v>nazwa ST: 0</v>
      </c>
      <c r="C2738" s="558"/>
      <c r="D2738" s="559">
        <f>D1572</f>
        <v>152</v>
      </c>
      <c r="E2738" s="558"/>
      <c r="F2738" s="558"/>
      <c r="G2738" s="558"/>
      <c r="H2738" s="558"/>
      <c r="I2738" s="558"/>
      <c r="J2738" s="558"/>
      <c r="K2738" s="567" t="str">
        <f t="shared" ref="K2738:X2738" si="1770">LataProjekcji</f>
        <v>Uzupełnij dane</v>
      </c>
      <c r="L2738" s="567" t="str">
        <f t="shared" si="1770"/>
        <v/>
      </c>
      <c r="M2738" s="567" t="str">
        <f t="shared" si="1770"/>
        <v/>
      </c>
      <c r="N2738" s="567" t="str">
        <f t="shared" si="1770"/>
        <v/>
      </c>
      <c r="O2738" s="567" t="str">
        <f t="shared" si="1770"/>
        <v/>
      </c>
      <c r="P2738" s="567" t="str">
        <f t="shared" si="1770"/>
        <v/>
      </c>
      <c r="Q2738" s="567" t="str">
        <f t="shared" si="1770"/>
        <v/>
      </c>
      <c r="R2738" s="567" t="str">
        <f t="shared" si="1770"/>
        <v/>
      </c>
      <c r="S2738" s="567" t="str">
        <f t="shared" si="1770"/>
        <v/>
      </c>
      <c r="T2738" s="567" t="str">
        <f t="shared" si="1770"/>
        <v/>
      </c>
      <c r="U2738" s="567" t="str">
        <f t="shared" si="1770"/>
        <v/>
      </c>
      <c r="V2738" s="567" t="str">
        <f t="shared" si="1770"/>
        <v/>
      </c>
      <c r="W2738" s="567" t="str">
        <f t="shared" si="1770"/>
        <v/>
      </c>
      <c r="X2738" s="567" t="str">
        <f t="shared" si="1770"/>
        <v/>
      </c>
    </row>
    <row r="2739" spans="2:24" hidden="1">
      <c r="B2739" s="554" t="s">
        <v>805</v>
      </c>
      <c r="D2739" s="1">
        <f ca="1">D1573</f>
        <v>1900</v>
      </c>
      <c r="E2739" s="1">
        <f ca="1">E1573</f>
        <v>1</v>
      </c>
      <c r="F2739" s="1">
        <f ca="1">IF(D2740&gt;10,F1573,1)</f>
        <v>1</v>
      </c>
      <c r="G2739" s="553" t="str">
        <f ca="1">IF(ISBLANK(OFFSET($E$269,$D2738,0)),"brak daty",IF(D2740&gt;10,EDATE(OFFSET($E$269,$D2738,0),D2742),DATE(D2739,E2739,1)))</f>
        <v>brak daty</v>
      </c>
      <c r="H2739" s="566" t="b">
        <f ca="1">SUM(K2739:X2739)=D2742</f>
        <v>1</v>
      </c>
      <c r="I2739" s="1" t="s">
        <v>801</v>
      </c>
      <c r="K2739" s="5">
        <f ca="1">IF(AND($G2740,NOT(ISTEXT($G2739)),ISNUMBER(Poczatek),ISNUMBER(Koniec_Projekt)),IFERROR(IF($D2739=LataProjekcji,$F2739,IF($D2739&lt;LataProjekcji,IF((SUM(K2739)+12)&lt;$D2742,12,$D2742-SUM(K2739)),0)),0),0)</f>
        <v>0</v>
      </c>
      <c r="L2739" s="5">
        <f ca="1">IF(AND($G2740,NOT(ISTEXT($G2739)),ISNUMBER(Poczatek),ISNUMBER(Koniec_Projekt)),IFERROR(IF($D2739=LataProjekcji,$F2739,IF($D2739&lt;LataProjekcji,IF((SUM($K2739:K2739)+12)&lt;$D2742,12,$D2742-SUM($K2739:K2739)),0)),0),0)</f>
        <v>0</v>
      </c>
      <c r="M2739" s="5">
        <f ca="1">IF(AND($G2740,NOT(ISTEXT($G2739)),ISNUMBER(Poczatek),ISNUMBER(Koniec_Projekt)),IFERROR(IF($D2739=LataProjekcji,$F2739,IF($D2739&lt;LataProjekcji,IF((SUM($K2739:L2739)+12)&lt;$D2742,12,$D2742-SUM($K2739:L2739)),0)),0),0)</f>
        <v>0</v>
      </c>
      <c r="N2739" s="5">
        <f ca="1">IF(AND($G2740,NOT(ISTEXT($G2739)),ISNUMBER(Poczatek),ISNUMBER(Koniec_Projekt)),IFERROR(IF($D2739=LataProjekcji,$F2739,IF($D2739&lt;LataProjekcji,IF((SUM($K2739:M2739)+12)&lt;$D2742,12,$D2742-SUM($K2739:M2739)),0)),0),0)</f>
        <v>0</v>
      </c>
      <c r="O2739" s="5">
        <f ca="1">IF(AND($G2740,NOT(ISTEXT($G2739)),ISNUMBER(Poczatek),ISNUMBER(Koniec_Projekt)),IFERROR(IF($D2739=LataProjekcji,$F2739,IF($D2739&lt;LataProjekcji,IF((SUM($K2739:N2739)+12)&lt;$D2742,12,$D2742-SUM($K2739:N2739)),0)),0),0)</f>
        <v>0</v>
      </c>
      <c r="P2739" s="5">
        <f ca="1">IF(AND($G2740,NOT(ISTEXT($G2739)),ISNUMBER(Poczatek),ISNUMBER(Koniec_Projekt)),IFERROR(IF($D2739=LataProjekcji,$F2739,IF($D2739&lt;LataProjekcji,IF((SUM($K2739:O2739)+12)&lt;$D2742,12,$D2742-SUM($K2739:O2739)),0)),0),0)</f>
        <v>0</v>
      </c>
      <c r="Q2739" s="5">
        <f ca="1">IF(AND($G2740,NOT(ISTEXT($G2739)),ISNUMBER(Poczatek),ISNUMBER(Koniec_Projekt)),IFERROR(IF($D2739=LataProjekcji,$F2739,IF($D2739&lt;LataProjekcji,IF((SUM($K2739:P2739)+12)&lt;$D2742,12,$D2742-SUM($K2739:P2739)),0)),0),0)</f>
        <v>0</v>
      </c>
      <c r="R2739" s="5">
        <f ca="1">IF(AND($G2740,NOT(ISTEXT($G2739)),ISNUMBER(Poczatek),ISNUMBER(Koniec_Projekt)),IFERROR(IF($D2739=LataProjekcji,$F2739,IF($D2739&lt;LataProjekcji,IF((SUM($K2739:Q2739)+12)&lt;$D2742,12,$D2742-SUM($K2739:Q2739)),0)),0),0)</f>
        <v>0</v>
      </c>
      <c r="S2739" s="5">
        <f ca="1">IF(AND($G2740,NOT(ISTEXT($G2739)),ISNUMBER(Poczatek),ISNUMBER(Koniec_Projekt)),IFERROR(IF($D2739=LataProjekcji,$F2739,IF($D2739&lt;LataProjekcji,IF((SUM($K2739:R2739)+12)&lt;$D2742,12,$D2742-SUM($K2739:R2739)),0)),0),0)</f>
        <v>0</v>
      </c>
      <c r="T2739" s="5">
        <f ca="1">IF(AND($G2740,NOT(ISTEXT($G2739)),ISNUMBER(Poczatek),ISNUMBER(Koniec_Projekt)),IFERROR(IF($D2739=LataProjekcji,$F2739,IF($D2739&lt;LataProjekcji,IF((SUM($K2739:S2739)+12)&lt;$D2742,12,$D2742-SUM($K2739:S2739)),0)),0),0)</f>
        <v>0</v>
      </c>
      <c r="U2739" s="5">
        <f ca="1">IF(AND($G2740,NOT(ISTEXT($G2739)),ISNUMBER(Poczatek),ISNUMBER(Koniec_Projekt)),IFERROR(IF($D2739=LataProjekcji,$F2739,IF($D2739&lt;LataProjekcji,IF((SUM($K2739:T2739)+12)&lt;$D2742,12,$D2742-SUM($K2739:T2739)),0)),0),0)</f>
        <v>0</v>
      </c>
      <c r="V2739" s="5">
        <f ca="1">IF(AND($G2740,NOT(ISTEXT($G2739)),ISNUMBER(Poczatek),ISNUMBER(Koniec_Projekt)),IFERROR(IF($D2739=LataProjekcji,$F2739,IF($D2739&lt;LataProjekcji,IF((SUM($K2739:U2739)+12)&lt;$D2742,12,$D2742-SUM($K2739:U2739)),0)),0),0)</f>
        <v>0</v>
      </c>
      <c r="W2739" s="5">
        <f ca="1">IF(AND($G2740,NOT(ISTEXT($G2739)),ISNUMBER(Poczatek),ISNUMBER(Koniec_Projekt)),IFERROR(IF($D2739=LataProjekcji,$F2739,IF($D2739&lt;LataProjekcji,IF((SUM($K2739:V2739)+12)&lt;$D2742,12,$D2742-SUM($K2739:V2739)),0)),0),0)</f>
        <v>0</v>
      </c>
      <c r="X2739" s="5">
        <f ca="1">IF(AND($G2740,NOT(ISTEXT($G2739)),ISNUMBER(Poczatek),ISNUMBER(Koniec_Projekt)),IFERROR(IF($D2739=LataProjekcji,$F2739,IF($D2739&lt;LataProjekcji,IF((SUM($K2739:W2739)+12)&lt;$D2742,12,$D2742-SUM($K2739:W2739)),0)),0),0)</f>
        <v>0</v>
      </c>
    </row>
    <row r="2740" spans="2:24" hidden="1">
      <c r="B2740" s="554" t="s">
        <v>807</v>
      </c>
      <c r="D2740" s="5">
        <f ca="1">D1574</f>
        <v>0</v>
      </c>
      <c r="E2740" s="474">
        <f ca="1">E1574</f>
        <v>0</v>
      </c>
      <c r="F2740" s="474">
        <f ca="1">F1574</f>
        <v>0</v>
      </c>
      <c r="G2740" s="1" t="b">
        <f>NOT(ISBLANK(am_maszyny))</f>
        <v>0</v>
      </c>
      <c r="H2740" s="566" t="b">
        <f ca="1">SUM(K2740:X2740)=E2742</f>
        <v>1</v>
      </c>
      <c r="I2740" s="1" t="s">
        <v>802</v>
      </c>
      <c r="K2740" s="565">
        <f ca="1">IF(AND($G2740,NOT(ISTEXT($G2739)),ISNUMBER(Poczatek),ISNUMBER(Koniec_Projekt)),IFERROR(IF($D2739=LataProjekcji,IF($F2739&gt;$E2742,$E2742,$F2739),IF($D2742&gt;=$E2742,(IF($D2739&lt;LataProjekcji,IF((SUM(J2740:$K2740)+12)&lt;$E2742,12,$E2742-SUM(J2740:$K2740)),0)),(IF($D2739&lt;LataProjekcji,IF((SUM(J2740:$K2740)+12)&lt;$D2742,12,$D2742-SUM(J2740:$K2740)),0)))),0),0)</f>
        <v>0</v>
      </c>
      <c r="L2740" s="565">
        <f ca="1">IF(AND($G2740,NOT(ISTEXT($G2739)),ISNUMBER(Poczatek),ISNUMBER(Koniec_Projekt)),IFERROR(IF($D2739=LataProjekcji,IF($F2739&gt;$E2742,$E2742,$F2739),IF($D2742&gt;=$E2742,(IF($D2739&lt;LataProjekcji,IF((SUM($K2740:K2740)+12)&lt;$E2742,12,$E2742-SUM($K2740:K2740)),0)),(IF($D2739&lt;LataProjekcji,IF((SUM($K2740:K2740)+12)&lt;$D2742,12,$D2742-SUM($K2740:K2740)),0)))),0),0)</f>
        <v>0</v>
      </c>
      <c r="M2740" s="565">
        <f ca="1">IF(AND($G2740,NOT(ISTEXT($G2739)),ISNUMBER(Poczatek),ISNUMBER(Koniec_Projekt)),IFERROR(IF($D2739=LataProjekcji,IF($F2739&gt;$E2742,$E2742,$F2739),IF($D2742&gt;=$E2742,(IF($D2739&lt;LataProjekcji,IF((SUM($K2740:L2740)+12)&lt;$E2742,12,$E2742-SUM($K2740:L2740)),0)),(IF($D2739&lt;LataProjekcji,IF((SUM($K2740:L2740)+12)&lt;$D2742,12,$D2742-SUM($K2740:L2740)),0)))),0),0)</f>
        <v>0</v>
      </c>
      <c r="N2740" s="565">
        <f ca="1">IF(AND($G2740,NOT(ISTEXT($G2739)),ISNUMBER(Poczatek),ISNUMBER(Koniec_Projekt)),IFERROR(IF($D2739=LataProjekcji,IF($F2739&gt;$E2742,$E2742,$F2739),IF($D2742&gt;=$E2742,(IF($D2739&lt;LataProjekcji,IF((SUM($K2740:M2740)+12)&lt;$E2742,12,$E2742-SUM($K2740:M2740)),0)),(IF($D2739&lt;LataProjekcji,IF((SUM($K2740:M2740)+12)&lt;$D2742,12,$D2742-SUM($K2740:M2740)),0)))),0),0)</f>
        <v>0</v>
      </c>
      <c r="O2740" s="565">
        <f ca="1">IF(AND($G2740,NOT(ISTEXT($G2739)),ISNUMBER(Poczatek),ISNUMBER(Koniec_Projekt)),IFERROR(IF($D2739=LataProjekcji,IF($F2739&gt;$E2742,$E2742,$F2739),IF($D2742&gt;=$E2742,(IF($D2739&lt;LataProjekcji,IF((SUM($K2740:N2740)+12)&lt;$E2742,12,$E2742-SUM($K2740:N2740)),0)),(IF($D2739&lt;LataProjekcji,IF((SUM($K2740:N2740)+12)&lt;$D2742,12,$D2742-SUM($K2740:N2740)),0)))),0),0)</f>
        <v>0</v>
      </c>
      <c r="P2740" s="565">
        <f ca="1">IF(AND($G2740,NOT(ISTEXT($G2739)),ISNUMBER(Poczatek),ISNUMBER(Koniec_Projekt)),IFERROR(IF($D2739=LataProjekcji,IF($F2739&gt;$E2742,$E2742,$F2739),IF($D2742&gt;=$E2742,(IF($D2739&lt;LataProjekcji,IF((SUM($K2740:O2740)+12)&lt;$E2742,12,$E2742-SUM($K2740:O2740)),0)),(IF($D2739&lt;LataProjekcji,IF((SUM($K2740:O2740)+12)&lt;$D2742,12,$D2742-SUM($K2740:O2740)),0)))),0),0)</f>
        <v>0</v>
      </c>
      <c r="Q2740" s="565">
        <f ca="1">IF(AND($G2740,NOT(ISTEXT($G2739)),ISNUMBER(Poczatek),ISNUMBER(Koniec_Projekt)),IFERROR(IF($D2739=LataProjekcji,IF($F2739&gt;$E2742,$E2742,$F2739),IF($D2742&gt;=$E2742,(IF($D2739&lt;LataProjekcji,IF((SUM($K2740:P2740)+12)&lt;$E2742,12,$E2742-SUM($K2740:P2740)),0)),(IF($D2739&lt;LataProjekcji,IF((SUM($K2740:P2740)+12)&lt;$D2742,12,$D2742-SUM($K2740:P2740)),0)))),0),0)</f>
        <v>0</v>
      </c>
      <c r="R2740" s="565">
        <f ca="1">IF(AND($G2740,NOT(ISTEXT($G2739)),ISNUMBER(Poczatek),ISNUMBER(Koniec_Projekt)),IFERROR(IF($D2739=LataProjekcji,IF($F2739&gt;$E2742,$E2742,$F2739),IF($D2742&gt;=$E2742,(IF($D2739&lt;LataProjekcji,IF((SUM($K2740:Q2740)+12)&lt;$E2742,12,$E2742-SUM($K2740:Q2740)),0)),(IF($D2739&lt;LataProjekcji,IF((SUM($K2740:Q2740)+12)&lt;$D2742,12,$D2742-SUM($K2740:Q2740)),0)))),0),0)</f>
        <v>0</v>
      </c>
      <c r="S2740" s="565">
        <f ca="1">IF(AND($G2740,NOT(ISTEXT($G2739)),ISNUMBER(Poczatek),ISNUMBER(Koniec_Projekt)),IFERROR(IF($D2739=LataProjekcji,IF($F2739&gt;$E2742,$E2742,$F2739),IF($D2742&gt;=$E2742,(IF($D2739&lt;LataProjekcji,IF((SUM($K2740:R2740)+12)&lt;$E2742,12,$E2742-SUM($K2740:R2740)),0)),(IF($D2739&lt;LataProjekcji,IF((SUM($K2740:R2740)+12)&lt;$D2742,12,$D2742-SUM($K2740:R2740)),0)))),0),0)</f>
        <v>0</v>
      </c>
      <c r="T2740" s="565">
        <f ca="1">IF(AND($G2740,NOT(ISTEXT($G2739)),ISNUMBER(Poczatek),ISNUMBER(Koniec_Projekt)),IFERROR(IF($D2739=LataProjekcji,IF($F2739&gt;$E2742,$E2742,$F2739),IF($D2742&gt;=$E2742,(IF($D2739&lt;LataProjekcji,IF((SUM($K2740:S2740)+12)&lt;$E2742,12,$E2742-SUM($K2740:S2740)),0)),(IF($D2739&lt;LataProjekcji,IF((SUM($K2740:S2740)+12)&lt;$D2742,12,$D2742-SUM($K2740:S2740)),0)))),0),0)</f>
        <v>0</v>
      </c>
      <c r="U2740" s="565">
        <f ca="1">IF(AND($G2740,NOT(ISTEXT($G2739)),ISNUMBER(Poczatek),ISNUMBER(Koniec_Projekt)),IFERROR(IF($D2739=LataProjekcji,IF($F2739&gt;$E2742,$E2742,$F2739),IF($D2742&gt;=$E2742,(IF($D2739&lt;LataProjekcji,IF((SUM($K2740:T2740)+12)&lt;$E2742,12,$E2742-SUM($K2740:T2740)),0)),(IF($D2739&lt;LataProjekcji,IF((SUM($K2740:T2740)+12)&lt;$D2742,12,$D2742-SUM($K2740:T2740)),0)))),0),0)</f>
        <v>0</v>
      </c>
      <c r="V2740" s="565">
        <f ca="1">IF(AND($G2740,NOT(ISTEXT($G2739)),ISNUMBER(Poczatek),ISNUMBER(Koniec_Projekt)),IFERROR(IF($D2739=LataProjekcji,IF($F2739&gt;$E2742,$E2742,$F2739),IF($D2742&gt;=$E2742,(IF($D2739&lt;LataProjekcji,IF((SUM($K2740:U2740)+12)&lt;$E2742,12,$E2742-SUM($K2740:U2740)),0)),(IF($D2739&lt;LataProjekcji,IF((SUM($K2740:U2740)+12)&lt;$D2742,12,$D2742-SUM($K2740:U2740)),0)))),0),0)</f>
        <v>0</v>
      </c>
      <c r="W2740" s="565">
        <f ca="1">IF(AND($G2740,NOT(ISTEXT($G2739)),ISNUMBER(Poczatek),ISNUMBER(Koniec_Projekt)),IFERROR(IF($D2739=LataProjekcji,IF($F2739&gt;$E2742,$E2742,$F2739),IF($D2742&gt;=$E2742,(IF($D2739&lt;LataProjekcji,IF((SUM($K2740:V2740)+12)&lt;$E2742,12,$E2742-SUM($K2740:V2740)),0)),(IF($D2739&lt;LataProjekcji,IF((SUM($K2740:V2740)+12)&lt;$D2742,12,$D2742-SUM($K2740:V2740)),0)))),0),0)</f>
        <v>0</v>
      </c>
      <c r="X2740" s="565">
        <f ca="1">IF(AND($G2740,NOT(ISTEXT($G2739)),ISNUMBER(Poczatek),ISNUMBER(Koniec_Projekt)),IFERROR(IF($D2739=LataProjekcji,IF($F2739&gt;$E2742,$E2742,$F2739),IF($D2742&gt;=$E2742,(IF($D2739&lt;LataProjekcji,IF((SUM($K2740:W2740)+12)&lt;$E2742,12,$E2742-SUM($K2740:W2740)),0)),(IF($D2739&lt;LataProjekcji,IF((SUM($K2740:W2740)+12)&lt;$D2742,12,$D2742-SUM($K2740:W2740)),0)))),0),0)</f>
        <v>0</v>
      </c>
    </row>
    <row r="2741" spans="2:24" hidden="1">
      <c r="B2741" s="554" t="s">
        <v>806</v>
      </c>
      <c r="D2741" s="474">
        <f ca="1">D1575</f>
        <v>0</v>
      </c>
      <c r="E2741" s="474">
        <f ca="1">IF(D2740&gt;10,ROUND(D2741/12,2),D2741)</f>
        <v>0</v>
      </c>
      <c r="F2741" s="552">
        <f>Koniec_Projekt</f>
        <v>0</v>
      </c>
      <c r="G2741" s="330">
        <f>Miesiac_Koniec_Projekt</f>
        <v>0</v>
      </c>
      <c r="H2741" s="566" t="b">
        <f ca="1">SUM(K2741:X2741)=D2740</f>
        <v>1</v>
      </c>
      <c r="I2741" s="1" t="s">
        <v>739</v>
      </c>
      <c r="K2741" s="256">
        <f ca="1">IF(AND($G2740,NOT(ISTEXT($G2739)),ISNUMBER(Poczatek),ISNUMBER(Koniec_Projekt)),IFERROR(IF(LataProjekcji=$F2742,ROUND($D2740,0),ROUND(K2739*$E2741,0)),0),0)</f>
        <v>0</v>
      </c>
      <c r="L2741" s="5">
        <f ca="1">IF(AND($G2740,NOT(ISTEXT($G2739)),ISNUMBER(Poczatek),ISNUMBER(Koniec_Projekt)),IFERROR(IF(LataProjekcji=$F2742,ROUND($D2740-SUM(K2741:$K2741),0),ROUND(L2739*$E2741,0)),0),0)</f>
        <v>0</v>
      </c>
      <c r="M2741" s="5">
        <f ca="1">IF(AND($G2740,NOT(ISTEXT($G2739)),ISNUMBER(Poczatek),ISNUMBER(Koniec_Projekt)),IFERROR(IF(LataProjekcji=$F2742,ROUND($D2740-SUM($K2741:L2741),0),ROUND(M2739*$E2741,0)),0),0)</f>
        <v>0</v>
      </c>
      <c r="N2741" s="5">
        <f ca="1">IF(AND($G2740,NOT(ISTEXT($G2739)),ISNUMBER(Poczatek),ISNUMBER(Koniec_Projekt)),IFERROR(IF(LataProjekcji=$F2742,ROUND($D2740-SUM($K2741:M2741),0),ROUND(N2739*$E2741,0)),0),0)</f>
        <v>0</v>
      </c>
      <c r="O2741" s="5">
        <f ca="1">IF(AND($G2740,NOT(ISTEXT($G2739)),ISNUMBER(Poczatek),ISNUMBER(Koniec_Projekt)),IFERROR(IF(LataProjekcji=$F2742,ROUND($D2740-SUM($K2741:N2741),0),ROUND(O2739*$E2741,0)),0),0)</f>
        <v>0</v>
      </c>
      <c r="P2741" s="5">
        <f ca="1">IF(AND($G2740,NOT(ISTEXT($G2739)),ISNUMBER(Poczatek),ISNUMBER(Koniec_Projekt)),IFERROR(IF(LataProjekcji=$F2742,ROUND($D2740-SUM($K2741:O2741),0),ROUND(P2739*$E2741,0)),0),0)</f>
        <v>0</v>
      </c>
      <c r="Q2741" s="5">
        <f ca="1">IF(AND($G2740,NOT(ISTEXT($G2739)),ISNUMBER(Poczatek),ISNUMBER(Koniec_Projekt)),IFERROR(IF(LataProjekcji=$F2742,ROUND($D2740-SUM($K2741:P2741),0),ROUND(Q2739*$E2741,0)),0),0)</f>
        <v>0</v>
      </c>
      <c r="R2741" s="5">
        <f ca="1">IF(AND($G2740,NOT(ISTEXT($G2739)),ISNUMBER(Poczatek),ISNUMBER(Koniec_Projekt)),IFERROR(IF(LataProjekcji=$F2742,ROUND($D2740-SUM($K2741:Q2741),0),ROUND(R2739*$E2741,0)),0),0)</f>
        <v>0</v>
      </c>
      <c r="S2741" s="5">
        <f ca="1">IF(AND($G2740,NOT(ISTEXT($G2739)),ISNUMBER(Poczatek),ISNUMBER(Koniec_Projekt)),IFERROR(IF(LataProjekcji=$F2742,ROUND($D2740-SUM($K2741:R2741),0),ROUND(S2739*$E2741,0)),0),0)</f>
        <v>0</v>
      </c>
      <c r="T2741" s="5">
        <f ca="1">IF(AND($G2740,NOT(ISTEXT($G2739)),ISNUMBER(Poczatek),ISNUMBER(Koniec_Projekt)),IFERROR(IF(LataProjekcji=$F2742,ROUND($D2740-SUM($K2741:S2741),0),ROUND(T2739*$E2741,0)),0),0)</f>
        <v>0</v>
      </c>
      <c r="U2741" s="5">
        <f ca="1">IF(AND($G2740,NOT(ISTEXT($G2739)),ISNUMBER(Poczatek),ISNUMBER(Koniec_Projekt)),IFERROR(IF(LataProjekcji=$F2742,ROUND($D2740-SUM($K2741:T2741),0),ROUND(U2739*$E2741,0)),0),0)</f>
        <v>0</v>
      </c>
      <c r="V2741" s="5">
        <f ca="1">IF(AND($G2740,NOT(ISTEXT($G2739)),ISNUMBER(Poczatek),ISNUMBER(Koniec_Projekt)),IFERROR(IF(LataProjekcji=$F2742,ROUND($D2740-SUM($K2741:U2741),0),ROUND(V2739*$E2741,0)),0),0)</f>
        <v>0</v>
      </c>
      <c r="W2741" s="5">
        <f ca="1">IF(AND($G2740,NOT(ISTEXT($G2739)),ISNUMBER(Poczatek),ISNUMBER(Koniec_Projekt)),IFERROR(IF(LataProjekcji=$F2742,ROUND($D2740-SUM($K2741:V2741),0),ROUND(W2739*$E2741,0)),0),0)</f>
        <v>0</v>
      </c>
      <c r="X2741" s="5">
        <f ca="1">IF(AND($G2740,NOT(ISTEXT($G2739)),ISNUMBER(Poczatek),ISNUMBER(Koniec_Projekt)),IFERROR(IF(LataProjekcji=$F2742,ROUND($D2740-SUM($K2741:W2741),0),ROUND(X2739*$E2741,0)),0),0)</f>
        <v>0</v>
      </c>
    </row>
    <row r="2742" spans="2:24" hidden="1">
      <c r="B2742" s="554" t="s">
        <v>803</v>
      </c>
      <c r="D2742" s="1">
        <f ca="1">IFERROR(ROUNDUP(D2740/E2741,0),0)</f>
        <v>0</v>
      </c>
      <c r="E2742" s="1">
        <f ca="1">IF(D2742=0,0,DATEDIF(DATE(D2739,E2739,1),DATE(F2741,G2741,1),"m"))</f>
        <v>0</v>
      </c>
      <c r="F2742" s="1" t="str">
        <f ca="1">IFERROR(YEAR(G2739),"brak daty")</f>
        <v>brak daty</v>
      </c>
      <c r="G2742" s="1" t="str">
        <f ca="1">IFERROR(MONTH(G2739),"brak daty")</f>
        <v>brak daty</v>
      </c>
      <c r="I2742" s="1" t="s">
        <v>444</v>
      </c>
      <c r="K2742" s="5">
        <f ca="1">IF(AND($G2740,NOT(ISTEXT($G2739)),ISNUMBER(Poczatek),ISNUMBER(Koniec_Projekt)),IFERROR(IF(LataProjekcji=$F2741,IF(AND($G2741=$G2742,$F2741=$F2742),ROUND($D2740-SUM($K2742),0),ROUND(K2740*$E2741,0)),IF(LataProjekcji&gt;$F2741,0,ROUND(K2740*$E2741,0))),0),0)</f>
        <v>0</v>
      </c>
      <c r="L2742" s="5">
        <f ca="1">IF(AND($G2740,NOT(ISTEXT($G2739)),ISNUMBER(Poczatek),ISNUMBER(Koniec_Projekt)),IFERROR(IF(LataProjekcji=$F2741,IF(AND($G2741=$G2742,$F2741=$F2742),ROUND($D2740-SUM($K2742:K2742),0),ROUND(L2740*$E2741,0)),IF(LataProjekcji&gt;$F2741,0,ROUND(L2740*$E2741,0))),0),0)</f>
        <v>0</v>
      </c>
      <c r="M2742" s="5">
        <f ca="1">IF(AND($G2740,NOT(ISTEXT($G2739)),ISNUMBER(Poczatek),ISNUMBER(Koniec_Projekt)),IFERROR(IF(LataProjekcji=$F2741,IF(AND($G2741=$G2742,$F2741=$F2742),ROUND($D2740-SUM($K2742:L2742),0),ROUND(M2740*$E2741,0)),IF(LataProjekcji&gt;$F2741,0,ROUND(M2740*$E2741,0))),0),0)</f>
        <v>0</v>
      </c>
      <c r="N2742" s="5">
        <f ca="1">IF(AND($G2740,NOT(ISTEXT($G2739)),ISNUMBER(Poczatek),ISNUMBER(Koniec_Projekt)),IFERROR(IF(LataProjekcji=$F2741,IF(AND($G2741=$G2742,$F2741=$F2742),ROUND($D2740-SUM($K2742:M2742),0),ROUND(N2740*$E2741,0)),IF(LataProjekcji&gt;$F2741,0,ROUND(N2740*$E2741,0))),0),0)</f>
        <v>0</v>
      </c>
      <c r="O2742" s="5">
        <f ca="1">IF(AND($G2740,NOT(ISTEXT($G2739)),ISNUMBER(Poczatek),ISNUMBER(Koniec_Projekt)),IFERROR(IF(LataProjekcji=$F2741,IF(AND($G2741=$G2742,$F2741=$F2742),ROUND($D2740-SUM($K2742:N2742),0),ROUND(O2740*$E2741,0)),IF(LataProjekcji&gt;$F2741,0,ROUND(O2740*$E2741,0))),0),0)</f>
        <v>0</v>
      </c>
      <c r="P2742" s="5">
        <f ca="1">IF(AND($G2740,NOT(ISTEXT($G2739)),ISNUMBER(Poczatek),ISNUMBER(Koniec_Projekt)),IFERROR(IF(LataProjekcji=$F2741,IF(AND($G2741=$G2742,$F2741=$F2742),ROUND($D2740-SUM($K2742:O2742),0),ROUND(P2740*$E2741,0)),IF(LataProjekcji&gt;$F2741,0,ROUND(P2740*$E2741,0))),0),0)</f>
        <v>0</v>
      </c>
      <c r="Q2742" s="5">
        <f ca="1">IF(AND($G2740,NOT(ISTEXT($G2739)),ISNUMBER(Poczatek),ISNUMBER(Koniec_Projekt)),IFERROR(IF(LataProjekcji=$F2741,IF(AND($G2741=$G2742,$F2741=$F2742),ROUND($D2740-SUM($K2742:P2742),0),ROUND(Q2740*$E2741,0)),IF(LataProjekcji&gt;$F2741,0,ROUND(Q2740*$E2741,0))),0),0)</f>
        <v>0</v>
      </c>
      <c r="R2742" s="5">
        <f ca="1">IF(AND($G2740,NOT(ISTEXT($G2739)),ISNUMBER(Poczatek),ISNUMBER(Koniec_Projekt)),IFERROR(IF(LataProjekcji=$F2741,IF(AND($G2741=$G2742,$F2741=$F2742),ROUND($D2740-SUM($K2742:Q2742),0),ROUND(R2740*$E2741,0)),IF(LataProjekcji&gt;$F2741,0,ROUND(R2740*$E2741,0))),0),0)</f>
        <v>0</v>
      </c>
      <c r="S2742" s="5">
        <f ca="1">IF(AND($G2740,NOT(ISTEXT($G2739)),ISNUMBER(Poczatek),ISNUMBER(Koniec_Projekt)),IFERROR(IF(LataProjekcji=$F2741,IF(AND($G2741=$G2742,$F2741=$F2742),ROUND($D2740-SUM($K2742:R2742),0),ROUND(S2740*$E2741,0)),IF(LataProjekcji&gt;$F2741,0,ROUND(S2740*$E2741,0))),0),0)</f>
        <v>0</v>
      </c>
      <c r="T2742" s="5">
        <f ca="1">IF(AND($G2740,NOT(ISTEXT($G2739)),ISNUMBER(Poczatek),ISNUMBER(Koniec_Projekt)),IFERROR(IF(LataProjekcji=$F2741,IF(AND($G2741=$G2742,$F2741=$F2742),ROUND($D2740-SUM($K2742:S2742),0),ROUND(T2740*$E2741,0)),IF(LataProjekcji&gt;$F2741,0,ROUND(T2740*$E2741,0))),0),0)</f>
        <v>0</v>
      </c>
      <c r="U2742" s="5">
        <f ca="1">IF(AND($G2740,NOT(ISTEXT($G2739)),ISNUMBER(Poczatek),ISNUMBER(Koniec_Projekt)),IFERROR(IF(LataProjekcji=$F2741,IF(AND($G2741=$G2742,$F2741=$F2742),ROUND($D2740-SUM($K2742:T2742),0),ROUND(U2740*$E2741,0)),IF(LataProjekcji&gt;$F2741,0,ROUND(U2740*$E2741,0))),0),0)</f>
        <v>0</v>
      </c>
      <c r="V2742" s="5">
        <f ca="1">IF(AND($G2740,NOT(ISTEXT($G2739)),ISNUMBER(Poczatek),ISNUMBER(Koniec_Projekt)),IFERROR(IF(LataProjekcji=$F2741,IF(AND($G2741=$G2742,$F2741=$F2742),ROUND($D2740-SUM($K2742:U2742),0),ROUND(V2740*$E2741,0)),IF(LataProjekcji&gt;$F2741,0,ROUND(V2740*$E2741,0))),0),0)</f>
        <v>0</v>
      </c>
      <c r="W2742" s="5">
        <f ca="1">IF(AND($G2740,NOT(ISTEXT($G2739)),ISNUMBER(Poczatek),ISNUMBER(Koniec_Projekt)),IFERROR(IF(LataProjekcji=$F2741,IF(AND($G2741=$G2742,$F2741=$F2742),ROUND($D2740-SUM($K2742:V2742),0),ROUND(W2740*$E2741,0)),IF(LataProjekcji&gt;$F2741,0,ROUND(W2740*$E2741,0))),0),0)</f>
        <v>0</v>
      </c>
      <c r="X2742" s="5">
        <f ca="1">IF(AND($G2740,NOT(ISTEXT($G2739)),ISNUMBER(Poczatek),ISNUMBER(Koniec_Projekt)),IFERROR(IF(LataProjekcji=$F2741,IF(AND($G2741=$G2742,$F2741=$F2742),ROUND($D2740-SUM($K2742:W2742),0),ROUND(X2740*$E2741,0)),IF(LataProjekcji&gt;$F2741,0,ROUND(X2740*$E2741,0))),0),0)</f>
        <v>0</v>
      </c>
    </row>
    <row r="2743" spans="2:24" ht="12.75" hidden="1" thickBot="1">
      <c r="B2743" s="555" t="s">
        <v>804</v>
      </c>
      <c r="C2743" s="556"/>
      <c r="D2743" s="557">
        <f ca="1">IF(D2740&gt;10,ROUND((D2742-1)*E2741,0),E2741)</f>
        <v>0</v>
      </c>
      <c r="E2743" s="557">
        <f ca="1">D2740-D2743</f>
        <v>0</v>
      </c>
      <c r="F2743" s="556"/>
      <c r="G2743" s="556"/>
      <c r="H2743" s="556"/>
      <c r="I2743" s="556"/>
      <c r="J2743" s="556"/>
      <c r="K2743" s="556"/>
      <c r="L2743" s="556"/>
      <c r="M2743" s="556"/>
      <c r="N2743" s="556"/>
      <c r="O2743" s="556"/>
      <c r="P2743" s="556"/>
      <c r="Q2743" s="556"/>
      <c r="R2743" s="556"/>
      <c r="S2743" s="556"/>
      <c r="T2743" s="556"/>
      <c r="U2743" s="556"/>
      <c r="V2743" s="556"/>
      <c r="W2743" s="556"/>
      <c r="X2743" s="556"/>
    </row>
    <row r="2744" spans="2:24" ht="12.75" hidden="1" thickTop="1"/>
    <row r="2745" spans="2:24" ht="12.75" hidden="1" thickBot="1">
      <c r="B2745" s="558" t="str">
        <f ca="1">"nazwa ST: "&amp;B1579</f>
        <v>nazwa ST: 0</v>
      </c>
      <c r="C2745" s="558"/>
      <c r="D2745" s="559">
        <f>D1579</f>
        <v>153</v>
      </c>
      <c r="E2745" s="558"/>
      <c r="F2745" s="558"/>
      <c r="G2745" s="558"/>
      <c r="H2745" s="558"/>
      <c r="I2745" s="558"/>
      <c r="J2745" s="558"/>
      <c r="K2745" s="567" t="str">
        <f t="shared" ref="K2745:X2745" si="1771">LataProjekcji</f>
        <v>Uzupełnij dane</v>
      </c>
      <c r="L2745" s="567" t="str">
        <f t="shared" si="1771"/>
        <v/>
      </c>
      <c r="M2745" s="567" t="str">
        <f t="shared" si="1771"/>
        <v/>
      </c>
      <c r="N2745" s="567" t="str">
        <f t="shared" si="1771"/>
        <v/>
      </c>
      <c r="O2745" s="567" t="str">
        <f t="shared" si="1771"/>
        <v/>
      </c>
      <c r="P2745" s="567" t="str">
        <f t="shared" si="1771"/>
        <v/>
      </c>
      <c r="Q2745" s="567" t="str">
        <f t="shared" si="1771"/>
        <v/>
      </c>
      <c r="R2745" s="567" t="str">
        <f t="shared" si="1771"/>
        <v/>
      </c>
      <c r="S2745" s="567" t="str">
        <f t="shared" si="1771"/>
        <v/>
      </c>
      <c r="T2745" s="567" t="str">
        <f t="shared" si="1771"/>
        <v/>
      </c>
      <c r="U2745" s="567" t="str">
        <f t="shared" si="1771"/>
        <v/>
      </c>
      <c r="V2745" s="567" t="str">
        <f t="shared" si="1771"/>
        <v/>
      </c>
      <c r="W2745" s="567" t="str">
        <f t="shared" si="1771"/>
        <v/>
      </c>
      <c r="X2745" s="567" t="str">
        <f t="shared" si="1771"/>
        <v/>
      </c>
    </row>
    <row r="2746" spans="2:24" hidden="1">
      <c r="B2746" s="554" t="s">
        <v>805</v>
      </c>
      <c r="D2746" s="1">
        <f ca="1">D1580</f>
        <v>1900</v>
      </c>
      <c r="E2746" s="1">
        <f ca="1">E1580</f>
        <v>1</v>
      </c>
      <c r="F2746" s="1">
        <f ca="1">IF(D2747&gt;10,F1580,1)</f>
        <v>1</v>
      </c>
      <c r="G2746" s="553" t="str">
        <f ca="1">IF(ISBLANK(OFFSET($E$269,$D2745,0)),"brak daty",IF(D2747&gt;10,EDATE(OFFSET($E$269,$D2745,0),D2749),DATE(D2746,E2746,1)))</f>
        <v>brak daty</v>
      </c>
      <c r="H2746" s="566" t="b">
        <f ca="1">SUM(K2746:X2746)=D2749</f>
        <v>1</v>
      </c>
      <c r="I2746" s="1" t="s">
        <v>801</v>
      </c>
      <c r="K2746" s="5">
        <f ca="1">IF(AND($G2747,NOT(ISTEXT($G2746)),ISNUMBER(Poczatek),ISNUMBER(Koniec_Projekt)),IFERROR(IF($D2746=LataProjekcji,$F2746,IF($D2746&lt;LataProjekcji,IF((SUM(K2746)+12)&lt;$D2749,12,$D2749-SUM(K2746)),0)),0),0)</f>
        <v>0</v>
      </c>
      <c r="L2746" s="5">
        <f ca="1">IF(AND($G2747,NOT(ISTEXT($G2746)),ISNUMBER(Poczatek),ISNUMBER(Koniec_Projekt)),IFERROR(IF($D2746=LataProjekcji,$F2746,IF($D2746&lt;LataProjekcji,IF((SUM($K2746:K2746)+12)&lt;$D2749,12,$D2749-SUM($K2746:K2746)),0)),0),0)</f>
        <v>0</v>
      </c>
      <c r="M2746" s="5">
        <f ca="1">IF(AND($G2747,NOT(ISTEXT($G2746)),ISNUMBER(Poczatek),ISNUMBER(Koniec_Projekt)),IFERROR(IF($D2746=LataProjekcji,$F2746,IF($D2746&lt;LataProjekcji,IF((SUM($K2746:L2746)+12)&lt;$D2749,12,$D2749-SUM($K2746:L2746)),0)),0),0)</f>
        <v>0</v>
      </c>
      <c r="N2746" s="5">
        <f ca="1">IF(AND($G2747,NOT(ISTEXT($G2746)),ISNUMBER(Poczatek),ISNUMBER(Koniec_Projekt)),IFERROR(IF($D2746=LataProjekcji,$F2746,IF($D2746&lt;LataProjekcji,IF((SUM($K2746:M2746)+12)&lt;$D2749,12,$D2749-SUM($K2746:M2746)),0)),0),0)</f>
        <v>0</v>
      </c>
      <c r="O2746" s="5">
        <f ca="1">IF(AND($G2747,NOT(ISTEXT($G2746)),ISNUMBER(Poczatek),ISNUMBER(Koniec_Projekt)),IFERROR(IF($D2746=LataProjekcji,$F2746,IF($D2746&lt;LataProjekcji,IF((SUM($K2746:N2746)+12)&lt;$D2749,12,$D2749-SUM($K2746:N2746)),0)),0),0)</f>
        <v>0</v>
      </c>
      <c r="P2746" s="5">
        <f ca="1">IF(AND($G2747,NOT(ISTEXT($G2746)),ISNUMBER(Poczatek),ISNUMBER(Koniec_Projekt)),IFERROR(IF($D2746=LataProjekcji,$F2746,IF($D2746&lt;LataProjekcji,IF((SUM($K2746:O2746)+12)&lt;$D2749,12,$D2749-SUM($K2746:O2746)),0)),0),0)</f>
        <v>0</v>
      </c>
      <c r="Q2746" s="5">
        <f ca="1">IF(AND($G2747,NOT(ISTEXT($G2746)),ISNUMBER(Poczatek),ISNUMBER(Koniec_Projekt)),IFERROR(IF($D2746=LataProjekcji,$F2746,IF($D2746&lt;LataProjekcji,IF((SUM($K2746:P2746)+12)&lt;$D2749,12,$D2749-SUM($K2746:P2746)),0)),0),0)</f>
        <v>0</v>
      </c>
      <c r="R2746" s="5">
        <f ca="1">IF(AND($G2747,NOT(ISTEXT($G2746)),ISNUMBER(Poczatek),ISNUMBER(Koniec_Projekt)),IFERROR(IF($D2746=LataProjekcji,$F2746,IF($D2746&lt;LataProjekcji,IF((SUM($K2746:Q2746)+12)&lt;$D2749,12,$D2749-SUM($K2746:Q2746)),0)),0),0)</f>
        <v>0</v>
      </c>
      <c r="S2746" s="5">
        <f ca="1">IF(AND($G2747,NOT(ISTEXT($G2746)),ISNUMBER(Poczatek),ISNUMBER(Koniec_Projekt)),IFERROR(IF($D2746=LataProjekcji,$F2746,IF($D2746&lt;LataProjekcji,IF((SUM($K2746:R2746)+12)&lt;$D2749,12,$D2749-SUM($K2746:R2746)),0)),0),0)</f>
        <v>0</v>
      </c>
      <c r="T2746" s="5">
        <f ca="1">IF(AND($G2747,NOT(ISTEXT($G2746)),ISNUMBER(Poczatek),ISNUMBER(Koniec_Projekt)),IFERROR(IF($D2746=LataProjekcji,$F2746,IF($D2746&lt;LataProjekcji,IF((SUM($K2746:S2746)+12)&lt;$D2749,12,$D2749-SUM($K2746:S2746)),0)),0),0)</f>
        <v>0</v>
      </c>
      <c r="U2746" s="5">
        <f ca="1">IF(AND($G2747,NOT(ISTEXT($G2746)),ISNUMBER(Poczatek),ISNUMBER(Koniec_Projekt)),IFERROR(IF($D2746=LataProjekcji,$F2746,IF($D2746&lt;LataProjekcji,IF((SUM($K2746:T2746)+12)&lt;$D2749,12,$D2749-SUM($K2746:T2746)),0)),0),0)</f>
        <v>0</v>
      </c>
      <c r="V2746" s="5">
        <f ca="1">IF(AND($G2747,NOT(ISTEXT($G2746)),ISNUMBER(Poczatek),ISNUMBER(Koniec_Projekt)),IFERROR(IF($D2746=LataProjekcji,$F2746,IF($D2746&lt;LataProjekcji,IF((SUM($K2746:U2746)+12)&lt;$D2749,12,$D2749-SUM($K2746:U2746)),0)),0),0)</f>
        <v>0</v>
      </c>
      <c r="W2746" s="5">
        <f ca="1">IF(AND($G2747,NOT(ISTEXT($G2746)),ISNUMBER(Poczatek),ISNUMBER(Koniec_Projekt)),IFERROR(IF($D2746=LataProjekcji,$F2746,IF($D2746&lt;LataProjekcji,IF((SUM($K2746:V2746)+12)&lt;$D2749,12,$D2749-SUM($K2746:V2746)),0)),0),0)</f>
        <v>0</v>
      </c>
      <c r="X2746" s="5">
        <f ca="1">IF(AND($G2747,NOT(ISTEXT($G2746)),ISNUMBER(Poczatek),ISNUMBER(Koniec_Projekt)),IFERROR(IF($D2746=LataProjekcji,$F2746,IF($D2746&lt;LataProjekcji,IF((SUM($K2746:W2746)+12)&lt;$D2749,12,$D2749-SUM($K2746:W2746)),0)),0),0)</f>
        <v>0</v>
      </c>
    </row>
    <row r="2747" spans="2:24" hidden="1">
      <c r="B2747" s="554" t="s">
        <v>807</v>
      </c>
      <c r="D2747" s="5">
        <f ca="1">D1581</f>
        <v>0</v>
      </c>
      <c r="E2747" s="474">
        <f ca="1">E1581</f>
        <v>0</v>
      </c>
      <c r="F2747" s="474">
        <f ca="1">F1581</f>
        <v>0</v>
      </c>
      <c r="G2747" s="1" t="b">
        <f>NOT(ISBLANK(am_maszyny))</f>
        <v>0</v>
      </c>
      <c r="H2747" s="566" t="b">
        <f ca="1">SUM(K2747:X2747)=E2749</f>
        <v>1</v>
      </c>
      <c r="I2747" s="1" t="s">
        <v>802</v>
      </c>
      <c r="K2747" s="565">
        <f ca="1">IF(AND($G2747,NOT(ISTEXT($G2746)),ISNUMBER(Poczatek),ISNUMBER(Koniec_Projekt)),IFERROR(IF($D2746=LataProjekcji,IF($F2746&gt;$E2749,$E2749,$F2746),IF($D2749&gt;=$E2749,(IF($D2746&lt;LataProjekcji,IF((SUM(J2747:$K2747)+12)&lt;$E2749,12,$E2749-SUM(J2747:$K2747)),0)),(IF($D2746&lt;LataProjekcji,IF((SUM(J2747:$K2747)+12)&lt;$D2749,12,$D2749-SUM(J2747:$K2747)),0)))),0),0)</f>
        <v>0</v>
      </c>
      <c r="L2747" s="565">
        <f ca="1">IF(AND($G2747,NOT(ISTEXT($G2746)),ISNUMBER(Poczatek),ISNUMBER(Koniec_Projekt)),IFERROR(IF($D2746=LataProjekcji,IF($F2746&gt;$E2749,$E2749,$F2746),IF($D2749&gt;=$E2749,(IF($D2746&lt;LataProjekcji,IF((SUM($K2747:K2747)+12)&lt;$E2749,12,$E2749-SUM($K2747:K2747)),0)),(IF($D2746&lt;LataProjekcji,IF((SUM($K2747:K2747)+12)&lt;$D2749,12,$D2749-SUM($K2747:K2747)),0)))),0),0)</f>
        <v>0</v>
      </c>
      <c r="M2747" s="565">
        <f ca="1">IF(AND($G2747,NOT(ISTEXT($G2746)),ISNUMBER(Poczatek),ISNUMBER(Koniec_Projekt)),IFERROR(IF($D2746=LataProjekcji,IF($F2746&gt;$E2749,$E2749,$F2746),IF($D2749&gt;=$E2749,(IF($D2746&lt;LataProjekcji,IF((SUM($K2747:L2747)+12)&lt;$E2749,12,$E2749-SUM($K2747:L2747)),0)),(IF($D2746&lt;LataProjekcji,IF((SUM($K2747:L2747)+12)&lt;$D2749,12,$D2749-SUM($K2747:L2747)),0)))),0),0)</f>
        <v>0</v>
      </c>
      <c r="N2747" s="565">
        <f ca="1">IF(AND($G2747,NOT(ISTEXT($G2746)),ISNUMBER(Poczatek),ISNUMBER(Koniec_Projekt)),IFERROR(IF($D2746=LataProjekcji,IF($F2746&gt;$E2749,$E2749,$F2746),IF($D2749&gt;=$E2749,(IF($D2746&lt;LataProjekcji,IF((SUM($K2747:M2747)+12)&lt;$E2749,12,$E2749-SUM($K2747:M2747)),0)),(IF($D2746&lt;LataProjekcji,IF((SUM($K2747:M2747)+12)&lt;$D2749,12,$D2749-SUM($K2747:M2747)),0)))),0),0)</f>
        <v>0</v>
      </c>
      <c r="O2747" s="565">
        <f ca="1">IF(AND($G2747,NOT(ISTEXT($G2746)),ISNUMBER(Poczatek),ISNUMBER(Koniec_Projekt)),IFERROR(IF($D2746=LataProjekcji,IF($F2746&gt;$E2749,$E2749,$F2746),IF($D2749&gt;=$E2749,(IF($D2746&lt;LataProjekcji,IF((SUM($K2747:N2747)+12)&lt;$E2749,12,$E2749-SUM($K2747:N2747)),0)),(IF($D2746&lt;LataProjekcji,IF((SUM($K2747:N2747)+12)&lt;$D2749,12,$D2749-SUM($K2747:N2747)),0)))),0),0)</f>
        <v>0</v>
      </c>
      <c r="P2747" s="565">
        <f ca="1">IF(AND($G2747,NOT(ISTEXT($G2746)),ISNUMBER(Poczatek),ISNUMBER(Koniec_Projekt)),IFERROR(IF($D2746=LataProjekcji,IF($F2746&gt;$E2749,$E2749,$F2746),IF($D2749&gt;=$E2749,(IF($D2746&lt;LataProjekcji,IF((SUM($K2747:O2747)+12)&lt;$E2749,12,$E2749-SUM($K2747:O2747)),0)),(IF($D2746&lt;LataProjekcji,IF((SUM($K2747:O2747)+12)&lt;$D2749,12,$D2749-SUM($K2747:O2747)),0)))),0),0)</f>
        <v>0</v>
      </c>
      <c r="Q2747" s="565">
        <f ca="1">IF(AND($G2747,NOT(ISTEXT($G2746)),ISNUMBER(Poczatek),ISNUMBER(Koniec_Projekt)),IFERROR(IF($D2746=LataProjekcji,IF($F2746&gt;$E2749,$E2749,$F2746),IF($D2749&gt;=$E2749,(IF($D2746&lt;LataProjekcji,IF((SUM($K2747:P2747)+12)&lt;$E2749,12,$E2749-SUM($K2747:P2747)),0)),(IF($D2746&lt;LataProjekcji,IF((SUM($K2747:P2747)+12)&lt;$D2749,12,$D2749-SUM($K2747:P2747)),0)))),0),0)</f>
        <v>0</v>
      </c>
      <c r="R2747" s="565">
        <f ca="1">IF(AND($G2747,NOT(ISTEXT($G2746)),ISNUMBER(Poczatek),ISNUMBER(Koniec_Projekt)),IFERROR(IF($D2746=LataProjekcji,IF($F2746&gt;$E2749,$E2749,$F2746),IF($D2749&gt;=$E2749,(IF($D2746&lt;LataProjekcji,IF((SUM($K2747:Q2747)+12)&lt;$E2749,12,$E2749-SUM($K2747:Q2747)),0)),(IF($D2746&lt;LataProjekcji,IF((SUM($K2747:Q2747)+12)&lt;$D2749,12,$D2749-SUM($K2747:Q2747)),0)))),0),0)</f>
        <v>0</v>
      </c>
      <c r="S2747" s="565">
        <f ca="1">IF(AND($G2747,NOT(ISTEXT($G2746)),ISNUMBER(Poczatek),ISNUMBER(Koniec_Projekt)),IFERROR(IF($D2746=LataProjekcji,IF($F2746&gt;$E2749,$E2749,$F2746),IF($D2749&gt;=$E2749,(IF($D2746&lt;LataProjekcji,IF((SUM($K2747:R2747)+12)&lt;$E2749,12,$E2749-SUM($K2747:R2747)),0)),(IF($D2746&lt;LataProjekcji,IF((SUM($K2747:R2747)+12)&lt;$D2749,12,$D2749-SUM($K2747:R2747)),0)))),0),0)</f>
        <v>0</v>
      </c>
      <c r="T2747" s="565">
        <f ca="1">IF(AND($G2747,NOT(ISTEXT($G2746)),ISNUMBER(Poczatek),ISNUMBER(Koniec_Projekt)),IFERROR(IF($D2746=LataProjekcji,IF($F2746&gt;$E2749,$E2749,$F2746),IF($D2749&gt;=$E2749,(IF($D2746&lt;LataProjekcji,IF((SUM($K2747:S2747)+12)&lt;$E2749,12,$E2749-SUM($K2747:S2747)),0)),(IF($D2746&lt;LataProjekcji,IF((SUM($K2747:S2747)+12)&lt;$D2749,12,$D2749-SUM($K2747:S2747)),0)))),0),0)</f>
        <v>0</v>
      </c>
      <c r="U2747" s="565">
        <f ca="1">IF(AND($G2747,NOT(ISTEXT($G2746)),ISNUMBER(Poczatek),ISNUMBER(Koniec_Projekt)),IFERROR(IF($D2746=LataProjekcji,IF($F2746&gt;$E2749,$E2749,$F2746),IF($D2749&gt;=$E2749,(IF($D2746&lt;LataProjekcji,IF((SUM($K2747:T2747)+12)&lt;$E2749,12,$E2749-SUM($K2747:T2747)),0)),(IF($D2746&lt;LataProjekcji,IF((SUM($K2747:T2747)+12)&lt;$D2749,12,$D2749-SUM($K2747:T2747)),0)))),0),0)</f>
        <v>0</v>
      </c>
      <c r="V2747" s="565">
        <f ca="1">IF(AND($G2747,NOT(ISTEXT($G2746)),ISNUMBER(Poczatek),ISNUMBER(Koniec_Projekt)),IFERROR(IF($D2746=LataProjekcji,IF($F2746&gt;$E2749,$E2749,$F2746),IF($D2749&gt;=$E2749,(IF($D2746&lt;LataProjekcji,IF((SUM($K2747:U2747)+12)&lt;$E2749,12,$E2749-SUM($K2747:U2747)),0)),(IF($D2746&lt;LataProjekcji,IF((SUM($K2747:U2747)+12)&lt;$D2749,12,$D2749-SUM($K2747:U2747)),0)))),0),0)</f>
        <v>0</v>
      </c>
      <c r="W2747" s="565">
        <f ca="1">IF(AND($G2747,NOT(ISTEXT($G2746)),ISNUMBER(Poczatek),ISNUMBER(Koniec_Projekt)),IFERROR(IF($D2746=LataProjekcji,IF($F2746&gt;$E2749,$E2749,$F2746),IF($D2749&gt;=$E2749,(IF($D2746&lt;LataProjekcji,IF((SUM($K2747:V2747)+12)&lt;$E2749,12,$E2749-SUM($K2747:V2747)),0)),(IF($D2746&lt;LataProjekcji,IF((SUM($K2747:V2747)+12)&lt;$D2749,12,$D2749-SUM($K2747:V2747)),0)))),0),0)</f>
        <v>0</v>
      </c>
      <c r="X2747" s="565">
        <f ca="1">IF(AND($G2747,NOT(ISTEXT($G2746)),ISNUMBER(Poczatek),ISNUMBER(Koniec_Projekt)),IFERROR(IF($D2746=LataProjekcji,IF($F2746&gt;$E2749,$E2749,$F2746),IF($D2749&gt;=$E2749,(IF($D2746&lt;LataProjekcji,IF((SUM($K2747:W2747)+12)&lt;$E2749,12,$E2749-SUM($K2747:W2747)),0)),(IF($D2746&lt;LataProjekcji,IF((SUM($K2747:W2747)+12)&lt;$D2749,12,$D2749-SUM($K2747:W2747)),0)))),0),0)</f>
        <v>0</v>
      </c>
    </row>
    <row r="2748" spans="2:24" hidden="1">
      <c r="B2748" s="554" t="s">
        <v>806</v>
      </c>
      <c r="D2748" s="474">
        <f ca="1">D1582</f>
        <v>0</v>
      </c>
      <c r="E2748" s="474">
        <f ca="1">IF(D2747&gt;10,ROUND(D2748/12,2),D2748)</f>
        <v>0</v>
      </c>
      <c r="F2748" s="552">
        <f>Koniec_Projekt</f>
        <v>0</v>
      </c>
      <c r="G2748" s="330">
        <f>Miesiac_Koniec_Projekt</f>
        <v>0</v>
      </c>
      <c r="H2748" s="566" t="b">
        <f ca="1">SUM(K2748:X2748)=D2747</f>
        <v>1</v>
      </c>
      <c r="I2748" s="1" t="s">
        <v>739</v>
      </c>
      <c r="K2748" s="256">
        <f ca="1">IF(AND($G2747,NOT(ISTEXT($G2746)),ISNUMBER(Poczatek),ISNUMBER(Koniec_Projekt)),IFERROR(IF(LataProjekcji=$F2749,ROUND($D2747,0),ROUND(K2746*$E2748,0)),0),0)</f>
        <v>0</v>
      </c>
      <c r="L2748" s="5">
        <f ca="1">IF(AND($G2747,NOT(ISTEXT($G2746)),ISNUMBER(Poczatek),ISNUMBER(Koniec_Projekt)),IFERROR(IF(LataProjekcji=$F2749,ROUND($D2747-SUM(K2748:$K2748),0),ROUND(L2746*$E2748,0)),0),0)</f>
        <v>0</v>
      </c>
      <c r="M2748" s="5">
        <f ca="1">IF(AND($G2747,NOT(ISTEXT($G2746)),ISNUMBER(Poczatek),ISNUMBER(Koniec_Projekt)),IFERROR(IF(LataProjekcji=$F2749,ROUND($D2747-SUM($K2748:L2748),0),ROUND(M2746*$E2748,0)),0),0)</f>
        <v>0</v>
      </c>
      <c r="N2748" s="5">
        <f ca="1">IF(AND($G2747,NOT(ISTEXT($G2746)),ISNUMBER(Poczatek),ISNUMBER(Koniec_Projekt)),IFERROR(IF(LataProjekcji=$F2749,ROUND($D2747-SUM($K2748:M2748),0),ROUND(N2746*$E2748,0)),0),0)</f>
        <v>0</v>
      </c>
      <c r="O2748" s="5">
        <f ca="1">IF(AND($G2747,NOT(ISTEXT($G2746)),ISNUMBER(Poczatek),ISNUMBER(Koniec_Projekt)),IFERROR(IF(LataProjekcji=$F2749,ROUND($D2747-SUM($K2748:N2748),0),ROUND(O2746*$E2748,0)),0),0)</f>
        <v>0</v>
      </c>
      <c r="P2748" s="5">
        <f ca="1">IF(AND($G2747,NOT(ISTEXT($G2746)),ISNUMBER(Poczatek),ISNUMBER(Koniec_Projekt)),IFERROR(IF(LataProjekcji=$F2749,ROUND($D2747-SUM($K2748:O2748),0),ROUND(P2746*$E2748,0)),0),0)</f>
        <v>0</v>
      </c>
      <c r="Q2748" s="5">
        <f ca="1">IF(AND($G2747,NOT(ISTEXT($G2746)),ISNUMBER(Poczatek),ISNUMBER(Koniec_Projekt)),IFERROR(IF(LataProjekcji=$F2749,ROUND($D2747-SUM($K2748:P2748),0),ROUND(Q2746*$E2748,0)),0),0)</f>
        <v>0</v>
      </c>
      <c r="R2748" s="5">
        <f ca="1">IF(AND($G2747,NOT(ISTEXT($G2746)),ISNUMBER(Poczatek),ISNUMBER(Koniec_Projekt)),IFERROR(IF(LataProjekcji=$F2749,ROUND($D2747-SUM($K2748:Q2748),0),ROUND(R2746*$E2748,0)),0),0)</f>
        <v>0</v>
      </c>
      <c r="S2748" s="5">
        <f ca="1">IF(AND($G2747,NOT(ISTEXT($G2746)),ISNUMBER(Poczatek),ISNUMBER(Koniec_Projekt)),IFERROR(IF(LataProjekcji=$F2749,ROUND($D2747-SUM($K2748:R2748),0),ROUND(S2746*$E2748,0)),0),0)</f>
        <v>0</v>
      </c>
      <c r="T2748" s="5">
        <f ca="1">IF(AND($G2747,NOT(ISTEXT($G2746)),ISNUMBER(Poczatek),ISNUMBER(Koniec_Projekt)),IFERROR(IF(LataProjekcji=$F2749,ROUND($D2747-SUM($K2748:S2748),0),ROUND(T2746*$E2748,0)),0),0)</f>
        <v>0</v>
      </c>
      <c r="U2748" s="5">
        <f ca="1">IF(AND($G2747,NOT(ISTEXT($G2746)),ISNUMBER(Poczatek),ISNUMBER(Koniec_Projekt)),IFERROR(IF(LataProjekcji=$F2749,ROUND($D2747-SUM($K2748:T2748),0),ROUND(U2746*$E2748,0)),0),0)</f>
        <v>0</v>
      </c>
      <c r="V2748" s="5">
        <f ca="1">IF(AND($G2747,NOT(ISTEXT($G2746)),ISNUMBER(Poczatek),ISNUMBER(Koniec_Projekt)),IFERROR(IF(LataProjekcji=$F2749,ROUND($D2747-SUM($K2748:U2748),0),ROUND(V2746*$E2748,0)),0),0)</f>
        <v>0</v>
      </c>
      <c r="W2748" s="5">
        <f ca="1">IF(AND($G2747,NOT(ISTEXT($G2746)),ISNUMBER(Poczatek),ISNUMBER(Koniec_Projekt)),IFERROR(IF(LataProjekcji=$F2749,ROUND($D2747-SUM($K2748:V2748),0),ROUND(W2746*$E2748,0)),0),0)</f>
        <v>0</v>
      </c>
      <c r="X2748" s="5">
        <f ca="1">IF(AND($G2747,NOT(ISTEXT($G2746)),ISNUMBER(Poczatek),ISNUMBER(Koniec_Projekt)),IFERROR(IF(LataProjekcji=$F2749,ROUND($D2747-SUM($K2748:W2748),0),ROUND(X2746*$E2748,0)),0),0)</f>
        <v>0</v>
      </c>
    </row>
    <row r="2749" spans="2:24" hidden="1">
      <c r="B2749" s="554" t="s">
        <v>803</v>
      </c>
      <c r="D2749" s="1">
        <f ca="1">IFERROR(ROUNDUP(D2747/E2748,0),0)</f>
        <v>0</v>
      </c>
      <c r="E2749" s="1">
        <f ca="1">IF(D2749=0,0,DATEDIF(DATE(D2746,E2746,1),DATE(F2748,G2748,1),"m"))</f>
        <v>0</v>
      </c>
      <c r="F2749" s="1" t="str">
        <f ca="1">IFERROR(YEAR(G2746),"brak daty")</f>
        <v>brak daty</v>
      </c>
      <c r="G2749" s="1" t="str">
        <f ca="1">IFERROR(MONTH(G2746),"brak daty")</f>
        <v>brak daty</v>
      </c>
      <c r="I2749" s="1" t="s">
        <v>444</v>
      </c>
      <c r="K2749" s="5">
        <f ca="1">IF(AND($G2747,NOT(ISTEXT($G2746)),ISNUMBER(Poczatek),ISNUMBER(Koniec_Projekt)),IFERROR(IF(LataProjekcji=$F2748,IF(AND($G2748=$G2749,$F2748=$F2749),ROUND($D2747-SUM($K2749),0),ROUND(K2747*$E2748,0)),IF(LataProjekcji&gt;$F2748,0,ROUND(K2747*$E2748,0))),0),0)</f>
        <v>0</v>
      </c>
      <c r="L2749" s="5">
        <f ca="1">IF(AND($G2747,NOT(ISTEXT($G2746)),ISNUMBER(Poczatek),ISNUMBER(Koniec_Projekt)),IFERROR(IF(LataProjekcji=$F2748,IF(AND($G2748=$G2749,$F2748=$F2749),ROUND($D2747-SUM($K2749:K2749),0),ROUND(L2747*$E2748,0)),IF(LataProjekcji&gt;$F2748,0,ROUND(L2747*$E2748,0))),0),0)</f>
        <v>0</v>
      </c>
      <c r="M2749" s="5">
        <f ca="1">IF(AND($G2747,NOT(ISTEXT($G2746)),ISNUMBER(Poczatek),ISNUMBER(Koniec_Projekt)),IFERROR(IF(LataProjekcji=$F2748,IF(AND($G2748=$G2749,$F2748=$F2749),ROUND($D2747-SUM($K2749:L2749),0),ROUND(M2747*$E2748,0)),IF(LataProjekcji&gt;$F2748,0,ROUND(M2747*$E2748,0))),0),0)</f>
        <v>0</v>
      </c>
      <c r="N2749" s="5">
        <f ca="1">IF(AND($G2747,NOT(ISTEXT($G2746)),ISNUMBER(Poczatek),ISNUMBER(Koniec_Projekt)),IFERROR(IF(LataProjekcji=$F2748,IF(AND($G2748=$G2749,$F2748=$F2749),ROUND($D2747-SUM($K2749:M2749),0),ROUND(N2747*$E2748,0)),IF(LataProjekcji&gt;$F2748,0,ROUND(N2747*$E2748,0))),0),0)</f>
        <v>0</v>
      </c>
      <c r="O2749" s="5">
        <f ca="1">IF(AND($G2747,NOT(ISTEXT($G2746)),ISNUMBER(Poczatek),ISNUMBER(Koniec_Projekt)),IFERROR(IF(LataProjekcji=$F2748,IF(AND($G2748=$G2749,$F2748=$F2749),ROUND($D2747-SUM($K2749:N2749),0),ROUND(O2747*$E2748,0)),IF(LataProjekcji&gt;$F2748,0,ROUND(O2747*$E2748,0))),0),0)</f>
        <v>0</v>
      </c>
      <c r="P2749" s="5">
        <f ca="1">IF(AND($G2747,NOT(ISTEXT($G2746)),ISNUMBER(Poczatek),ISNUMBER(Koniec_Projekt)),IFERROR(IF(LataProjekcji=$F2748,IF(AND($G2748=$G2749,$F2748=$F2749),ROUND($D2747-SUM($K2749:O2749),0),ROUND(P2747*$E2748,0)),IF(LataProjekcji&gt;$F2748,0,ROUND(P2747*$E2748,0))),0),0)</f>
        <v>0</v>
      </c>
      <c r="Q2749" s="5">
        <f ca="1">IF(AND($G2747,NOT(ISTEXT($G2746)),ISNUMBER(Poczatek),ISNUMBER(Koniec_Projekt)),IFERROR(IF(LataProjekcji=$F2748,IF(AND($G2748=$G2749,$F2748=$F2749),ROUND($D2747-SUM($K2749:P2749),0),ROUND(Q2747*$E2748,0)),IF(LataProjekcji&gt;$F2748,0,ROUND(Q2747*$E2748,0))),0),0)</f>
        <v>0</v>
      </c>
      <c r="R2749" s="5">
        <f ca="1">IF(AND($G2747,NOT(ISTEXT($G2746)),ISNUMBER(Poczatek),ISNUMBER(Koniec_Projekt)),IFERROR(IF(LataProjekcji=$F2748,IF(AND($G2748=$G2749,$F2748=$F2749),ROUND($D2747-SUM($K2749:Q2749),0),ROUND(R2747*$E2748,0)),IF(LataProjekcji&gt;$F2748,0,ROUND(R2747*$E2748,0))),0),0)</f>
        <v>0</v>
      </c>
      <c r="S2749" s="5">
        <f ca="1">IF(AND($G2747,NOT(ISTEXT($G2746)),ISNUMBER(Poczatek),ISNUMBER(Koniec_Projekt)),IFERROR(IF(LataProjekcji=$F2748,IF(AND($G2748=$G2749,$F2748=$F2749),ROUND($D2747-SUM($K2749:R2749),0),ROUND(S2747*$E2748,0)),IF(LataProjekcji&gt;$F2748,0,ROUND(S2747*$E2748,0))),0),0)</f>
        <v>0</v>
      </c>
      <c r="T2749" s="5">
        <f ca="1">IF(AND($G2747,NOT(ISTEXT($G2746)),ISNUMBER(Poczatek),ISNUMBER(Koniec_Projekt)),IFERROR(IF(LataProjekcji=$F2748,IF(AND($G2748=$G2749,$F2748=$F2749),ROUND($D2747-SUM($K2749:S2749),0),ROUND(T2747*$E2748,0)),IF(LataProjekcji&gt;$F2748,0,ROUND(T2747*$E2748,0))),0),0)</f>
        <v>0</v>
      </c>
      <c r="U2749" s="5">
        <f ca="1">IF(AND($G2747,NOT(ISTEXT($G2746)),ISNUMBER(Poczatek),ISNUMBER(Koniec_Projekt)),IFERROR(IF(LataProjekcji=$F2748,IF(AND($G2748=$G2749,$F2748=$F2749),ROUND($D2747-SUM($K2749:T2749),0),ROUND(U2747*$E2748,0)),IF(LataProjekcji&gt;$F2748,0,ROUND(U2747*$E2748,0))),0),0)</f>
        <v>0</v>
      </c>
      <c r="V2749" s="5">
        <f ca="1">IF(AND($G2747,NOT(ISTEXT($G2746)),ISNUMBER(Poczatek),ISNUMBER(Koniec_Projekt)),IFERROR(IF(LataProjekcji=$F2748,IF(AND($G2748=$G2749,$F2748=$F2749),ROUND($D2747-SUM($K2749:U2749),0),ROUND(V2747*$E2748,0)),IF(LataProjekcji&gt;$F2748,0,ROUND(V2747*$E2748,0))),0),0)</f>
        <v>0</v>
      </c>
      <c r="W2749" s="5">
        <f ca="1">IF(AND($G2747,NOT(ISTEXT($G2746)),ISNUMBER(Poczatek),ISNUMBER(Koniec_Projekt)),IFERROR(IF(LataProjekcji=$F2748,IF(AND($G2748=$G2749,$F2748=$F2749),ROUND($D2747-SUM($K2749:V2749),0),ROUND(W2747*$E2748,0)),IF(LataProjekcji&gt;$F2748,0,ROUND(W2747*$E2748,0))),0),0)</f>
        <v>0</v>
      </c>
      <c r="X2749" s="5">
        <f ca="1">IF(AND($G2747,NOT(ISTEXT($G2746)),ISNUMBER(Poczatek),ISNUMBER(Koniec_Projekt)),IFERROR(IF(LataProjekcji=$F2748,IF(AND($G2748=$G2749,$F2748=$F2749),ROUND($D2747-SUM($K2749:W2749),0),ROUND(X2747*$E2748,0)),IF(LataProjekcji&gt;$F2748,0,ROUND(X2747*$E2748,0))),0),0)</f>
        <v>0</v>
      </c>
    </row>
    <row r="2750" spans="2:24" ht="12.75" hidden="1" thickBot="1">
      <c r="B2750" s="555" t="s">
        <v>804</v>
      </c>
      <c r="C2750" s="556"/>
      <c r="D2750" s="557">
        <f ca="1">IF(D2747&gt;10,ROUND((D2749-1)*E2748,0),E2748)</f>
        <v>0</v>
      </c>
      <c r="E2750" s="557">
        <f ca="1">D2747-D2750</f>
        <v>0</v>
      </c>
      <c r="F2750" s="556"/>
      <c r="G2750" s="556"/>
      <c r="H2750" s="556"/>
      <c r="I2750" s="556"/>
      <c r="J2750" s="556"/>
      <c r="K2750" s="556"/>
      <c r="L2750" s="556"/>
      <c r="M2750" s="556"/>
      <c r="N2750" s="556"/>
      <c r="O2750" s="556"/>
      <c r="P2750" s="556"/>
      <c r="Q2750" s="556"/>
      <c r="R2750" s="556"/>
      <c r="S2750" s="556"/>
      <c r="T2750" s="556"/>
      <c r="U2750" s="556"/>
      <c r="V2750" s="556"/>
      <c r="W2750" s="556"/>
      <c r="X2750" s="556"/>
    </row>
    <row r="2751" spans="2:24" ht="12.75" hidden="1" thickTop="1"/>
    <row r="2752" spans="2:24" ht="12.75" hidden="1" thickBot="1">
      <c r="B2752" s="558" t="str">
        <f ca="1">"nazwa ST: "&amp;B1586</f>
        <v>nazwa ST: 0</v>
      </c>
      <c r="C2752" s="558"/>
      <c r="D2752" s="559">
        <f>D1586</f>
        <v>154</v>
      </c>
      <c r="E2752" s="558"/>
      <c r="F2752" s="558"/>
      <c r="G2752" s="558"/>
      <c r="H2752" s="558"/>
      <c r="I2752" s="558"/>
      <c r="J2752" s="558"/>
      <c r="K2752" s="567" t="str">
        <f t="shared" ref="K2752:X2752" si="1772">LataProjekcji</f>
        <v>Uzupełnij dane</v>
      </c>
      <c r="L2752" s="567" t="str">
        <f t="shared" si="1772"/>
        <v/>
      </c>
      <c r="M2752" s="567" t="str">
        <f t="shared" si="1772"/>
        <v/>
      </c>
      <c r="N2752" s="567" t="str">
        <f t="shared" si="1772"/>
        <v/>
      </c>
      <c r="O2752" s="567" t="str">
        <f t="shared" si="1772"/>
        <v/>
      </c>
      <c r="P2752" s="567" t="str">
        <f t="shared" si="1772"/>
        <v/>
      </c>
      <c r="Q2752" s="567" t="str">
        <f t="shared" si="1772"/>
        <v/>
      </c>
      <c r="R2752" s="567" t="str">
        <f t="shared" si="1772"/>
        <v/>
      </c>
      <c r="S2752" s="567" t="str">
        <f t="shared" si="1772"/>
        <v/>
      </c>
      <c r="T2752" s="567" t="str">
        <f t="shared" si="1772"/>
        <v/>
      </c>
      <c r="U2752" s="567" t="str">
        <f t="shared" si="1772"/>
        <v/>
      </c>
      <c r="V2752" s="567" t="str">
        <f t="shared" si="1772"/>
        <v/>
      </c>
      <c r="W2752" s="567" t="str">
        <f t="shared" si="1772"/>
        <v/>
      </c>
      <c r="X2752" s="567" t="str">
        <f t="shared" si="1772"/>
        <v/>
      </c>
    </row>
    <row r="2753" spans="2:24" hidden="1">
      <c r="B2753" s="554" t="s">
        <v>805</v>
      </c>
      <c r="D2753" s="1">
        <f ca="1">D1587</f>
        <v>1900</v>
      </c>
      <c r="E2753" s="1">
        <f ca="1">E1587</f>
        <v>1</v>
      </c>
      <c r="F2753" s="1">
        <f ca="1">IF(D2754&gt;10,F1587,1)</f>
        <v>1</v>
      </c>
      <c r="G2753" s="553" t="str">
        <f ca="1">IF(ISBLANK(OFFSET($E$269,$D2752,0)),"brak daty",IF(D2754&gt;10,EDATE(OFFSET($E$269,$D2752,0),D2756),DATE(D2753,E2753,1)))</f>
        <v>brak daty</v>
      </c>
      <c r="H2753" s="566" t="b">
        <f ca="1">SUM(K2753:X2753)=D2756</f>
        <v>1</v>
      </c>
      <c r="I2753" s="1" t="s">
        <v>801</v>
      </c>
      <c r="K2753" s="5">
        <f ca="1">IF(AND($G2754,NOT(ISTEXT($G2753)),ISNUMBER(Poczatek),ISNUMBER(Koniec_Projekt)),IFERROR(IF($D2753=LataProjekcji,$F2753,IF($D2753&lt;LataProjekcji,IF((SUM(K2753)+12)&lt;$D2756,12,$D2756-SUM(K2753)),0)),0),0)</f>
        <v>0</v>
      </c>
      <c r="L2753" s="5">
        <f ca="1">IF(AND($G2754,NOT(ISTEXT($G2753)),ISNUMBER(Poczatek),ISNUMBER(Koniec_Projekt)),IFERROR(IF($D2753=LataProjekcji,$F2753,IF($D2753&lt;LataProjekcji,IF((SUM($K2753:K2753)+12)&lt;$D2756,12,$D2756-SUM($K2753:K2753)),0)),0),0)</f>
        <v>0</v>
      </c>
      <c r="M2753" s="5">
        <f ca="1">IF(AND($G2754,NOT(ISTEXT($G2753)),ISNUMBER(Poczatek),ISNUMBER(Koniec_Projekt)),IFERROR(IF($D2753=LataProjekcji,$F2753,IF($D2753&lt;LataProjekcji,IF((SUM($K2753:L2753)+12)&lt;$D2756,12,$D2756-SUM($K2753:L2753)),0)),0),0)</f>
        <v>0</v>
      </c>
      <c r="N2753" s="5">
        <f ca="1">IF(AND($G2754,NOT(ISTEXT($G2753)),ISNUMBER(Poczatek),ISNUMBER(Koniec_Projekt)),IFERROR(IF($D2753=LataProjekcji,$F2753,IF($D2753&lt;LataProjekcji,IF((SUM($K2753:M2753)+12)&lt;$D2756,12,$D2756-SUM($K2753:M2753)),0)),0),0)</f>
        <v>0</v>
      </c>
      <c r="O2753" s="5">
        <f ca="1">IF(AND($G2754,NOT(ISTEXT($G2753)),ISNUMBER(Poczatek),ISNUMBER(Koniec_Projekt)),IFERROR(IF($D2753=LataProjekcji,$F2753,IF($D2753&lt;LataProjekcji,IF((SUM($K2753:N2753)+12)&lt;$D2756,12,$D2756-SUM($K2753:N2753)),0)),0),0)</f>
        <v>0</v>
      </c>
      <c r="P2753" s="5">
        <f ca="1">IF(AND($G2754,NOT(ISTEXT($G2753)),ISNUMBER(Poczatek),ISNUMBER(Koniec_Projekt)),IFERROR(IF($D2753=LataProjekcji,$F2753,IF($D2753&lt;LataProjekcji,IF((SUM($K2753:O2753)+12)&lt;$D2756,12,$D2756-SUM($K2753:O2753)),0)),0),0)</f>
        <v>0</v>
      </c>
      <c r="Q2753" s="5">
        <f ca="1">IF(AND($G2754,NOT(ISTEXT($G2753)),ISNUMBER(Poczatek),ISNUMBER(Koniec_Projekt)),IFERROR(IF($D2753=LataProjekcji,$F2753,IF($D2753&lt;LataProjekcji,IF((SUM($K2753:P2753)+12)&lt;$D2756,12,$D2756-SUM($K2753:P2753)),0)),0),0)</f>
        <v>0</v>
      </c>
      <c r="R2753" s="5">
        <f ca="1">IF(AND($G2754,NOT(ISTEXT($G2753)),ISNUMBER(Poczatek),ISNUMBER(Koniec_Projekt)),IFERROR(IF($D2753=LataProjekcji,$F2753,IF($D2753&lt;LataProjekcji,IF((SUM($K2753:Q2753)+12)&lt;$D2756,12,$D2756-SUM($K2753:Q2753)),0)),0),0)</f>
        <v>0</v>
      </c>
      <c r="S2753" s="5">
        <f ca="1">IF(AND($G2754,NOT(ISTEXT($G2753)),ISNUMBER(Poczatek),ISNUMBER(Koniec_Projekt)),IFERROR(IF($D2753=LataProjekcji,$F2753,IF($D2753&lt;LataProjekcji,IF((SUM($K2753:R2753)+12)&lt;$D2756,12,$D2756-SUM($K2753:R2753)),0)),0),0)</f>
        <v>0</v>
      </c>
      <c r="T2753" s="5">
        <f ca="1">IF(AND($G2754,NOT(ISTEXT($G2753)),ISNUMBER(Poczatek),ISNUMBER(Koniec_Projekt)),IFERROR(IF($D2753=LataProjekcji,$F2753,IF($D2753&lt;LataProjekcji,IF((SUM($K2753:S2753)+12)&lt;$D2756,12,$D2756-SUM($K2753:S2753)),0)),0),0)</f>
        <v>0</v>
      </c>
      <c r="U2753" s="5">
        <f ca="1">IF(AND($G2754,NOT(ISTEXT($G2753)),ISNUMBER(Poczatek),ISNUMBER(Koniec_Projekt)),IFERROR(IF($D2753=LataProjekcji,$F2753,IF($D2753&lt;LataProjekcji,IF((SUM($K2753:T2753)+12)&lt;$D2756,12,$D2756-SUM($K2753:T2753)),0)),0),0)</f>
        <v>0</v>
      </c>
      <c r="V2753" s="5">
        <f ca="1">IF(AND($G2754,NOT(ISTEXT($G2753)),ISNUMBER(Poczatek),ISNUMBER(Koniec_Projekt)),IFERROR(IF($D2753=LataProjekcji,$F2753,IF($D2753&lt;LataProjekcji,IF((SUM($K2753:U2753)+12)&lt;$D2756,12,$D2756-SUM($K2753:U2753)),0)),0),0)</f>
        <v>0</v>
      </c>
      <c r="W2753" s="5">
        <f ca="1">IF(AND($G2754,NOT(ISTEXT($G2753)),ISNUMBER(Poczatek),ISNUMBER(Koniec_Projekt)),IFERROR(IF($D2753=LataProjekcji,$F2753,IF($D2753&lt;LataProjekcji,IF((SUM($K2753:V2753)+12)&lt;$D2756,12,$D2756-SUM($K2753:V2753)),0)),0),0)</f>
        <v>0</v>
      </c>
      <c r="X2753" s="5">
        <f ca="1">IF(AND($G2754,NOT(ISTEXT($G2753)),ISNUMBER(Poczatek),ISNUMBER(Koniec_Projekt)),IFERROR(IF($D2753=LataProjekcji,$F2753,IF($D2753&lt;LataProjekcji,IF((SUM($K2753:W2753)+12)&lt;$D2756,12,$D2756-SUM($K2753:W2753)),0)),0),0)</f>
        <v>0</v>
      </c>
    </row>
    <row r="2754" spans="2:24" hidden="1">
      <c r="B2754" s="554" t="s">
        <v>807</v>
      </c>
      <c r="D2754" s="5">
        <f ca="1">D1588</f>
        <v>0</v>
      </c>
      <c r="E2754" s="474">
        <f ca="1">E1588</f>
        <v>0</v>
      </c>
      <c r="F2754" s="474">
        <f ca="1">F1588</f>
        <v>0</v>
      </c>
      <c r="G2754" s="1" t="b">
        <f>NOT(ISBLANK(am_maszyny))</f>
        <v>0</v>
      </c>
      <c r="H2754" s="566" t="b">
        <f ca="1">SUM(K2754:X2754)=E2756</f>
        <v>1</v>
      </c>
      <c r="I2754" s="1" t="s">
        <v>802</v>
      </c>
      <c r="K2754" s="565">
        <f ca="1">IF(AND($G2754,NOT(ISTEXT($G2753)),ISNUMBER(Poczatek),ISNUMBER(Koniec_Projekt)),IFERROR(IF($D2753=LataProjekcji,IF($F2753&gt;$E2756,$E2756,$F2753),IF($D2756&gt;=$E2756,(IF($D2753&lt;LataProjekcji,IF((SUM(J2754:$K2754)+12)&lt;$E2756,12,$E2756-SUM(J2754:$K2754)),0)),(IF($D2753&lt;LataProjekcji,IF((SUM(J2754:$K2754)+12)&lt;$D2756,12,$D2756-SUM(J2754:$K2754)),0)))),0),0)</f>
        <v>0</v>
      </c>
      <c r="L2754" s="565">
        <f ca="1">IF(AND($G2754,NOT(ISTEXT($G2753)),ISNUMBER(Poczatek),ISNUMBER(Koniec_Projekt)),IFERROR(IF($D2753=LataProjekcji,IF($F2753&gt;$E2756,$E2756,$F2753),IF($D2756&gt;=$E2756,(IF($D2753&lt;LataProjekcji,IF((SUM($K2754:K2754)+12)&lt;$E2756,12,$E2756-SUM($K2754:K2754)),0)),(IF($D2753&lt;LataProjekcji,IF((SUM($K2754:K2754)+12)&lt;$D2756,12,$D2756-SUM($K2754:K2754)),0)))),0),0)</f>
        <v>0</v>
      </c>
      <c r="M2754" s="565">
        <f ca="1">IF(AND($G2754,NOT(ISTEXT($G2753)),ISNUMBER(Poczatek),ISNUMBER(Koniec_Projekt)),IFERROR(IF($D2753=LataProjekcji,IF($F2753&gt;$E2756,$E2756,$F2753),IF($D2756&gt;=$E2756,(IF($D2753&lt;LataProjekcji,IF((SUM($K2754:L2754)+12)&lt;$E2756,12,$E2756-SUM($K2754:L2754)),0)),(IF($D2753&lt;LataProjekcji,IF((SUM($K2754:L2754)+12)&lt;$D2756,12,$D2756-SUM($K2754:L2754)),0)))),0),0)</f>
        <v>0</v>
      </c>
      <c r="N2754" s="565">
        <f ca="1">IF(AND($G2754,NOT(ISTEXT($G2753)),ISNUMBER(Poczatek),ISNUMBER(Koniec_Projekt)),IFERROR(IF($D2753=LataProjekcji,IF($F2753&gt;$E2756,$E2756,$F2753),IF($D2756&gt;=$E2756,(IF($D2753&lt;LataProjekcji,IF((SUM($K2754:M2754)+12)&lt;$E2756,12,$E2756-SUM($K2754:M2754)),0)),(IF($D2753&lt;LataProjekcji,IF((SUM($K2754:M2754)+12)&lt;$D2756,12,$D2756-SUM($K2754:M2754)),0)))),0),0)</f>
        <v>0</v>
      </c>
      <c r="O2754" s="565">
        <f ca="1">IF(AND($G2754,NOT(ISTEXT($G2753)),ISNUMBER(Poczatek),ISNUMBER(Koniec_Projekt)),IFERROR(IF($D2753=LataProjekcji,IF($F2753&gt;$E2756,$E2756,$F2753),IF($D2756&gt;=$E2756,(IF($D2753&lt;LataProjekcji,IF((SUM($K2754:N2754)+12)&lt;$E2756,12,$E2756-SUM($K2754:N2754)),0)),(IF($D2753&lt;LataProjekcji,IF((SUM($K2754:N2754)+12)&lt;$D2756,12,$D2756-SUM($K2754:N2754)),0)))),0),0)</f>
        <v>0</v>
      </c>
      <c r="P2754" s="565">
        <f ca="1">IF(AND($G2754,NOT(ISTEXT($G2753)),ISNUMBER(Poczatek),ISNUMBER(Koniec_Projekt)),IFERROR(IF($D2753=LataProjekcji,IF($F2753&gt;$E2756,$E2756,$F2753),IF($D2756&gt;=$E2756,(IF($D2753&lt;LataProjekcji,IF((SUM($K2754:O2754)+12)&lt;$E2756,12,$E2756-SUM($K2754:O2754)),0)),(IF($D2753&lt;LataProjekcji,IF((SUM($K2754:O2754)+12)&lt;$D2756,12,$D2756-SUM($K2754:O2754)),0)))),0),0)</f>
        <v>0</v>
      </c>
      <c r="Q2754" s="565">
        <f ca="1">IF(AND($G2754,NOT(ISTEXT($G2753)),ISNUMBER(Poczatek),ISNUMBER(Koniec_Projekt)),IFERROR(IF($D2753=LataProjekcji,IF($F2753&gt;$E2756,$E2756,$F2753),IF($D2756&gt;=$E2756,(IF($D2753&lt;LataProjekcji,IF((SUM($K2754:P2754)+12)&lt;$E2756,12,$E2756-SUM($K2754:P2754)),0)),(IF($D2753&lt;LataProjekcji,IF((SUM($K2754:P2754)+12)&lt;$D2756,12,$D2756-SUM($K2754:P2754)),0)))),0),0)</f>
        <v>0</v>
      </c>
      <c r="R2754" s="565">
        <f ca="1">IF(AND($G2754,NOT(ISTEXT($G2753)),ISNUMBER(Poczatek),ISNUMBER(Koniec_Projekt)),IFERROR(IF($D2753=LataProjekcji,IF($F2753&gt;$E2756,$E2756,$F2753),IF($D2756&gt;=$E2756,(IF($D2753&lt;LataProjekcji,IF((SUM($K2754:Q2754)+12)&lt;$E2756,12,$E2756-SUM($K2754:Q2754)),0)),(IF($D2753&lt;LataProjekcji,IF((SUM($K2754:Q2754)+12)&lt;$D2756,12,$D2756-SUM($K2754:Q2754)),0)))),0),0)</f>
        <v>0</v>
      </c>
      <c r="S2754" s="565">
        <f ca="1">IF(AND($G2754,NOT(ISTEXT($G2753)),ISNUMBER(Poczatek),ISNUMBER(Koniec_Projekt)),IFERROR(IF($D2753=LataProjekcji,IF($F2753&gt;$E2756,$E2756,$F2753),IF($D2756&gt;=$E2756,(IF($D2753&lt;LataProjekcji,IF((SUM($K2754:R2754)+12)&lt;$E2756,12,$E2756-SUM($K2754:R2754)),0)),(IF($D2753&lt;LataProjekcji,IF((SUM($K2754:R2754)+12)&lt;$D2756,12,$D2756-SUM($K2754:R2754)),0)))),0),0)</f>
        <v>0</v>
      </c>
      <c r="T2754" s="565">
        <f ca="1">IF(AND($G2754,NOT(ISTEXT($G2753)),ISNUMBER(Poczatek),ISNUMBER(Koniec_Projekt)),IFERROR(IF($D2753=LataProjekcji,IF($F2753&gt;$E2756,$E2756,$F2753),IF($D2756&gt;=$E2756,(IF($D2753&lt;LataProjekcji,IF((SUM($K2754:S2754)+12)&lt;$E2756,12,$E2756-SUM($K2754:S2754)),0)),(IF($D2753&lt;LataProjekcji,IF((SUM($K2754:S2754)+12)&lt;$D2756,12,$D2756-SUM($K2754:S2754)),0)))),0),0)</f>
        <v>0</v>
      </c>
      <c r="U2754" s="565">
        <f ca="1">IF(AND($G2754,NOT(ISTEXT($G2753)),ISNUMBER(Poczatek),ISNUMBER(Koniec_Projekt)),IFERROR(IF($D2753=LataProjekcji,IF($F2753&gt;$E2756,$E2756,$F2753),IF($D2756&gt;=$E2756,(IF($D2753&lt;LataProjekcji,IF((SUM($K2754:T2754)+12)&lt;$E2756,12,$E2756-SUM($K2754:T2754)),0)),(IF($D2753&lt;LataProjekcji,IF((SUM($K2754:T2754)+12)&lt;$D2756,12,$D2756-SUM($K2754:T2754)),0)))),0),0)</f>
        <v>0</v>
      </c>
      <c r="V2754" s="565">
        <f ca="1">IF(AND($G2754,NOT(ISTEXT($G2753)),ISNUMBER(Poczatek),ISNUMBER(Koniec_Projekt)),IFERROR(IF($D2753=LataProjekcji,IF($F2753&gt;$E2756,$E2756,$F2753),IF($D2756&gt;=$E2756,(IF($D2753&lt;LataProjekcji,IF((SUM($K2754:U2754)+12)&lt;$E2756,12,$E2756-SUM($K2754:U2754)),0)),(IF($D2753&lt;LataProjekcji,IF((SUM($K2754:U2754)+12)&lt;$D2756,12,$D2756-SUM($K2754:U2754)),0)))),0),0)</f>
        <v>0</v>
      </c>
      <c r="W2754" s="565">
        <f ca="1">IF(AND($G2754,NOT(ISTEXT($G2753)),ISNUMBER(Poczatek),ISNUMBER(Koniec_Projekt)),IFERROR(IF($D2753=LataProjekcji,IF($F2753&gt;$E2756,$E2756,$F2753),IF($D2756&gt;=$E2756,(IF($D2753&lt;LataProjekcji,IF((SUM($K2754:V2754)+12)&lt;$E2756,12,$E2756-SUM($K2754:V2754)),0)),(IF($D2753&lt;LataProjekcji,IF((SUM($K2754:V2754)+12)&lt;$D2756,12,$D2756-SUM($K2754:V2754)),0)))),0),0)</f>
        <v>0</v>
      </c>
      <c r="X2754" s="565">
        <f ca="1">IF(AND($G2754,NOT(ISTEXT($G2753)),ISNUMBER(Poczatek),ISNUMBER(Koniec_Projekt)),IFERROR(IF($D2753=LataProjekcji,IF($F2753&gt;$E2756,$E2756,$F2753),IF($D2756&gt;=$E2756,(IF($D2753&lt;LataProjekcji,IF((SUM($K2754:W2754)+12)&lt;$E2756,12,$E2756-SUM($K2754:W2754)),0)),(IF($D2753&lt;LataProjekcji,IF((SUM($K2754:W2754)+12)&lt;$D2756,12,$D2756-SUM($K2754:W2754)),0)))),0),0)</f>
        <v>0</v>
      </c>
    </row>
    <row r="2755" spans="2:24" hidden="1">
      <c r="B2755" s="554" t="s">
        <v>806</v>
      </c>
      <c r="D2755" s="474">
        <f ca="1">D1589</f>
        <v>0</v>
      </c>
      <c r="E2755" s="474">
        <f ca="1">IF(D2754&gt;10,ROUND(D2755/12,2),D2755)</f>
        <v>0</v>
      </c>
      <c r="F2755" s="552">
        <f>Koniec_Projekt</f>
        <v>0</v>
      </c>
      <c r="G2755" s="330">
        <f>Miesiac_Koniec_Projekt</f>
        <v>0</v>
      </c>
      <c r="H2755" s="566" t="b">
        <f ca="1">SUM(K2755:X2755)=D2754</f>
        <v>1</v>
      </c>
      <c r="I2755" s="1" t="s">
        <v>739</v>
      </c>
      <c r="K2755" s="256">
        <f ca="1">IF(AND($G2754,NOT(ISTEXT($G2753)),ISNUMBER(Poczatek),ISNUMBER(Koniec_Projekt)),IFERROR(IF(LataProjekcji=$F2756,ROUND($D2754,0),ROUND(K2753*$E2755,0)),0),0)</f>
        <v>0</v>
      </c>
      <c r="L2755" s="5">
        <f ca="1">IF(AND($G2754,NOT(ISTEXT($G2753)),ISNUMBER(Poczatek),ISNUMBER(Koniec_Projekt)),IFERROR(IF(LataProjekcji=$F2756,ROUND($D2754-SUM(K2755:$K2755),0),ROUND(L2753*$E2755,0)),0),0)</f>
        <v>0</v>
      </c>
      <c r="M2755" s="5">
        <f ca="1">IF(AND($G2754,NOT(ISTEXT($G2753)),ISNUMBER(Poczatek),ISNUMBER(Koniec_Projekt)),IFERROR(IF(LataProjekcji=$F2756,ROUND($D2754-SUM($K2755:L2755),0),ROUND(M2753*$E2755,0)),0),0)</f>
        <v>0</v>
      </c>
      <c r="N2755" s="5">
        <f ca="1">IF(AND($G2754,NOT(ISTEXT($G2753)),ISNUMBER(Poczatek),ISNUMBER(Koniec_Projekt)),IFERROR(IF(LataProjekcji=$F2756,ROUND($D2754-SUM($K2755:M2755),0),ROUND(N2753*$E2755,0)),0),0)</f>
        <v>0</v>
      </c>
      <c r="O2755" s="5">
        <f ca="1">IF(AND($G2754,NOT(ISTEXT($G2753)),ISNUMBER(Poczatek),ISNUMBER(Koniec_Projekt)),IFERROR(IF(LataProjekcji=$F2756,ROUND($D2754-SUM($K2755:N2755),0),ROUND(O2753*$E2755,0)),0),0)</f>
        <v>0</v>
      </c>
      <c r="P2755" s="5">
        <f ca="1">IF(AND($G2754,NOT(ISTEXT($G2753)),ISNUMBER(Poczatek),ISNUMBER(Koniec_Projekt)),IFERROR(IF(LataProjekcji=$F2756,ROUND($D2754-SUM($K2755:O2755),0),ROUND(P2753*$E2755,0)),0),0)</f>
        <v>0</v>
      </c>
      <c r="Q2755" s="5">
        <f ca="1">IF(AND($G2754,NOT(ISTEXT($G2753)),ISNUMBER(Poczatek),ISNUMBER(Koniec_Projekt)),IFERROR(IF(LataProjekcji=$F2756,ROUND($D2754-SUM($K2755:P2755),0),ROUND(Q2753*$E2755,0)),0),0)</f>
        <v>0</v>
      </c>
      <c r="R2755" s="5">
        <f ca="1">IF(AND($G2754,NOT(ISTEXT($G2753)),ISNUMBER(Poczatek),ISNUMBER(Koniec_Projekt)),IFERROR(IF(LataProjekcji=$F2756,ROUND($D2754-SUM($K2755:Q2755),0),ROUND(R2753*$E2755,0)),0),0)</f>
        <v>0</v>
      </c>
      <c r="S2755" s="5">
        <f ca="1">IF(AND($G2754,NOT(ISTEXT($G2753)),ISNUMBER(Poczatek),ISNUMBER(Koniec_Projekt)),IFERROR(IF(LataProjekcji=$F2756,ROUND($D2754-SUM($K2755:R2755),0),ROUND(S2753*$E2755,0)),0),0)</f>
        <v>0</v>
      </c>
      <c r="T2755" s="5">
        <f ca="1">IF(AND($G2754,NOT(ISTEXT($G2753)),ISNUMBER(Poczatek),ISNUMBER(Koniec_Projekt)),IFERROR(IF(LataProjekcji=$F2756,ROUND($D2754-SUM($K2755:S2755),0),ROUND(T2753*$E2755,0)),0),0)</f>
        <v>0</v>
      </c>
      <c r="U2755" s="5">
        <f ca="1">IF(AND($G2754,NOT(ISTEXT($G2753)),ISNUMBER(Poczatek),ISNUMBER(Koniec_Projekt)),IFERROR(IF(LataProjekcji=$F2756,ROUND($D2754-SUM($K2755:T2755),0),ROUND(U2753*$E2755,0)),0),0)</f>
        <v>0</v>
      </c>
      <c r="V2755" s="5">
        <f ca="1">IF(AND($G2754,NOT(ISTEXT($G2753)),ISNUMBER(Poczatek),ISNUMBER(Koniec_Projekt)),IFERROR(IF(LataProjekcji=$F2756,ROUND($D2754-SUM($K2755:U2755),0),ROUND(V2753*$E2755,0)),0),0)</f>
        <v>0</v>
      </c>
      <c r="W2755" s="5">
        <f ca="1">IF(AND($G2754,NOT(ISTEXT($G2753)),ISNUMBER(Poczatek),ISNUMBER(Koniec_Projekt)),IFERROR(IF(LataProjekcji=$F2756,ROUND($D2754-SUM($K2755:V2755),0),ROUND(W2753*$E2755,0)),0),0)</f>
        <v>0</v>
      </c>
      <c r="X2755" s="5">
        <f ca="1">IF(AND($G2754,NOT(ISTEXT($G2753)),ISNUMBER(Poczatek),ISNUMBER(Koniec_Projekt)),IFERROR(IF(LataProjekcji=$F2756,ROUND($D2754-SUM($K2755:W2755),0),ROUND(X2753*$E2755,0)),0),0)</f>
        <v>0</v>
      </c>
    </row>
    <row r="2756" spans="2:24" hidden="1">
      <c r="B2756" s="554" t="s">
        <v>803</v>
      </c>
      <c r="D2756" s="1">
        <f ca="1">IFERROR(ROUNDUP(D2754/E2755,0),0)</f>
        <v>0</v>
      </c>
      <c r="E2756" s="1">
        <f ca="1">IF(D2756=0,0,DATEDIF(DATE(D2753,E2753,1),DATE(F2755,G2755,1),"m"))</f>
        <v>0</v>
      </c>
      <c r="F2756" s="1" t="str">
        <f ca="1">IFERROR(YEAR(G2753),"brak daty")</f>
        <v>brak daty</v>
      </c>
      <c r="G2756" s="1" t="str">
        <f ca="1">IFERROR(MONTH(G2753),"brak daty")</f>
        <v>brak daty</v>
      </c>
      <c r="I2756" s="1" t="s">
        <v>444</v>
      </c>
      <c r="K2756" s="5">
        <f ca="1">IF(AND($G2754,NOT(ISTEXT($G2753)),ISNUMBER(Poczatek),ISNUMBER(Koniec_Projekt)),IFERROR(IF(LataProjekcji=$F2755,IF(AND($G2755=$G2756,$F2755=$F2756),ROUND($D2754-SUM($K2756),0),ROUND(K2754*$E2755,0)),IF(LataProjekcji&gt;$F2755,0,ROUND(K2754*$E2755,0))),0),0)</f>
        <v>0</v>
      </c>
      <c r="L2756" s="5">
        <f ca="1">IF(AND($G2754,NOT(ISTEXT($G2753)),ISNUMBER(Poczatek),ISNUMBER(Koniec_Projekt)),IFERROR(IF(LataProjekcji=$F2755,IF(AND($G2755=$G2756,$F2755=$F2756),ROUND($D2754-SUM($K2756:K2756),0),ROUND(L2754*$E2755,0)),IF(LataProjekcji&gt;$F2755,0,ROUND(L2754*$E2755,0))),0),0)</f>
        <v>0</v>
      </c>
      <c r="M2756" s="5">
        <f ca="1">IF(AND($G2754,NOT(ISTEXT($G2753)),ISNUMBER(Poczatek),ISNUMBER(Koniec_Projekt)),IFERROR(IF(LataProjekcji=$F2755,IF(AND($G2755=$G2756,$F2755=$F2756),ROUND($D2754-SUM($K2756:L2756),0),ROUND(M2754*$E2755,0)),IF(LataProjekcji&gt;$F2755,0,ROUND(M2754*$E2755,0))),0),0)</f>
        <v>0</v>
      </c>
      <c r="N2756" s="5">
        <f ca="1">IF(AND($G2754,NOT(ISTEXT($G2753)),ISNUMBER(Poczatek),ISNUMBER(Koniec_Projekt)),IFERROR(IF(LataProjekcji=$F2755,IF(AND($G2755=$G2756,$F2755=$F2756),ROUND($D2754-SUM($K2756:M2756),0),ROUND(N2754*$E2755,0)),IF(LataProjekcji&gt;$F2755,0,ROUND(N2754*$E2755,0))),0),0)</f>
        <v>0</v>
      </c>
      <c r="O2756" s="5">
        <f ca="1">IF(AND($G2754,NOT(ISTEXT($G2753)),ISNUMBER(Poczatek),ISNUMBER(Koniec_Projekt)),IFERROR(IF(LataProjekcji=$F2755,IF(AND($G2755=$G2756,$F2755=$F2756),ROUND($D2754-SUM($K2756:N2756),0),ROUND(O2754*$E2755,0)),IF(LataProjekcji&gt;$F2755,0,ROUND(O2754*$E2755,0))),0),0)</f>
        <v>0</v>
      </c>
      <c r="P2756" s="5">
        <f ca="1">IF(AND($G2754,NOT(ISTEXT($G2753)),ISNUMBER(Poczatek),ISNUMBER(Koniec_Projekt)),IFERROR(IF(LataProjekcji=$F2755,IF(AND($G2755=$G2756,$F2755=$F2756),ROUND($D2754-SUM($K2756:O2756),0),ROUND(P2754*$E2755,0)),IF(LataProjekcji&gt;$F2755,0,ROUND(P2754*$E2755,0))),0),0)</f>
        <v>0</v>
      </c>
      <c r="Q2756" s="5">
        <f ca="1">IF(AND($G2754,NOT(ISTEXT($G2753)),ISNUMBER(Poczatek),ISNUMBER(Koniec_Projekt)),IFERROR(IF(LataProjekcji=$F2755,IF(AND($G2755=$G2756,$F2755=$F2756),ROUND($D2754-SUM($K2756:P2756),0),ROUND(Q2754*$E2755,0)),IF(LataProjekcji&gt;$F2755,0,ROUND(Q2754*$E2755,0))),0),0)</f>
        <v>0</v>
      </c>
      <c r="R2756" s="5">
        <f ca="1">IF(AND($G2754,NOT(ISTEXT($G2753)),ISNUMBER(Poczatek),ISNUMBER(Koniec_Projekt)),IFERROR(IF(LataProjekcji=$F2755,IF(AND($G2755=$G2756,$F2755=$F2756),ROUND($D2754-SUM($K2756:Q2756),0),ROUND(R2754*$E2755,0)),IF(LataProjekcji&gt;$F2755,0,ROUND(R2754*$E2755,0))),0),0)</f>
        <v>0</v>
      </c>
      <c r="S2756" s="5">
        <f ca="1">IF(AND($G2754,NOT(ISTEXT($G2753)),ISNUMBER(Poczatek),ISNUMBER(Koniec_Projekt)),IFERROR(IF(LataProjekcji=$F2755,IF(AND($G2755=$G2756,$F2755=$F2756),ROUND($D2754-SUM($K2756:R2756),0),ROUND(S2754*$E2755,0)),IF(LataProjekcji&gt;$F2755,0,ROUND(S2754*$E2755,0))),0),0)</f>
        <v>0</v>
      </c>
      <c r="T2756" s="5">
        <f ca="1">IF(AND($G2754,NOT(ISTEXT($G2753)),ISNUMBER(Poczatek),ISNUMBER(Koniec_Projekt)),IFERROR(IF(LataProjekcji=$F2755,IF(AND($G2755=$G2756,$F2755=$F2756),ROUND($D2754-SUM($K2756:S2756),0),ROUND(T2754*$E2755,0)),IF(LataProjekcji&gt;$F2755,0,ROUND(T2754*$E2755,0))),0),0)</f>
        <v>0</v>
      </c>
      <c r="U2756" s="5">
        <f ca="1">IF(AND($G2754,NOT(ISTEXT($G2753)),ISNUMBER(Poczatek),ISNUMBER(Koniec_Projekt)),IFERROR(IF(LataProjekcji=$F2755,IF(AND($G2755=$G2756,$F2755=$F2756),ROUND($D2754-SUM($K2756:T2756),0),ROUND(U2754*$E2755,0)),IF(LataProjekcji&gt;$F2755,0,ROUND(U2754*$E2755,0))),0),0)</f>
        <v>0</v>
      </c>
      <c r="V2756" s="5">
        <f ca="1">IF(AND($G2754,NOT(ISTEXT($G2753)),ISNUMBER(Poczatek),ISNUMBER(Koniec_Projekt)),IFERROR(IF(LataProjekcji=$F2755,IF(AND($G2755=$G2756,$F2755=$F2756),ROUND($D2754-SUM($K2756:U2756),0),ROUND(V2754*$E2755,0)),IF(LataProjekcji&gt;$F2755,0,ROUND(V2754*$E2755,0))),0),0)</f>
        <v>0</v>
      </c>
      <c r="W2756" s="5">
        <f ca="1">IF(AND($G2754,NOT(ISTEXT($G2753)),ISNUMBER(Poczatek),ISNUMBER(Koniec_Projekt)),IFERROR(IF(LataProjekcji=$F2755,IF(AND($G2755=$G2756,$F2755=$F2756),ROUND($D2754-SUM($K2756:V2756),0),ROUND(W2754*$E2755,0)),IF(LataProjekcji&gt;$F2755,0,ROUND(W2754*$E2755,0))),0),0)</f>
        <v>0</v>
      </c>
      <c r="X2756" s="5">
        <f ca="1">IF(AND($G2754,NOT(ISTEXT($G2753)),ISNUMBER(Poczatek),ISNUMBER(Koniec_Projekt)),IFERROR(IF(LataProjekcji=$F2755,IF(AND($G2755=$G2756,$F2755=$F2756),ROUND($D2754-SUM($K2756:W2756),0),ROUND(X2754*$E2755,0)),IF(LataProjekcji&gt;$F2755,0,ROUND(X2754*$E2755,0))),0),0)</f>
        <v>0</v>
      </c>
    </row>
    <row r="2757" spans="2:24" ht="12.75" hidden="1" thickBot="1">
      <c r="B2757" s="555" t="s">
        <v>804</v>
      </c>
      <c r="C2757" s="556"/>
      <c r="D2757" s="557">
        <f ca="1">IF(D2754&gt;10,ROUND((D2756-1)*E2755,0),E2755)</f>
        <v>0</v>
      </c>
      <c r="E2757" s="557">
        <f ca="1">D2754-D2757</f>
        <v>0</v>
      </c>
      <c r="F2757" s="556"/>
      <c r="G2757" s="556"/>
      <c r="H2757" s="556"/>
      <c r="I2757" s="556"/>
      <c r="J2757" s="556"/>
      <c r="K2757" s="556"/>
      <c r="L2757" s="556"/>
      <c r="M2757" s="556"/>
      <c r="N2757" s="556"/>
      <c r="O2757" s="556"/>
      <c r="P2757" s="556"/>
      <c r="Q2757" s="556"/>
      <c r="R2757" s="556"/>
      <c r="S2757" s="556"/>
      <c r="T2757" s="556"/>
      <c r="U2757" s="556"/>
      <c r="V2757" s="556"/>
      <c r="W2757" s="556"/>
      <c r="X2757" s="556"/>
    </row>
    <row r="2758" spans="2:24" ht="12.75" hidden="1" thickTop="1"/>
    <row r="2759" spans="2:24" ht="12.75" hidden="1" thickBot="1">
      <c r="B2759" s="558" t="str">
        <f ca="1">"nazwa ST: "&amp;B1593</f>
        <v>nazwa ST: 0</v>
      </c>
      <c r="C2759" s="558"/>
      <c r="D2759" s="559">
        <f>D1593</f>
        <v>155</v>
      </c>
      <c r="E2759" s="558"/>
      <c r="F2759" s="558"/>
      <c r="G2759" s="558"/>
      <c r="H2759" s="558"/>
      <c r="I2759" s="558"/>
      <c r="J2759" s="558"/>
      <c r="K2759" s="567" t="str">
        <f t="shared" ref="K2759:X2759" si="1773">LataProjekcji</f>
        <v>Uzupełnij dane</v>
      </c>
      <c r="L2759" s="567" t="str">
        <f t="shared" si="1773"/>
        <v/>
      </c>
      <c r="M2759" s="567" t="str">
        <f t="shared" si="1773"/>
        <v/>
      </c>
      <c r="N2759" s="567" t="str">
        <f t="shared" si="1773"/>
        <v/>
      </c>
      <c r="O2759" s="567" t="str">
        <f t="shared" si="1773"/>
        <v/>
      </c>
      <c r="P2759" s="567" t="str">
        <f t="shared" si="1773"/>
        <v/>
      </c>
      <c r="Q2759" s="567" t="str">
        <f t="shared" si="1773"/>
        <v/>
      </c>
      <c r="R2759" s="567" t="str">
        <f t="shared" si="1773"/>
        <v/>
      </c>
      <c r="S2759" s="567" t="str">
        <f t="shared" si="1773"/>
        <v/>
      </c>
      <c r="T2759" s="567" t="str">
        <f t="shared" si="1773"/>
        <v/>
      </c>
      <c r="U2759" s="567" t="str">
        <f t="shared" si="1773"/>
        <v/>
      </c>
      <c r="V2759" s="567" t="str">
        <f t="shared" si="1773"/>
        <v/>
      </c>
      <c r="W2759" s="567" t="str">
        <f t="shared" si="1773"/>
        <v/>
      </c>
      <c r="X2759" s="567" t="str">
        <f t="shared" si="1773"/>
        <v/>
      </c>
    </row>
    <row r="2760" spans="2:24" hidden="1">
      <c r="B2760" s="554" t="s">
        <v>805</v>
      </c>
      <c r="D2760" s="1">
        <f ca="1">D1594</f>
        <v>1900</v>
      </c>
      <c r="E2760" s="1">
        <f ca="1">E1594</f>
        <v>1</v>
      </c>
      <c r="F2760" s="1">
        <f ca="1">IF(D2761&gt;10,F1594,1)</f>
        <v>1</v>
      </c>
      <c r="G2760" s="553" t="str">
        <f ca="1">IF(ISBLANK(OFFSET($E$269,$D2759,0)),"brak daty",IF(D2761&gt;10,EDATE(OFFSET($E$269,$D2759,0),D2763),DATE(D2760,E2760,1)))</f>
        <v>brak daty</v>
      </c>
      <c r="H2760" s="566" t="b">
        <f ca="1">SUM(K2760:X2760)=D2763</f>
        <v>1</v>
      </c>
      <c r="I2760" s="1" t="s">
        <v>801</v>
      </c>
      <c r="K2760" s="5">
        <f ca="1">IF(AND($G2761,NOT(ISTEXT($G2760)),ISNUMBER(Poczatek),ISNUMBER(Koniec_Projekt)),IFERROR(IF($D2760=LataProjekcji,$F2760,IF($D2760&lt;LataProjekcji,IF((SUM(K2760)+12)&lt;$D2763,12,$D2763-SUM(K2760)),0)),0),0)</f>
        <v>0</v>
      </c>
      <c r="L2760" s="5">
        <f ca="1">IF(AND($G2761,NOT(ISTEXT($G2760)),ISNUMBER(Poczatek),ISNUMBER(Koniec_Projekt)),IFERROR(IF($D2760=LataProjekcji,$F2760,IF($D2760&lt;LataProjekcji,IF((SUM($K2760:K2760)+12)&lt;$D2763,12,$D2763-SUM($K2760:K2760)),0)),0),0)</f>
        <v>0</v>
      </c>
      <c r="M2760" s="5">
        <f ca="1">IF(AND($G2761,NOT(ISTEXT($G2760)),ISNUMBER(Poczatek),ISNUMBER(Koniec_Projekt)),IFERROR(IF($D2760=LataProjekcji,$F2760,IF($D2760&lt;LataProjekcji,IF((SUM($K2760:L2760)+12)&lt;$D2763,12,$D2763-SUM($K2760:L2760)),0)),0),0)</f>
        <v>0</v>
      </c>
      <c r="N2760" s="5">
        <f ca="1">IF(AND($G2761,NOT(ISTEXT($G2760)),ISNUMBER(Poczatek),ISNUMBER(Koniec_Projekt)),IFERROR(IF($D2760=LataProjekcji,$F2760,IF($D2760&lt;LataProjekcji,IF((SUM($K2760:M2760)+12)&lt;$D2763,12,$D2763-SUM($K2760:M2760)),0)),0),0)</f>
        <v>0</v>
      </c>
      <c r="O2760" s="5">
        <f ca="1">IF(AND($G2761,NOT(ISTEXT($G2760)),ISNUMBER(Poczatek),ISNUMBER(Koniec_Projekt)),IFERROR(IF($D2760=LataProjekcji,$F2760,IF($D2760&lt;LataProjekcji,IF((SUM($K2760:N2760)+12)&lt;$D2763,12,$D2763-SUM($K2760:N2760)),0)),0),0)</f>
        <v>0</v>
      </c>
      <c r="P2760" s="5">
        <f ca="1">IF(AND($G2761,NOT(ISTEXT($G2760)),ISNUMBER(Poczatek),ISNUMBER(Koniec_Projekt)),IFERROR(IF($D2760=LataProjekcji,$F2760,IF($D2760&lt;LataProjekcji,IF((SUM($K2760:O2760)+12)&lt;$D2763,12,$D2763-SUM($K2760:O2760)),0)),0),0)</f>
        <v>0</v>
      </c>
      <c r="Q2760" s="5">
        <f ca="1">IF(AND($G2761,NOT(ISTEXT($G2760)),ISNUMBER(Poczatek),ISNUMBER(Koniec_Projekt)),IFERROR(IF($D2760=LataProjekcji,$F2760,IF($D2760&lt;LataProjekcji,IF((SUM($K2760:P2760)+12)&lt;$D2763,12,$D2763-SUM($K2760:P2760)),0)),0),0)</f>
        <v>0</v>
      </c>
      <c r="R2760" s="5">
        <f ca="1">IF(AND($G2761,NOT(ISTEXT($G2760)),ISNUMBER(Poczatek),ISNUMBER(Koniec_Projekt)),IFERROR(IF($D2760=LataProjekcji,$F2760,IF($D2760&lt;LataProjekcji,IF((SUM($K2760:Q2760)+12)&lt;$D2763,12,$D2763-SUM($K2760:Q2760)),0)),0),0)</f>
        <v>0</v>
      </c>
      <c r="S2760" s="5">
        <f ca="1">IF(AND($G2761,NOT(ISTEXT($G2760)),ISNUMBER(Poczatek),ISNUMBER(Koniec_Projekt)),IFERROR(IF($D2760=LataProjekcji,$F2760,IF($D2760&lt;LataProjekcji,IF((SUM($K2760:R2760)+12)&lt;$D2763,12,$D2763-SUM($K2760:R2760)),0)),0),0)</f>
        <v>0</v>
      </c>
      <c r="T2760" s="5">
        <f ca="1">IF(AND($G2761,NOT(ISTEXT($G2760)),ISNUMBER(Poczatek),ISNUMBER(Koniec_Projekt)),IFERROR(IF($D2760=LataProjekcji,$F2760,IF($D2760&lt;LataProjekcji,IF((SUM($K2760:S2760)+12)&lt;$D2763,12,$D2763-SUM($K2760:S2760)),0)),0),0)</f>
        <v>0</v>
      </c>
      <c r="U2760" s="5">
        <f ca="1">IF(AND($G2761,NOT(ISTEXT($G2760)),ISNUMBER(Poczatek),ISNUMBER(Koniec_Projekt)),IFERROR(IF($D2760=LataProjekcji,$F2760,IF($D2760&lt;LataProjekcji,IF((SUM($K2760:T2760)+12)&lt;$D2763,12,$D2763-SUM($K2760:T2760)),0)),0),0)</f>
        <v>0</v>
      </c>
      <c r="V2760" s="5">
        <f ca="1">IF(AND($G2761,NOT(ISTEXT($G2760)),ISNUMBER(Poczatek),ISNUMBER(Koniec_Projekt)),IFERROR(IF($D2760=LataProjekcji,$F2760,IF($D2760&lt;LataProjekcji,IF((SUM($K2760:U2760)+12)&lt;$D2763,12,$D2763-SUM($K2760:U2760)),0)),0),0)</f>
        <v>0</v>
      </c>
      <c r="W2760" s="5">
        <f ca="1">IF(AND($G2761,NOT(ISTEXT($G2760)),ISNUMBER(Poczatek),ISNUMBER(Koniec_Projekt)),IFERROR(IF($D2760=LataProjekcji,$F2760,IF($D2760&lt;LataProjekcji,IF((SUM($K2760:V2760)+12)&lt;$D2763,12,$D2763-SUM($K2760:V2760)),0)),0),0)</f>
        <v>0</v>
      </c>
      <c r="X2760" s="5">
        <f ca="1">IF(AND($G2761,NOT(ISTEXT($G2760)),ISNUMBER(Poczatek),ISNUMBER(Koniec_Projekt)),IFERROR(IF($D2760=LataProjekcji,$F2760,IF($D2760&lt;LataProjekcji,IF((SUM($K2760:W2760)+12)&lt;$D2763,12,$D2763-SUM($K2760:W2760)),0)),0),0)</f>
        <v>0</v>
      </c>
    </row>
    <row r="2761" spans="2:24" hidden="1">
      <c r="B2761" s="554" t="s">
        <v>807</v>
      </c>
      <c r="D2761" s="5">
        <f ca="1">D1595</f>
        <v>0</v>
      </c>
      <c r="E2761" s="474">
        <f ca="1">E1595</f>
        <v>0</v>
      </c>
      <c r="F2761" s="474">
        <f ca="1">F1595</f>
        <v>0</v>
      </c>
      <c r="G2761" s="1" t="b">
        <f>NOT(ISBLANK(am_maszyny))</f>
        <v>0</v>
      </c>
      <c r="H2761" s="566" t="b">
        <f ca="1">SUM(K2761:X2761)=E2763</f>
        <v>1</v>
      </c>
      <c r="I2761" s="1" t="s">
        <v>802</v>
      </c>
      <c r="K2761" s="565">
        <f ca="1">IF(AND($G2761,NOT(ISTEXT($G2760)),ISNUMBER(Poczatek),ISNUMBER(Koniec_Projekt)),IFERROR(IF($D2760=LataProjekcji,IF($F2760&gt;$E2763,$E2763,$F2760),IF($D2763&gt;=$E2763,(IF($D2760&lt;LataProjekcji,IF((SUM(J2761:$K2761)+12)&lt;$E2763,12,$E2763-SUM(J2761:$K2761)),0)),(IF($D2760&lt;LataProjekcji,IF((SUM(J2761:$K2761)+12)&lt;$D2763,12,$D2763-SUM(J2761:$K2761)),0)))),0),0)</f>
        <v>0</v>
      </c>
      <c r="L2761" s="565">
        <f ca="1">IF(AND($G2761,NOT(ISTEXT($G2760)),ISNUMBER(Poczatek),ISNUMBER(Koniec_Projekt)),IFERROR(IF($D2760=LataProjekcji,IF($F2760&gt;$E2763,$E2763,$F2760),IF($D2763&gt;=$E2763,(IF($D2760&lt;LataProjekcji,IF((SUM($K2761:K2761)+12)&lt;$E2763,12,$E2763-SUM($K2761:K2761)),0)),(IF($D2760&lt;LataProjekcji,IF((SUM($K2761:K2761)+12)&lt;$D2763,12,$D2763-SUM($K2761:K2761)),0)))),0),0)</f>
        <v>0</v>
      </c>
      <c r="M2761" s="565">
        <f ca="1">IF(AND($G2761,NOT(ISTEXT($G2760)),ISNUMBER(Poczatek),ISNUMBER(Koniec_Projekt)),IFERROR(IF($D2760=LataProjekcji,IF($F2760&gt;$E2763,$E2763,$F2760),IF($D2763&gt;=$E2763,(IF($D2760&lt;LataProjekcji,IF((SUM($K2761:L2761)+12)&lt;$E2763,12,$E2763-SUM($K2761:L2761)),0)),(IF($D2760&lt;LataProjekcji,IF((SUM($K2761:L2761)+12)&lt;$D2763,12,$D2763-SUM($K2761:L2761)),0)))),0),0)</f>
        <v>0</v>
      </c>
      <c r="N2761" s="565">
        <f ca="1">IF(AND($G2761,NOT(ISTEXT($G2760)),ISNUMBER(Poczatek),ISNUMBER(Koniec_Projekt)),IFERROR(IF($D2760=LataProjekcji,IF($F2760&gt;$E2763,$E2763,$F2760),IF($D2763&gt;=$E2763,(IF($D2760&lt;LataProjekcji,IF((SUM($K2761:M2761)+12)&lt;$E2763,12,$E2763-SUM($K2761:M2761)),0)),(IF($D2760&lt;LataProjekcji,IF((SUM($K2761:M2761)+12)&lt;$D2763,12,$D2763-SUM($K2761:M2761)),0)))),0),0)</f>
        <v>0</v>
      </c>
      <c r="O2761" s="565">
        <f ca="1">IF(AND($G2761,NOT(ISTEXT($G2760)),ISNUMBER(Poczatek),ISNUMBER(Koniec_Projekt)),IFERROR(IF($D2760=LataProjekcji,IF($F2760&gt;$E2763,$E2763,$F2760),IF($D2763&gt;=$E2763,(IF($D2760&lt;LataProjekcji,IF((SUM($K2761:N2761)+12)&lt;$E2763,12,$E2763-SUM($K2761:N2761)),0)),(IF($D2760&lt;LataProjekcji,IF((SUM($K2761:N2761)+12)&lt;$D2763,12,$D2763-SUM($K2761:N2761)),0)))),0),0)</f>
        <v>0</v>
      </c>
      <c r="P2761" s="565">
        <f ca="1">IF(AND($G2761,NOT(ISTEXT($G2760)),ISNUMBER(Poczatek),ISNUMBER(Koniec_Projekt)),IFERROR(IF($D2760=LataProjekcji,IF($F2760&gt;$E2763,$E2763,$F2760),IF($D2763&gt;=$E2763,(IF($D2760&lt;LataProjekcji,IF((SUM($K2761:O2761)+12)&lt;$E2763,12,$E2763-SUM($K2761:O2761)),0)),(IF($D2760&lt;LataProjekcji,IF((SUM($K2761:O2761)+12)&lt;$D2763,12,$D2763-SUM($K2761:O2761)),0)))),0),0)</f>
        <v>0</v>
      </c>
      <c r="Q2761" s="565">
        <f ca="1">IF(AND($G2761,NOT(ISTEXT($G2760)),ISNUMBER(Poczatek),ISNUMBER(Koniec_Projekt)),IFERROR(IF($D2760=LataProjekcji,IF($F2760&gt;$E2763,$E2763,$F2760),IF($D2763&gt;=$E2763,(IF($D2760&lt;LataProjekcji,IF((SUM($K2761:P2761)+12)&lt;$E2763,12,$E2763-SUM($K2761:P2761)),0)),(IF($D2760&lt;LataProjekcji,IF((SUM($K2761:P2761)+12)&lt;$D2763,12,$D2763-SUM($K2761:P2761)),0)))),0),0)</f>
        <v>0</v>
      </c>
      <c r="R2761" s="565">
        <f ca="1">IF(AND($G2761,NOT(ISTEXT($G2760)),ISNUMBER(Poczatek),ISNUMBER(Koniec_Projekt)),IFERROR(IF($D2760=LataProjekcji,IF($F2760&gt;$E2763,$E2763,$F2760),IF($D2763&gt;=$E2763,(IF($D2760&lt;LataProjekcji,IF((SUM($K2761:Q2761)+12)&lt;$E2763,12,$E2763-SUM($K2761:Q2761)),0)),(IF($D2760&lt;LataProjekcji,IF((SUM($K2761:Q2761)+12)&lt;$D2763,12,$D2763-SUM($K2761:Q2761)),0)))),0),0)</f>
        <v>0</v>
      </c>
      <c r="S2761" s="565">
        <f ca="1">IF(AND($G2761,NOT(ISTEXT($G2760)),ISNUMBER(Poczatek),ISNUMBER(Koniec_Projekt)),IFERROR(IF($D2760=LataProjekcji,IF($F2760&gt;$E2763,$E2763,$F2760),IF($D2763&gt;=$E2763,(IF($D2760&lt;LataProjekcji,IF((SUM($K2761:R2761)+12)&lt;$E2763,12,$E2763-SUM($K2761:R2761)),0)),(IF($D2760&lt;LataProjekcji,IF((SUM($K2761:R2761)+12)&lt;$D2763,12,$D2763-SUM($K2761:R2761)),0)))),0),0)</f>
        <v>0</v>
      </c>
      <c r="T2761" s="565">
        <f ca="1">IF(AND($G2761,NOT(ISTEXT($G2760)),ISNUMBER(Poczatek),ISNUMBER(Koniec_Projekt)),IFERROR(IF($D2760=LataProjekcji,IF($F2760&gt;$E2763,$E2763,$F2760),IF($D2763&gt;=$E2763,(IF($D2760&lt;LataProjekcji,IF((SUM($K2761:S2761)+12)&lt;$E2763,12,$E2763-SUM($K2761:S2761)),0)),(IF($D2760&lt;LataProjekcji,IF((SUM($K2761:S2761)+12)&lt;$D2763,12,$D2763-SUM($K2761:S2761)),0)))),0),0)</f>
        <v>0</v>
      </c>
      <c r="U2761" s="565">
        <f ca="1">IF(AND($G2761,NOT(ISTEXT($G2760)),ISNUMBER(Poczatek),ISNUMBER(Koniec_Projekt)),IFERROR(IF($D2760=LataProjekcji,IF($F2760&gt;$E2763,$E2763,$F2760),IF($D2763&gt;=$E2763,(IF($D2760&lt;LataProjekcji,IF((SUM($K2761:T2761)+12)&lt;$E2763,12,$E2763-SUM($K2761:T2761)),0)),(IF($D2760&lt;LataProjekcji,IF((SUM($K2761:T2761)+12)&lt;$D2763,12,$D2763-SUM($K2761:T2761)),0)))),0),0)</f>
        <v>0</v>
      </c>
      <c r="V2761" s="565">
        <f ca="1">IF(AND($G2761,NOT(ISTEXT($G2760)),ISNUMBER(Poczatek),ISNUMBER(Koniec_Projekt)),IFERROR(IF($D2760=LataProjekcji,IF($F2760&gt;$E2763,$E2763,$F2760),IF($D2763&gt;=$E2763,(IF($D2760&lt;LataProjekcji,IF((SUM($K2761:U2761)+12)&lt;$E2763,12,$E2763-SUM($K2761:U2761)),0)),(IF($D2760&lt;LataProjekcji,IF((SUM($K2761:U2761)+12)&lt;$D2763,12,$D2763-SUM($K2761:U2761)),0)))),0),0)</f>
        <v>0</v>
      </c>
      <c r="W2761" s="565">
        <f ca="1">IF(AND($G2761,NOT(ISTEXT($G2760)),ISNUMBER(Poczatek),ISNUMBER(Koniec_Projekt)),IFERROR(IF($D2760=LataProjekcji,IF($F2760&gt;$E2763,$E2763,$F2760),IF($D2763&gt;=$E2763,(IF($D2760&lt;LataProjekcji,IF((SUM($K2761:V2761)+12)&lt;$E2763,12,$E2763-SUM($K2761:V2761)),0)),(IF($D2760&lt;LataProjekcji,IF((SUM($K2761:V2761)+12)&lt;$D2763,12,$D2763-SUM($K2761:V2761)),0)))),0),0)</f>
        <v>0</v>
      </c>
      <c r="X2761" s="565">
        <f ca="1">IF(AND($G2761,NOT(ISTEXT($G2760)),ISNUMBER(Poczatek),ISNUMBER(Koniec_Projekt)),IFERROR(IF($D2760=LataProjekcji,IF($F2760&gt;$E2763,$E2763,$F2760),IF($D2763&gt;=$E2763,(IF($D2760&lt;LataProjekcji,IF((SUM($K2761:W2761)+12)&lt;$E2763,12,$E2763-SUM($K2761:W2761)),0)),(IF($D2760&lt;LataProjekcji,IF((SUM($K2761:W2761)+12)&lt;$D2763,12,$D2763-SUM($K2761:W2761)),0)))),0),0)</f>
        <v>0</v>
      </c>
    </row>
    <row r="2762" spans="2:24" hidden="1">
      <c r="B2762" s="554" t="s">
        <v>806</v>
      </c>
      <c r="D2762" s="474">
        <f ca="1">D1596</f>
        <v>0</v>
      </c>
      <c r="E2762" s="474">
        <f ca="1">IF(D2761&gt;10,ROUND(D2762/12,2),D2762)</f>
        <v>0</v>
      </c>
      <c r="F2762" s="552">
        <f>Koniec_Projekt</f>
        <v>0</v>
      </c>
      <c r="G2762" s="330">
        <f>Miesiac_Koniec_Projekt</f>
        <v>0</v>
      </c>
      <c r="H2762" s="566" t="b">
        <f ca="1">SUM(K2762:X2762)=D2761</f>
        <v>1</v>
      </c>
      <c r="I2762" s="1" t="s">
        <v>739</v>
      </c>
      <c r="K2762" s="256">
        <f ca="1">IF(AND($G2761,NOT(ISTEXT($G2760)),ISNUMBER(Poczatek),ISNUMBER(Koniec_Projekt)),IFERROR(IF(LataProjekcji=$F2763,ROUND($D2761,0),ROUND(K2760*$E2762,0)),0),0)</f>
        <v>0</v>
      </c>
      <c r="L2762" s="5">
        <f ca="1">IF(AND($G2761,NOT(ISTEXT($G2760)),ISNUMBER(Poczatek),ISNUMBER(Koniec_Projekt)),IFERROR(IF(LataProjekcji=$F2763,ROUND($D2761-SUM(K2762:$K2762),0),ROUND(L2760*$E2762,0)),0),0)</f>
        <v>0</v>
      </c>
      <c r="M2762" s="5">
        <f ca="1">IF(AND($G2761,NOT(ISTEXT($G2760)),ISNUMBER(Poczatek),ISNUMBER(Koniec_Projekt)),IFERROR(IF(LataProjekcji=$F2763,ROUND($D2761-SUM($K2762:L2762),0),ROUND(M2760*$E2762,0)),0),0)</f>
        <v>0</v>
      </c>
      <c r="N2762" s="5">
        <f ca="1">IF(AND($G2761,NOT(ISTEXT($G2760)),ISNUMBER(Poczatek),ISNUMBER(Koniec_Projekt)),IFERROR(IF(LataProjekcji=$F2763,ROUND($D2761-SUM($K2762:M2762),0),ROUND(N2760*$E2762,0)),0),0)</f>
        <v>0</v>
      </c>
      <c r="O2762" s="5">
        <f ca="1">IF(AND($G2761,NOT(ISTEXT($G2760)),ISNUMBER(Poczatek),ISNUMBER(Koniec_Projekt)),IFERROR(IF(LataProjekcji=$F2763,ROUND($D2761-SUM($K2762:N2762),0),ROUND(O2760*$E2762,0)),0),0)</f>
        <v>0</v>
      </c>
      <c r="P2762" s="5">
        <f ca="1">IF(AND($G2761,NOT(ISTEXT($G2760)),ISNUMBER(Poczatek),ISNUMBER(Koniec_Projekt)),IFERROR(IF(LataProjekcji=$F2763,ROUND($D2761-SUM($K2762:O2762),0),ROUND(P2760*$E2762,0)),0),0)</f>
        <v>0</v>
      </c>
      <c r="Q2762" s="5">
        <f ca="1">IF(AND($G2761,NOT(ISTEXT($G2760)),ISNUMBER(Poczatek),ISNUMBER(Koniec_Projekt)),IFERROR(IF(LataProjekcji=$F2763,ROUND($D2761-SUM($K2762:P2762),0),ROUND(Q2760*$E2762,0)),0),0)</f>
        <v>0</v>
      </c>
      <c r="R2762" s="5">
        <f ca="1">IF(AND($G2761,NOT(ISTEXT($G2760)),ISNUMBER(Poczatek),ISNUMBER(Koniec_Projekt)),IFERROR(IF(LataProjekcji=$F2763,ROUND($D2761-SUM($K2762:Q2762),0),ROUND(R2760*$E2762,0)),0),0)</f>
        <v>0</v>
      </c>
      <c r="S2762" s="5">
        <f ca="1">IF(AND($G2761,NOT(ISTEXT($G2760)),ISNUMBER(Poczatek),ISNUMBER(Koniec_Projekt)),IFERROR(IF(LataProjekcji=$F2763,ROUND($D2761-SUM($K2762:R2762),0),ROUND(S2760*$E2762,0)),0),0)</f>
        <v>0</v>
      </c>
      <c r="T2762" s="5">
        <f ca="1">IF(AND($G2761,NOT(ISTEXT($G2760)),ISNUMBER(Poczatek),ISNUMBER(Koniec_Projekt)),IFERROR(IF(LataProjekcji=$F2763,ROUND($D2761-SUM($K2762:S2762),0),ROUND(T2760*$E2762,0)),0),0)</f>
        <v>0</v>
      </c>
      <c r="U2762" s="5">
        <f ca="1">IF(AND($G2761,NOT(ISTEXT($G2760)),ISNUMBER(Poczatek),ISNUMBER(Koniec_Projekt)),IFERROR(IF(LataProjekcji=$F2763,ROUND($D2761-SUM($K2762:T2762),0),ROUND(U2760*$E2762,0)),0),0)</f>
        <v>0</v>
      </c>
      <c r="V2762" s="5">
        <f ca="1">IF(AND($G2761,NOT(ISTEXT($G2760)),ISNUMBER(Poczatek),ISNUMBER(Koniec_Projekt)),IFERROR(IF(LataProjekcji=$F2763,ROUND($D2761-SUM($K2762:U2762),0),ROUND(V2760*$E2762,0)),0),0)</f>
        <v>0</v>
      </c>
      <c r="W2762" s="5">
        <f ca="1">IF(AND($G2761,NOT(ISTEXT($G2760)),ISNUMBER(Poczatek),ISNUMBER(Koniec_Projekt)),IFERROR(IF(LataProjekcji=$F2763,ROUND($D2761-SUM($K2762:V2762),0),ROUND(W2760*$E2762,0)),0),0)</f>
        <v>0</v>
      </c>
      <c r="X2762" s="5">
        <f ca="1">IF(AND($G2761,NOT(ISTEXT($G2760)),ISNUMBER(Poczatek),ISNUMBER(Koniec_Projekt)),IFERROR(IF(LataProjekcji=$F2763,ROUND($D2761-SUM($K2762:W2762),0),ROUND(X2760*$E2762,0)),0),0)</f>
        <v>0</v>
      </c>
    </row>
    <row r="2763" spans="2:24" hidden="1">
      <c r="B2763" s="554" t="s">
        <v>803</v>
      </c>
      <c r="D2763" s="1">
        <f ca="1">IFERROR(ROUNDUP(D2761/E2762,0),0)</f>
        <v>0</v>
      </c>
      <c r="E2763" s="1">
        <f ca="1">IF(D2763=0,0,DATEDIF(DATE(D2760,E2760,1),DATE(F2762,G2762,1),"m"))</f>
        <v>0</v>
      </c>
      <c r="F2763" s="1" t="str">
        <f ca="1">IFERROR(YEAR(G2760),"brak daty")</f>
        <v>brak daty</v>
      </c>
      <c r="G2763" s="1" t="str">
        <f ca="1">IFERROR(MONTH(G2760),"brak daty")</f>
        <v>brak daty</v>
      </c>
      <c r="I2763" s="1" t="s">
        <v>444</v>
      </c>
      <c r="K2763" s="5">
        <f ca="1">IF(AND($G2761,NOT(ISTEXT($G2760)),ISNUMBER(Poczatek),ISNUMBER(Koniec_Projekt)),IFERROR(IF(LataProjekcji=$F2762,IF(AND($G2762=$G2763,$F2762=$F2763),ROUND($D2761-SUM($K2763),0),ROUND(K2761*$E2762,0)),IF(LataProjekcji&gt;$F2762,0,ROUND(K2761*$E2762,0))),0),0)</f>
        <v>0</v>
      </c>
      <c r="L2763" s="5">
        <f ca="1">IF(AND($G2761,NOT(ISTEXT($G2760)),ISNUMBER(Poczatek),ISNUMBER(Koniec_Projekt)),IFERROR(IF(LataProjekcji=$F2762,IF(AND($G2762=$G2763,$F2762=$F2763),ROUND($D2761-SUM($K2763:K2763),0),ROUND(L2761*$E2762,0)),IF(LataProjekcji&gt;$F2762,0,ROUND(L2761*$E2762,0))),0),0)</f>
        <v>0</v>
      </c>
      <c r="M2763" s="5">
        <f ca="1">IF(AND($G2761,NOT(ISTEXT($G2760)),ISNUMBER(Poczatek),ISNUMBER(Koniec_Projekt)),IFERROR(IF(LataProjekcji=$F2762,IF(AND($G2762=$G2763,$F2762=$F2763),ROUND($D2761-SUM($K2763:L2763),0),ROUND(M2761*$E2762,0)),IF(LataProjekcji&gt;$F2762,0,ROUND(M2761*$E2762,0))),0),0)</f>
        <v>0</v>
      </c>
      <c r="N2763" s="5">
        <f ca="1">IF(AND($G2761,NOT(ISTEXT($G2760)),ISNUMBER(Poczatek),ISNUMBER(Koniec_Projekt)),IFERROR(IF(LataProjekcji=$F2762,IF(AND($G2762=$G2763,$F2762=$F2763),ROUND($D2761-SUM($K2763:M2763),0),ROUND(N2761*$E2762,0)),IF(LataProjekcji&gt;$F2762,0,ROUND(N2761*$E2762,0))),0),0)</f>
        <v>0</v>
      </c>
      <c r="O2763" s="5">
        <f ca="1">IF(AND($G2761,NOT(ISTEXT($G2760)),ISNUMBER(Poczatek),ISNUMBER(Koniec_Projekt)),IFERROR(IF(LataProjekcji=$F2762,IF(AND($G2762=$G2763,$F2762=$F2763),ROUND($D2761-SUM($K2763:N2763),0),ROUND(O2761*$E2762,0)),IF(LataProjekcji&gt;$F2762,0,ROUND(O2761*$E2762,0))),0),0)</f>
        <v>0</v>
      </c>
      <c r="P2763" s="5">
        <f ca="1">IF(AND($G2761,NOT(ISTEXT($G2760)),ISNUMBER(Poczatek),ISNUMBER(Koniec_Projekt)),IFERROR(IF(LataProjekcji=$F2762,IF(AND($G2762=$G2763,$F2762=$F2763),ROUND($D2761-SUM($K2763:O2763),0),ROUND(P2761*$E2762,0)),IF(LataProjekcji&gt;$F2762,0,ROUND(P2761*$E2762,0))),0),0)</f>
        <v>0</v>
      </c>
      <c r="Q2763" s="5">
        <f ca="1">IF(AND($G2761,NOT(ISTEXT($G2760)),ISNUMBER(Poczatek),ISNUMBER(Koniec_Projekt)),IFERROR(IF(LataProjekcji=$F2762,IF(AND($G2762=$G2763,$F2762=$F2763),ROUND($D2761-SUM($K2763:P2763),0),ROUND(Q2761*$E2762,0)),IF(LataProjekcji&gt;$F2762,0,ROUND(Q2761*$E2762,0))),0),0)</f>
        <v>0</v>
      </c>
      <c r="R2763" s="5">
        <f ca="1">IF(AND($G2761,NOT(ISTEXT($G2760)),ISNUMBER(Poczatek),ISNUMBER(Koniec_Projekt)),IFERROR(IF(LataProjekcji=$F2762,IF(AND($G2762=$G2763,$F2762=$F2763),ROUND($D2761-SUM($K2763:Q2763),0),ROUND(R2761*$E2762,0)),IF(LataProjekcji&gt;$F2762,0,ROUND(R2761*$E2762,0))),0),0)</f>
        <v>0</v>
      </c>
      <c r="S2763" s="5">
        <f ca="1">IF(AND($G2761,NOT(ISTEXT($G2760)),ISNUMBER(Poczatek),ISNUMBER(Koniec_Projekt)),IFERROR(IF(LataProjekcji=$F2762,IF(AND($G2762=$G2763,$F2762=$F2763),ROUND($D2761-SUM($K2763:R2763),0),ROUND(S2761*$E2762,0)),IF(LataProjekcji&gt;$F2762,0,ROUND(S2761*$E2762,0))),0),0)</f>
        <v>0</v>
      </c>
      <c r="T2763" s="5">
        <f ca="1">IF(AND($G2761,NOT(ISTEXT($G2760)),ISNUMBER(Poczatek),ISNUMBER(Koniec_Projekt)),IFERROR(IF(LataProjekcji=$F2762,IF(AND($G2762=$G2763,$F2762=$F2763),ROUND($D2761-SUM($K2763:S2763),0),ROUND(T2761*$E2762,0)),IF(LataProjekcji&gt;$F2762,0,ROUND(T2761*$E2762,0))),0),0)</f>
        <v>0</v>
      </c>
      <c r="U2763" s="5">
        <f ca="1">IF(AND($G2761,NOT(ISTEXT($G2760)),ISNUMBER(Poczatek),ISNUMBER(Koniec_Projekt)),IFERROR(IF(LataProjekcji=$F2762,IF(AND($G2762=$G2763,$F2762=$F2763),ROUND($D2761-SUM($K2763:T2763),0),ROUND(U2761*$E2762,0)),IF(LataProjekcji&gt;$F2762,0,ROUND(U2761*$E2762,0))),0),0)</f>
        <v>0</v>
      </c>
      <c r="V2763" s="5">
        <f ca="1">IF(AND($G2761,NOT(ISTEXT($G2760)),ISNUMBER(Poczatek),ISNUMBER(Koniec_Projekt)),IFERROR(IF(LataProjekcji=$F2762,IF(AND($G2762=$G2763,$F2762=$F2763),ROUND($D2761-SUM($K2763:U2763),0),ROUND(V2761*$E2762,0)),IF(LataProjekcji&gt;$F2762,0,ROUND(V2761*$E2762,0))),0),0)</f>
        <v>0</v>
      </c>
      <c r="W2763" s="5">
        <f ca="1">IF(AND($G2761,NOT(ISTEXT($G2760)),ISNUMBER(Poczatek),ISNUMBER(Koniec_Projekt)),IFERROR(IF(LataProjekcji=$F2762,IF(AND($G2762=$G2763,$F2762=$F2763),ROUND($D2761-SUM($K2763:V2763),0),ROUND(W2761*$E2762,0)),IF(LataProjekcji&gt;$F2762,0,ROUND(W2761*$E2762,0))),0),0)</f>
        <v>0</v>
      </c>
      <c r="X2763" s="5">
        <f ca="1">IF(AND($G2761,NOT(ISTEXT($G2760)),ISNUMBER(Poczatek),ISNUMBER(Koniec_Projekt)),IFERROR(IF(LataProjekcji=$F2762,IF(AND($G2762=$G2763,$F2762=$F2763),ROUND($D2761-SUM($K2763:W2763),0),ROUND(X2761*$E2762,0)),IF(LataProjekcji&gt;$F2762,0,ROUND(X2761*$E2762,0))),0),0)</f>
        <v>0</v>
      </c>
    </row>
    <row r="2764" spans="2:24" ht="12.75" hidden="1" thickBot="1">
      <c r="B2764" s="555" t="s">
        <v>804</v>
      </c>
      <c r="C2764" s="556"/>
      <c r="D2764" s="557">
        <f ca="1">IF(D2761&gt;10,ROUND((D2763-1)*E2762,0),E2762)</f>
        <v>0</v>
      </c>
      <c r="E2764" s="557">
        <f ca="1">D2761-D2764</f>
        <v>0</v>
      </c>
      <c r="F2764" s="556"/>
      <c r="G2764" s="556"/>
      <c r="H2764" s="556"/>
      <c r="I2764" s="556"/>
      <c r="J2764" s="556"/>
      <c r="K2764" s="556"/>
      <c r="L2764" s="556"/>
      <c r="M2764" s="556"/>
      <c r="N2764" s="556"/>
      <c r="O2764" s="556"/>
      <c r="P2764" s="556"/>
      <c r="Q2764" s="556"/>
      <c r="R2764" s="556"/>
      <c r="S2764" s="556"/>
      <c r="T2764" s="556"/>
      <c r="U2764" s="556"/>
      <c r="V2764" s="556"/>
      <c r="W2764" s="556"/>
      <c r="X2764" s="556"/>
    </row>
    <row r="2765" spans="2:24" ht="12.75" hidden="1" thickTop="1"/>
    <row r="2766" spans="2:24" ht="12.75" hidden="1" thickBot="1">
      <c r="B2766" s="558" t="str">
        <f ca="1">"nazwa ST: "&amp;B1600</f>
        <v>nazwa ST: 0</v>
      </c>
      <c r="C2766" s="558"/>
      <c r="D2766" s="559">
        <f>D1600</f>
        <v>156</v>
      </c>
      <c r="E2766" s="558"/>
      <c r="F2766" s="558"/>
      <c r="G2766" s="558"/>
      <c r="H2766" s="558"/>
      <c r="I2766" s="558"/>
      <c r="J2766" s="558"/>
      <c r="K2766" s="567" t="str">
        <f t="shared" ref="K2766:X2766" si="1774">LataProjekcji</f>
        <v>Uzupełnij dane</v>
      </c>
      <c r="L2766" s="567" t="str">
        <f t="shared" si="1774"/>
        <v/>
      </c>
      <c r="M2766" s="567" t="str">
        <f t="shared" si="1774"/>
        <v/>
      </c>
      <c r="N2766" s="567" t="str">
        <f t="shared" si="1774"/>
        <v/>
      </c>
      <c r="O2766" s="567" t="str">
        <f t="shared" si="1774"/>
        <v/>
      </c>
      <c r="P2766" s="567" t="str">
        <f t="shared" si="1774"/>
        <v/>
      </c>
      <c r="Q2766" s="567" t="str">
        <f t="shared" si="1774"/>
        <v/>
      </c>
      <c r="R2766" s="567" t="str">
        <f t="shared" si="1774"/>
        <v/>
      </c>
      <c r="S2766" s="567" t="str">
        <f t="shared" si="1774"/>
        <v/>
      </c>
      <c r="T2766" s="567" t="str">
        <f t="shared" si="1774"/>
        <v/>
      </c>
      <c r="U2766" s="567" t="str">
        <f t="shared" si="1774"/>
        <v/>
      </c>
      <c r="V2766" s="567" t="str">
        <f t="shared" si="1774"/>
        <v/>
      </c>
      <c r="W2766" s="567" t="str">
        <f t="shared" si="1774"/>
        <v/>
      </c>
      <c r="X2766" s="567" t="str">
        <f t="shared" si="1774"/>
        <v/>
      </c>
    </row>
    <row r="2767" spans="2:24" hidden="1">
      <c r="B2767" s="554" t="s">
        <v>805</v>
      </c>
      <c r="D2767" s="1">
        <f ca="1">D1601</f>
        <v>1900</v>
      </c>
      <c r="E2767" s="1">
        <f ca="1">E1601</f>
        <v>1</v>
      </c>
      <c r="F2767" s="1">
        <f ca="1">IF(D2768&gt;10,F1601,1)</f>
        <v>1</v>
      </c>
      <c r="G2767" s="553" t="str">
        <f ca="1">IF(ISBLANK(OFFSET($E$269,$D2766,0)),"brak daty",IF(D2768&gt;10,EDATE(OFFSET($E$269,$D2766,0),D2770),DATE(D2767,E2767,1)))</f>
        <v>brak daty</v>
      </c>
      <c r="H2767" s="566" t="b">
        <f ca="1">SUM(K2767:X2767)=D2770</f>
        <v>1</v>
      </c>
      <c r="I2767" s="1" t="s">
        <v>801</v>
      </c>
      <c r="K2767" s="5">
        <f ca="1">IF(AND($G2768,NOT(ISTEXT($G2767)),ISNUMBER(Poczatek),ISNUMBER(Koniec_Projekt)),IFERROR(IF($D2767=LataProjekcji,$F2767,IF($D2767&lt;LataProjekcji,IF((SUM(K2767)+12)&lt;$D2770,12,$D2770-SUM(K2767)),0)),0),0)</f>
        <v>0</v>
      </c>
      <c r="L2767" s="5">
        <f ca="1">IF(AND($G2768,NOT(ISTEXT($G2767)),ISNUMBER(Poczatek),ISNUMBER(Koniec_Projekt)),IFERROR(IF($D2767=LataProjekcji,$F2767,IF($D2767&lt;LataProjekcji,IF((SUM($K2767:K2767)+12)&lt;$D2770,12,$D2770-SUM($K2767:K2767)),0)),0),0)</f>
        <v>0</v>
      </c>
      <c r="M2767" s="5">
        <f ca="1">IF(AND($G2768,NOT(ISTEXT($G2767)),ISNUMBER(Poczatek),ISNUMBER(Koniec_Projekt)),IFERROR(IF($D2767=LataProjekcji,$F2767,IF($D2767&lt;LataProjekcji,IF((SUM($K2767:L2767)+12)&lt;$D2770,12,$D2770-SUM($K2767:L2767)),0)),0),0)</f>
        <v>0</v>
      </c>
      <c r="N2767" s="5">
        <f ca="1">IF(AND($G2768,NOT(ISTEXT($G2767)),ISNUMBER(Poczatek),ISNUMBER(Koniec_Projekt)),IFERROR(IF($D2767=LataProjekcji,$F2767,IF($D2767&lt;LataProjekcji,IF((SUM($K2767:M2767)+12)&lt;$D2770,12,$D2770-SUM($K2767:M2767)),0)),0),0)</f>
        <v>0</v>
      </c>
      <c r="O2767" s="5">
        <f ca="1">IF(AND($G2768,NOT(ISTEXT($G2767)),ISNUMBER(Poczatek),ISNUMBER(Koniec_Projekt)),IFERROR(IF($D2767=LataProjekcji,$F2767,IF($D2767&lt;LataProjekcji,IF((SUM($K2767:N2767)+12)&lt;$D2770,12,$D2770-SUM($K2767:N2767)),0)),0),0)</f>
        <v>0</v>
      </c>
      <c r="P2767" s="5">
        <f ca="1">IF(AND($G2768,NOT(ISTEXT($G2767)),ISNUMBER(Poczatek),ISNUMBER(Koniec_Projekt)),IFERROR(IF($D2767=LataProjekcji,$F2767,IF($D2767&lt;LataProjekcji,IF((SUM($K2767:O2767)+12)&lt;$D2770,12,$D2770-SUM($K2767:O2767)),0)),0),0)</f>
        <v>0</v>
      </c>
      <c r="Q2767" s="5">
        <f ca="1">IF(AND($G2768,NOT(ISTEXT($G2767)),ISNUMBER(Poczatek),ISNUMBER(Koniec_Projekt)),IFERROR(IF($D2767=LataProjekcji,$F2767,IF($D2767&lt;LataProjekcji,IF((SUM($K2767:P2767)+12)&lt;$D2770,12,$D2770-SUM($K2767:P2767)),0)),0),0)</f>
        <v>0</v>
      </c>
      <c r="R2767" s="5">
        <f ca="1">IF(AND($G2768,NOT(ISTEXT($G2767)),ISNUMBER(Poczatek),ISNUMBER(Koniec_Projekt)),IFERROR(IF($D2767=LataProjekcji,$F2767,IF($D2767&lt;LataProjekcji,IF((SUM($K2767:Q2767)+12)&lt;$D2770,12,$D2770-SUM($K2767:Q2767)),0)),0),0)</f>
        <v>0</v>
      </c>
      <c r="S2767" s="5">
        <f ca="1">IF(AND($G2768,NOT(ISTEXT($G2767)),ISNUMBER(Poczatek),ISNUMBER(Koniec_Projekt)),IFERROR(IF($D2767=LataProjekcji,$F2767,IF($D2767&lt;LataProjekcji,IF((SUM($K2767:R2767)+12)&lt;$D2770,12,$D2770-SUM($K2767:R2767)),0)),0),0)</f>
        <v>0</v>
      </c>
      <c r="T2767" s="5">
        <f ca="1">IF(AND($G2768,NOT(ISTEXT($G2767)),ISNUMBER(Poczatek),ISNUMBER(Koniec_Projekt)),IFERROR(IF($D2767=LataProjekcji,$F2767,IF($D2767&lt;LataProjekcji,IF((SUM($K2767:S2767)+12)&lt;$D2770,12,$D2770-SUM($K2767:S2767)),0)),0),0)</f>
        <v>0</v>
      </c>
      <c r="U2767" s="5">
        <f ca="1">IF(AND($G2768,NOT(ISTEXT($G2767)),ISNUMBER(Poczatek),ISNUMBER(Koniec_Projekt)),IFERROR(IF($D2767=LataProjekcji,$F2767,IF($D2767&lt;LataProjekcji,IF((SUM($K2767:T2767)+12)&lt;$D2770,12,$D2770-SUM($K2767:T2767)),0)),0),0)</f>
        <v>0</v>
      </c>
      <c r="V2767" s="5">
        <f ca="1">IF(AND($G2768,NOT(ISTEXT($G2767)),ISNUMBER(Poczatek),ISNUMBER(Koniec_Projekt)),IFERROR(IF($D2767=LataProjekcji,$F2767,IF($D2767&lt;LataProjekcji,IF((SUM($K2767:U2767)+12)&lt;$D2770,12,$D2770-SUM($K2767:U2767)),0)),0),0)</f>
        <v>0</v>
      </c>
      <c r="W2767" s="5">
        <f ca="1">IF(AND($G2768,NOT(ISTEXT($G2767)),ISNUMBER(Poczatek),ISNUMBER(Koniec_Projekt)),IFERROR(IF($D2767=LataProjekcji,$F2767,IF($D2767&lt;LataProjekcji,IF((SUM($K2767:V2767)+12)&lt;$D2770,12,$D2770-SUM($K2767:V2767)),0)),0),0)</f>
        <v>0</v>
      </c>
      <c r="X2767" s="5">
        <f ca="1">IF(AND($G2768,NOT(ISTEXT($G2767)),ISNUMBER(Poczatek),ISNUMBER(Koniec_Projekt)),IFERROR(IF($D2767=LataProjekcji,$F2767,IF($D2767&lt;LataProjekcji,IF((SUM($K2767:W2767)+12)&lt;$D2770,12,$D2770-SUM($K2767:W2767)),0)),0),0)</f>
        <v>0</v>
      </c>
    </row>
    <row r="2768" spans="2:24" hidden="1">
      <c r="B2768" s="554" t="s">
        <v>807</v>
      </c>
      <c r="D2768" s="5">
        <f ca="1">D1602</f>
        <v>0</v>
      </c>
      <c r="E2768" s="474">
        <f ca="1">E1602</f>
        <v>0</v>
      </c>
      <c r="F2768" s="474">
        <f ca="1">F1602</f>
        <v>0</v>
      </c>
      <c r="G2768" s="1" t="b">
        <f>NOT(ISBLANK(am_maszyny))</f>
        <v>0</v>
      </c>
      <c r="H2768" s="566" t="b">
        <f ca="1">SUM(K2768:X2768)=E2770</f>
        <v>1</v>
      </c>
      <c r="I2768" s="1" t="s">
        <v>802</v>
      </c>
      <c r="K2768" s="565">
        <f ca="1">IF(AND($G2768,NOT(ISTEXT($G2767)),ISNUMBER(Poczatek),ISNUMBER(Koniec_Projekt)),IFERROR(IF($D2767=LataProjekcji,IF($F2767&gt;$E2770,$E2770,$F2767),IF($D2770&gt;=$E2770,(IF($D2767&lt;LataProjekcji,IF((SUM(J2768:$K2768)+12)&lt;$E2770,12,$E2770-SUM(J2768:$K2768)),0)),(IF($D2767&lt;LataProjekcji,IF((SUM(J2768:$K2768)+12)&lt;$D2770,12,$D2770-SUM(J2768:$K2768)),0)))),0),0)</f>
        <v>0</v>
      </c>
      <c r="L2768" s="565">
        <f ca="1">IF(AND($G2768,NOT(ISTEXT($G2767)),ISNUMBER(Poczatek),ISNUMBER(Koniec_Projekt)),IFERROR(IF($D2767=LataProjekcji,IF($F2767&gt;$E2770,$E2770,$F2767),IF($D2770&gt;=$E2770,(IF($D2767&lt;LataProjekcji,IF((SUM($K2768:K2768)+12)&lt;$E2770,12,$E2770-SUM($K2768:K2768)),0)),(IF($D2767&lt;LataProjekcji,IF((SUM($K2768:K2768)+12)&lt;$D2770,12,$D2770-SUM($K2768:K2768)),0)))),0),0)</f>
        <v>0</v>
      </c>
      <c r="M2768" s="565">
        <f ca="1">IF(AND($G2768,NOT(ISTEXT($G2767)),ISNUMBER(Poczatek),ISNUMBER(Koniec_Projekt)),IFERROR(IF($D2767=LataProjekcji,IF($F2767&gt;$E2770,$E2770,$F2767),IF($D2770&gt;=$E2770,(IF($D2767&lt;LataProjekcji,IF((SUM($K2768:L2768)+12)&lt;$E2770,12,$E2770-SUM($K2768:L2768)),0)),(IF($D2767&lt;LataProjekcji,IF((SUM($K2768:L2768)+12)&lt;$D2770,12,$D2770-SUM($K2768:L2768)),0)))),0),0)</f>
        <v>0</v>
      </c>
      <c r="N2768" s="565">
        <f ca="1">IF(AND($G2768,NOT(ISTEXT($G2767)),ISNUMBER(Poczatek),ISNUMBER(Koniec_Projekt)),IFERROR(IF($D2767=LataProjekcji,IF($F2767&gt;$E2770,$E2770,$F2767),IF($D2770&gt;=$E2770,(IF($D2767&lt;LataProjekcji,IF((SUM($K2768:M2768)+12)&lt;$E2770,12,$E2770-SUM($K2768:M2768)),0)),(IF($D2767&lt;LataProjekcji,IF((SUM($K2768:M2768)+12)&lt;$D2770,12,$D2770-SUM($K2768:M2768)),0)))),0),0)</f>
        <v>0</v>
      </c>
      <c r="O2768" s="565">
        <f ca="1">IF(AND($G2768,NOT(ISTEXT($G2767)),ISNUMBER(Poczatek),ISNUMBER(Koniec_Projekt)),IFERROR(IF($D2767=LataProjekcji,IF($F2767&gt;$E2770,$E2770,$F2767),IF($D2770&gt;=$E2770,(IF($D2767&lt;LataProjekcji,IF((SUM($K2768:N2768)+12)&lt;$E2770,12,$E2770-SUM($K2768:N2768)),0)),(IF($D2767&lt;LataProjekcji,IF((SUM($K2768:N2768)+12)&lt;$D2770,12,$D2770-SUM($K2768:N2768)),0)))),0),0)</f>
        <v>0</v>
      </c>
      <c r="P2768" s="565">
        <f ca="1">IF(AND($G2768,NOT(ISTEXT($G2767)),ISNUMBER(Poczatek),ISNUMBER(Koniec_Projekt)),IFERROR(IF($D2767=LataProjekcji,IF($F2767&gt;$E2770,$E2770,$F2767),IF($D2770&gt;=$E2770,(IF($D2767&lt;LataProjekcji,IF((SUM($K2768:O2768)+12)&lt;$E2770,12,$E2770-SUM($K2768:O2768)),0)),(IF($D2767&lt;LataProjekcji,IF((SUM($K2768:O2768)+12)&lt;$D2770,12,$D2770-SUM($K2768:O2768)),0)))),0),0)</f>
        <v>0</v>
      </c>
      <c r="Q2768" s="565">
        <f ca="1">IF(AND($G2768,NOT(ISTEXT($G2767)),ISNUMBER(Poczatek),ISNUMBER(Koniec_Projekt)),IFERROR(IF($D2767=LataProjekcji,IF($F2767&gt;$E2770,$E2770,$F2767),IF($D2770&gt;=$E2770,(IF($D2767&lt;LataProjekcji,IF((SUM($K2768:P2768)+12)&lt;$E2770,12,$E2770-SUM($K2768:P2768)),0)),(IF($D2767&lt;LataProjekcji,IF((SUM($K2768:P2768)+12)&lt;$D2770,12,$D2770-SUM($K2768:P2768)),0)))),0),0)</f>
        <v>0</v>
      </c>
      <c r="R2768" s="565">
        <f ca="1">IF(AND($G2768,NOT(ISTEXT($G2767)),ISNUMBER(Poczatek),ISNUMBER(Koniec_Projekt)),IFERROR(IF($D2767=LataProjekcji,IF($F2767&gt;$E2770,$E2770,$F2767),IF($D2770&gt;=$E2770,(IF($D2767&lt;LataProjekcji,IF((SUM($K2768:Q2768)+12)&lt;$E2770,12,$E2770-SUM($K2768:Q2768)),0)),(IF($D2767&lt;LataProjekcji,IF((SUM($K2768:Q2768)+12)&lt;$D2770,12,$D2770-SUM($K2768:Q2768)),0)))),0),0)</f>
        <v>0</v>
      </c>
      <c r="S2768" s="565">
        <f ca="1">IF(AND($G2768,NOT(ISTEXT($G2767)),ISNUMBER(Poczatek),ISNUMBER(Koniec_Projekt)),IFERROR(IF($D2767=LataProjekcji,IF($F2767&gt;$E2770,$E2770,$F2767),IF($D2770&gt;=$E2770,(IF($D2767&lt;LataProjekcji,IF((SUM($K2768:R2768)+12)&lt;$E2770,12,$E2770-SUM($K2768:R2768)),0)),(IF($D2767&lt;LataProjekcji,IF((SUM($K2768:R2768)+12)&lt;$D2770,12,$D2770-SUM($K2768:R2768)),0)))),0),0)</f>
        <v>0</v>
      </c>
      <c r="T2768" s="565">
        <f ca="1">IF(AND($G2768,NOT(ISTEXT($G2767)),ISNUMBER(Poczatek),ISNUMBER(Koniec_Projekt)),IFERROR(IF($D2767=LataProjekcji,IF($F2767&gt;$E2770,$E2770,$F2767),IF($D2770&gt;=$E2770,(IF($D2767&lt;LataProjekcji,IF((SUM($K2768:S2768)+12)&lt;$E2770,12,$E2770-SUM($K2768:S2768)),0)),(IF($D2767&lt;LataProjekcji,IF((SUM($K2768:S2768)+12)&lt;$D2770,12,$D2770-SUM($K2768:S2768)),0)))),0),0)</f>
        <v>0</v>
      </c>
      <c r="U2768" s="565">
        <f ca="1">IF(AND($G2768,NOT(ISTEXT($G2767)),ISNUMBER(Poczatek),ISNUMBER(Koniec_Projekt)),IFERROR(IF($D2767=LataProjekcji,IF($F2767&gt;$E2770,$E2770,$F2767),IF($D2770&gt;=$E2770,(IF($D2767&lt;LataProjekcji,IF((SUM($K2768:T2768)+12)&lt;$E2770,12,$E2770-SUM($K2768:T2768)),0)),(IF($D2767&lt;LataProjekcji,IF((SUM($K2768:T2768)+12)&lt;$D2770,12,$D2770-SUM($K2768:T2768)),0)))),0),0)</f>
        <v>0</v>
      </c>
      <c r="V2768" s="565">
        <f ca="1">IF(AND($G2768,NOT(ISTEXT($G2767)),ISNUMBER(Poczatek),ISNUMBER(Koniec_Projekt)),IFERROR(IF($D2767=LataProjekcji,IF($F2767&gt;$E2770,$E2770,$F2767),IF($D2770&gt;=$E2770,(IF($D2767&lt;LataProjekcji,IF((SUM($K2768:U2768)+12)&lt;$E2770,12,$E2770-SUM($K2768:U2768)),0)),(IF($D2767&lt;LataProjekcji,IF((SUM($K2768:U2768)+12)&lt;$D2770,12,$D2770-SUM($K2768:U2768)),0)))),0),0)</f>
        <v>0</v>
      </c>
      <c r="W2768" s="565">
        <f ca="1">IF(AND($G2768,NOT(ISTEXT($G2767)),ISNUMBER(Poczatek),ISNUMBER(Koniec_Projekt)),IFERROR(IF($D2767=LataProjekcji,IF($F2767&gt;$E2770,$E2770,$F2767),IF($D2770&gt;=$E2770,(IF($D2767&lt;LataProjekcji,IF((SUM($K2768:V2768)+12)&lt;$E2770,12,$E2770-SUM($K2768:V2768)),0)),(IF($D2767&lt;LataProjekcji,IF((SUM($K2768:V2768)+12)&lt;$D2770,12,$D2770-SUM($K2768:V2768)),0)))),0),0)</f>
        <v>0</v>
      </c>
      <c r="X2768" s="565">
        <f ca="1">IF(AND($G2768,NOT(ISTEXT($G2767)),ISNUMBER(Poczatek),ISNUMBER(Koniec_Projekt)),IFERROR(IF($D2767=LataProjekcji,IF($F2767&gt;$E2770,$E2770,$F2767),IF($D2770&gt;=$E2770,(IF($D2767&lt;LataProjekcji,IF((SUM($K2768:W2768)+12)&lt;$E2770,12,$E2770-SUM($K2768:W2768)),0)),(IF($D2767&lt;LataProjekcji,IF((SUM($K2768:W2768)+12)&lt;$D2770,12,$D2770-SUM($K2768:W2768)),0)))),0),0)</f>
        <v>0</v>
      </c>
    </row>
    <row r="2769" spans="2:24" hidden="1">
      <c r="B2769" s="554" t="s">
        <v>806</v>
      </c>
      <c r="D2769" s="474">
        <f ca="1">D1603</f>
        <v>0</v>
      </c>
      <c r="E2769" s="474">
        <f ca="1">IF(D2768&gt;10,ROUND(D2769/12,2),D2769)</f>
        <v>0</v>
      </c>
      <c r="F2769" s="552">
        <f>Koniec_Projekt</f>
        <v>0</v>
      </c>
      <c r="G2769" s="330">
        <f>Miesiac_Koniec_Projekt</f>
        <v>0</v>
      </c>
      <c r="H2769" s="566" t="b">
        <f ca="1">SUM(K2769:X2769)=D2768</f>
        <v>1</v>
      </c>
      <c r="I2769" s="1" t="s">
        <v>739</v>
      </c>
      <c r="K2769" s="256">
        <f ca="1">IF(AND($G2768,NOT(ISTEXT($G2767)),ISNUMBER(Poczatek),ISNUMBER(Koniec_Projekt)),IFERROR(IF(LataProjekcji=$F2770,ROUND($D2768,0),ROUND(K2767*$E2769,0)),0),0)</f>
        <v>0</v>
      </c>
      <c r="L2769" s="5">
        <f ca="1">IF(AND($G2768,NOT(ISTEXT($G2767)),ISNUMBER(Poczatek),ISNUMBER(Koniec_Projekt)),IFERROR(IF(LataProjekcji=$F2770,ROUND($D2768-SUM(K2769:$K2769),0),ROUND(L2767*$E2769,0)),0),0)</f>
        <v>0</v>
      </c>
      <c r="M2769" s="5">
        <f ca="1">IF(AND($G2768,NOT(ISTEXT($G2767)),ISNUMBER(Poczatek),ISNUMBER(Koniec_Projekt)),IFERROR(IF(LataProjekcji=$F2770,ROUND($D2768-SUM($K2769:L2769),0),ROUND(M2767*$E2769,0)),0),0)</f>
        <v>0</v>
      </c>
      <c r="N2769" s="5">
        <f ca="1">IF(AND($G2768,NOT(ISTEXT($G2767)),ISNUMBER(Poczatek),ISNUMBER(Koniec_Projekt)),IFERROR(IF(LataProjekcji=$F2770,ROUND($D2768-SUM($K2769:M2769),0),ROUND(N2767*$E2769,0)),0),0)</f>
        <v>0</v>
      </c>
      <c r="O2769" s="5">
        <f ca="1">IF(AND($G2768,NOT(ISTEXT($G2767)),ISNUMBER(Poczatek),ISNUMBER(Koniec_Projekt)),IFERROR(IF(LataProjekcji=$F2770,ROUND($D2768-SUM($K2769:N2769),0),ROUND(O2767*$E2769,0)),0),0)</f>
        <v>0</v>
      </c>
      <c r="P2769" s="5">
        <f ca="1">IF(AND($G2768,NOT(ISTEXT($G2767)),ISNUMBER(Poczatek),ISNUMBER(Koniec_Projekt)),IFERROR(IF(LataProjekcji=$F2770,ROUND($D2768-SUM($K2769:O2769),0),ROUND(P2767*$E2769,0)),0),0)</f>
        <v>0</v>
      </c>
      <c r="Q2769" s="5">
        <f ca="1">IF(AND($G2768,NOT(ISTEXT($G2767)),ISNUMBER(Poczatek),ISNUMBER(Koniec_Projekt)),IFERROR(IF(LataProjekcji=$F2770,ROUND($D2768-SUM($K2769:P2769),0),ROUND(Q2767*$E2769,0)),0),0)</f>
        <v>0</v>
      </c>
      <c r="R2769" s="5">
        <f ca="1">IF(AND($G2768,NOT(ISTEXT($G2767)),ISNUMBER(Poczatek),ISNUMBER(Koniec_Projekt)),IFERROR(IF(LataProjekcji=$F2770,ROUND($D2768-SUM($K2769:Q2769),0),ROUND(R2767*$E2769,0)),0),0)</f>
        <v>0</v>
      </c>
      <c r="S2769" s="5">
        <f ca="1">IF(AND($G2768,NOT(ISTEXT($G2767)),ISNUMBER(Poczatek),ISNUMBER(Koniec_Projekt)),IFERROR(IF(LataProjekcji=$F2770,ROUND($D2768-SUM($K2769:R2769),0),ROUND(S2767*$E2769,0)),0),0)</f>
        <v>0</v>
      </c>
      <c r="T2769" s="5">
        <f ca="1">IF(AND($G2768,NOT(ISTEXT($G2767)),ISNUMBER(Poczatek),ISNUMBER(Koniec_Projekt)),IFERROR(IF(LataProjekcji=$F2770,ROUND($D2768-SUM($K2769:S2769),0),ROUND(T2767*$E2769,0)),0),0)</f>
        <v>0</v>
      </c>
      <c r="U2769" s="5">
        <f ca="1">IF(AND($G2768,NOT(ISTEXT($G2767)),ISNUMBER(Poczatek),ISNUMBER(Koniec_Projekt)),IFERROR(IF(LataProjekcji=$F2770,ROUND($D2768-SUM($K2769:T2769),0),ROUND(U2767*$E2769,0)),0),0)</f>
        <v>0</v>
      </c>
      <c r="V2769" s="5">
        <f ca="1">IF(AND($G2768,NOT(ISTEXT($G2767)),ISNUMBER(Poczatek),ISNUMBER(Koniec_Projekt)),IFERROR(IF(LataProjekcji=$F2770,ROUND($D2768-SUM($K2769:U2769),0),ROUND(V2767*$E2769,0)),0),0)</f>
        <v>0</v>
      </c>
      <c r="W2769" s="5">
        <f ca="1">IF(AND($G2768,NOT(ISTEXT($G2767)),ISNUMBER(Poczatek),ISNUMBER(Koniec_Projekt)),IFERROR(IF(LataProjekcji=$F2770,ROUND($D2768-SUM($K2769:V2769),0),ROUND(W2767*$E2769,0)),0),0)</f>
        <v>0</v>
      </c>
      <c r="X2769" s="5">
        <f ca="1">IF(AND($G2768,NOT(ISTEXT($G2767)),ISNUMBER(Poczatek),ISNUMBER(Koniec_Projekt)),IFERROR(IF(LataProjekcji=$F2770,ROUND($D2768-SUM($K2769:W2769),0),ROUND(X2767*$E2769,0)),0),0)</f>
        <v>0</v>
      </c>
    </row>
    <row r="2770" spans="2:24" hidden="1">
      <c r="B2770" s="554" t="s">
        <v>803</v>
      </c>
      <c r="D2770" s="1">
        <f ca="1">IFERROR(ROUNDUP(D2768/E2769,0),0)</f>
        <v>0</v>
      </c>
      <c r="E2770" s="1">
        <f ca="1">IF(D2770=0,0,DATEDIF(DATE(D2767,E2767,1),DATE(F2769,G2769,1),"m"))</f>
        <v>0</v>
      </c>
      <c r="F2770" s="1" t="str">
        <f ca="1">IFERROR(YEAR(G2767),"brak daty")</f>
        <v>brak daty</v>
      </c>
      <c r="G2770" s="1" t="str">
        <f ca="1">IFERROR(MONTH(G2767),"brak daty")</f>
        <v>brak daty</v>
      </c>
      <c r="I2770" s="1" t="s">
        <v>444</v>
      </c>
      <c r="K2770" s="5">
        <f ca="1">IF(AND($G2768,NOT(ISTEXT($G2767)),ISNUMBER(Poczatek),ISNUMBER(Koniec_Projekt)),IFERROR(IF(LataProjekcji=$F2769,IF(AND($G2769=$G2770,$F2769=$F2770),ROUND($D2768-SUM($K2770),0),ROUND(K2768*$E2769,0)),IF(LataProjekcji&gt;$F2769,0,ROUND(K2768*$E2769,0))),0),0)</f>
        <v>0</v>
      </c>
      <c r="L2770" s="5">
        <f ca="1">IF(AND($G2768,NOT(ISTEXT($G2767)),ISNUMBER(Poczatek),ISNUMBER(Koniec_Projekt)),IFERROR(IF(LataProjekcji=$F2769,IF(AND($G2769=$G2770,$F2769=$F2770),ROUND($D2768-SUM($K2770:K2770),0),ROUND(L2768*$E2769,0)),IF(LataProjekcji&gt;$F2769,0,ROUND(L2768*$E2769,0))),0),0)</f>
        <v>0</v>
      </c>
      <c r="M2770" s="5">
        <f ca="1">IF(AND($G2768,NOT(ISTEXT($G2767)),ISNUMBER(Poczatek),ISNUMBER(Koniec_Projekt)),IFERROR(IF(LataProjekcji=$F2769,IF(AND($G2769=$G2770,$F2769=$F2770),ROUND($D2768-SUM($K2770:L2770),0),ROUND(M2768*$E2769,0)),IF(LataProjekcji&gt;$F2769,0,ROUND(M2768*$E2769,0))),0),0)</f>
        <v>0</v>
      </c>
      <c r="N2770" s="5">
        <f ca="1">IF(AND($G2768,NOT(ISTEXT($G2767)),ISNUMBER(Poczatek),ISNUMBER(Koniec_Projekt)),IFERROR(IF(LataProjekcji=$F2769,IF(AND($G2769=$G2770,$F2769=$F2770),ROUND($D2768-SUM($K2770:M2770),0),ROUND(N2768*$E2769,0)),IF(LataProjekcji&gt;$F2769,0,ROUND(N2768*$E2769,0))),0),0)</f>
        <v>0</v>
      </c>
      <c r="O2770" s="5">
        <f ca="1">IF(AND($G2768,NOT(ISTEXT($G2767)),ISNUMBER(Poczatek),ISNUMBER(Koniec_Projekt)),IFERROR(IF(LataProjekcji=$F2769,IF(AND($G2769=$G2770,$F2769=$F2770),ROUND($D2768-SUM($K2770:N2770),0),ROUND(O2768*$E2769,0)),IF(LataProjekcji&gt;$F2769,0,ROUND(O2768*$E2769,0))),0),0)</f>
        <v>0</v>
      </c>
      <c r="P2770" s="5">
        <f ca="1">IF(AND($G2768,NOT(ISTEXT($G2767)),ISNUMBER(Poczatek),ISNUMBER(Koniec_Projekt)),IFERROR(IF(LataProjekcji=$F2769,IF(AND($G2769=$G2770,$F2769=$F2770),ROUND($D2768-SUM($K2770:O2770),0),ROUND(P2768*$E2769,0)),IF(LataProjekcji&gt;$F2769,0,ROUND(P2768*$E2769,0))),0),0)</f>
        <v>0</v>
      </c>
      <c r="Q2770" s="5">
        <f ca="1">IF(AND($G2768,NOT(ISTEXT($G2767)),ISNUMBER(Poczatek),ISNUMBER(Koniec_Projekt)),IFERROR(IF(LataProjekcji=$F2769,IF(AND($G2769=$G2770,$F2769=$F2770),ROUND($D2768-SUM($K2770:P2770),0),ROUND(Q2768*$E2769,0)),IF(LataProjekcji&gt;$F2769,0,ROUND(Q2768*$E2769,0))),0),0)</f>
        <v>0</v>
      </c>
      <c r="R2770" s="5">
        <f ca="1">IF(AND($G2768,NOT(ISTEXT($G2767)),ISNUMBER(Poczatek),ISNUMBER(Koniec_Projekt)),IFERROR(IF(LataProjekcji=$F2769,IF(AND($G2769=$G2770,$F2769=$F2770),ROUND($D2768-SUM($K2770:Q2770),0),ROUND(R2768*$E2769,0)),IF(LataProjekcji&gt;$F2769,0,ROUND(R2768*$E2769,0))),0),0)</f>
        <v>0</v>
      </c>
      <c r="S2770" s="5">
        <f ca="1">IF(AND($G2768,NOT(ISTEXT($G2767)),ISNUMBER(Poczatek),ISNUMBER(Koniec_Projekt)),IFERROR(IF(LataProjekcji=$F2769,IF(AND($G2769=$G2770,$F2769=$F2770),ROUND($D2768-SUM($K2770:R2770),0),ROUND(S2768*$E2769,0)),IF(LataProjekcji&gt;$F2769,0,ROUND(S2768*$E2769,0))),0),0)</f>
        <v>0</v>
      </c>
      <c r="T2770" s="5">
        <f ca="1">IF(AND($G2768,NOT(ISTEXT($G2767)),ISNUMBER(Poczatek),ISNUMBER(Koniec_Projekt)),IFERROR(IF(LataProjekcji=$F2769,IF(AND($G2769=$G2770,$F2769=$F2770),ROUND($D2768-SUM($K2770:S2770),0),ROUND(T2768*$E2769,0)),IF(LataProjekcji&gt;$F2769,0,ROUND(T2768*$E2769,0))),0),0)</f>
        <v>0</v>
      </c>
      <c r="U2770" s="5">
        <f ca="1">IF(AND($G2768,NOT(ISTEXT($G2767)),ISNUMBER(Poczatek),ISNUMBER(Koniec_Projekt)),IFERROR(IF(LataProjekcji=$F2769,IF(AND($G2769=$G2770,$F2769=$F2770),ROUND($D2768-SUM($K2770:T2770),0),ROUND(U2768*$E2769,0)),IF(LataProjekcji&gt;$F2769,0,ROUND(U2768*$E2769,0))),0),0)</f>
        <v>0</v>
      </c>
      <c r="V2770" s="5">
        <f ca="1">IF(AND($G2768,NOT(ISTEXT($G2767)),ISNUMBER(Poczatek),ISNUMBER(Koniec_Projekt)),IFERROR(IF(LataProjekcji=$F2769,IF(AND($G2769=$G2770,$F2769=$F2770),ROUND($D2768-SUM($K2770:U2770),0),ROUND(V2768*$E2769,0)),IF(LataProjekcji&gt;$F2769,0,ROUND(V2768*$E2769,0))),0),0)</f>
        <v>0</v>
      </c>
      <c r="W2770" s="5">
        <f ca="1">IF(AND($G2768,NOT(ISTEXT($G2767)),ISNUMBER(Poczatek),ISNUMBER(Koniec_Projekt)),IFERROR(IF(LataProjekcji=$F2769,IF(AND($G2769=$G2770,$F2769=$F2770),ROUND($D2768-SUM($K2770:V2770),0),ROUND(W2768*$E2769,0)),IF(LataProjekcji&gt;$F2769,0,ROUND(W2768*$E2769,0))),0),0)</f>
        <v>0</v>
      </c>
      <c r="X2770" s="5">
        <f ca="1">IF(AND($G2768,NOT(ISTEXT($G2767)),ISNUMBER(Poczatek),ISNUMBER(Koniec_Projekt)),IFERROR(IF(LataProjekcji=$F2769,IF(AND($G2769=$G2770,$F2769=$F2770),ROUND($D2768-SUM($K2770:W2770),0),ROUND(X2768*$E2769,0)),IF(LataProjekcji&gt;$F2769,0,ROUND(X2768*$E2769,0))),0),0)</f>
        <v>0</v>
      </c>
    </row>
    <row r="2771" spans="2:24" ht="12.75" hidden="1" thickBot="1">
      <c r="B2771" s="555" t="s">
        <v>804</v>
      </c>
      <c r="C2771" s="556"/>
      <c r="D2771" s="557">
        <f ca="1">IF(D2768&gt;10,ROUND((D2770-1)*E2769,0),E2769)</f>
        <v>0</v>
      </c>
      <c r="E2771" s="557">
        <f ca="1">D2768-D2771</f>
        <v>0</v>
      </c>
      <c r="F2771" s="556"/>
      <c r="G2771" s="556"/>
      <c r="H2771" s="556"/>
      <c r="I2771" s="556"/>
      <c r="J2771" s="556"/>
      <c r="K2771" s="556"/>
      <c r="L2771" s="556"/>
      <c r="M2771" s="556"/>
      <c r="N2771" s="556"/>
      <c r="O2771" s="556"/>
      <c r="P2771" s="556"/>
      <c r="Q2771" s="556"/>
      <c r="R2771" s="556"/>
      <c r="S2771" s="556"/>
      <c r="T2771" s="556"/>
      <c r="U2771" s="556"/>
      <c r="V2771" s="556"/>
      <c r="W2771" s="556"/>
      <c r="X2771" s="556"/>
    </row>
    <row r="2772" spans="2:24" ht="12.75" hidden="1" thickTop="1"/>
    <row r="2773" spans="2:24" ht="12.75" hidden="1" thickBot="1">
      <c r="B2773" s="558" t="str">
        <f ca="1">"nazwa ST: "&amp;B1607</f>
        <v>nazwa ST: 0</v>
      </c>
      <c r="C2773" s="558"/>
      <c r="D2773" s="559">
        <f>D1607</f>
        <v>157</v>
      </c>
      <c r="E2773" s="558"/>
      <c r="F2773" s="558"/>
      <c r="G2773" s="558"/>
      <c r="H2773" s="558"/>
      <c r="I2773" s="558"/>
      <c r="J2773" s="558"/>
      <c r="K2773" s="567" t="str">
        <f t="shared" ref="K2773:X2773" si="1775">LataProjekcji</f>
        <v>Uzupełnij dane</v>
      </c>
      <c r="L2773" s="567" t="str">
        <f t="shared" si="1775"/>
        <v/>
      </c>
      <c r="M2773" s="567" t="str">
        <f t="shared" si="1775"/>
        <v/>
      </c>
      <c r="N2773" s="567" t="str">
        <f t="shared" si="1775"/>
        <v/>
      </c>
      <c r="O2773" s="567" t="str">
        <f t="shared" si="1775"/>
        <v/>
      </c>
      <c r="P2773" s="567" t="str">
        <f t="shared" si="1775"/>
        <v/>
      </c>
      <c r="Q2773" s="567" t="str">
        <f t="shared" si="1775"/>
        <v/>
      </c>
      <c r="R2773" s="567" t="str">
        <f t="shared" si="1775"/>
        <v/>
      </c>
      <c r="S2773" s="567" t="str">
        <f t="shared" si="1775"/>
        <v/>
      </c>
      <c r="T2773" s="567" t="str">
        <f t="shared" si="1775"/>
        <v/>
      </c>
      <c r="U2773" s="567" t="str">
        <f t="shared" si="1775"/>
        <v/>
      </c>
      <c r="V2773" s="567" t="str">
        <f t="shared" si="1775"/>
        <v/>
      </c>
      <c r="W2773" s="567" t="str">
        <f t="shared" si="1775"/>
        <v/>
      </c>
      <c r="X2773" s="567" t="str">
        <f t="shared" si="1775"/>
        <v/>
      </c>
    </row>
    <row r="2774" spans="2:24" hidden="1">
      <c r="B2774" s="554" t="s">
        <v>805</v>
      </c>
      <c r="D2774" s="1">
        <f ca="1">D1608</f>
        <v>1900</v>
      </c>
      <c r="E2774" s="1">
        <f ca="1">E1608</f>
        <v>1</v>
      </c>
      <c r="F2774" s="1">
        <f ca="1">IF(D2775&gt;10,F1608,1)</f>
        <v>1</v>
      </c>
      <c r="G2774" s="553" t="str">
        <f ca="1">IF(ISBLANK(OFFSET($E$269,$D2773,0)),"brak daty",IF(D2775&gt;10,EDATE(OFFSET($E$269,$D2773,0),D2777),DATE(D2774,E2774,1)))</f>
        <v>brak daty</v>
      </c>
      <c r="H2774" s="566" t="b">
        <f ca="1">SUM(K2774:X2774)=D2777</f>
        <v>1</v>
      </c>
      <c r="I2774" s="1" t="s">
        <v>801</v>
      </c>
      <c r="K2774" s="5">
        <f ca="1">IF(AND($G2775,NOT(ISTEXT($G2774)),ISNUMBER(Poczatek),ISNUMBER(Koniec_Projekt)),IFERROR(IF($D2774=LataProjekcji,$F2774,IF($D2774&lt;LataProjekcji,IF((SUM(K2774)+12)&lt;$D2777,12,$D2777-SUM(K2774)),0)),0),0)</f>
        <v>0</v>
      </c>
      <c r="L2774" s="5">
        <f ca="1">IF(AND($G2775,NOT(ISTEXT($G2774)),ISNUMBER(Poczatek),ISNUMBER(Koniec_Projekt)),IFERROR(IF($D2774=LataProjekcji,$F2774,IF($D2774&lt;LataProjekcji,IF((SUM($K2774:K2774)+12)&lt;$D2777,12,$D2777-SUM($K2774:K2774)),0)),0),0)</f>
        <v>0</v>
      </c>
      <c r="M2774" s="5">
        <f ca="1">IF(AND($G2775,NOT(ISTEXT($G2774)),ISNUMBER(Poczatek),ISNUMBER(Koniec_Projekt)),IFERROR(IF($D2774=LataProjekcji,$F2774,IF($D2774&lt;LataProjekcji,IF((SUM($K2774:L2774)+12)&lt;$D2777,12,$D2777-SUM($K2774:L2774)),0)),0),0)</f>
        <v>0</v>
      </c>
      <c r="N2774" s="5">
        <f ca="1">IF(AND($G2775,NOT(ISTEXT($G2774)),ISNUMBER(Poczatek),ISNUMBER(Koniec_Projekt)),IFERROR(IF($D2774=LataProjekcji,$F2774,IF($D2774&lt;LataProjekcji,IF((SUM($K2774:M2774)+12)&lt;$D2777,12,$D2777-SUM($K2774:M2774)),0)),0),0)</f>
        <v>0</v>
      </c>
      <c r="O2774" s="5">
        <f ca="1">IF(AND($G2775,NOT(ISTEXT($G2774)),ISNUMBER(Poczatek),ISNUMBER(Koniec_Projekt)),IFERROR(IF($D2774=LataProjekcji,$F2774,IF($D2774&lt;LataProjekcji,IF((SUM($K2774:N2774)+12)&lt;$D2777,12,$D2777-SUM($K2774:N2774)),0)),0),0)</f>
        <v>0</v>
      </c>
      <c r="P2774" s="5">
        <f ca="1">IF(AND($G2775,NOT(ISTEXT($G2774)),ISNUMBER(Poczatek),ISNUMBER(Koniec_Projekt)),IFERROR(IF($D2774=LataProjekcji,$F2774,IF($D2774&lt;LataProjekcji,IF((SUM($K2774:O2774)+12)&lt;$D2777,12,$D2777-SUM($K2774:O2774)),0)),0),0)</f>
        <v>0</v>
      </c>
      <c r="Q2774" s="5">
        <f ca="1">IF(AND($G2775,NOT(ISTEXT($G2774)),ISNUMBER(Poczatek),ISNUMBER(Koniec_Projekt)),IFERROR(IF($D2774=LataProjekcji,$F2774,IF($D2774&lt;LataProjekcji,IF((SUM($K2774:P2774)+12)&lt;$D2777,12,$D2777-SUM($K2774:P2774)),0)),0),0)</f>
        <v>0</v>
      </c>
      <c r="R2774" s="5">
        <f ca="1">IF(AND($G2775,NOT(ISTEXT($G2774)),ISNUMBER(Poczatek),ISNUMBER(Koniec_Projekt)),IFERROR(IF($D2774=LataProjekcji,$F2774,IF($D2774&lt;LataProjekcji,IF((SUM($K2774:Q2774)+12)&lt;$D2777,12,$D2777-SUM($K2774:Q2774)),0)),0),0)</f>
        <v>0</v>
      </c>
      <c r="S2774" s="5">
        <f ca="1">IF(AND($G2775,NOT(ISTEXT($G2774)),ISNUMBER(Poczatek),ISNUMBER(Koniec_Projekt)),IFERROR(IF($D2774=LataProjekcji,$F2774,IF($D2774&lt;LataProjekcji,IF((SUM($K2774:R2774)+12)&lt;$D2777,12,$D2777-SUM($K2774:R2774)),0)),0),0)</f>
        <v>0</v>
      </c>
      <c r="T2774" s="5">
        <f ca="1">IF(AND($G2775,NOT(ISTEXT($G2774)),ISNUMBER(Poczatek),ISNUMBER(Koniec_Projekt)),IFERROR(IF($D2774=LataProjekcji,$F2774,IF($D2774&lt;LataProjekcji,IF((SUM($K2774:S2774)+12)&lt;$D2777,12,$D2777-SUM($K2774:S2774)),0)),0),0)</f>
        <v>0</v>
      </c>
      <c r="U2774" s="5">
        <f ca="1">IF(AND($G2775,NOT(ISTEXT($G2774)),ISNUMBER(Poczatek),ISNUMBER(Koniec_Projekt)),IFERROR(IF($D2774=LataProjekcji,$F2774,IF($D2774&lt;LataProjekcji,IF((SUM($K2774:T2774)+12)&lt;$D2777,12,$D2777-SUM($K2774:T2774)),0)),0),0)</f>
        <v>0</v>
      </c>
      <c r="V2774" s="5">
        <f ca="1">IF(AND($G2775,NOT(ISTEXT($G2774)),ISNUMBER(Poczatek),ISNUMBER(Koniec_Projekt)),IFERROR(IF($D2774=LataProjekcji,$F2774,IF($D2774&lt;LataProjekcji,IF((SUM($K2774:U2774)+12)&lt;$D2777,12,$D2777-SUM($K2774:U2774)),0)),0),0)</f>
        <v>0</v>
      </c>
      <c r="W2774" s="5">
        <f ca="1">IF(AND($G2775,NOT(ISTEXT($G2774)),ISNUMBER(Poczatek),ISNUMBER(Koniec_Projekt)),IFERROR(IF($D2774=LataProjekcji,$F2774,IF($D2774&lt;LataProjekcji,IF((SUM($K2774:V2774)+12)&lt;$D2777,12,$D2777-SUM($K2774:V2774)),0)),0),0)</f>
        <v>0</v>
      </c>
      <c r="X2774" s="5">
        <f ca="1">IF(AND($G2775,NOT(ISTEXT($G2774)),ISNUMBER(Poczatek),ISNUMBER(Koniec_Projekt)),IFERROR(IF($D2774=LataProjekcji,$F2774,IF($D2774&lt;LataProjekcji,IF((SUM($K2774:W2774)+12)&lt;$D2777,12,$D2777-SUM($K2774:W2774)),0)),0),0)</f>
        <v>0</v>
      </c>
    </row>
    <row r="2775" spans="2:24" hidden="1">
      <c r="B2775" s="554" t="s">
        <v>807</v>
      </c>
      <c r="D2775" s="5">
        <f ca="1">D1609</f>
        <v>0</v>
      </c>
      <c r="E2775" s="474">
        <f ca="1">E1609</f>
        <v>0</v>
      </c>
      <c r="F2775" s="474">
        <f ca="1">F1609</f>
        <v>0</v>
      </c>
      <c r="G2775" s="1" t="b">
        <f>NOT(ISBLANK(am_maszyny))</f>
        <v>0</v>
      </c>
      <c r="H2775" s="566" t="b">
        <f ca="1">SUM(K2775:X2775)=E2777</f>
        <v>1</v>
      </c>
      <c r="I2775" s="1" t="s">
        <v>802</v>
      </c>
      <c r="K2775" s="565">
        <f ca="1">IF(AND($G2775,NOT(ISTEXT($G2774)),ISNUMBER(Poczatek),ISNUMBER(Koniec_Projekt)),IFERROR(IF($D2774=LataProjekcji,IF($F2774&gt;$E2777,$E2777,$F2774),IF($D2777&gt;=$E2777,(IF($D2774&lt;LataProjekcji,IF((SUM(J2775:$K2775)+12)&lt;$E2777,12,$E2777-SUM(J2775:$K2775)),0)),(IF($D2774&lt;LataProjekcji,IF((SUM(J2775:$K2775)+12)&lt;$D2777,12,$D2777-SUM(J2775:$K2775)),0)))),0),0)</f>
        <v>0</v>
      </c>
      <c r="L2775" s="565">
        <f ca="1">IF(AND($G2775,NOT(ISTEXT($G2774)),ISNUMBER(Poczatek),ISNUMBER(Koniec_Projekt)),IFERROR(IF($D2774=LataProjekcji,IF($F2774&gt;$E2777,$E2777,$F2774),IF($D2777&gt;=$E2777,(IF($D2774&lt;LataProjekcji,IF((SUM($K2775:K2775)+12)&lt;$E2777,12,$E2777-SUM($K2775:K2775)),0)),(IF($D2774&lt;LataProjekcji,IF((SUM($K2775:K2775)+12)&lt;$D2777,12,$D2777-SUM($K2775:K2775)),0)))),0),0)</f>
        <v>0</v>
      </c>
      <c r="M2775" s="565">
        <f ca="1">IF(AND($G2775,NOT(ISTEXT($G2774)),ISNUMBER(Poczatek),ISNUMBER(Koniec_Projekt)),IFERROR(IF($D2774=LataProjekcji,IF($F2774&gt;$E2777,$E2777,$F2774),IF($D2777&gt;=$E2777,(IF($D2774&lt;LataProjekcji,IF((SUM($K2775:L2775)+12)&lt;$E2777,12,$E2777-SUM($K2775:L2775)),0)),(IF($D2774&lt;LataProjekcji,IF((SUM($K2775:L2775)+12)&lt;$D2777,12,$D2777-SUM($K2775:L2775)),0)))),0),0)</f>
        <v>0</v>
      </c>
      <c r="N2775" s="565">
        <f ca="1">IF(AND($G2775,NOT(ISTEXT($G2774)),ISNUMBER(Poczatek),ISNUMBER(Koniec_Projekt)),IFERROR(IF($D2774=LataProjekcji,IF($F2774&gt;$E2777,$E2777,$F2774),IF($D2777&gt;=$E2777,(IF($D2774&lt;LataProjekcji,IF((SUM($K2775:M2775)+12)&lt;$E2777,12,$E2777-SUM($K2775:M2775)),0)),(IF($D2774&lt;LataProjekcji,IF((SUM($K2775:M2775)+12)&lt;$D2777,12,$D2777-SUM($K2775:M2775)),0)))),0),0)</f>
        <v>0</v>
      </c>
      <c r="O2775" s="565">
        <f ca="1">IF(AND($G2775,NOT(ISTEXT($G2774)),ISNUMBER(Poczatek),ISNUMBER(Koniec_Projekt)),IFERROR(IF($D2774=LataProjekcji,IF($F2774&gt;$E2777,$E2777,$F2774),IF($D2777&gt;=$E2777,(IF($D2774&lt;LataProjekcji,IF((SUM($K2775:N2775)+12)&lt;$E2777,12,$E2777-SUM($K2775:N2775)),0)),(IF($D2774&lt;LataProjekcji,IF((SUM($K2775:N2775)+12)&lt;$D2777,12,$D2777-SUM($K2775:N2775)),0)))),0),0)</f>
        <v>0</v>
      </c>
      <c r="P2775" s="565">
        <f ca="1">IF(AND($G2775,NOT(ISTEXT($G2774)),ISNUMBER(Poczatek),ISNUMBER(Koniec_Projekt)),IFERROR(IF($D2774=LataProjekcji,IF($F2774&gt;$E2777,$E2777,$F2774),IF($D2777&gt;=$E2777,(IF($D2774&lt;LataProjekcji,IF((SUM($K2775:O2775)+12)&lt;$E2777,12,$E2777-SUM($K2775:O2775)),0)),(IF($D2774&lt;LataProjekcji,IF((SUM($K2775:O2775)+12)&lt;$D2777,12,$D2777-SUM($K2775:O2775)),0)))),0),0)</f>
        <v>0</v>
      </c>
      <c r="Q2775" s="565">
        <f ca="1">IF(AND($G2775,NOT(ISTEXT($G2774)),ISNUMBER(Poczatek),ISNUMBER(Koniec_Projekt)),IFERROR(IF($D2774=LataProjekcji,IF($F2774&gt;$E2777,$E2777,$F2774),IF($D2777&gt;=$E2777,(IF($D2774&lt;LataProjekcji,IF((SUM($K2775:P2775)+12)&lt;$E2777,12,$E2777-SUM($K2775:P2775)),0)),(IF($D2774&lt;LataProjekcji,IF((SUM($K2775:P2775)+12)&lt;$D2777,12,$D2777-SUM($K2775:P2775)),0)))),0),0)</f>
        <v>0</v>
      </c>
      <c r="R2775" s="565">
        <f ca="1">IF(AND($G2775,NOT(ISTEXT($G2774)),ISNUMBER(Poczatek),ISNUMBER(Koniec_Projekt)),IFERROR(IF($D2774=LataProjekcji,IF($F2774&gt;$E2777,$E2777,$F2774),IF($D2777&gt;=$E2777,(IF($D2774&lt;LataProjekcji,IF((SUM($K2775:Q2775)+12)&lt;$E2777,12,$E2777-SUM($K2775:Q2775)),0)),(IF($D2774&lt;LataProjekcji,IF((SUM($K2775:Q2775)+12)&lt;$D2777,12,$D2777-SUM($K2775:Q2775)),0)))),0),0)</f>
        <v>0</v>
      </c>
      <c r="S2775" s="565">
        <f ca="1">IF(AND($G2775,NOT(ISTEXT($G2774)),ISNUMBER(Poczatek),ISNUMBER(Koniec_Projekt)),IFERROR(IF($D2774=LataProjekcji,IF($F2774&gt;$E2777,$E2777,$F2774),IF($D2777&gt;=$E2777,(IF($D2774&lt;LataProjekcji,IF((SUM($K2775:R2775)+12)&lt;$E2777,12,$E2777-SUM($K2775:R2775)),0)),(IF($D2774&lt;LataProjekcji,IF((SUM($K2775:R2775)+12)&lt;$D2777,12,$D2777-SUM($K2775:R2775)),0)))),0),0)</f>
        <v>0</v>
      </c>
      <c r="T2775" s="565">
        <f ca="1">IF(AND($G2775,NOT(ISTEXT($G2774)),ISNUMBER(Poczatek),ISNUMBER(Koniec_Projekt)),IFERROR(IF($D2774=LataProjekcji,IF($F2774&gt;$E2777,$E2777,$F2774),IF($D2777&gt;=$E2777,(IF($D2774&lt;LataProjekcji,IF((SUM($K2775:S2775)+12)&lt;$E2777,12,$E2777-SUM($K2775:S2775)),0)),(IF($D2774&lt;LataProjekcji,IF((SUM($K2775:S2775)+12)&lt;$D2777,12,$D2777-SUM($K2775:S2775)),0)))),0),0)</f>
        <v>0</v>
      </c>
      <c r="U2775" s="565">
        <f ca="1">IF(AND($G2775,NOT(ISTEXT($G2774)),ISNUMBER(Poczatek),ISNUMBER(Koniec_Projekt)),IFERROR(IF($D2774=LataProjekcji,IF($F2774&gt;$E2777,$E2777,$F2774),IF($D2777&gt;=$E2777,(IF($D2774&lt;LataProjekcji,IF((SUM($K2775:T2775)+12)&lt;$E2777,12,$E2777-SUM($K2775:T2775)),0)),(IF($D2774&lt;LataProjekcji,IF((SUM($K2775:T2775)+12)&lt;$D2777,12,$D2777-SUM($K2775:T2775)),0)))),0),0)</f>
        <v>0</v>
      </c>
      <c r="V2775" s="565">
        <f ca="1">IF(AND($G2775,NOT(ISTEXT($G2774)),ISNUMBER(Poczatek),ISNUMBER(Koniec_Projekt)),IFERROR(IF($D2774=LataProjekcji,IF($F2774&gt;$E2777,$E2777,$F2774),IF($D2777&gt;=$E2777,(IF($D2774&lt;LataProjekcji,IF((SUM($K2775:U2775)+12)&lt;$E2777,12,$E2777-SUM($K2775:U2775)),0)),(IF($D2774&lt;LataProjekcji,IF((SUM($K2775:U2775)+12)&lt;$D2777,12,$D2777-SUM($K2775:U2775)),0)))),0),0)</f>
        <v>0</v>
      </c>
      <c r="W2775" s="565">
        <f ca="1">IF(AND($G2775,NOT(ISTEXT($G2774)),ISNUMBER(Poczatek),ISNUMBER(Koniec_Projekt)),IFERROR(IF($D2774=LataProjekcji,IF($F2774&gt;$E2777,$E2777,$F2774),IF($D2777&gt;=$E2777,(IF($D2774&lt;LataProjekcji,IF((SUM($K2775:V2775)+12)&lt;$E2777,12,$E2777-SUM($K2775:V2775)),0)),(IF($D2774&lt;LataProjekcji,IF((SUM($K2775:V2775)+12)&lt;$D2777,12,$D2777-SUM($K2775:V2775)),0)))),0),0)</f>
        <v>0</v>
      </c>
      <c r="X2775" s="565">
        <f ca="1">IF(AND($G2775,NOT(ISTEXT($G2774)),ISNUMBER(Poczatek),ISNUMBER(Koniec_Projekt)),IFERROR(IF($D2774=LataProjekcji,IF($F2774&gt;$E2777,$E2777,$F2774),IF($D2777&gt;=$E2777,(IF($D2774&lt;LataProjekcji,IF((SUM($K2775:W2775)+12)&lt;$E2777,12,$E2777-SUM($K2775:W2775)),0)),(IF($D2774&lt;LataProjekcji,IF((SUM($K2775:W2775)+12)&lt;$D2777,12,$D2777-SUM($K2775:W2775)),0)))),0),0)</f>
        <v>0</v>
      </c>
    </row>
    <row r="2776" spans="2:24" hidden="1">
      <c r="B2776" s="554" t="s">
        <v>806</v>
      </c>
      <c r="D2776" s="474">
        <f ca="1">D1610</f>
        <v>0</v>
      </c>
      <c r="E2776" s="474">
        <f ca="1">IF(D2775&gt;10,ROUND(D2776/12,2),D2776)</f>
        <v>0</v>
      </c>
      <c r="F2776" s="552">
        <f>Koniec_Projekt</f>
        <v>0</v>
      </c>
      <c r="G2776" s="330">
        <f>Miesiac_Koniec_Projekt</f>
        <v>0</v>
      </c>
      <c r="H2776" s="566" t="b">
        <f ca="1">SUM(K2776:X2776)=D2775</f>
        <v>1</v>
      </c>
      <c r="I2776" s="1" t="s">
        <v>739</v>
      </c>
      <c r="K2776" s="256">
        <f ca="1">IF(AND($G2775,NOT(ISTEXT($G2774)),ISNUMBER(Poczatek),ISNUMBER(Koniec_Projekt)),IFERROR(IF(LataProjekcji=$F2777,ROUND($D2775,0),ROUND(K2774*$E2776,0)),0),0)</f>
        <v>0</v>
      </c>
      <c r="L2776" s="5">
        <f ca="1">IF(AND($G2775,NOT(ISTEXT($G2774)),ISNUMBER(Poczatek),ISNUMBER(Koniec_Projekt)),IFERROR(IF(LataProjekcji=$F2777,ROUND($D2775-SUM(K2776:$K2776),0),ROUND(L2774*$E2776,0)),0),0)</f>
        <v>0</v>
      </c>
      <c r="M2776" s="5">
        <f ca="1">IF(AND($G2775,NOT(ISTEXT($G2774)),ISNUMBER(Poczatek),ISNUMBER(Koniec_Projekt)),IFERROR(IF(LataProjekcji=$F2777,ROUND($D2775-SUM($K2776:L2776),0),ROUND(M2774*$E2776,0)),0),0)</f>
        <v>0</v>
      </c>
      <c r="N2776" s="5">
        <f ca="1">IF(AND($G2775,NOT(ISTEXT($G2774)),ISNUMBER(Poczatek),ISNUMBER(Koniec_Projekt)),IFERROR(IF(LataProjekcji=$F2777,ROUND($D2775-SUM($K2776:M2776),0),ROUND(N2774*$E2776,0)),0),0)</f>
        <v>0</v>
      </c>
      <c r="O2776" s="5">
        <f ca="1">IF(AND($G2775,NOT(ISTEXT($G2774)),ISNUMBER(Poczatek),ISNUMBER(Koniec_Projekt)),IFERROR(IF(LataProjekcji=$F2777,ROUND($D2775-SUM($K2776:N2776),0),ROUND(O2774*$E2776,0)),0),0)</f>
        <v>0</v>
      </c>
      <c r="P2776" s="5">
        <f ca="1">IF(AND($G2775,NOT(ISTEXT($G2774)),ISNUMBER(Poczatek),ISNUMBER(Koniec_Projekt)),IFERROR(IF(LataProjekcji=$F2777,ROUND($D2775-SUM($K2776:O2776),0),ROUND(P2774*$E2776,0)),0),0)</f>
        <v>0</v>
      </c>
      <c r="Q2776" s="5">
        <f ca="1">IF(AND($G2775,NOT(ISTEXT($G2774)),ISNUMBER(Poczatek),ISNUMBER(Koniec_Projekt)),IFERROR(IF(LataProjekcji=$F2777,ROUND($D2775-SUM($K2776:P2776),0),ROUND(Q2774*$E2776,0)),0),0)</f>
        <v>0</v>
      </c>
      <c r="R2776" s="5">
        <f ca="1">IF(AND($G2775,NOT(ISTEXT($G2774)),ISNUMBER(Poczatek),ISNUMBER(Koniec_Projekt)),IFERROR(IF(LataProjekcji=$F2777,ROUND($D2775-SUM($K2776:Q2776),0),ROUND(R2774*$E2776,0)),0),0)</f>
        <v>0</v>
      </c>
      <c r="S2776" s="5">
        <f ca="1">IF(AND($G2775,NOT(ISTEXT($G2774)),ISNUMBER(Poczatek),ISNUMBER(Koniec_Projekt)),IFERROR(IF(LataProjekcji=$F2777,ROUND($D2775-SUM($K2776:R2776),0),ROUND(S2774*$E2776,0)),0),0)</f>
        <v>0</v>
      </c>
      <c r="T2776" s="5">
        <f ca="1">IF(AND($G2775,NOT(ISTEXT($G2774)),ISNUMBER(Poczatek),ISNUMBER(Koniec_Projekt)),IFERROR(IF(LataProjekcji=$F2777,ROUND($D2775-SUM($K2776:S2776),0),ROUND(T2774*$E2776,0)),0),0)</f>
        <v>0</v>
      </c>
      <c r="U2776" s="5">
        <f ca="1">IF(AND($G2775,NOT(ISTEXT($G2774)),ISNUMBER(Poczatek),ISNUMBER(Koniec_Projekt)),IFERROR(IF(LataProjekcji=$F2777,ROUND($D2775-SUM($K2776:T2776),0),ROUND(U2774*$E2776,0)),0),0)</f>
        <v>0</v>
      </c>
      <c r="V2776" s="5">
        <f ca="1">IF(AND($G2775,NOT(ISTEXT($G2774)),ISNUMBER(Poczatek),ISNUMBER(Koniec_Projekt)),IFERROR(IF(LataProjekcji=$F2777,ROUND($D2775-SUM($K2776:U2776),0),ROUND(V2774*$E2776,0)),0),0)</f>
        <v>0</v>
      </c>
      <c r="W2776" s="5">
        <f ca="1">IF(AND($G2775,NOT(ISTEXT($G2774)),ISNUMBER(Poczatek),ISNUMBER(Koniec_Projekt)),IFERROR(IF(LataProjekcji=$F2777,ROUND($D2775-SUM($K2776:V2776),0),ROUND(W2774*$E2776,0)),0),0)</f>
        <v>0</v>
      </c>
      <c r="X2776" s="5">
        <f ca="1">IF(AND($G2775,NOT(ISTEXT($G2774)),ISNUMBER(Poczatek),ISNUMBER(Koniec_Projekt)),IFERROR(IF(LataProjekcji=$F2777,ROUND($D2775-SUM($K2776:W2776),0),ROUND(X2774*$E2776,0)),0),0)</f>
        <v>0</v>
      </c>
    </row>
    <row r="2777" spans="2:24" hidden="1">
      <c r="B2777" s="554" t="s">
        <v>803</v>
      </c>
      <c r="D2777" s="1">
        <f ca="1">IFERROR(ROUNDUP(D2775/E2776,0),0)</f>
        <v>0</v>
      </c>
      <c r="E2777" s="1">
        <f ca="1">IF(D2777=0,0,DATEDIF(DATE(D2774,E2774,1),DATE(F2776,G2776,1),"m"))</f>
        <v>0</v>
      </c>
      <c r="F2777" s="1" t="str">
        <f ca="1">IFERROR(YEAR(G2774),"brak daty")</f>
        <v>brak daty</v>
      </c>
      <c r="G2777" s="1" t="str">
        <f ca="1">IFERROR(MONTH(G2774),"brak daty")</f>
        <v>brak daty</v>
      </c>
      <c r="I2777" s="1" t="s">
        <v>444</v>
      </c>
      <c r="K2777" s="5">
        <f ca="1">IF(AND($G2775,NOT(ISTEXT($G2774)),ISNUMBER(Poczatek),ISNUMBER(Koniec_Projekt)),IFERROR(IF(LataProjekcji=$F2776,IF(AND($G2776=$G2777,$F2776=$F2777),ROUND($D2775-SUM($K2777),0),ROUND(K2775*$E2776,0)),IF(LataProjekcji&gt;$F2776,0,ROUND(K2775*$E2776,0))),0),0)</f>
        <v>0</v>
      </c>
      <c r="L2777" s="5">
        <f ca="1">IF(AND($G2775,NOT(ISTEXT($G2774)),ISNUMBER(Poczatek),ISNUMBER(Koniec_Projekt)),IFERROR(IF(LataProjekcji=$F2776,IF(AND($G2776=$G2777,$F2776=$F2777),ROUND($D2775-SUM($K2777:K2777),0),ROUND(L2775*$E2776,0)),IF(LataProjekcji&gt;$F2776,0,ROUND(L2775*$E2776,0))),0),0)</f>
        <v>0</v>
      </c>
      <c r="M2777" s="5">
        <f ca="1">IF(AND($G2775,NOT(ISTEXT($G2774)),ISNUMBER(Poczatek),ISNUMBER(Koniec_Projekt)),IFERROR(IF(LataProjekcji=$F2776,IF(AND($G2776=$G2777,$F2776=$F2777),ROUND($D2775-SUM($K2777:L2777),0),ROUND(M2775*$E2776,0)),IF(LataProjekcji&gt;$F2776,0,ROUND(M2775*$E2776,0))),0),0)</f>
        <v>0</v>
      </c>
      <c r="N2777" s="5">
        <f ca="1">IF(AND($G2775,NOT(ISTEXT($G2774)),ISNUMBER(Poczatek),ISNUMBER(Koniec_Projekt)),IFERROR(IF(LataProjekcji=$F2776,IF(AND($G2776=$G2777,$F2776=$F2777),ROUND($D2775-SUM($K2777:M2777),0),ROUND(N2775*$E2776,0)),IF(LataProjekcji&gt;$F2776,0,ROUND(N2775*$E2776,0))),0),0)</f>
        <v>0</v>
      </c>
      <c r="O2777" s="5">
        <f ca="1">IF(AND($G2775,NOT(ISTEXT($G2774)),ISNUMBER(Poczatek),ISNUMBER(Koniec_Projekt)),IFERROR(IF(LataProjekcji=$F2776,IF(AND($G2776=$G2777,$F2776=$F2777),ROUND($D2775-SUM($K2777:N2777),0),ROUND(O2775*$E2776,0)),IF(LataProjekcji&gt;$F2776,0,ROUND(O2775*$E2776,0))),0),0)</f>
        <v>0</v>
      </c>
      <c r="P2777" s="5">
        <f ca="1">IF(AND($G2775,NOT(ISTEXT($G2774)),ISNUMBER(Poczatek),ISNUMBER(Koniec_Projekt)),IFERROR(IF(LataProjekcji=$F2776,IF(AND($G2776=$G2777,$F2776=$F2777),ROUND($D2775-SUM($K2777:O2777),0),ROUND(P2775*$E2776,0)),IF(LataProjekcji&gt;$F2776,0,ROUND(P2775*$E2776,0))),0),0)</f>
        <v>0</v>
      </c>
      <c r="Q2777" s="5">
        <f ca="1">IF(AND($G2775,NOT(ISTEXT($G2774)),ISNUMBER(Poczatek),ISNUMBER(Koniec_Projekt)),IFERROR(IF(LataProjekcji=$F2776,IF(AND($G2776=$G2777,$F2776=$F2777),ROUND($D2775-SUM($K2777:P2777),0),ROUND(Q2775*$E2776,0)),IF(LataProjekcji&gt;$F2776,0,ROUND(Q2775*$E2776,0))),0),0)</f>
        <v>0</v>
      </c>
      <c r="R2777" s="5">
        <f ca="1">IF(AND($G2775,NOT(ISTEXT($G2774)),ISNUMBER(Poczatek),ISNUMBER(Koniec_Projekt)),IFERROR(IF(LataProjekcji=$F2776,IF(AND($G2776=$G2777,$F2776=$F2777),ROUND($D2775-SUM($K2777:Q2777),0),ROUND(R2775*$E2776,0)),IF(LataProjekcji&gt;$F2776,0,ROUND(R2775*$E2776,0))),0),0)</f>
        <v>0</v>
      </c>
      <c r="S2777" s="5">
        <f ca="1">IF(AND($G2775,NOT(ISTEXT($G2774)),ISNUMBER(Poczatek),ISNUMBER(Koniec_Projekt)),IFERROR(IF(LataProjekcji=$F2776,IF(AND($G2776=$G2777,$F2776=$F2777),ROUND($D2775-SUM($K2777:R2777),0),ROUND(S2775*$E2776,0)),IF(LataProjekcji&gt;$F2776,0,ROUND(S2775*$E2776,0))),0),0)</f>
        <v>0</v>
      </c>
      <c r="T2777" s="5">
        <f ca="1">IF(AND($G2775,NOT(ISTEXT($G2774)),ISNUMBER(Poczatek),ISNUMBER(Koniec_Projekt)),IFERROR(IF(LataProjekcji=$F2776,IF(AND($G2776=$G2777,$F2776=$F2777),ROUND($D2775-SUM($K2777:S2777),0),ROUND(T2775*$E2776,0)),IF(LataProjekcji&gt;$F2776,0,ROUND(T2775*$E2776,0))),0),0)</f>
        <v>0</v>
      </c>
      <c r="U2777" s="5">
        <f ca="1">IF(AND($G2775,NOT(ISTEXT($G2774)),ISNUMBER(Poczatek),ISNUMBER(Koniec_Projekt)),IFERROR(IF(LataProjekcji=$F2776,IF(AND($G2776=$G2777,$F2776=$F2777),ROUND($D2775-SUM($K2777:T2777),0),ROUND(U2775*$E2776,0)),IF(LataProjekcji&gt;$F2776,0,ROUND(U2775*$E2776,0))),0),0)</f>
        <v>0</v>
      </c>
      <c r="V2777" s="5">
        <f ca="1">IF(AND($G2775,NOT(ISTEXT($G2774)),ISNUMBER(Poczatek),ISNUMBER(Koniec_Projekt)),IFERROR(IF(LataProjekcji=$F2776,IF(AND($G2776=$G2777,$F2776=$F2777),ROUND($D2775-SUM($K2777:U2777),0),ROUND(V2775*$E2776,0)),IF(LataProjekcji&gt;$F2776,0,ROUND(V2775*$E2776,0))),0),0)</f>
        <v>0</v>
      </c>
      <c r="W2777" s="5">
        <f ca="1">IF(AND($G2775,NOT(ISTEXT($G2774)),ISNUMBER(Poczatek),ISNUMBER(Koniec_Projekt)),IFERROR(IF(LataProjekcji=$F2776,IF(AND($G2776=$G2777,$F2776=$F2777),ROUND($D2775-SUM($K2777:V2777),0),ROUND(W2775*$E2776,0)),IF(LataProjekcji&gt;$F2776,0,ROUND(W2775*$E2776,0))),0),0)</f>
        <v>0</v>
      </c>
      <c r="X2777" s="5">
        <f ca="1">IF(AND($G2775,NOT(ISTEXT($G2774)),ISNUMBER(Poczatek),ISNUMBER(Koniec_Projekt)),IFERROR(IF(LataProjekcji=$F2776,IF(AND($G2776=$G2777,$F2776=$F2777),ROUND($D2775-SUM($K2777:W2777),0),ROUND(X2775*$E2776,0)),IF(LataProjekcji&gt;$F2776,0,ROUND(X2775*$E2776,0))),0),0)</f>
        <v>0</v>
      </c>
    </row>
    <row r="2778" spans="2:24" ht="12.75" hidden="1" thickBot="1">
      <c r="B2778" s="555" t="s">
        <v>804</v>
      </c>
      <c r="C2778" s="556"/>
      <c r="D2778" s="557">
        <f ca="1">IF(D2775&gt;10,ROUND((D2777-1)*E2776,0),E2776)</f>
        <v>0</v>
      </c>
      <c r="E2778" s="557">
        <f ca="1">D2775-D2778</f>
        <v>0</v>
      </c>
      <c r="F2778" s="556"/>
      <c r="G2778" s="556"/>
      <c r="H2778" s="556"/>
      <c r="I2778" s="556"/>
      <c r="J2778" s="556"/>
      <c r="K2778" s="556"/>
      <c r="L2778" s="556"/>
      <c r="M2778" s="556"/>
      <c r="N2778" s="556"/>
      <c r="O2778" s="556"/>
      <c r="P2778" s="556"/>
      <c r="Q2778" s="556"/>
      <c r="R2778" s="556"/>
      <c r="S2778" s="556"/>
      <c r="T2778" s="556"/>
      <c r="U2778" s="556"/>
      <c r="V2778" s="556"/>
      <c r="W2778" s="556"/>
      <c r="X2778" s="556"/>
    </row>
    <row r="2779" spans="2:24" ht="12.75" hidden="1" thickTop="1"/>
    <row r="2780" spans="2:24" ht="12.75" hidden="1" thickBot="1">
      <c r="B2780" s="558" t="str">
        <f ca="1">"nazwa ST: "&amp;B1614</f>
        <v>nazwa ST: 0</v>
      </c>
      <c r="C2780" s="558"/>
      <c r="D2780" s="559">
        <f>D1614</f>
        <v>158</v>
      </c>
      <c r="E2780" s="558"/>
      <c r="F2780" s="558"/>
      <c r="G2780" s="558"/>
      <c r="H2780" s="558"/>
      <c r="I2780" s="558"/>
      <c r="J2780" s="558"/>
      <c r="K2780" s="567" t="str">
        <f t="shared" ref="K2780:X2780" si="1776">LataProjekcji</f>
        <v>Uzupełnij dane</v>
      </c>
      <c r="L2780" s="567" t="str">
        <f t="shared" si="1776"/>
        <v/>
      </c>
      <c r="M2780" s="567" t="str">
        <f t="shared" si="1776"/>
        <v/>
      </c>
      <c r="N2780" s="567" t="str">
        <f t="shared" si="1776"/>
        <v/>
      </c>
      <c r="O2780" s="567" t="str">
        <f t="shared" si="1776"/>
        <v/>
      </c>
      <c r="P2780" s="567" t="str">
        <f t="shared" si="1776"/>
        <v/>
      </c>
      <c r="Q2780" s="567" t="str">
        <f t="shared" si="1776"/>
        <v/>
      </c>
      <c r="R2780" s="567" t="str">
        <f t="shared" si="1776"/>
        <v/>
      </c>
      <c r="S2780" s="567" t="str">
        <f t="shared" si="1776"/>
        <v/>
      </c>
      <c r="T2780" s="567" t="str">
        <f t="shared" si="1776"/>
        <v/>
      </c>
      <c r="U2780" s="567" t="str">
        <f t="shared" si="1776"/>
        <v/>
      </c>
      <c r="V2780" s="567" t="str">
        <f t="shared" si="1776"/>
        <v/>
      </c>
      <c r="W2780" s="567" t="str">
        <f t="shared" si="1776"/>
        <v/>
      </c>
      <c r="X2780" s="567" t="str">
        <f t="shared" si="1776"/>
        <v/>
      </c>
    </row>
    <row r="2781" spans="2:24" hidden="1">
      <c r="B2781" s="554" t="s">
        <v>805</v>
      </c>
      <c r="D2781" s="1">
        <f ca="1">D1615</f>
        <v>1900</v>
      </c>
      <c r="E2781" s="1">
        <f ca="1">E1615</f>
        <v>1</v>
      </c>
      <c r="F2781" s="1">
        <f ca="1">IF(D2782&gt;10,F1615,1)</f>
        <v>1</v>
      </c>
      <c r="G2781" s="553" t="str">
        <f ca="1">IF(ISBLANK(OFFSET($E$269,$D2780,0)),"brak daty",IF(D2782&gt;10,EDATE(OFFSET($E$269,$D2780,0),D2784),DATE(D2781,E2781,1)))</f>
        <v>brak daty</v>
      </c>
      <c r="H2781" s="566" t="b">
        <f ca="1">SUM(K2781:X2781)=D2784</f>
        <v>1</v>
      </c>
      <c r="I2781" s="1" t="s">
        <v>801</v>
      </c>
      <c r="K2781" s="5">
        <f ca="1">IF(AND($G2782,NOT(ISTEXT($G2781)),ISNUMBER(Poczatek),ISNUMBER(Koniec_Projekt)),IFERROR(IF($D2781=LataProjekcji,$F2781,IF($D2781&lt;LataProjekcji,IF((SUM(K2781)+12)&lt;$D2784,12,$D2784-SUM(K2781)),0)),0),0)</f>
        <v>0</v>
      </c>
      <c r="L2781" s="5">
        <f ca="1">IF(AND($G2782,NOT(ISTEXT($G2781)),ISNUMBER(Poczatek),ISNUMBER(Koniec_Projekt)),IFERROR(IF($D2781=LataProjekcji,$F2781,IF($D2781&lt;LataProjekcji,IF((SUM($K2781:K2781)+12)&lt;$D2784,12,$D2784-SUM($K2781:K2781)),0)),0),0)</f>
        <v>0</v>
      </c>
      <c r="M2781" s="5">
        <f ca="1">IF(AND($G2782,NOT(ISTEXT($G2781)),ISNUMBER(Poczatek),ISNUMBER(Koniec_Projekt)),IFERROR(IF($D2781=LataProjekcji,$F2781,IF($D2781&lt;LataProjekcji,IF((SUM($K2781:L2781)+12)&lt;$D2784,12,$D2784-SUM($K2781:L2781)),0)),0),0)</f>
        <v>0</v>
      </c>
      <c r="N2781" s="5">
        <f ca="1">IF(AND($G2782,NOT(ISTEXT($G2781)),ISNUMBER(Poczatek),ISNUMBER(Koniec_Projekt)),IFERROR(IF($D2781=LataProjekcji,$F2781,IF($D2781&lt;LataProjekcji,IF((SUM($K2781:M2781)+12)&lt;$D2784,12,$D2784-SUM($K2781:M2781)),0)),0),0)</f>
        <v>0</v>
      </c>
      <c r="O2781" s="5">
        <f ca="1">IF(AND($G2782,NOT(ISTEXT($G2781)),ISNUMBER(Poczatek),ISNUMBER(Koniec_Projekt)),IFERROR(IF($D2781=LataProjekcji,$F2781,IF($D2781&lt;LataProjekcji,IF((SUM($K2781:N2781)+12)&lt;$D2784,12,$D2784-SUM($K2781:N2781)),0)),0),0)</f>
        <v>0</v>
      </c>
      <c r="P2781" s="5">
        <f ca="1">IF(AND($G2782,NOT(ISTEXT($G2781)),ISNUMBER(Poczatek),ISNUMBER(Koniec_Projekt)),IFERROR(IF($D2781=LataProjekcji,$F2781,IF($D2781&lt;LataProjekcji,IF((SUM($K2781:O2781)+12)&lt;$D2784,12,$D2784-SUM($K2781:O2781)),0)),0),0)</f>
        <v>0</v>
      </c>
      <c r="Q2781" s="5">
        <f ca="1">IF(AND($G2782,NOT(ISTEXT($G2781)),ISNUMBER(Poczatek),ISNUMBER(Koniec_Projekt)),IFERROR(IF($D2781=LataProjekcji,$F2781,IF($D2781&lt;LataProjekcji,IF((SUM($K2781:P2781)+12)&lt;$D2784,12,$D2784-SUM($K2781:P2781)),0)),0),0)</f>
        <v>0</v>
      </c>
      <c r="R2781" s="5">
        <f ca="1">IF(AND($G2782,NOT(ISTEXT($G2781)),ISNUMBER(Poczatek),ISNUMBER(Koniec_Projekt)),IFERROR(IF($D2781=LataProjekcji,$F2781,IF($D2781&lt;LataProjekcji,IF((SUM($K2781:Q2781)+12)&lt;$D2784,12,$D2784-SUM($K2781:Q2781)),0)),0),0)</f>
        <v>0</v>
      </c>
      <c r="S2781" s="5">
        <f ca="1">IF(AND($G2782,NOT(ISTEXT($G2781)),ISNUMBER(Poczatek),ISNUMBER(Koniec_Projekt)),IFERROR(IF($D2781=LataProjekcji,$F2781,IF($D2781&lt;LataProjekcji,IF((SUM($K2781:R2781)+12)&lt;$D2784,12,$D2784-SUM($K2781:R2781)),0)),0),0)</f>
        <v>0</v>
      </c>
      <c r="T2781" s="5">
        <f ca="1">IF(AND($G2782,NOT(ISTEXT($G2781)),ISNUMBER(Poczatek),ISNUMBER(Koniec_Projekt)),IFERROR(IF($D2781=LataProjekcji,$F2781,IF($D2781&lt;LataProjekcji,IF((SUM($K2781:S2781)+12)&lt;$D2784,12,$D2784-SUM($K2781:S2781)),0)),0),0)</f>
        <v>0</v>
      </c>
      <c r="U2781" s="5">
        <f ca="1">IF(AND($G2782,NOT(ISTEXT($G2781)),ISNUMBER(Poczatek),ISNUMBER(Koniec_Projekt)),IFERROR(IF($D2781=LataProjekcji,$F2781,IF($D2781&lt;LataProjekcji,IF((SUM($K2781:T2781)+12)&lt;$D2784,12,$D2784-SUM($K2781:T2781)),0)),0),0)</f>
        <v>0</v>
      </c>
      <c r="V2781" s="5">
        <f ca="1">IF(AND($G2782,NOT(ISTEXT($G2781)),ISNUMBER(Poczatek),ISNUMBER(Koniec_Projekt)),IFERROR(IF($D2781=LataProjekcji,$F2781,IF($D2781&lt;LataProjekcji,IF((SUM($K2781:U2781)+12)&lt;$D2784,12,$D2784-SUM($K2781:U2781)),0)),0),0)</f>
        <v>0</v>
      </c>
      <c r="W2781" s="5">
        <f ca="1">IF(AND($G2782,NOT(ISTEXT($G2781)),ISNUMBER(Poczatek),ISNUMBER(Koniec_Projekt)),IFERROR(IF($D2781=LataProjekcji,$F2781,IF($D2781&lt;LataProjekcji,IF((SUM($K2781:V2781)+12)&lt;$D2784,12,$D2784-SUM($K2781:V2781)),0)),0),0)</f>
        <v>0</v>
      </c>
      <c r="X2781" s="5">
        <f ca="1">IF(AND($G2782,NOT(ISTEXT($G2781)),ISNUMBER(Poczatek),ISNUMBER(Koniec_Projekt)),IFERROR(IF($D2781=LataProjekcji,$F2781,IF($D2781&lt;LataProjekcji,IF((SUM($K2781:W2781)+12)&lt;$D2784,12,$D2784-SUM($K2781:W2781)),0)),0),0)</f>
        <v>0</v>
      </c>
    </row>
    <row r="2782" spans="2:24" hidden="1">
      <c r="B2782" s="554" t="s">
        <v>807</v>
      </c>
      <c r="D2782" s="5">
        <f ca="1">D1616</f>
        <v>0</v>
      </c>
      <c r="E2782" s="474">
        <f ca="1">E1616</f>
        <v>0</v>
      </c>
      <c r="F2782" s="474">
        <f ca="1">F1616</f>
        <v>0</v>
      </c>
      <c r="G2782" s="1" t="b">
        <f>NOT(ISBLANK(am_maszyny))</f>
        <v>0</v>
      </c>
      <c r="H2782" s="566" t="b">
        <f ca="1">SUM(K2782:X2782)=E2784</f>
        <v>1</v>
      </c>
      <c r="I2782" s="1" t="s">
        <v>802</v>
      </c>
      <c r="K2782" s="565">
        <f ca="1">IF(AND($G2782,NOT(ISTEXT($G2781)),ISNUMBER(Poczatek),ISNUMBER(Koniec_Projekt)),IFERROR(IF($D2781=LataProjekcji,IF($F2781&gt;$E2784,$E2784,$F2781),IF($D2784&gt;=$E2784,(IF($D2781&lt;LataProjekcji,IF((SUM(J2782:$K2782)+12)&lt;$E2784,12,$E2784-SUM(J2782:$K2782)),0)),(IF($D2781&lt;LataProjekcji,IF((SUM(J2782:$K2782)+12)&lt;$D2784,12,$D2784-SUM(J2782:$K2782)),0)))),0),0)</f>
        <v>0</v>
      </c>
      <c r="L2782" s="565">
        <f ca="1">IF(AND($G2782,NOT(ISTEXT($G2781)),ISNUMBER(Poczatek),ISNUMBER(Koniec_Projekt)),IFERROR(IF($D2781=LataProjekcji,IF($F2781&gt;$E2784,$E2784,$F2781),IF($D2784&gt;=$E2784,(IF($D2781&lt;LataProjekcji,IF((SUM($K2782:K2782)+12)&lt;$E2784,12,$E2784-SUM($K2782:K2782)),0)),(IF($D2781&lt;LataProjekcji,IF((SUM($K2782:K2782)+12)&lt;$D2784,12,$D2784-SUM($K2782:K2782)),0)))),0),0)</f>
        <v>0</v>
      </c>
      <c r="M2782" s="565">
        <f ca="1">IF(AND($G2782,NOT(ISTEXT($G2781)),ISNUMBER(Poczatek),ISNUMBER(Koniec_Projekt)),IFERROR(IF($D2781=LataProjekcji,IF($F2781&gt;$E2784,$E2784,$F2781),IF($D2784&gt;=$E2784,(IF($D2781&lt;LataProjekcji,IF((SUM($K2782:L2782)+12)&lt;$E2784,12,$E2784-SUM($K2782:L2782)),0)),(IF($D2781&lt;LataProjekcji,IF((SUM($K2782:L2782)+12)&lt;$D2784,12,$D2784-SUM($K2782:L2782)),0)))),0),0)</f>
        <v>0</v>
      </c>
      <c r="N2782" s="565">
        <f ca="1">IF(AND($G2782,NOT(ISTEXT($G2781)),ISNUMBER(Poczatek),ISNUMBER(Koniec_Projekt)),IFERROR(IF($D2781=LataProjekcji,IF($F2781&gt;$E2784,$E2784,$F2781),IF($D2784&gt;=$E2784,(IF($D2781&lt;LataProjekcji,IF((SUM($K2782:M2782)+12)&lt;$E2784,12,$E2784-SUM($K2782:M2782)),0)),(IF($D2781&lt;LataProjekcji,IF((SUM($K2782:M2782)+12)&lt;$D2784,12,$D2784-SUM($K2782:M2782)),0)))),0),0)</f>
        <v>0</v>
      </c>
      <c r="O2782" s="565">
        <f ca="1">IF(AND($G2782,NOT(ISTEXT($G2781)),ISNUMBER(Poczatek),ISNUMBER(Koniec_Projekt)),IFERROR(IF($D2781=LataProjekcji,IF($F2781&gt;$E2784,$E2784,$F2781),IF($D2784&gt;=$E2784,(IF($D2781&lt;LataProjekcji,IF((SUM($K2782:N2782)+12)&lt;$E2784,12,$E2784-SUM($K2782:N2782)),0)),(IF($D2781&lt;LataProjekcji,IF((SUM($K2782:N2782)+12)&lt;$D2784,12,$D2784-SUM($K2782:N2782)),0)))),0),0)</f>
        <v>0</v>
      </c>
      <c r="P2782" s="565">
        <f ca="1">IF(AND($G2782,NOT(ISTEXT($G2781)),ISNUMBER(Poczatek),ISNUMBER(Koniec_Projekt)),IFERROR(IF($D2781=LataProjekcji,IF($F2781&gt;$E2784,$E2784,$F2781),IF($D2784&gt;=$E2784,(IF($D2781&lt;LataProjekcji,IF((SUM($K2782:O2782)+12)&lt;$E2784,12,$E2784-SUM($K2782:O2782)),0)),(IF($D2781&lt;LataProjekcji,IF((SUM($K2782:O2782)+12)&lt;$D2784,12,$D2784-SUM($K2782:O2782)),0)))),0),0)</f>
        <v>0</v>
      </c>
      <c r="Q2782" s="565">
        <f ca="1">IF(AND($G2782,NOT(ISTEXT($G2781)),ISNUMBER(Poczatek),ISNUMBER(Koniec_Projekt)),IFERROR(IF($D2781=LataProjekcji,IF($F2781&gt;$E2784,$E2784,$F2781),IF($D2784&gt;=$E2784,(IF($D2781&lt;LataProjekcji,IF((SUM($K2782:P2782)+12)&lt;$E2784,12,$E2784-SUM($K2782:P2782)),0)),(IF($D2781&lt;LataProjekcji,IF((SUM($K2782:P2782)+12)&lt;$D2784,12,$D2784-SUM($K2782:P2782)),0)))),0),0)</f>
        <v>0</v>
      </c>
      <c r="R2782" s="565">
        <f ca="1">IF(AND($G2782,NOT(ISTEXT($G2781)),ISNUMBER(Poczatek),ISNUMBER(Koniec_Projekt)),IFERROR(IF($D2781=LataProjekcji,IF($F2781&gt;$E2784,$E2784,$F2781),IF($D2784&gt;=$E2784,(IF($D2781&lt;LataProjekcji,IF((SUM($K2782:Q2782)+12)&lt;$E2784,12,$E2784-SUM($K2782:Q2782)),0)),(IF($D2781&lt;LataProjekcji,IF((SUM($K2782:Q2782)+12)&lt;$D2784,12,$D2784-SUM($K2782:Q2782)),0)))),0),0)</f>
        <v>0</v>
      </c>
      <c r="S2782" s="565">
        <f ca="1">IF(AND($G2782,NOT(ISTEXT($G2781)),ISNUMBER(Poczatek),ISNUMBER(Koniec_Projekt)),IFERROR(IF($D2781=LataProjekcji,IF($F2781&gt;$E2784,$E2784,$F2781),IF($D2784&gt;=$E2784,(IF($D2781&lt;LataProjekcji,IF((SUM($K2782:R2782)+12)&lt;$E2784,12,$E2784-SUM($K2782:R2782)),0)),(IF($D2781&lt;LataProjekcji,IF((SUM($K2782:R2782)+12)&lt;$D2784,12,$D2784-SUM($K2782:R2782)),0)))),0),0)</f>
        <v>0</v>
      </c>
      <c r="T2782" s="565">
        <f ca="1">IF(AND($G2782,NOT(ISTEXT($G2781)),ISNUMBER(Poczatek),ISNUMBER(Koniec_Projekt)),IFERROR(IF($D2781=LataProjekcji,IF($F2781&gt;$E2784,$E2784,$F2781),IF($D2784&gt;=$E2784,(IF($D2781&lt;LataProjekcji,IF((SUM($K2782:S2782)+12)&lt;$E2784,12,$E2784-SUM($K2782:S2782)),0)),(IF($D2781&lt;LataProjekcji,IF((SUM($K2782:S2782)+12)&lt;$D2784,12,$D2784-SUM($K2782:S2782)),0)))),0),0)</f>
        <v>0</v>
      </c>
      <c r="U2782" s="565">
        <f ca="1">IF(AND($G2782,NOT(ISTEXT($G2781)),ISNUMBER(Poczatek),ISNUMBER(Koniec_Projekt)),IFERROR(IF($D2781=LataProjekcji,IF($F2781&gt;$E2784,$E2784,$F2781),IF($D2784&gt;=$E2784,(IF($D2781&lt;LataProjekcji,IF((SUM($K2782:T2782)+12)&lt;$E2784,12,$E2784-SUM($K2782:T2782)),0)),(IF($D2781&lt;LataProjekcji,IF((SUM($K2782:T2782)+12)&lt;$D2784,12,$D2784-SUM($K2782:T2782)),0)))),0),0)</f>
        <v>0</v>
      </c>
      <c r="V2782" s="565">
        <f ca="1">IF(AND($G2782,NOT(ISTEXT($G2781)),ISNUMBER(Poczatek),ISNUMBER(Koniec_Projekt)),IFERROR(IF($D2781=LataProjekcji,IF($F2781&gt;$E2784,$E2784,$F2781),IF($D2784&gt;=$E2784,(IF($D2781&lt;LataProjekcji,IF((SUM($K2782:U2782)+12)&lt;$E2784,12,$E2784-SUM($K2782:U2782)),0)),(IF($D2781&lt;LataProjekcji,IF((SUM($K2782:U2782)+12)&lt;$D2784,12,$D2784-SUM($K2782:U2782)),0)))),0),0)</f>
        <v>0</v>
      </c>
      <c r="W2782" s="565">
        <f ca="1">IF(AND($G2782,NOT(ISTEXT($G2781)),ISNUMBER(Poczatek),ISNUMBER(Koniec_Projekt)),IFERROR(IF($D2781=LataProjekcji,IF($F2781&gt;$E2784,$E2784,$F2781),IF($D2784&gt;=$E2784,(IF($D2781&lt;LataProjekcji,IF((SUM($K2782:V2782)+12)&lt;$E2784,12,$E2784-SUM($K2782:V2782)),0)),(IF($D2781&lt;LataProjekcji,IF((SUM($K2782:V2782)+12)&lt;$D2784,12,$D2784-SUM($K2782:V2782)),0)))),0),0)</f>
        <v>0</v>
      </c>
      <c r="X2782" s="565">
        <f ca="1">IF(AND($G2782,NOT(ISTEXT($G2781)),ISNUMBER(Poczatek),ISNUMBER(Koniec_Projekt)),IFERROR(IF($D2781=LataProjekcji,IF($F2781&gt;$E2784,$E2784,$F2781),IF($D2784&gt;=$E2784,(IF($D2781&lt;LataProjekcji,IF((SUM($K2782:W2782)+12)&lt;$E2784,12,$E2784-SUM($K2782:W2782)),0)),(IF($D2781&lt;LataProjekcji,IF((SUM($K2782:W2782)+12)&lt;$D2784,12,$D2784-SUM($K2782:W2782)),0)))),0),0)</f>
        <v>0</v>
      </c>
    </row>
    <row r="2783" spans="2:24" hidden="1">
      <c r="B2783" s="554" t="s">
        <v>806</v>
      </c>
      <c r="D2783" s="474">
        <f ca="1">D1617</f>
        <v>0</v>
      </c>
      <c r="E2783" s="474">
        <f ca="1">IF(D2782&gt;10,ROUND(D2783/12,2),D2783)</f>
        <v>0</v>
      </c>
      <c r="F2783" s="552">
        <f>Koniec_Projekt</f>
        <v>0</v>
      </c>
      <c r="G2783" s="330">
        <f>Miesiac_Koniec_Projekt</f>
        <v>0</v>
      </c>
      <c r="H2783" s="566" t="b">
        <f ca="1">SUM(K2783:X2783)=D2782</f>
        <v>1</v>
      </c>
      <c r="I2783" s="1" t="s">
        <v>739</v>
      </c>
      <c r="K2783" s="256">
        <f ca="1">IF(AND($G2782,NOT(ISTEXT($G2781)),ISNUMBER(Poczatek),ISNUMBER(Koniec_Projekt)),IFERROR(IF(LataProjekcji=$F2784,ROUND($D2782,0),ROUND(K2781*$E2783,0)),0),0)</f>
        <v>0</v>
      </c>
      <c r="L2783" s="5">
        <f ca="1">IF(AND($G2782,NOT(ISTEXT($G2781)),ISNUMBER(Poczatek),ISNUMBER(Koniec_Projekt)),IFERROR(IF(LataProjekcji=$F2784,ROUND($D2782-SUM(K2783:$K2783),0),ROUND(L2781*$E2783,0)),0),0)</f>
        <v>0</v>
      </c>
      <c r="M2783" s="5">
        <f ca="1">IF(AND($G2782,NOT(ISTEXT($G2781)),ISNUMBER(Poczatek),ISNUMBER(Koniec_Projekt)),IFERROR(IF(LataProjekcji=$F2784,ROUND($D2782-SUM($K2783:L2783),0),ROUND(M2781*$E2783,0)),0),0)</f>
        <v>0</v>
      </c>
      <c r="N2783" s="5">
        <f ca="1">IF(AND($G2782,NOT(ISTEXT($G2781)),ISNUMBER(Poczatek),ISNUMBER(Koniec_Projekt)),IFERROR(IF(LataProjekcji=$F2784,ROUND($D2782-SUM($K2783:M2783),0),ROUND(N2781*$E2783,0)),0),0)</f>
        <v>0</v>
      </c>
      <c r="O2783" s="5">
        <f ca="1">IF(AND($G2782,NOT(ISTEXT($G2781)),ISNUMBER(Poczatek),ISNUMBER(Koniec_Projekt)),IFERROR(IF(LataProjekcji=$F2784,ROUND($D2782-SUM($K2783:N2783),0),ROUND(O2781*$E2783,0)),0),0)</f>
        <v>0</v>
      </c>
      <c r="P2783" s="5">
        <f ca="1">IF(AND($G2782,NOT(ISTEXT($G2781)),ISNUMBER(Poczatek),ISNUMBER(Koniec_Projekt)),IFERROR(IF(LataProjekcji=$F2784,ROUND($D2782-SUM($K2783:O2783),0),ROUND(P2781*$E2783,0)),0),0)</f>
        <v>0</v>
      </c>
      <c r="Q2783" s="5">
        <f ca="1">IF(AND($G2782,NOT(ISTEXT($G2781)),ISNUMBER(Poczatek),ISNUMBER(Koniec_Projekt)),IFERROR(IF(LataProjekcji=$F2784,ROUND($D2782-SUM($K2783:P2783),0),ROUND(Q2781*$E2783,0)),0),0)</f>
        <v>0</v>
      </c>
      <c r="R2783" s="5">
        <f ca="1">IF(AND($G2782,NOT(ISTEXT($G2781)),ISNUMBER(Poczatek),ISNUMBER(Koniec_Projekt)),IFERROR(IF(LataProjekcji=$F2784,ROUND($D2782-SUM($K2783:Q2783),0),ROUND(R2781*$E2783,0)),0),0)</f>
        <v>0</v>
      </c>
      <c r="S2783" s="5">
        <f ca="1">IF(AND($G2782,NOT(ISTEXT($G2781)),ISNUMBER(Poczatek),ISNUMBER(Koniec_Projekt)),IFERROR(IF(LataProjekcji=$F2784,ROUND($D2782-SUM($K2783:R2783),0),ROUND(S2781*$E2783,0)),0),0)</f>
        <v>0</v>
      </c>
      <c r="T2783" s="5">
        <f ca="1">IF(AND($G2782,NOT(ISTEXT($G2781)),ISNUMBER(Poczatek),ISNUMBER(Koniec_Projekt)),IFERROR(IF(LataProjekcji=$F2784,ROUND($D2782-SUM($K2783:S2783),0),ROUND(T2781*$E2783,0)),0),0)</f>
        <v>0</v>
      </c>
      <c r="U2783" s="5">
        <f ca="1">IF(AND($G2782,NOT(ISTEXT($G2781)),ISNUMBER(Poczatek),ISNUMBER(Koniec_Projekt)),IFERROR(IF(LataProjekcji=$F2784,ROUND($D2782-SUM($K2783:T2783),0),ROUND(U2781*$E2783,0)),0),0)</f>
        <v>0</v>
      </c>
      <c r="V2783" s="5">
        <f ca="1">IF(AND($G2782,NOT(ISTEXT($G2781)),ISNUMBER(Poczatek),ISNUMBER(Koniec_Projekt)),IFERROR(IF(LataProjekcji=$F2784,ROUND($D2782-SUM($K2783:U2783),0),ROUND(V2781*$E2783,0)),0),0)</f>
        <v>0</v>
      </c>
      <c r="W2783" s="5">
        <f ca="1">IF(AND($G2782,NOT(ISTEXT($G2781)),ISNUMBER(Poczatek),ISNUMBER(Koniec_Projekt)),IFERROR(IF(LataProjekcji=$F2784,ROUND($D2782-SUM($K2783:V2783),0),ROUND(W2781*$E2783,0)),0),0)</f>
        <v>0</v>
      </c>
      <c r="X2783" s="5">
        <f ca="1">IF(AND($G2782,NOT(ISTEXT($G2781)),ISNUMBER(Poczatek),ISNUMBER(Koniec_Projekt)),IFERROR(IF(LataProjekcji=$F2784,ROUND($D2782-SUM($K2783:W2783),0),ROUND(X2781*$E2783,0)),0),0)</f>
        <v>0</v>
      </c>
    </row>
    <row r="2784" spans="2:24" hidden="1">
      <c r="B2784" s="554" t="s">
        <v>803</v>
      </c>
      <c r="D2784" s="1">
        <f ca="1">IFERROR(ROUNDUP(D2782/E2783,0),0)</f>
        <v>0</v>
      </c>
      <c r="E2784" s="1">
        <f ca="1">IF(D2784=0,0,DATEDIF(DATE(D2781,E2781,1),DATE(F2783,G2783,1),"m"))</f>
        <v>0</v>
      </c>
      <c r="F2784" s="1" t="str">
        <f ca="1">IFERROR(YEAR(G2781),"brak daty")</f>
        <v>brak daty</v>
      </c>
      <c r="G2784" s="1" t="str">
        <f ca="1">IFERROR(MONTH(G2781),"brak daty")</f>
        <v>brak daty</v>
      </c>
      <c r="I2784" s="1" t="s">
        <v>444</v>
      </c>
      <c r="K2784" s="5">
        <f ca="1">IF(AND($G2782,NOT(ISTEXT($G2781)),ISNUMBER(Poczatek),ISNUMBER(Koniec_Projekt)),IFERROR(IF(LataProjekcji=$F2783,IF(AND($G2783=$G2784,$F2783=$F2784),ROUND($D2782-SUM($K2784),0),ROUND(K2782*$E2783,0)),IF(LataProjekcji&gt;$F2783,0,ROUND(K2782*$E2783,0))),0),0)</f>
        <v>0</v>
      </c>
      <c r="L2784" s="5">
        <f ca="1">IF(AND($G2782,NOT(ISTEXT($G2781)),ISNUMBER(Poczatek),ISNUMBER(Koniec_Projekt)),IFERROR(IF(LataProjekcji=$F2783,IF(AND($G2783=$G2784,$F2783=$F2784),ROUND($D2782-SUM($K2784:K2784),0),ROUND(L2782*$E2783,0)),IF(LataProjekcji&gt;$F2783,0,ROUND(L2782*$E2783,0))),0),0)</f>
        <v>0</v>
      </c>
      <c r="M2784" s="5">
        <f ca="1">IF(AND($G2782,NOT(ISTEXT($G2781)),ISNUMBER(Poczatek),ISNUMBER(Koniec_Projekt)),IFERROR(IF(LataProjekcji=$F2783,IF(AND($G2783=$G2784,$F2783=$F2784),ROUND($D2782-SUM($K2784:L2784),0),ROUND(M2782*$E2783,0)),IF(LataProjekcji&gt;$F2783,0,ROUND(M2782*$E2783,0))),0),0)</f>
        <v>0</v>
      </c>
      <c r="N2784" s="5">
        <f ca="1">IF(AND($G2782,NOT(ISTEXT($G2781)),ISNUMBER(Poczatek),ISNUMBER(Koniec_Projekt)),IFERROR(IF(LataProjekcji=$F2783,IF(AND($G2783=$G2784,$F2783=$F2784),ROUND($D2782-SUM($K2784:M2784),0),ROUND(N2782*$E2783,0)),IF(LataProjekcji&gt;$F2783,0,ROUND(N2782*$E2783,0))),0),0)</f>
        <v>0</v>
      </c>
      <c r="O2784" s="5">
        <f ca="1">IF(AND($G2782,NOT(ISTEXT($G2781)),ISNUMBER(Poczatek),ISNUMBER(Koniec_Projekt)),IFERROR(IF(LataProjekcji=$F2783,IF(AND($G2783=$G2784,$F2783=$F2784),ROUND($D2782-SUM($K2784:N2784),0),ROUND(O2782*$E2783,0)),IF(LataProjekcji&gt;$F2783,0,ROUND(O2782*$E2783,0))),0),0)</f>
        <v>0</v>
      </c>
      <c r="P2784" s="5">
        <f ca="1">IF(AND($G2782,NOT(ISTEXT($G2781)),ISNUMBER(Poczatek),ISNUMBER(Koniec_Projekt)),IFERROR(IF(LataProjekcji=$F2783,IF(AND($G2783=$G2784,$F2783=$F2784),ROUND($D2782-SUM($K2784:O2784),0),ROUND(P2782*$E2783,0)),IF(LataProjekcji&gt;$F2783,0,ROUND(P2782*$E2783,0))),0),0)</f>
        <v>0</v>
      </c>
      <c r="Q2784" s="5">
        <f ca="1">IF(AND($G2782,NOT(ISTEXT($G2781)),ISNUMBER(Poczatek),ISNUMBER(Koniec_Projekt)),IFERROR(IF(LataProjekcji=$F2783,IF(AND($G2783=$G2784,$F2783=$F2784),ROUND($D2782-SUM($K2784:P2784),0),ROUND(Q2782*$E2783,0)),IF(LataProjekcji&gt;$F2783,0,ROUND(Q2782*$E2783,0))),0),0)</f>
        <v>0</v>
      </c>
      <c r="R2784" s="5">
        <f ca="1">IF(AND($G2782,NOT(ISTEXT($G2781)),ISNUMBER(Poczatek),ISNUMBER(Koniec_Projekt)),IFERROR(IF(LataProjekcji=$F2783,IF(AND($G2783=$G2784,$F2783=$F2784),ROUND($D2782-SUM($K2784:Q2784),0),ROUND(R2782*$E2783,0)),IF(LataProjekcji&gt;$F2783,0,ROUND(R2782*$E2783,0))),0),0)</f>
        <v>0</v>
      </c>
      <c r="S2784" s="5">
        <f ca="1">IF(AND($G2782,NOT(ISTEXT($G2781)),ISNUMBER(Poczatek),ISNUMBER(Koniec_Projekt)),IFERROR(IF(LataProjekcji=$F2783,IF(AND($G2783=$G2784,$F2783=$F2784),ROUND($D2782-SUM($K2784:R2784),0),ROUND(S2782*$E2783,0)),IF(LataProjekcji&gt;$F2783,0,ROUND(S2782*$E2783,0))),0),0)</f>
        <v>0</v>
      </c>
      <c r="T2784" s="5">
        <f ca="1">IF(AND($G2782,NOT(ISTEXT($G2781)),ISNUMBER(Poczatek),ISNUMBER(Koniec_Projekt)),IFERROR(IF(LataProjekcji=$F2783,IF(AND($G2783=$G2784,$F2783=$F2784),ROUND($D2782-SUM($K2784:S2784),0),ROUND(T2782*$E2783,0)),IF(LataProjekcji&gt;$F2783,0,ROUND(T2782*$E2783,0))),0),0)</f>
        <v>0</v>
      </c>
      <c r="U2784" s="5">
        <f ca="1">IF(AND($G2782,NOT(ISTEXT($G2781)),ISNUMBER(Poczatek),ISNUMBER(Koniec_Projekt)),IFERROR(IF(LataProjekcji=$F2783,IF(AND($G2783=$G2784,$F2783=$F2784),ROUND($D2782-SUM($K2784:T2784),0),ROUND(U2782*$E2783,0)),IF(LataProjekcji&gt;$F2783,0,ROUND(U2782*$E2783,0))),0),0)</f>
        <v>0</v>
      </c>
      <c r="V2784" s="5">
        <f ca="1">IF(AND($G2782,NOT(ISTEXT($G2781)),ISNUMBER(Poczatek),ISNUMBER(Koniec_Projekt)),IFERROR(IF(LataProjekcji=$F2783,IF(AND($G2783=$G2784,$F2783=$F2784),ROUND($D2782-SUM($K2784:U2784),0),ROUND(V2782*$E2783,0)),IF(LataProjekcji&gt;$F2783,0,ROUND(V2782*$E2783,0))),0),0)</f>
        <v>0</v>
      </c>
      <c r="W2784" s="5">
        <f ca="1">IF(AND($G2782,NOT(ISTEXT($G2781)),ISNUMBER(Poczatek),ISNUMBER(Koniec_Projekt)),IFERROR(IF(LataProjekcji=$F2783,IF(AND($G2783=$G2784,$F2783=$F2784),ROUND($D2782-SUM($K2784:V2784),0),ROUND(W2782*$E2783,0)),IF(LataProjekcji&gt;$F2783,0,ROUND(W2782*$E2783,0))),0),0)</f>
        <v>0</v>
      </c>
      <c r="X2784" s="5">
        <f ca="1">IF(AND($G2782,NOT(ISTEXT($G2781)),ISNUMBER(Poczatek),ISNUMBER(Koniec_Projekt)),IFERROR(IF(LataProjekcji=$F2783,IF(AND($G2783=$G2784,$F2783=$F2784),ROUND($D2782-SUM($K2784:W2784),0),ROUND(X2782*$E2783,0)),IF(LataProjekcji&gt;$F2783,0,ROUND(X2782*$E2783,0))),0),0)</f>
        <v>0</v>
      </c>
    </row>
    <row r="2785" spans="2:24" ht="12.75" hidden="1" thickBot="1">
      <c r="B2785" s="555" t="s">
        <v>804</v>
      </c>
      <c r="C2785" s="556"/>
      <c r="D2785" s="557">
        <f ca="1">IF(D2782&gt;10,ROUND((D2784-1)*E2783,0),E2783)</f>
        <v>0</v>
      </c>
      <c r="E2785" s="557">
        <f ca="1">D2782-D2785</f>
        <v>0</v>
      </c>
      <c r="F2785" s="556"/>
      <c r="G2785" s="556"/>
      <c r="H2785" s="556"/>
      <c r="I2785" s="556"/>
      <c r="J2785" s="556"/>
      <c r="K2785" s="556"/>
      <c r="L2785" s="556"/>
      <c r="M2785" s="556"/>
      <c r="N2785" s="556"/>
      <c r="O2785" s="556"/>
      <c r="P2785" s="556"/>
      <c r="Q2785" s="556"/>
      <c r="R2785" s="556"/>
      <c r="S2785" s="556"/>
      <c r="T2785" s="556"/>
      <c r="U2785" s="556"/>
      <c r="V2785" s="556"/>
      <c r="W2785" s="556"/>
      <c r="X2785" s="556"/>
    </row>
    <row r="2786" spans="2:24" ht="12.75" hidden="1" thickTop="1"/>
    <row r="2787" spans="2:24" ht="12.75" hidden="1" thickBot="1">
      <c r="B2787" s="558" t="str">
        <f ca="1">"nazwa ST: "&amp;B1621</f>
        <v>nazwa ST: 0</v>
      </c>
      <c r="C2787" s="558"/>
      <c r="D2787" s="559">
        <f>D1621</f>
        <v>159</v>
      </c>
      <c r="E2787" s="558"/>
      <c r="F2787" s="558"/>
      <c r="G2787" s="558"/>
      <c r="H2787" s="558"/>
      <c r="I2787" s="558"/>
      <c r="J2787" s="558"/>
      <c r="K2787" s="567" t="str">
        <f t="shared" ref="K2787:X2787" si="1777">LataProjekcji</f>
        <v>Uzupełnij dane</v>
      </c>
      <c r="L2787" s="567" t="str">
        <f t="shared" si="1777"/>
        <v/>
      </c>
      <c r="M2787" s="567" t="str">
        <f t="shared" si="1777"/>
        <v/>
      </c>
      <c r="N2787" s="567" t="str">
        <f t="shared" si="1777"/>
        <v/>
      </c>
      <c r="O2787" s="567" t="str">
        <f t="shared" si="1777"/>
        <v/>
      </c>
      <c r="P2787" s="567" t="str">
        <f t="shared" si="1777"/>
        <v/>
      </c>
      <c r="Q2787" s="567" t="str">
        <f t="shared" si="1777"/>
        <v/>
      </c>
      <c r="R2787" s="567" t="str">
        <f t="shared" si="1777"/>
        <v/>
      </c>
      <c r="S2787" s="567" t="str">
        <f t="shared" si="1777"/>
        <v/>
      </c>
      <c r="T2787" s="567" t="str">
        <f t="shared" si="1777"/>
        <v/>
      </c>
      <c r="U2787" s="567" t="str">
        <f t="shared" si="1777"/>
        <v/>
      </c>
      <c r="V2787" s="567" t="str">
        <f t="shared" si="1777"/>
        <v/>
      </c>
      <c r="W2787" s="567" t="str">
        <f t="shared" si="1777"/>
        <v/>
      </c>
      <c r="X2787" s="567" t="str">
        <f t="shared" si="1777"/>
        <v/>
      </c>
    </row>
    <row r="2788" spans="2:24" hidden="1">
      <c r="B2788" s="554" t="s">
        <v>805</v>
      </c>
      <c r="D2788" s="1">
        <f ca="1">D1622</f>
        <v>1900</v>
      </c>
      <c r="E2788" s="1">
        <f ca="1">E1622</f>
        <v>1</v>
      </c>
      <c r="F2788" s="1">
        <f ca="1">IF(D2789&gt;10,F1622,1)</f>
        <v>1</v>
      </c>
      <c r="G2788" s="553" t="str">
        <f ca="1">IF(ISBLANK(OFFSET($E$269,$D2787,0)),"brak daty",IF(D2789&gt;10,EDATE(OFFSET($E$269,$D2787,0),D2791),DATE(D2788,E2788,1)))</f>
        <v>brak daty</v>
      </c>
      <c r="H2788" s="566" t="b">
        <f ca="1">SUM(K2788:X2788)=D2791</f>
        <v>1</v>
      </c>
      <c r="I2788" s="1" t="s">
        <v>801</v>
      </c>
      <c r="K2788" s="5">
        <f ca="1">IF(AND($G2789,NOT(ISTEXT($G2788)),ISNUMBER(Poczatek),ISNUMBER(Koniec_Projekt)),IFERROR(IF($D2788=LataProjekcji,$F2788,IF($D2788&lt;LataProjekcji,IF((SUM(K2788)+12)&lt;$D2791,12,$D2791-SUM(K2788)),0)),0),0)</f>
        <v>0</v>
      </c>
      <c r="L2788" s="5">
        <f ca="1">IF(AND($G2789,NOT(ISTEXT($G2788)),ISNUMBER(Poczatek),ISNUMBER(Koniec_Projekt)),IFERROR(IF($D2788=LataProjekcji,$F2788,IF($D2788&lt;LataProjekcji,IF((SUM($K2788:K2788)+12)&lt;$D2791,12,$D2791-SUM($K2788:K2788)),0)),0),0)</f>
        <v>0</v>
      </c>
      <c r="M2788" s="5">
        <f ca="1">IF(AND($G2789,NOT(ISTEXT($G2788)),ISNUMBER(Poczatek),ISNUMBER(Koniec_Projekt)),IFERROR(IF($D2788=LataProjekcji,$F2788,IF($D2788&lt;LataProjekcji,IF((SUM($K2788:L2788)+12)&lt;$D2791,12,$D2791-SUM($K2788:L2788)),0)),0),0)</f>
        <v>0</v>
      </c>
      <c r="N2788" s="5">
        <f ca="1">IF(AND($G2789,NOT(ISTEXT($G2788)),ISNUMBER(Poczatek),ISNUMBER(Koniec_Projekt)),IFERROR(IF($D2788=LataProjekcji,$F2788,IF($D2788&lt;LataProjekcji,IF((SUM($K2788:M2788)+12)&lt;$D2791,12,$D2791-SUM($K2788:M2788)),0)),0),0)</f>
        <v>0</v>
      </c>
      <c r="O2788" s="5">
        <f ca="1">IF(AND($G2789,NOT(ISTEXT($G2788)),ISNUMBER(Poczatek),ISNUMBER(Koniec_Projekt)),IFERROR(IF($D2788=LataProjekcji,$F2788,IF($D2788&lt;LataProjekcji,IF((SUM($K2788:N2788)+12)&lt;$D2791,12,$D2791-SUM($K2788:N2788)),0)),0),0)</f>
        <v>0</v>
      </c>
      <c r="P2788" s="5">
        <f ca="1">IF(AND($G2789,NOT(ISTEXT($G2788)),ISNUMBER(Poczatek),ISNUMBER(Koniec_Projekt)),IFERROR(IF($D2788=LataProjekcji,$F2788,IF($D2788&lt;LataProjekcji,IF((SUM($K2788:O2788)+12)&lt;$D2791,12,$D2791-SUM($K2788:O2788)),0)),0),0)</f>
        <v>0</v>
      </c>
      <c r="Q2788" s="5">
        <f ca="1">IF(AND($G2789,NOT(ISTEXT($G2788)),ISNUMBER(Poczatek),ISNUMBER(Koniec_Projekt)),IFERROR(IF($D2788=LataProjekcji,$F2788,IF($D2788&lt;LataProjekcji,IF((SUM($K2788:P2788)+12)&lt;$D2791,12,$D2791-SUM($K2788:P2788)),0)),0),0)</f>
        <v>0</v>
      </c>
      <c r="R2788" s="5">
        <f ca="1">IF(AND($G2789,NOT(ISTEXT($G2788)),ISNUMBER(Poczatek),ISNUMBER(Koniec_Projekt)),IFERROR(IF($D2788=LataProjekcji,$F2788,IF($D2788&lt;LataProjekcji,IF((SUM($K2788:Q2788)+12)&lt;$D2791,12,$D2791-SUM($K2788:Q2788)),0)),0),0)</f>
        <v>0</v>
      </c>
      <c r="S2788" s="5">
        <f ca="1">IF(AND($G2789,NOT(ISTEXT($G2788)),ISNUMBER(Poczatek),ISNUMBER(Koniec_Projekt)),IFERROR(IF($D2788=LataProjekcji,$F2788,IF($D2788&lt;LataProjekcji,IF((SUM($K2788:R2788)+12)&lt;$D2791,12,$D2791-SUM($K2788:R2788)),0)),0),0)</f>
        <v>0</v>
      </c>
      <c r="T2788" s="5">
        <f ca="1">IF(AND($G2789,NOT(ISTEXT($G2788)),ISNUMBER(Poczatek),ISNUMBER(Koniec_Projekt)),IFERROR(IF($D2788=LataProjekcji,$F2788,IF($D2788&lt;LataProjekcji,IF((SUM($K2788:S2788)+12)&lt;$D2791,12,$D2791-SUM($K2788:S2788)),0)),0),0)</f>
        <v>0</v>
      </c>
      <c r="U2788" s="5">
        <f ca="1">IF(AND($G2789,NOT(ISTEXT($G2788)),ISNUMBER(Poczatek),ISNUMBER(Koniec_Projekt)),IFERROR(IF($D2788=LataProjekcji,$F2788,IF($D2788&lt;LataProjekcji,IF((SUM($K2788:T2788)+12)&lt;$D2791,12,$D2791-SUM($K2788:T2788)),0)),0),0)</f>
        <v>0</v>
      </c>
      <c r="V2788" s="5">
        <f ca="1">IF(AND($G2789,NOT(ISTEXT($G2788)),ISNUMBER(Poczatek),ISNUMBER(Koniec_Projekt)),IFERROR(IF($D2788=LataProjekcji,$F2788,IF($D2788&lt;LataProjekcji,IF((SUM($K2788:U2788)+12)&lt;$D2791,12,$D2791-SUM($K2788:U2788)),0)),0),0)</f>
        <v>0</v>
      </c>
      <c r="W2788" s="5">
        <f ca="1">IF(AND($G2789,NOT(ISTEXT($G2788)),ISNUMBER(Poczatek),ISNUMBER(Koniec_Projekt)),IFERROR(IF($D2788=LataProjekcji,$F2788,IF($D2788&lt;LataProjekcji,IF((SUM($K2788:V2788)+12)&lt;$D2791,12,$D2791-SUM($K2788:V2788)),0)),0),0)</f>
        <v>0</v>
      </c>
      <c r="X2788" s="5">
        <f ca="1">IF(AND($G2789,NOT(ISTEXT($G2788)),ISNUMBER(Poczatek),ISNUMBER(Koniec_Projekt)),IFERROR(IF($D2788=LataProjekcji,$F2788,IF($D2788&lt;LataProjekcji,IF((SUM($K2788:W2788)+12)&lt;$D2791,12,$D2791-SUM($K2788:W2788)),0)),0),0)</f>
        <v>0</v>
      </c>
    </row>
    <row r="2789" spans="2:24" hidden="1">
      <c r="B2789" s="554" t="s">
        <v>807</v>
      </c>
      <c r="D2789" s="5">
        <f ca="1">D1623</f>
        <v>0</v>
      </c>
      <c r="E2789" s="474">
        <f ca="1">E1623</f>
        <v>0</v>
      </c>
      <c r="F2789" s="474">
        <f ca="1">F1623</f>
        <v>0</v>
      </c>
      <c r="G2789" s="1" t="b">
        <f>NOT(ISBLANK(am_maszyny))</f>
        <v>0</v>
      </c>
      <c r="H2789" s="566" t="b">
        <f ca="1">SUM(K2789:X2789)=E2791</f>
        <v>1</v>
      </c>
      <c r="I2789" s="1" t="s">
        <v>802</v>
      </c>
      <c r="K2789" s="565">
        <f ca="1">IF(AND($G2789,NOT(ISTEXT($G2788)),ISNUMBER(Poczatek),ISNUMBER(Koniec_Projekt)),IFERROR(IF($D2788=LataProjekcji,IF($F2788&gt;$E2791,$E2791,$F2788),IF($D2791&gt;=$E2791,(IF($D2788&lt;LataProjekcji,IF((SUM(J2789:$K2789)+12)&lt;$E2791,12,$E2791-SUM(J2789:$K2789)),0)),(IF($D2788&lt;LataProjekcji,IF((SUM(J2789:$K2789)+12)&lt;$D2791,12,$D2791-SUM(J2789:$K2789)),0)))),0),0)</f>
        <v>0</v>
      </c>
      <c r="L2789" s="565">
        <f ca="1">IF(AND($G2789,NOT(ISTEXT($G2788)),ISNUMBER(Poczatek),ISNUMBER(Koniec_Projekt)),IFERROR(IF($D2788=LataProjekcji,IF($F2788&gt;$E2791,$E2791,$F2788),IF($D2791&gt;=$E2791,(IF($D2788&lt;LataProjekcji,IF((SUM($K2789:K2789)+12)&lt;$E2791,12,$E2791-SUM($K2789:K2789)),0)),(IF($D2788&lt;LataProjekcji,IF((SUM($K2789:K2789)+12)&lt;$D2791,12,$D2791-SUM($K2789:K2789)),0)))),0),0)</f>
        <v>0</v>
      </c>
      <c r="M2789" s="565">
        <f ca="1">IF(AND($G2789,NOT(ISTEXT($G2788)),ISNUMBER(Poczatek),ISNUMBER(Koniec_Projekt)),IFERROR(IF($D2788=LataProjekcji,IF($F2788&gt;$E2791,$E2791,$F2788),IF($D2791&gt;=$E2791,(IF($D2788&lt;LataProjekcji,IF((SUM($K2789:L2789)+12)&lt;$E2791,12,$E2791-SUM($K2789:L2789)),0)),(IF($D2788&lt;LataProjekcji,IF((SUM($K2789:L2789)+12)&lt;$D2791,12,$D2791-SUM($K2789:L2789)),0)))),0),0)</f>
        <v>0</v>
      </c>
      <c r="N2789" s="565">
        <f ca="1">IF(AND($G2789,NOT(ISTEXT($G2788)),ISNUMBER(Poczatek),ISNUMBER(Koniec_Projekt)),IFERROR(IF($D2788=LataProjekcji,IF($F2788&gt;$E2791,$E2791,$F2788),IF($D2791&gt;=$E2791,(IF($D2788&lt;LataProjekcji,IF((SUM($K2789:M2789)+12)&lt;$E2791,12,$E2791-SUM($K2789:M2789)),0)),(IF($D2788&lt;LataProjekcji,IF((SUM($K2789:M2789)+12)&lt;$D2791,12,$D2791-SUM($K2789:M2789)),0)))),0),0)</f>
        <v>0</v>
      </c>
      <c r="O2789" s="565">
        <f ca="1">IF(AND($G2789,NOT(ISTEXT($G2788)),ISNUMBER(Poczatek),ISNUMBER(Koniec_Projekt)),IFERROR(IF($D2788=LataProjekcji,IF($F2788&gt;$E2791,$E2791,$F2788),IF($D2791&gt;=$E2791,(IF($D2788&lt;LataProjekcji,IF((SUM($K2789:N2789)+12)&lt;$E2791,12,$E2791-SUM($K2789:N2789)),0)),(IF($D2788&lt;LataProjekcji,IF((SUM($K2789:N2789)+12)&lt;$D2791,12,$D2791-SUM($K2789:N2789)),0)))),0),0)</f>
        <v>0</v>
      </c>
      <c r="P2789" s="565">
        <f ca="1">IF(AND($G2789,NOT(ISTEXT($G2788)),ISNUMBER(Poczatek),ISNUMBER(Koniec_Projekt)),IFERROR(IF($D2788=LataProjekcji,IF($F2788&gt;$E2791,$E2791,$F2788),IF($D2791&gt;=$E2791,(IF($D2788&lt;LataProjekcji,IF((SUM($K2789:O2789)+12)&lt;$E2791,12,$E2791-SUM($K2789:O2789)),0)),(IF($D2788&lt;LataProjekcji,IF((SUM($K2789:O2789)+12)&lt;$D2791,12,$D2791-SUM($K2789:O2789)),0)))),0),0)</f>
        <v>0</v>
      </c>
      <c r="Q2789" s="565">
        <f ca="1">IF(AND($G2789,NOT(ISTEXT($G2788)),ISNUMBER(Poczatek),ISNUMBER(Koniec_Projekt)),IFERROR(IF($D2788=LataProjekcji,IF($F2788&gt;$E2791,$E2791,$F2788),IF($D2791&gt;=$E2791,(IF($D2788&lt;LataProjekcji,IF((SUM($K2789:P2789)+12)&lt;$E2791,12,$E2791-SUM($K2789:P2789)),0)),(IF($D2788&lt;LataProjekcji,IF((SUM($K2789:P2789)+12)&lt;$D2791,12,$D2791-SUM($K2789:P2789)),0)))),0),0)</f>
        <v>0</v>
      </c>
      <c r="R2789" s="565">
        <f ca="1">IF(AND($G2789,NOT(ISTEXT($G2788)),ISNUMBER(Poczatek),ISNUMBER(Koniec_Projekt)),IFERROR(IF($D2788=LataProjekcji,IF($F2788&gt;$E2791,$E2791,$F2788),IF($D2791&gt;=$E2791,(IF($D2788&lt;LataProjekcji,IF((SUM($K2789:Q2789)+12)&lt;$E2791,12,$E2791-SUM($K2789:Q2789)),0)),(IF($D2788&lt;LataProjekcji,IF((SUM($K2789:Q2789)+12)&lt;$D2791,12,$D2791-SUM($K2789:Q2789)),0)))),0),0)</f>
        <v>0</v>
      </c>
      <c r="S2789" s="565">
        <f ca="1">IF(AND($G2789,NOT(ISTEXT($G2788)),ISNUMBER(Poczatek),ISNUMBER(Koniec_Projekt)),IFERROR(IF($D2788=LataProjekcji,IF($F2788&gt;$E2791,$E2791,$F2788),IF($D2791&gt;=$E2791,(IF($D2788&lt;LataProjekcji,IF((SUM($K2789:R2789)+12)&lt;$E2791,12,$E2791-SUM($K2789:R2789)),0)),(IF($D2788&lt;LataProjekcji,IF((SUM($K2789:R2789)+12)&lt;$D2791,12,$D2791-SUM($K2789:R2789)),0)))),0),0)</f>
        <v>0</v>
      </c>
      <c r="T2789" s="565">
        <f ca="1">IF(AND($G2789,NOT(ISTEXT($G2788)),ISNUMBER(Poczatek),ISNUMBER(Koniec_Projekt)),IFERROR(IF($D2788=LataProjekcji,IF($F2788&gt;$E2791,$E2791,$F2788),IF($D2791&gt;=$E2791,(IF($D2788&lt;LataProjekcji,IF((SUM($K2789:S2789)+12)&lt;$E2791,12,$E2791-SUM($K2789:S2789)),0)),(IF($D2788&lt;LataProjekcji,IF((SUM($K2789:S2789)+12)&lt;$D2791,12,$D2791-SUM($K2789:S2789)),0)))),0),0)</f>
        <v>0</v>
      </c>
      <c r="U2789" s="565">
        <f ca="1">IF(AND($G2789,NOT(ISTEXT($G2788)),ISNUMBER(Poczatek),ISNUMBER(Koniec_Projekt)),IFERROR(IF($D2788=LataProjekcji,IF($F2788&gt;$E2791,$E2791,$F2788),IF($D2791&gt;=$E2791,(IF($D2788&lt;LataProjekcji,IF((SUM($K2789:T2789)+12)&lt;$E2791,12,$E2791-SUM($K2789:T2789)),0)),(IF($D2788&lt;LataProjekcji,IF((SUM($K2789:T2789)+12)&lt;$D2791,12,$D2791-SUM($K2789:T2789)),0)))),0),0)</f>
        <v>0</v>
      </c>
      <c r="V2789" s="565">
        <f ca="1">IF(AND($G2789,NOT(ISTEXT($G2788)),ISNUMBER(Poczatek),ISNUMBER(Koniec_Projekt)),IFERROR(IF($D2788=LataProjekcji,IF($F2788&gt;$E2791,$E2791,$F2788),IF($D2791&gt;=$E2791,(IF($D2788&lt;LataProjekcji,IF((SUM($K2789:U2789)+12)&lt;$E2791,12,$E2791-SUM($K2789:U2789)),0)),(IF($D2788&lt;LataProjekcji,IF((SUM($K2789:U2789)+12)&lt;$D2791,12,$D2791-SUM($K2789:U2789)),0)))),0),0)</f>
        <v>0</v>
      </c>
      <c r="W2789" s="565">
        <f ca="1">IF(AND($G2789,NOT(ISTEXT($G2788)),ISNUMBER(Poczatek),ISNUMBER(Koniec_Projekt)),IFERROR(IF($D2788=LataProjekcji,IF($F2788&gt;$E2791,$E2791,$F2788),IF($D2791&gt;=$E2791,(IF($D2788&lt;LataProjekcji,IF((SUM($K2789:V2789)+12)&lt;$E2791,12,$E2791-SUM($K2789:V2789)),0)),(IF($D2788&lt;LataProjekcji,IF((SUM($K2789:V2789)+12)&lt;$D2791,12,$D2791-SUM($K2789:V2789)),0)))),0),0)</f>
        <v>0</v>
      </c>
      <c r="X2789" s="565">
        <f ca="1">IF(AND($G2789,NOT(ISTEXT($G2788)),ISNUMBER(Poczatek),ISNUMBER(Koniec_Projekt)),IFERROR(IF($D2788=LataProjekcji,IF($F2788&gt;$E2791,$E2791,$F2788),IF($D2791&gt;=$E2791,(IF($D2788&lt;LataProjekcji,IF((SUM($K2789:W2789)+12)&lt;$E2791,12,$E2791-SUM($K2789:W2789)),0)),(IF($D2788&lt;LataProjekcji,IF((SUM($K2789:W2789)+12)&lt;$D2791,12,$D2791-SUM($K2789:W2789)),0)))),0),0)</f>
        <v>0</v>
      </c>
    </row>
    <row r="2790" spans="2:24" hidden="1">
      <c r="B2790" s="554" t="s">
        <v>806</v>
      </c>
      <c r="D2790" s="474">
        <f ca="1">D1624</f>
        <v>0</v>
      </c>
      <c r="E2790" s="474">
        <f ca="1">IF(D2789&gt;10,ROUND(D2790/12,2),D2790)</f>
        <v>0</v>
      </c>
      <c r="F2790" s="552">
        <f>Koniec_Projekt</f>
        <v>0</v>
      </c>
      <c r="G2790" s="330">
        <f>Miesiac_Koniec_Projekt</f>
        <v>0</v>
      </c>
      <c r="H2790" s="566" t="b">
        <f ca="1">SUM(K2790:X2790)=D2789</f>
        <v>1</v>
      </c>
      <c r="I2790" s="1" t="s">
        <v>739</v>
      </c>
      <c r="K2790" s="256">
        <f ca="1">IF(AND($G2789,NOT(ISTEXT($G2788)),ISNUMBER(Poczatek),ISNUMBER(Koniec_Projekt)),IFERROR(IF(LataProjekcji=$F2791,ROUND($D2789,0),ROUND(K2788*$E2790,0)),0),0)</f>
        <v>0</v>
      </c>
      <c r="L2790" s="5">
        <f ca="1">IF(AND($G2789,NOT(ISTEXT($G2788)),ISNUMBER(Poczatek),ISNUMBER(Koniec_Projekt)),IFERROR(IF(LataProjekcji=$F2791,ROUND($D2789-SUM(K2790:$K2790),0),ROUND(L2788*$E2790,0)),0),0)</f>
        <v>0</v>
      </c>
      <c r="M2790" s="5">
        <f ca="1">IF(AND($G2789,NOT(ISTEXT($G2788)),ISNUMBER(Poczatek),ISNUMBER(Koniec_Projekt)),IFERROR(IF(LataProjekcji=$F2791,ROUND($D2789-SUM($K2790:L2790),0),ROUND(M2788*$E2790,0)),0),0)</f>
        <v>0</v>
      </c>
      <c r="N2790" s="5">
        <f ca="1">IF(AND($G2789,NOT(ISTEXT($G2788)),ISNUMBER(Poczatek),ISNUMBER(Koniec_Projekt)),IFERROR(IF(LataProjekcji=$F2791,ROUND($D2789-SUM($K2790:M2790),0),ROUND(N2788*$E2790,0)),0),0)</f>
        <v>0</v>
      </c>
      <c r="O2790" s="5">
        <f ca="1">IF(AND($G2789,NOT(ISTEXT($G2788)),ISNUMBER(Poczatek),ISNUMBER(Koniec_Projekt)),IFERROR(IF(LataProjekcji=$F2791,ROUND($D2789-SUM($K2790:N2790),0),ROUND(O2788*$E2790,0)),0),0)</f>
        <v>0</v>
      </c>
      <c r="P2790" s="5">
        <f ca="1">IF(AND($G2789,NOT(ISTEXT($G2788)),ISNUMBER(Poczatek),ISNUMBER(Koniec_Projekt)),IFERROR(IF(LataProjekcji=$F2791,ROUND($D2789-SUM($K2790:O2790),0),ROUND(P2788*$E2790,0)),0),0)</f>
        <v>0</v>
      </c>
      <c r="Q2790" s="5">
        <f ca="1">IF(AND($G2789,NOT(ISTEXT($G2788)),ISNUMBER(Poczatek),ISNUMBER(Koniec_Projekt)),IFERROR(IF(LataProjekcji=$F2791,ROUND($D2789-SUM($K2790:P2790),0),ROUND(Q2788*$E2790,0)),0),0)</f>
        <v>0</v>
      </c>
      <c r="R2790" s="5">
        <f ca="1">IF(AND($G2789,NOT(ISTEXT($G2788)),ISNUMBER(Poczatek),ISNUMBER(Koniec_Projekt)),IFERROR(IF(LataProjekcji=$F2791,ROUND($D2789-SUM($K2790:Q2790),0),ROUND(R2788*$E2790,0)),0),0)</f>
        <v>0</v>
      </c>
      <c r="S2790" s="5">
        <f ca="1">IF(AND($G2789,NOT(ISTEXT($G2788)),ISNUMBER(Poczatek),ISNUMBER(Koniec_Projekt)),IFERROR(IF(LataProjekcji=$F2791,ROUND($D2789-SUM($K2790:R2790),0),ROUND(S2788*$E2790,0)),0),0)</f>
        <v>0</v>
      </c>
      <c r="T2790" s="5">
        <f ca="1">IF(AND($G2789,NOT(ISTEXT($G2788)),ISNUMBER(Poczatek),ISNUMBER(Koniec_Projekt)),IFERROR(IF(LataProjekcji=$F2791,ROUND($D2789-SUM($K2790:S2790),0),ROUND(T2788*$E2790,0)),0),0)</f>
        <v>0</v>
      </c>
      <c r="U2790" s="5">
        <f ca="1">IF(AND($G2789,NOT(ISTEXT($G2788)),ISNUMBER(Poczatek),ISNUMBER(Koniec_Projekt)),IFERROR(IF(LataProjekcji=$F2791,ROUND($D2789-SUM($K2790:T2790),0),ROUND(U2788*$E2790,0)),0),0)</f>
        <v>0</v>
      </c>
      <c r="V2790" s="5">
        <f ca="1">IF(AND($G2789,NOT(ISTEXT($G2788)),ISNUMBER(Poczatek),ISNUMBER(Koniec_Projekt)),IFERROR(IF(LataProjekcji=$F2791,ROUND($D2789-SUM($K2790:U2790),0),ROUND(V2788*$E2790,0)),0),0)</f>
        <v>0</v>
      </c>
      <c r="W2790" s="5">
        <f ca="1">IF(AND($G2789,NOT(ISTEXT($G2788)),ISNUMBER(Poczatek),ISNUMBER(Koniec_Projekt)),IFERROR(IF(LataProjekcji=$F2791,ROUND($D2789-SUM($K2790:V2790),0),ROUND(W2788*$E2790,0)),0),0)</f>
        <v>0</v>
      </c>
      <c r="X2790" s="5">
        <f ca="1">IF(AND($G2789,NOT(ISTEXT($G2788)),ISNUMBER(Poczatek),ISNUMBER(Koniec_Projekt)),IFERROR(IF(LataProjekcji=$F2791,ROUND($D2789-SUM($K2790:W2790),0),ROUND(X2788*$E2790,0)),0),0)</f>
        <v>0</v>
      </c>
    </row>
    <row r="2791" spans="2:24" hidden="1">
      <c r="B2791" s="554" t="s">
        <v>803</v>
      </c>
      <c r="D2791" s="1">
        <f ca="1">IFERROR(ROUNDUP(D2789/E2790,0),0)</f>
        <v>0</v>
      </c>
      <c r="E2791" s="1">
        <f ca="1">IF(D2791=0,0,DATEDIF(DATE(D2788,E2788,1),DATE(F2790,G2790,1),"m"))</f>
        <v>0</v>
      </c>
      <c r="F2791" s="1" t="str">
        <f ca="1">IFERROR(YEAR(G2788),"brak daty")</f>
        <v>brak daty</v>
      </c>
      <c r="G2791" s="1" t="str">
        <f ca="1">IFERROR(MONTH(G2788),"brak daty")</f>
        <v>brak daty</v>
      </c>
      <c r="I2791" s="1" t="s">
        <v>444</v>
      </c>
      <c r="K2791" s="5">
        <f ca="1">IF(AND($G2789,NOT(ISTEXT($G2788)),ISNUMBER(Poczatek),ISNUMBER(Koniec_Projekt)),IFERROR(IF(LataProjekcji=$F2790,IF(AND($G2790=$G2791,$F2790=$F2791),ROUND($D2789-SUM($K2791),0),ROUND(K2789*$E2790,0)),IF(LataProjekcji&gt;$F2790,0,ROUND(K2789*$E2790,0))),0),0)</f>
        <v>0</v>
      </c>
      <c r="L2791" s="5">
        <f ca="1">IF(AND($G2789,NOT(ISTEXT($G2788)),ISNUMBER(Poczatek),ISNUMBER(Koniec_Projekt)),IFERROR(IF(LataProjekcji=$F2790,IF(AND($G2790=$G2791,$F2790=$F2791),ROUND($D2789-SUM($K2791:K2791),0),ROUND(L2789*$E2790,0)),IF(LataProjekcji&gt;$F2790,0,ROUND(L2789*$E2790,0))),0),0)</f>
        <v>0</v>
      </c>
      <c r="M2791" s="5">
        <f ca="1">IF(AND($G2789,NOT(ISTEXT($G2788)),ISNUMBER(Poczatek),ISNUMBER(Koniec_Projekt)),IFERROR(IF(LataProjekcji=$F2790,IF(AND($G2790=$G2791,$F2790=$F2791),ROUND($D2789-SUM($K2791:L2791),0),ROUND(M2789*$E2790,0)),IF(LataProjekcji&gt;$F2790,0,ROUND(M2789*$E2790,0))),0),0)</f>
        <v>0</v>
      </c>
      <c r="N2791" s="5">
        <f ca="1">IF(AND($G2789,NOT(ISTEXT($G2788)),ISNUMBER(Poczatek),ISNUMBER(Koniec_Projekt)),IFERROR(IF(LataProjekcji=$F2790,IF(AND($G2790=$G2791,$F2790=$F2791),ROUND($D2789-SUM($K2791:M2791),0),ROUND(N2789*$E2790,0)),IF(LataProjekcji&gt;$F2790,0,ROUND(N2789*$E2790,0))),0),0)</f>
        <v>0</v>
      </c>
      <c r="O2791" s="5">
        <f ca="1">IF(AND($G2789,NOT(ISTEXT($G2788)),ISNUMBER(Poczatek),ISNUMBER(Koniec_Projekt)),IFERROR(IF(LataProjekcji=$F2790,IF(AND($G2790=$G2791,$F2790=$F2791),ROUND($D2789-SUM($K2791:N2791),0),ROUND(O2789*$E2790,0)),IF(LataProjekcji&gt;$F2790,0,ROUND(O2789*$E2790,0))),0),0)</f>
        <v>0</v>
      </c>
      <c r="P2791" s="5">
        <f ca="1">IF(AND($G2789,NOT(ISTEXT($G2788)),ISNUMBER(Poczatek),ISNUMBER(Koniec_Projekt)),IFERROR(IF(LataProjekcji=$F2790,IF(AND($G2790=$G2791,$F2790=$F2791),ROUND($D2789-SUM($K2791:O2791),0),ROUND(P2789*$E2790,0)),IF(LataProjekcji&gt;$F2790,0,ROUND(P2789*$E2790,0))),0),0)</f>
        <v>0</v>
      </c>
      <c r="Q2791" s="5">
        <f ca="1">IF(AND($G2789,NOT(ISTEXT($G2788)),ISNUMBER(Poczatek),ISNUMBER(Koniec_Projekt)),IFERROR(IF(LataProjekcji=$F2790,IF(AND($G2790=$G2791,$F2790=$F2791),ROUND($D2789-SUM($K2791:P2791),0),ROUND(Q2789*$E2790,0)),IF(LataProjekcji&gt;$F2790,0,ROUND(Q2789*$E2790,0))),0),0)</f>
        <v>0</v>
      </c>
      <c r="R2791" s="5">
        <f ca="1">IF(AND($G2789,NOT(ISTEXT($G2788)),ISNUMBER(Poczatek),ISNUMBER(Koniec_Projekt)),IFERROR(IF(LataProjekcji=$F2790,IF(AND($G2790=$G2791,$F2790=$F2791),ROUND($D2789-SUM($K2791:Q2791),0),ROUND(R2789*$E2790,0)),IF(LataProjekcji&gt;$F2790,0,ROUND(R2789*$E2790,0))),0),0)</f>
        <v>0</v>
      </c>
      <c r="S2791" s="5">
        <f ca="1">IF(AND($G2789,NOT(ISTEXT($G2788)),ISNUMBER(Poczatek),ISNUMBER(Koniec_Projekt)),IFERROR(IF(LataProjekcji=$F2790,IF(AND($G2790=$G2791,$F2790=$F2791),ROUND($D2789-SUM($K2791:R2791),0),ROUND(S2789*$E2790,0)),IF(LataProjekcji&gt;$F2790,0,ROUND(S2789*$E2790,0))),0),0)</f>
        <v>0</v>
      </c>
      <c r="T2791" s="5">
        <f ca="1">IF(AND($G2789,NOT(ISTEXT($G2788)),ISNUMBER(Poczatek),ISNUMBER(Koniec_Projekt)),IFERROR(IF(LataProjekcji=$F2790,IF(AND($G2790=$G2791,$F2790=$F2791),ROUND($D2789-SUM($K2791:S2791),0),ROUND(T2789*$E2790,0)),IF(LataProjekcji&gt;$F2790,0,ROUND(T2789*$E2790,0))),0),0)</f>
        <v>0</v>
      </c>
      <c r="U2791" s="5">
        <f ca="1">IF(AND($G2789,NOT(ISTEXT($G2788)),ISNUMBER(Poczatek),ISNUMBER(Koniec_Projekt)),IFERROR(IF(LataProjekcji=$F2790,IF(AND($G2790=$G2791,$F2790=$F2791),ROUND($D2789-SUM($K2791:T2791),0),ROUND(U2789*$E2790,0)),IF(LataProjekcji&gt;$F2790,0,ROUND(U2789*$E2790,0))),0),0)</f>
        <v>0</v>
      </c>
      <c r="V2791" s="5">
        <f ca="1">IF(AND($G2789,NOT(ISTEXT($G2788)),ISNUMBER(Poczatek),ISNUMBER(Koniec_Projekt)),IFERROR(IF(LataProjekcji=$F2790,IF(AND($G2790=$G2791,$F2790=$F2791),ROUND($D2789-SUM($K2791:U2791),0),ROUND(V2789*$E2790,0)),IF(LataProjekcji&gt;$F2790,0,ROUND(V2789*$E2790,0))),0),0)</f>
        <v>0</v>
      </c>
      <c r="W2791" s="5">
        <f ca="1">IF(AND($G2789,NOT(ISTEXT($G2788)),ISNUMBER(Poczatek),ISNUMBER(Koniec_Projekt)),IFERROR(IF(LataProjekcji=$F2790,IF(AND($G2790=$G2791,$F2790=$F2791),ROUND($D2789-SUM($K2791:V2791),0),ROUND(W2789*$E2790,0)),IF(LataProjekcji&gt;$F2790,0,ROUND(W2789*$E2790,0))),0),0)</f>
        <v>0</v>
      </c>
      <c r="X2791" s="5">
        <f ca="1">IF(AND($G2789,NOT(ISTEXT($G2788)),ISNUMBER(Poczatek),ISNUMBER(Koniec_Projekt)),IFERROR(IF(LataProjekcji=$F2790,IF(AND($G2790=$G2791,$F2790=$F2791),ROUND($D2789-SUM($K2791:W2791),0),ROUND(X2789*$E2790,0)),IF(LataProjekcji&gt;$F2790,0,ROUND(X2789*$E2790,0))),0),0)</f>
        <v>0</v>
      </c>
    </row>
    <row r="2792" spans="2:24" ht="12.75" hidden="1" thickBot="1">
      <c r="B2792" s="555" t="s">
        <v>804</v>
      </c>
      <c r="C2792" s="556"/>
      <c r="D2792" s="557">
        <f ca="1">IF(D2789&gt;10,ROUND((D2791-1)*E2790,0),E2790)</f>
        <v>0</v>
      </c>
      <c r="E2792" s="557">
        <f ca="1">D2789-D2792</f>
        <v>0</v>
      </c>
      <c r="F2792" s="556"/>
      <c r="G2792" s="556"/>
      <c r="H2792" s="556"/>
      <c r="I2792" s="556"/>
      <c r="J2792" s="556"/>
      <c r="K2792" s="556"/>
      <c r="L2792" s="556"/>
      <c r="M2792" s="556"/>
      <c r="N2792" s="556"/>
      <c r="O2792" s="556"/>
      <c r="P2792" s="556"/>
      <c r="Q2792" s="556"/>
      <c r="R2792" s="556"/>
      <c r="S2792" s="556"/>
      <c r="T2792" s="556"/>
      <c r="U2792" s="556"/>
      <c r="V2792" s="556"/>
      <c r="W2792" s="556"/>
      <c r="X2792" s="556"/>
    </row>
    <row r="2793" spans="2:24" ht="12.75" hidden="1" thickTop="1"/>
    <row r="2794" spans="2:24" ht="12.75" hidden="1" thickBot="1">
      <c r="B2794" s="558" t="str">
        <f ca="1">"nazwa ST: "&amp;B1628</f>
        <v>nazwa ST: 0</v>
      </c>
      <c r="C2794" s="558"/>
      <c r="D2794" s="559">
        <f>D1628</f>
        <v>160</v>
      </c>
      <c r="E2794" s="558"/>
      <c r="F2794" s="558"/>
      <c r="G2794" s="558"/>
      <c r="H2794" s="558"/>
      <c r="I2794" s="558"/>
      <c r="J2794" s="558"/>
      <c r="K2794" s="567" t="str">
        <f t="shared" ref="K2794:X2794" si="1778">LataProjekcji</f>
        <v>Uzupełnij dane</v>
      </c>
      <c r="L2794" s="567" t="str">
        <f t="shared" si="1778"/>
        <v/>
      </c>
      <c r="M2794" s="567" t="str">
        <f t="shared" si="1778"/>
        <v/>
      </c>
      <c r="N2794" s="567" t="str">
        <f t="shared" si="1778"/>
        <v/>
      </c>
      <c r="O2794" s="567" t="str">
        <f t="shared" si="1778"/>
        <v/>
      </c>
      <c r="P2794" s="567" t="str">
        <f t="shared" si="1778"/>
        <v/>
      </c>
      <c r="Q2794" s="567" t="str">
        <f t="shared" si="1778"/>
        <v/>
      </c>
      <c r="R2794" s="567" t="str">
        <f t="shared" si="1778"/>
        <v/>
      </c>
      <c r="S2794" s="567" t="str">
        <f t="shared" si="1778"/>
        <v/>
      </c>
      <c r="T2794" s="567" t="str">
        <f t="shared" si="1778"/>
        <v/>
      </c>
      <c r="U2794" s="567" t="str">
        <f t="shared" si="1778"/>
        <v/>
      </c>
      <c r="V2794" s="567" t="str">
        <f t="shared" si="1778"/>
        <v/>
      </c>
      <c r="W2794" s="567" t="str">
        <f t="shared" si="1778"/>
        <v/>
      </c>
      <c r="X2794" s="567" t="str">
        <f t="shared" si="1778"/>
        <v/>
      </c>
    </row>
    <row r="2795" spans="2:24" hidden="1">
      <c r="B2795" s="554" t="s">
        <v>805</v>
      </c>
      <c r="D2795" s="1">
        <f ca="1">D1629</f>
        <v>1900</v>
      </c>
      <c r="E2795" s="1">
        <f ca="1">E1629</f>
        <v>1</v>
      </c>
      <c r="F2795" s="1">
        <f ca="1">IF(D2796&gt;10,F1629,1)</f>
        <v>1</v>
      </c>
      <c r="G2795" s="553" t="str">
        <f ca="1">IF(ISBLANK(OFFSET($E$269,$D2794,0)),"brak daty",IF(D2796&gt;10,EDATE(OFFSET($E$269,$D2794,0),D2798),DATE(D2795,E2795,1)))</f>
        <v>brak daty</v>
      </c>
      <c r="H2795" s="566" t="b">
        <f ca="1">SUM(K2795:X2795)=D2798</f>
        <v>1</v>
      </c>
      <c r="I2795" s="1" t="s">
        <v>801</v>
      </c>
      <c r="K2795" s="5">
        <f ca="1">IF(AND($G2796,NOT(ISTEXT($G2795)),ISNUMBER(Poczatek),ISNUMBER(Koniec_Projekt)),IFERROR(IF($D2795=LataProjekcji,$F2795,IF($D2795&lt;LataProjekcji,IF((SUM(K2795)+12)&lt;$D2798,12,$D2798-SUM(K2795)),0)),0),0)</f>
        <v>0</v>
      </c>
      <c r="L2795" s="5">
        <f ca="1">IF(AND($G2796,NOT(ISTEXT($G2795)),ISNUMBER(Poczatek),ISNUMBER(Koniec_Projekt)),IFERROR(IF($D2795=LataProjekcji,$F2795,IF($D2795&lt;LataProjekcji,IF((SUM($K2795:K2795)+12)&lt;$D2798,12,$D2798-SUM($K2795:K2795)),0)),0),0)</f>
        <v>0</v>
      </c>
      <c r="M2795" s="5">
        <f ca="1">IF(AND($G2796,NOT(ISTEXT($G2795)),ISNUMBER(Poczatek),ISNUMBER(Koniec_Projekt)),IFERROR(IF($D2795=LataProjekcji,$F2795,IF($D2795&lt;LataProjekcji,IF((SUM($K2795:L2795)+12)&lt;$D2798,12,$D2798-SUM($K2795:L2795)),0)),0),0)</f>
        <v>0</v>
      </c>
      <c r="N2795" s="5">
        <f ca="1">IF(AND($G2796,NOT(ISTEXT($G2795)),ISNUMBER(Poczatek),ISNUMBER(Koniec_Projekt)),IFERROR(IF($D2795=LataProjekcji,$F2795,IF($D2795&lt;LataProjekcji,IF((SUM($K2795:M2795)+12)&lt;$D2798,12,$D2798-SUM($K2795:M2795)),0)),0),0)</f>
        <v>0</v>
      </c>
      <c r="O2795" s="5">
        <f ca="1">IF(AND($G2796,NOT(ISTEXT($G2795)),ISNUMBER(Poczatek),ISNUMBER(Koniec_Projekt)),IFERROR(IF($D2795=LataProjekcji,$F2795,IF($D2795&lt;LataProjekcji,IF((SUM($K2795:N2795)+12)&lt;$D2798,12,$D2798-SUM($K2795:N2795)),0)),0),0)</f>
        <v>0</v>
      </c>
      <c r="P2795" s="5">
        <f ca="1">IF(AND($G2796,NOT(ISTEXT($G2795)),ISNUMBER(Poczatek),ISNUMBER(Koniec_Projekt)),IFERROR(IF($D2795=LataProjekcji,$F2795,IF($D2795&lt;LataProjekcji,IF((SUM($K2795:O2795)+12)&lt;$D2798,12,$D2798-SUM($K2795:O2795)),0)),0),0)</f>
        <v>0</v>
      </c>
      <c r="Q2795" s="5">
        <f ca="1">IF(AND($G2796,NOT(ISTEXT($G2795)),ISNUMBER(Poczatek),ISNUMBER(Koniec_Projekt)),IFERROR(IF($D2795=LataProjekcji,$F2795,IF($D2795&lt;LataProjekcji,IF((SUM($K2795:P2795)+12)&lt;$D2798,12,$D2798-SUM($K2795:P2795)),0)),0),0)</f>
        <v>0</v>
      </c>
      <c r="R2795" s="5">
        <f ca="1">IF(AND($G2796,NOT(ISTEXT($G2795)),ISNUMBER(Poczatek),ISNUMBER(Koniec_Projekt)),IFERROR(IF($D2795=LataProjekcji,$F2795,IF($D2795&lt;LataProjekcji,IF((SUM($K2795:Q2795)+12)&lt;$D2798,12,$D2798-SUM($K2795:Q2795)),0)),0),0)</f>
        <v>0</v>
      </c>
      <c r="S2795" s="5">
        <f ca="1">IF(AND($G2796,NOT(ISTEXT($G2795)),ISNUMBER(Poczatek),ISNUMBER(Koniec_Projekt)),IFERROR(IF($D2795=LataProjekcji,$F2795,IF($D2795&lt;LataProjekcji,IF((SUM($K2795:R2795)+12)&lt;$D2798,12,$D2798-SUM($K2795:R2795)),0)),0),0)</f>
        <v>0</v>
      </c>
      <c r="T2795" s="5">
        <f ca="1">IF(AND($G2796,NOT(ISTEXT($G2795)),ISNUMBER(Poczatek),ISNUMBER(Koniec_Projekt)),IFERROR(IF($D2795=LataProjekcji,$F2795,IF($D2795&lt;LataProjekcji,IF((SUM($K2795:S2795)+12)&lt;$D2798,12,$D2798-SUM($K2795:S2795)),0)),0),0)</f>
        <v>0</v>
      </c>
      <c r="U2795" s="5">
        <f ca="1">IF(AND($G2796,NOT(ISTEXT($G2795)),ISNUMBER(Poczatek),ISNUMBER(Koniec_Projekt)),IFERROR(IF($D2795=LataProjekcji,$F2795,IF($D2795&lt;LataProjekcji,IF((SUM($K2795:T2795)+12)&lt;$D2798,12,$D2798-SUM($K2795:T2795)),0)),0),0)</f>
        <v>0</v>
      </c>
      <c r="V2795" s="5">
        <f ca="1">IF(AND($G2796,NOT(ISTEXT($G2795)),ISNUMBER(Poczatek),ISNUMBER(Koniec_Projekt)),IFERROR(IF($D2795=LataProjekcji,$F2795,IF($D2795&lt;LataProjekcji,IF((SUM($K2795:U2795)+12)&lt;$D2798,12,$D2798-SUM($K2795:U2795)),0)),0),0)</f>
        <v>0</v>
      </c>
      <c r="W2795" s="5">
        <f ca="1">IF(AND($G2796,NOT(ISTEXT($G2795)),ISNUMBER(Poczatek),ISNUMBER(Koniec_Projekt)),IFERROR(IF($D2795=LataProjekcji,$F2795,IF($D2795&lt;LataProjekcji,IF((SUM($K2795:V2795)+12)&lt;$D2798,12,$D2798-SUM($K2795:V2795)),0)),0),0)</f>
        <v>0</v>
      </c>
      <c r="X2795" s="5">
        <f ca="1">IF(AND($G2796,NOT(ISTEXT($G2795)),ISNUMBER(Poczatek),ISNUMBER(Koniec_Projekt)),IFERROR(IF($D2795=LataProjekcji,$F2795,IF($D2795&lt;LataProjekcji,IF((SUM($K2795:W2795)+12)&lt;$D2798,12,$D2798-SUM($K2795:W2795)),0)),0),0)</f>
        <v>0</v>
      </c>
    </row>
    <row r="2796" spans="2:24" hidden="1">
      <c r="B2796" s="554" t="s">
        <v>807</v>
      </c>
      <c r="D2796" s="5">
        <f ca="1">D1630</f>
        <v>0</v>
      </c>
      <c r="E2796" s="474">
        <f ca="1">E1630</f>
        <v>0</v>
      </c>
      <c r="F2796" s="474">
        <f ca="1">F1630</f>
        <v>0</v>
      </c>
      <c r="G2796" s="1" t="b">
        <f>NOT(ISBLANK(am_maszyny))</f>
        <v>0</v>
      </c>
      <c r="H2796" s="566" t="b">
        <f ca="1">SUM(K2796:X2796)=E2798</f>
        <v>1</v>
      </c>
      <c r="I2796" s="1" t="s">
        <v>802</v>
      </c>
      <c r="K2796" s="565">
        <f ca="1">IF(AND($G2796,NOT(ISTEXT($G2795)),ISNUMBER(Poczatek),ISNUMBER(Koniec_Projekt)),IFERROR(IF($D2795=LataProjekcji,IF($F2795&gt;$E2798,$E2798,$F2795),IF($D2798&gt;=$E2798,(IF($D2795&lt;LataProjekcji,IF((SUM(J2796:$K2796)+12)&lt;$E2798,12,$E2798-SUM(J2796:$K2796)),0)),(IF($D2795&lt;LataProjekcji,IF((SUM(J2796:$K2796)+12)&lt;$D2798,12,$D2798-SUM(J2796:$K2796)),0)))),0),0)</f>
        <v>0</v>
      </c>
      <c r="L2796" s="565">
        <f ca="1">IF(AND($G2796,NOT(ISTEXT($G2795)),ISNUMBER(Poczatek),ISNUMBER(Koniec_Projekt)),IFERROR(IF($D2795=LataProjekcji,IF($F2795&gt;$E2798,$E2798,$F2795),IF($D2798&gt;=$E2798,(IF($D2795&lt;LataProjekcji,IF((SUM($K2796:K2796)+12)&lt;$E2798,12,$E2798-SUM($K2796:K2796)),0)),(IF($D2795&lt;LataProjekcji,IF((SUM($K2796:K2796)+12)&lt;$D2798,12,$D2798-SUM($K2796:K2796)),0)))),0),0)</f>
        <v>0</v>
      </c>
      <c r="M2796" s="565">
        <f ca="1">IF(AND($G2796,NOT(ISTEXT($G2795)),ISNUMBER(Poczatek),ISNUMBER(Koniec_Projekt)),IFERROR(IF($D2795=LataProjekcji,IF($F2795&gt;$E2798,$E2798,$F2795),IF($D2798&gt;=$E2798,(IF($D2795&lt;LataProjekcji,IF((SUM($K2796:L2796)+12)&lt;$E2798,12,$E2798-SUM($K2796:L2796)),0)),(IF($D2795&lt;LataProjekcji,IF((SUM($K2796:L2796)+12)&lt;$D2798,12,$D2798-SUM($K2796:L2796)),0)))),0),0)</f>
        <v>0</v>
      </c>
      <c r="N2796" s="565">
        <f ca="1">IF(AND($G2796,NOT(ISTEXT($G2795)),ISNUMBER(Poczatek),ISNUMBER(Koniec_Projekt)),IFERROR(IF($D2795=LataProjekcji,IF($F2795&gt;$E2798,$E2798,$F2795),IF($D2798&gt;=$E2798,(IF($D2795&lt;LataProjekcji,IF((SUM($K2796:M2796)+12)&lt;$E2798,12,$E2798-SUM($K2796:M2796)),0)),(IF($D2795&lt;LataProjekcji,IF((SUM($K2796:M2796)+12)&lt;$D2798,12,$D2798-SUM($K2796:M2796)),0)))),0),0)</f>
        <v>0</v>
      </c>
      <c r="O2796" s="565">
        <f ca="1">IF(AND($G2796,NOT(ISTEXT($G2795)),ISNUMBER(Poczatek),ISNUMBER(Koniec_Projekt)),IFERROR(IF($D2795=LataProjekcji,IF($F2795&gt;$E2798,$E2798,$F2795),IF($D2798&gt;=$E2798,(IF($D2795&lt;LataProjekcji,IF((SUM($K2796:N2796)+12)&lt;$E2798,12,$E2798-SUM($K2796:N2796)),0)),(IF($D2795&lt;LataProjekcji,IF((SUM($K2796:N2796)+12)&lt;$D2798,12,$D2798-SUM($K2796:N2796)),0)))),0),0)</f>
        <v>0</v>
      </c>
      <c r="P2796" s="565">
        <f ca="1">IF(AND($G2796,NOT(ISTEXT($G2795)),ISNUMBER(Poczatek),ISNUMBER(Koniec_Projekt)),IFERROR(IF($D2795=LataProjekcji,IF($F2795&gt;$E2798,$E2798,$F2795),IF($D2798&gt;=$E2798,(IF($D2795&lt;LataProjekcji,IF((SUM($K2796:O2796)+12)&lt;$E2798,12,$E2798-SUM($K2796:O2796)),0)),(IF($D2795&lt;LataProjekcji,IF((SUM($K2796:O2796)+12)&lt;$D2798,12,$D2798-SUM($K2796:O2796)),0)))),0),0)</f>
        <v>0</v>
      </c>
      <c r="Q2796" s="565">
        <f ca="1">IF(AND($G2796,NOT(ISTEXT($G2795)),ISNUMBER(Poczatek),ISNUMBER(Koniec_Projekt)),IFERROR(IF($D2795=LataProjekcji,IF($F2795&gt;$E2798,$E2798,$F2795),IF($D2798&gt;=$E2798,(IF($D2795&lt;LataProjekcji,IF((SUM($K2796:P2796)+12)&lt;$E2798,12,$E2798-SUM($K2796:P2796)),0)),(IF($D2795&lt;LataProjekcji,IF((SUM($K2796:P2796)+12)&lt;$D2798,12,$D2798-SUM($K2796:P2796)),0)))),0),0)</f>
        <v>0</v>
      </c>
      <c r="R2796" s="565">
        <f ca="1">IF(AND($G2796,NOT(ISTEXT($G2795)),ISNUMBER(Poczatek),ISNUMBER(Koniec_Projekt)),IFERROR(IF($D2795=LataProjekcji,IF($F2795&gt;$E2798,$E2798,$F2795),IF($D2798&gt;=$E2798,(IF($D2795&lt;LataProjekcji,IF((SUM($K2796:Q2796)+12)&lt;$E2798,12,$E2798-SUM($K2796:Q2796)),0)),(IF($D2795&lt;LataProjekcji,IF((SUM($K2796:Q2796)+12)&lt;$D2798,12,$D2798-SUM($K2796:Q2796)),0)))),0),0)</f>
        <v>0</v>
      </c>
      <c r="S2796" s="565">
        <f ca="1">IF(AND($G2796,NOT(ISTEXT($G2795)),ISNUMBER(Poczatek),ISNUMBER(Koniec_Projekt)),IFERROR(IF($D2795=LataProjekcji,IF($F2795&gt;$E2798,$E2798,$F2795),IF($D2798&gt;=$E2798,(IF($D2795&lt;LataProjekcji,IF((SUM($K2796:R2796)+12)&lt;$E2798,12,$E2798-SUM($K2796:R2796)),0)),(IF($D2795&lt;LataProjekcji,IF((SUM($K2796:R2796)+12)&lt;$D2798,12,$D2798-SUM($K2796:R2796)),0)))),0),0)</f>
        <v>0</v>
      </c>
      <c r="T2796" s="565">
        <f ca="1">IF(AND($G2796,NOT(ISTEXT($G2795)),ISNUMBER(Poczatek),ISNUMBER(Koniec_Projekt)),IFERROR(IF($D2795=LataProjekcji,IF($F2795&gt;$E2798,$E2798,$F2795),IF($D2798&gt;=$E2798,(IF($D2795&lt;LataProjekcji,IF((SUM($K2796:S2796)+12)&lt;$E2798,12,$E2798-SUM($K2796:S2796)),0)),(IF($D2795&lt;LataProjekcji,IF((SUM($K2796:S2796)+12)&lt;$D2798,12,$D2798-SUM($K2796:S2796)),0)))),0),0)</f>
        <v>0</v>
      </c>
      <c r="U2796" s="565">
        <f ca="1">IF(AND($G2796,NOT(ISTEXT($G2795)),ISNUMBER(Poczatek),ISNUMBER(Koniec_Projekt)),IFERROR(IF($D2795=LataProjekcji,IF($F2795&gt;$E2798,$E2798,$F2795),IF($D2798&gt;=$E2798,(IF($D2795&lt;LataProjekcji,IF((SUM($K2796:T2796)+12)&lt;$E2798,12,$E2798-SUM($K2796:T2796)),0)),(IF($D2795&lt;LataProjekcji,IF((SUM($K2796:T2796)+12)&lt;$D2798,12,$D2798-SUM($K2796:T2796)),0)))),0),0)</f>
        <v>0</v>
      </c>
      <c r="V2796" s="565">
        <f ca="1">IF(AND($G2796,NOT(ISTEXT($G2795)),ISNUMBER(Poczatek),ISNUMBER(Koniec_Projekt)),IFERROR(IF($D2795=LataProjekcji,IF($F2795&gt;$E2798,$E2798,$F2795),IF($D2798&gt;=$E2798,(IF($D2795&lt;LataProjekcji,IF((SUM($K2796:U2796)+12)&lt;$E2798,12,$E2798-SUM($K2796:U2796)),0)),(IF($D2795&lt;LataProjekcji,IF((SUM($K2796:U2796)+12)&lt;$D2798,12,$D2798-SUM($K2796:U2796)),0)))),0),0)</f>
        <v>0</v>
      </c>
      <c r="W2796" s="565">
        <f ca="1">IF(AND($G2796,NOT(ISTEXT($G2795)),ISNUMBER(Poczatek),ISNUMBER(Koniec_Projekt)),IFERROR(IF($D2795=LataProjekcji,IF($F2795&gt;$E2798,$E2798,$F2795),IF($D2798&gt;=$E2798,(IF($D2795&lt;LataProjekcji,IF((SUM($K2796:V2796)+12)&lt;$E2798,12,$E2798-SUM($K2796:V2796)),0)),(IF($D2795&lt;LataProjekcji,IF((SUM($K2796:V2796)+12)&lt;$D2798,12,$D2798-SUM($K2796:V2796)),0)))),0),0)</f>
        <v>0</v>
      </c>
      <c r="X2796" s="565">
        <f ca="1">IF(AND($G2796,NOT(ISTEXT($G2795)),ISNUMBER(Poczatek),ISNUMBER(Koniec_Projekt)),IFERROR(IF($D2795=LataProjekcji,IF($F2795&gt;$E2798,$E2798,$F2795),IF($D2798&gt;=$E2798,(IF($D2795&lt;LataProjekcji,IF((SUM($K2796:W2796)+12)&lt;$E2798,12,$E2798-SUM($K2796:W2796)),0)),(IF($D2795&lt;LataProjekcji,IF((SUM($K2796:W2796)+12)&lt;$D2798,12,$D2798-SUM($K2796:W2796)),0)))),0),0)</f>
        <v>0</v>
      </c>
    </row>
    <row r="2797" spans="2:24" hidden="1">
      <c r="B2797" s="554" t="s">
        <v>806</v>
      </c>
      <c r="D2797" s="474">
        <f ca="1">D1631</f>
        <v>0</v>
      </c>
      <c r="E2797" s="474">
        <f ca="1">IF(D2796&gt;10,ROUND(D2797/12,2),D2797)</f>
        <v>0</v>
      </c>
      <c r="F2797" s="552">
        <f>Koniec_Projekt</f>
        <v>0</v>
      </c>
      <c r="G2797" s="330">
        <f>Miesiac_Koniec_Projekt</f>
        <v>0</v>
      </c>
      <c r="H2797" s="566" t="b">
        <f ca="1">SUM(K2797:X2797)=D2796</f>
        <v>1</v>
      </c>
      <c r="I2797" s="1" t="s">
        <v>739</v>
      </c>
      <c r="K2797" s="256">
        <f ca="1">IF(AND($G2796,NOT(ISTEXT($G2795)),ISNUMBER(Poczatek),ISNUMBER(Koniec_Projekt)),IFERROR(IF(LataProjekcji=$F2798,ROUND($D2796,0),ROUND(K2795*$E2797,0)),0),0)</f>
        <v>0</v>
      </c>
      <c r="L2797" s="5">
        <f ca="1">IF(AND($G2796,NOT(ISTEXT($G2795)),ISNUMBER(Poczatek),ISNUMBER(Koniec_Projekt)),IFERROR(IF(LataProjekcji=$F2798,ROUND($D2796-SUM(K2797:$K2797),0),ROUND(L2795*$E2797,0)),0),0)</f>
        <v>0</v>
      </c>
      <c r="M2797" s="5">
        <f ca="1">IF(AND($G2796,NOT(ISTEXT($G2795)),ISNUMBER(Poczatek),ISNUMBER(Koniec_Projekt)),IFERROR(IF(LataProjekcji=$F2798,ROUND($D2796-SUM($K2797:L2797),0),ROUND(M2795*$E2797,0)),0),0)</f>
        <v>0</v>
      </c>
      <c r="N2797" s="5">
        <f ca="1">IF(AND($G2796,NOT(ISTEXT($G2795)),ISNUMBER(Poczatek),ISNUMBER(Koniec_Projekt)),IFERROR(IF(LataProjekcji=$F2798,ROUND($D2796-SUM($K2797:M2797),0),ROUND(N2795*$E2797,0)),0),0)</f>
        <v>0</v>
      </c>
      <c r="O2797" s="5">
        <f ca="1">IF(AND($G2796,NOT(ISTEXT($G2795)),ISNUMBER(Poczatek),ISNUMBER(Koniec_Projekt)),IFERROR(IF(LataProjekcji=$F2798,ROUND($D2796-SUM($K2797:N2797),0),ROUND(O2795*$E2797,0)),0),0)</f>
        <v>0</v>
      </c>
      <c r="P2797" s="5">
        <f ca="1">IF(AND($G2796,NOT(ISTEXT($G2795)),ISNUMBER(Poczatek),ISNUMBER(Koniec_Projekt)),IFERROR(IF(LataProjekcji=$F2798,ROUND($D2796-SUM($K2797:O2797),0),ROUND(P2795*$E2797,0)),0),0)</f>
        <v>0</v>
      </c>
      <c r="Q2797" s="5">
        <f ca="1">IF(AND($G2796,NOT(ISTEXT($G2795)),ISNUMBER(Poczatek),ISNUMBER(Koniec_Projekt)),IFERROR(IF(LataProjekcji=$F2798,ROUND($D2796-SUM($K2797:P2797),0),ROUND(Q2795*$E2797,0)),0),0)</f>
        <v>0</v>
      </c>
      <c r="R2797" s="5">
        <f ca="1">IF(AND($G2796,NOT(ISTEXT($G2795)),ISNUMBER(Poczatek),ISNUMBER(Koniec_Projekt)),IFERROR(IF(LataProjekcji=$F2798,ROUND($D2796-SUM($K2797:Q2797),0),ROUND(R2795*$E2797,0)),0),0)</f>
        <v>0</v>
      </c>
      <c r="S2797" s="5">
        <f ca="1">IF(AND($G2796,NOT(ISTEXT($G2795)),ISNUMBER(Poczatek),ISNUMBER(Koniec_Projekt)),IFERROR(IF(LataProjekcji=$F2798,ROUND($D2796-SUM($K2797:R2797),0),ROUND(S2795*$E2797,0)),0),0)</f>
        <v>0</v>
      </c>
      <c r="T2797" s="5">
        <f ca="1">IF(AND($G2796,NOT(ISTEXT($G2795)),ISNUMBER(Poczatek),ISNUMBER(Koniec_Projekt)),IFERROR(IF(LataProjekcji=$F2798,ROUND($D2796-SUM($K2797:S2797),0),ROUND(T2795*$E2797,0)),0),0)</f>
        <v>0</v>
      </c>
      <c r="U2797" s="5">
        <f ca="1">IF(AND($G2796,NOT(ISTEXT($G2795)),ISNUMBER(Poczatek),ISNUMBER(Koniec_Projekt)),IFERROR(IF(LataProjekcji=$F2798,ROUND($D2796-SUM($K2797:T2797),0),ROUND(U2795*$E2797,0)),0),0)</f>
        <v>0</v>
      </c>
      <c r="V2797" s="5">
        <f ca="1">IF(AND($G2796,NOT(ISTEXT($G2795)),ISNUMBER(Poczatek),ISNUMBER(Koniec_Projekt)),IFERROR(IF(LataProjekcji=$F2798,ROUND($D2796-SUM($K2797:U2797),0),ROUND(V2795*$E2797,0)),0),0)</f>
        <v>0</v>
      </c>
      <c r="W2797" s="5">
        <f ca="1">IF(AND($G2796,NOT(ISTEXT($G2795)),ISNUMBER(Poczatek),ISNUMBER(Koniec_Projekt)),IFERROR(IF(LataProjekcji=$F2798,ROUND($D2796-SUM($K2797:V2797),0),ROUND(W2795*$E2797,0)),0),0)</f>
        <v>0</v>
      </c>
      <c r="X2797" s="5">
        <f ca="1">IF(AND($G2796,NOT(ISTEXT($G2795)),ISNUMBER(Poczatek),ISNUMBER(Koniec_Projekt)),IFERROR(IF(LataProjekcji=$F2798,ROUND($D2796-SUM($K2797:W2797),0),ROUND(X2795*$E2797,0)),0),0)</f>
        <v>0</v>
      </c>
    </row>
    <row r="2798" spans="2:24" hidden="1">
      <c r="B2798" s="554" t="s">
        <v>803</v>
      </c>
      <c r="D2798" s="1">
        <f ca="1">IFERROR(ROUNDUP(D2796/E2797,0),0)</f>
        <v>0</v>
      </c>
      <c r="E2798" s="1">
        <f ca="1">IF(D2798=0,0,DATEDIF(DATE(D2795,E2795,1),DATE(F2797,G2797,1),"m"))</f>
        <v>0</v>
      </c>
      <c r="F2798" s="1" t="str">
        <f ca="1">IFERROR(YEAR(G2795),"brak daty")</f>
        <v>brak daty</v>
      </c>
      <c r="G2798" s="1" t="str">
        <f ca="1">IFERROR(MONTH(G2795),"brak daty")</f>
        <v>brak daty</v>
      </c>
      <c r="I2798" s="1" t="s">
        <v>444</v>
      </c>
      <c r="K2798" s="5">
        <f ca="1">IF(AND($G2796,NOT(ISTEXT($G2795)),ISNUMBER(Poczatek),ISNUMBER(Koniec_Projekt)),IFERROR(IF(LataProjekcji=$F2797,IF(AND($G2797=$G2798,$F2797=$F2798),ROUND($D2796-SUM($K2798),0),ROUND(K2796*$E2797,0)),IF(LataProjekcji&gt;$F2797,0,ROUND(K2796*$E2797,0))),0),0)</f>
        <v>0</v>
      </c>
      <c r="L2798" s="5">
        <f ca="1">IF(AND($G2796,NOT(ISTEXT($G2795)),ISNUMBER(Poczatek),ISNUMBER(Koniec_Projekt)),IFERROR(IF(LataProjekcji=$F2797,IF(AND($G2797=$G2798,$F2797=$F2798),ROUND($D2796-SUM($K2798:K2798),0),ROUND(L2796*$E2797,0)),IF(LataProjekcji&gt;$F2797,0,ROUND(L2796*$E2797,0))),0),0)</f>
        <v>0</v>
      </c>
      <c r="M2798" s="5">
        <f ca="1">IF(AND($G2796,NOT(ISTEXT($G2795)),ISNUMBER(Poczatek),ISNUMBER(Koniec_Projekt)),IFERROR(IF(LataProjekcji=$F2797,IF(AND($G2797=$G2798,$F2797=$F2798),ROUND($D2796-SUM($K2798:L2798),0),ROUND(M2796*$E2797,0)),IF(LataProjekcji&gt;$F2797,0,ROUND(M2796*$E2797,0))),0),0)</f>
        <v>0</v>
      </c>
      <c r="N2798" s="5">
        <f ca="1">IF(AND($G2796,NOT(ISTEXT($G2795)),ISNUMBER(Poczatek),ISNUMBER(Koniec_Projekt)),IFERROR(IF(LataProjekcji=$F2797,IF(AND($G2797=$G2798,$F2797=$F2798),ROUND($D2796-SUM($K2798:M2798),0),ROUND(N2796*$E2797,0)),IF(LataProjekcji&gt;$F2797,0,ROUND(N2796*$E2797,0))),0),0)</f>
        <v>0</v>
      </c>
      <c r="O2798" s="5">
        <f ca="1">IF(AND($G2796,NOT(ISTEXT($G2795)),ISNUMBER(Poczatek),ISNUMBER(Koniec_Projekt)),IFERROR(IF(LataProjekcji=$F2797,IF(AND($G2797=$G2798,$F2797=$F2798),ROUND($D2796-SUM($K2798:N2798),0),ROUND(O2796*$E2797,0)),IF(LataProjekcji&gt;$F2797,0,ROUND(O2796*$E2797,0))),0),0)</f>
        <v>0</v>
      </c>
      <c r="P2798" s="5">
        <f ca="1">IF(AND($G2796,NOT(ISTEXT($G2795)),ISNUMBER(Poczatek),ISNUMBER(Koniec_Projekt)),IFERROR(IF(LataProjekcji=$F2797,IF(AND($G2797=$G2798,$F2797=$F2798),ROUND($D2796-SUM($K2798:O2798),0),ROUND(P2796*$E2797,0)),IF(LataProjekcji&gt;$F2797,0,ROUND(P2796*$E2797,0))),0),0)</f>
        <v>0</v>
      </c>
      <c r="Q2798" s="5">
        <f ca="1">IF(AND($G2796,NOT(ISTEXT($G2795)),ISNUMBER(Poczatek),ISNUMBER(Koniec_Projekt)),IFERROR(IF(LataProjekcji=$F2797,IF(AND($G2797=$G2798,$F2797=$F2798),ROUND($D2796-SUM($K2798:P2798),0),ROUND(Q2796*$E2797,0)),IF(LataProjekcji&gt;$F2797,0,ROUND(Q2796*$E2797,0))),0),0)</f>
        <v>0</v>
      </c>
      <c r="R2798" s="5">
        <f ca="1">IF(AND($G2796,NOT(ISTEXT($G2795)),ISNUMBER(Poczatek),ISNUMBER(Koniec_Projekt)),IFERROR(IF(LataProjekcji=$F2797,IF(AND($G2797=$G2798,$F2797=$F2798),ROUND($D2796-SUM($K2798:Q2798),0),ROUND(R2796*$E2797,0)),IF(LataProjekcji&gt;$F2797,0,ROUND(R2796*$E2797,0))),0),0)</f>
        <v>0</v>
      </c>
      <c r="S2798" s="5">
        <f ca="1">IF(AND($G2796,NOT(ISTEXT($G2795)),ISNUMBER(Poczatek),ISNUMBER(Koniec_Projekt)),IFERROR(IF(LataProjekcji=$F2797,IF(AND($G2797=$G2798,$F2797=$F2798),ROUND($D2796-SUM($K2798:R2798),0),ROUND(S2796*$E2797,0)),IF(LataProjekcji&gt;$F2797,0,ROUND(S2796*$E2797,0))),0),0)</f>
        <v>0</v>
      </c>
      <c r="T2798" s="5">
        <f ca="1">IF(AND($G2796,NOT(ISTEXT($G2795)),ISNUMBER(Poczatek),ISNUMBER(Koniec_Projekt)),IFERROR(IF(LataProjekcji=$F2797,IF(AND($G2797=$G2798,$F2797=$F2798),ROUND($D2796-SUM($K2798:S2798),0),ROUND(T2796*$E2797,0)),IF(LataProjekcji&gt;$F2797,0,ROUND(T2796*$E2797,0))),0),0)</f>
        <v>0</v>
      </c>
      <c r="U2798" s="5">
        <f ca="1">IF(AND($G2796,NOT(ISTEXT($G2795)),ISNUMBER(Poczatek),ISNUMBER(Koniec_Projekt)),IFERROR(IF(LataProjekcji=$F2797,IF(AND($G2797=$G2798,$F2797=$F2798),ROUND($D2796-SUM($K2798:T2798),0),ROUND(U2796*$E2797,0)),IF(LataProjekcji&gt;$F2797,0,ROUND(U2796*$E2797,0))),0),0)</f>
        <v>0</v>
      </c>
      <c r="V2798" s="5">
        <f ca="1">IF(AND($G2796,NOT(ISTEXT($G2795)),ISNUMBER(Poczatek),ISNUMBER(Koniec_Projekt)),IFERROR(IF(LataProjekcji=$F2797,IF(AND($G2797=$G2798,$F2797=$F2798),ROUND($D2796-SUM($K2798:U2798),0),ROUND(V2796*$E2797,0)),IF(LataProjekcji&gt;$F2797,0,ROUND(V2796*$E2797,0))),0),0)</f>
        <v>0</v>
      </c>
      <c r="W2798" s="5">
        <f ca="1">IF(AND($G2796,NOT(ISTEXT($G2795)),ISNUMBER(Poczatek),ISNUMBER(Koniec_Projekt)),IFERROR(IF(LataProjekcji=$F2797,IF(AND($G2797=$G2798,$F2797=$F2798),ROUND($D2796-SUM($K2798:V2798),0),ROUND(W2796*$E2797,0)),IF(LataProjekcji&gt;$F2797,0,ROUND(W2796*$E2797,0))),0),0)</f>
        <v>0</v>
      </c>
      <c r="X2798" s="5">
        <f ca="1">IF(AND($G2796,NOT(ISTEXT($G2795)),ISNUMBER(Poczatek),ISNUMBER(Koniec_Projekt)),IFERROR(IF(LataProjekcji=$F2797,IF(AND($G2797=$G2798,$F2797=$F2798),ROUND($D2796-SUM($K2798:W2798),0),ROUND(X2796*$E2797,0)),IF(LataProjekcji&gt;$F2797,0,ROUND(X2796*$E2797,0))),0),0)</f>
        <v>0</v>
      </c>
    </row>
    <row r="2799" spans="2:24" ht="12.75" hidden="1" thickBot="1">
      <c r="B2799" s="555" t="s">
        <v>804</v>
      </c>
      <c r="C2799" s="556"/>
      <c r="D2799" s="557">
        <f ca="1">IF(D2796&gt;10,ROUND((D2798-1)*E2797,0),E2797)</f>
        <v>0</v>
      </c>
      <c r="E2799" s="557">
        <f ca="1">D2796-D2799</f>
        <v>0</v>
      </c>
      <c r="F2799" s="556"/>
      <c r="G2799" s="556"/>
      <c r="H2799" s="556"/>
      <c r="I2799" s="556"/>
      <c r="J2799" s="556"/>
      <c r="K2799" s="556"/>
      <c r="L2799" s="556"/>
      <c r="M2799" s="556"/>
      <c r="N2799" s="556"/>
      <c r="O2799" s="556"/>
      <c r="P2799" s="556"/>
      <c r="Q2799" s="556"/>
      <c r="R2799" s="556"/>
      <c r="S2799" s="556"/>
      <c r="T2799" s="556"/>
      <c r="U2799" s="556"/>
      <c r="V2799" s="556"/>
      <c r="W2799" s="556"/>
      <c r="X2799" s="556"/>
    </row>
    <row r="2800" spans="2:24" ht="12.75" hidden="1" thickTop="1"/>
    <row r="2801" spans="2:24" ht="12.75" hidden="1" thickBot="1">
      <c r="B2801" s="558" t="str">
        <f ca="1">"nazwa ST: "&amp;B1635</f>
        <v>nazwa ST: 0</v>
      </c>
      <c r="C2801" s="558"/>
      <c r="D2801" s="559">
        <f>D1635</f>
        <v>161</v>
      </c>
      <c r="E2801" s="558"/>
      <c r="F2801" s="558"/>
      <c r="G2801" s="558"/>
      <c r="H2801" s="558"/>
      <c r="I2801" s="558"/>
      <c r="J2801" s="558"/>
      <c r="K2801" s="567" t="str">
        <f t="shared" ref="K2801:X2801" si="1779">LataProjekcji</f>
        <v>Uzupełnij dane</v>
      </c>
      <c r="L2801" s="567" t="str">
        <f t="shared" si="1779"/>
        <v/>
      </c>
      <c r="M2801" s="567" t="str">
        <f t="shared" si="1779"/>
        <v/>
      </c>
      <c r="N2801" s="567" t="str">
        <f t="shared" si="1779"/>
        <v/>
      </c>
      <c r="O2801" s="567" t="str">
        <f t="shared" si="1779"/>
        <v/>
      </c>
      <c r="P2801" s="567" t="str">
        <f t="shared" si="1779"/>
        <v/>
      </c>
      <c r="Q2801" s="567" t="str">
        <f t="shared" si="1779"/>
        <v/>
      </c>
      <c r="R2801" s="567" t="str">
        <f t="shared" si="1779"/>
        <v/>
      </c>
      <c r="S2801" s="567" t="str">
        <f t="shared" si="1779"/>
        <v/>
      </c>
      <c r="T2801" s="567" t="str">
        <f t="shared" si="1779"/>
        <v/>
      </c>
      <c r="U2801" s="567" t="str">
        <f t="shared" si="1779"/>
        <v/>
      </c>
      <c r="V2801" s="567" t="str">
        <f t="shared" si="1779"/>
        <v/>
      </c>
      <c r="W2801" s="567" t="str">
        <f t="shared" si="1779"/>
        <v/>
      </c>
      <c r="X2801" s="567" t="str">
        <f t="shared" si="1779"/>
        <v/>
      </c>
    </row>
    <row r="2802" spans="2:24" hidden="1">
      <c r="B2802" s="554" t="s">
        <v>805</v>
      </c>
      <c r="D2802" s="1">
        <f ca="1">D1636</f>
        <v>1900</v>
      </c>
      <c r="E2802" s="1">
        <f ca="1">E1636</f>
        <v>1</v>
      </c>
      <c r="F2802" s="1">
        <f ca="1">IF(D2803&gt;10,F1636,1)</f>
        <v>1</v>
      </c>
      <c r="G2802" s="553" t="str">
        <f ca="1">IF(ISBLANK(OFFSET($E$269,$D2801,0)),"brak daty",IF(D2803&gt;10,EDATE(OFFSET($E$269,$D2801,0),D2805),DATE(D2802,E2802,1)))</f>
        <v>brak daty</v>
      </c>
      <c r="H2802" s="566" t="b">
        <f ca="1">SUM(K2802:X2802)=D2805</f>
        <v>1</v>
      </c>
      <c r="I2802" s="1" t="s">
        <v>801</v>
      </c>
      <c r="K2802" s="5">
        <f ca="1">IF(AND($G2803,NOT(ISTEXT($G2802)),ISNUMBER(Poczatek),ISNUMBER(Koniec_Projekt)),IFERROR(IF($D2802=LataProjekcji,$F2802,IF($D2802&lt;LataProjekcji,IF((SUM(K2802)+12)&lt;$D2805,12,$D2805-SUM(K2802)),0)),0),0)</f>
        <v>0</v>
      </c>
      <c r="L2802" s="5">
        <f ca="1">IF(AND($G2803,NOT(ISTEXT($G2802)),ISNUMBER(Poczatek),ISNUMBER(Koniec_Projekt)),IFERROR(IF($D2802=LataProjekcji,$F2802,IF($D2802&lt;LataProjekcji,IF((SUM($K2802:K2802)+12)&lt;$D2805,12,$D2805-SUM($K2802:K2802)),0)),0),0)</f>
        <v>0</v>
      </c>
      <c r="M2802" s="5">
        <f ca="1">IF(AND($G2803,NOT(ISTEXT($G2802)),ISNUMBER(Poczatek),ISNUMBER(Koniec_Projekt)),IFERROR(IF($D2802=LataProjekcji,$F2802,IF($D2802&lt;LataProjekcji,IF((SUM($K2802:L2802)+12)&lt;$D2805,12,$D2805-SUM($K2802:L2802)),0)),0),0)</f>
        <v>0</v>
      </c>
      <c r="N2802" s="5">
        <f ca="1">IF(AND($G2803,NOT(ISTEXT($G2802)),ISNUMBER(Poczatek),ISNUMBER(Koniec_Projekt)),IFERROR(IF($D2802=LataProjekcji,$F2802,IF($D2802&lt;LataProjekcji,IF((SUM($K2802:M2802)+12)&lt;$D2805,12,$D2805-SUM($K2802:M2802)),0)),0),0)</f>
        <v>0</v>
      </c>
      <c r="O2802" s="5">
        <f ca="1">IF(AND($G2803,NOT(ISTEXT($G2802)),ISNUMBER(Poczatek),ISNUMBER(Koniec_Projekt)),IFERROR(IF($D2802=LataProjekcji,$F2802,IF($D2802&lt;LataProjekcji,IF((SUM($K2802:N2802)+12)&lt;$D2805,12,$D2805-SUM($K2802:N2802)),0)),0),0)</f>
        <v>0</v>
      </c>
      <c r="P2802" s="5">
        <f ca="1">IF(AND($G2803,NOT(ISTEXT($G2802)),ISNUMBER(Poczatek),ISNUMBER(Koniec_Projekt)),IFERROR(IF($D2802=LataProjekcji,$F2802,IF($D2802&lt;LataProjekcji,IF((SUM($K2802:O2802)+12)&lt;$D2805,12,$D2805-SUM($K2802:O2802)),0)),0),0)</f>
        <v>0</v>
      </c>
      <c r="Q2802" s="5">
        <f ca="1">IF(AND($G2803,NOT(ISTEXT($G2802)),ISNUMBER(Poczatek),ISNUMBER(Koniec_Projekt)),IFERROR(IF($D2802=LataProjekcji,$F2802,IF($D2802&lt;LataProjekcji,IF((SUM($K2802:P2802)+12)&lt;$D2805,12,$D2805-SUM($K2802:P2802)),0)),0),0)</f>
        <v>0</v>
      </c>
      <c r="R2802" s="5">
        <f ca="1">IF(AND($G2803,NOT(ISTEXT($G2802)),ISNUMBER(Poczatek),ISNUMBER(Koniec_Projekt)),IFERROR(IF($D2802=LataProjekcji,$F2802,IF($D2802&lt;LataProjekcji,IF((SUM($K2802:Q2802)+12)&lt;$D2805,12,$D2805-SUM($K2802:Q2802)),0)),0),0)</f>
        <v>0</v>
      </c>
      <c r="S2802" s="5">
        <f ca="1">IF(AND($G2803,NOT(ISTEXT($G2802)),ISNUMBER(Poczatek),ISNUMBER(Koniec_Projekt)),IFERROR(IF($D2802=LataProjekcji,$F2802,IF($D2802&lt;LataProjekcji,IF((SUM($K2802:R2802)+12)&lt;$D2805,12,$D2805-SUM($K2802:R2802)),0)),0),0)</f>
        <v>0</v>
      </c>
      <c r="T2802" s="5">
        <f ca="1">IF(AND($G2803,NOT(ISTEXT($G2802)),ISNUMBER(Poczatek),ISNUMBER(Koniec_Projekt)),IFERROR(IF($D2802=LataProjekcji,$F2802,IF($D2802&lt;LataProjekcji,IF((SUM($K2802:S2802)+12)&lt;$D2805,12,$D2805-SUM($K2802:S2802)),0)),0),0)</f>
        <v>0</v>
      </c>
      <c r="U2802" s="5">
        <f ca="1">IF(AND($G2803,NOT(ISTEXT($G2802)),ISNUMBER(Poczatek),ISNUMBER(Koniec_Projekt)),IFERROR(IF($D2802=LataProjekcji,$F2802,IF($D2802&lt;LataProjekcji,IF((SUM($K2802:T2802)+12)&lt;$D2805,12,$D2805-SUM($K2802:T2802)),0)),0),0)</f>
        <v>0</v>
      </c>
      <c r="V2802" s="5">
        <f ca="1">IF(AND($G2803,NOT(ISTEXT($G2802)),ISNUMBER(Poczatek),ISNUMBER(Koniec_Projekt)),IFERROR(IF($D2802=LataProjekcji,$F2802,IF($D2802&lt;LataProjekcji,IF((SUM($K2802:U2802)+12)&lt;$D2805,12,$D2805-SUM($K2802:U2802)),0)),0),0)</f>
        <v>0</v>
      </c>
      <c r="W2802" s="5">
        <f ca="1">IF(AND($G2803,NOT(ISTEXT($G2802)),ISNUMBER(Poczatek),ISNUMBER(Koniec_Projekt)),IFERROR(IF($D2802=LataProjekcji,$F2802,IF($D2802&lt;LataProjekcji,IF((SUM($K2802:V2802)+12)&lt;$D2805,12,$D2805-SUM($K2802:V2802)),0)),0),0)</f>
        <v>0</v>
      </c>
      <c r="X2802" s="5">
        <f ca="1">IF(AND($G2803,NOT(ISTEXT($G2802)),ISNUMBER(Poczatek),ISNUMBER(Koniec_Projekt)),IFERROR(IF($D2802=LataProjekcji,$F2802,IF($D2802&lt;LataProjekcji,IF((SUM($K2802:W2802)+12)&lt;$D2805,12,$D2805-SUM($K2802:W2802)),0)),0),0)</f>
        <v>0</v>
      </c>
    </row>
    <row r="2803" spans="2:24" hidden="1">
      <c r="B2803" s="554" t="s">
        <v>807</v>
      </c>
      <c r="D2803" s="5">
        <f ca="1">D1637</f>
        <v>0</v>
      </c>
      <c r="E2803" s="474">
        <f ca="1">E1637</f>
        <v>0</v>
      </c>
      <c r="F2803" s="474">
        <f ca="1">F1637</f>
        <v>0</v>
      </c>
      <c r="G2803" s="1" t="b">
        <f>NOT(ISBLANK(am_maszyny))</f>
        <v>0</v>
      </c>
      <c r="H2803" s="566" t="b">
        <f ca="1">SUM(K2803:X2803)=E2805</f>
        <v>1</v>
      </c>
      <c r="I2803" s="1" t="s">
        <v>802</v>
      </c>
      <c r="K2803" s="565">
        <f ca="1">IF(AND($G2803,NOT(ISTEXT($G2802)),ISNUMBER(Poczatek),ISNUMBER(Koniec_Projekt)),IFERROR(IF($D2802=LataProjekcji,IF($F2802&gt;$E2805,$E2805,$F2802),IF($D2805&gt;=$E2805,(IF($D2802&lt;LataProjekcji,IF((SUM(J2803:$K2803)+12)&lt;$E2805,12,$E2805-SUM(J2803:$K2803)),0)),(IF($D2802&lt;LataProjekcji,IF((SUM(J2803:$K2803)+12)&lt;$D2805,12,$D2805-SUM(J2803:$K2803)),0)))),0),0)</f>
        <v>0</v>
      </c>
      <c r="L2803" s="565">
        <f ca="1">IF(AND($G2803,NOT(ISTEXT($G2802)),ISNUMBER(Poczatek),ISNUMBER(Koniec_Projekt)),IFERROR(IF($D2802=LataProjekcji,IF($F2802&gt;$E2805,$E2805,$F2802),IF($D2805&gt;=$E2805,(IF($D2802&lt;LataProjekcji,IF((SUM($K2803:K2803)+12)&lt;$E2805,12,$E2805-SUM($K2803:K2803)),0)),(IF($D2802&lt;LataProjekcji,IF((SUM($K2803:K2803)+12)&lt;$D2805,12,$D2805-SUM($K2803:K2803)),0)))),0),0)</f>
        <v>0</v>
      </c>
      <c r="M2803" s="565">
        <f ca="1">IF(AND($G2803,NOT(ISTEXT($G2802)),ISNUMBER(Poczatek),ISNUMBER(Koniec_Projekt)),IFERROR(IF($D2802=LataProjekcji,IF($F2802&gt;$E2805,$E2805,$F2802),IF($D2805&gt;=$E2805,(IF($D2802&lt;LataProjekcji,IF((SUM($K2803:L2803)+12)&lt;$E2805,12,$E2805-SUM($K2803:L2803)),0)),(IF($D2802&lt;LataProjekcji,IF((SUM($K2803:L2803)+12)&lt;$D2805,12,$D2805-SUM($K2803:L2803)),0)))),0),0)</f>
        <v>0</v>
      </c>
      <c r="N2803" s="565">
        <f ca="1">IF(AND($G2803,NOT(ISTEXT($G2802)),ISNUMBER(Poczatek),ISNUMBER(Koniec_Projekt)),IFERROR(IF($D2802=LataProjekcji,IF($F2802&gt;$E2805,$E2805,$F2802),IF($D2805&gt;=$E2805,(IF($D2802&lt;LataProjekcji,IF((SUM($K2803:M2803)+12)&lt;$E2805,12,$E2805-SUM($K2803:M2803)),0)),(IF($D2802&lt;LataProjekcji,IF((SUM($K2803:M2803)+12)&lt;$D2805,12,$D2805-SUM($K2803:M2803)),0)))),0),0)</f>
        <v>0</v>
      </c>
      <c r="O2803" s="565">
        <f ca="1">IF(AND($G2803,NOT(ISTEXT($G2802)),ISNUMBER(Poczatek),ISNUMBER(Koniec_Projekt)),IFERROR(IF($D2802=LataProjekcji,IF($F2802&gt;$E2805,$E2805,$F2802),IF($D2805&gt;=$E2805,(IF($D2802&lt;LataProjekcji,IF((SUM($K2803:N2803)+12)&lt;$E2805,12,$E2805-SUM($K2803:N2803)),0)),(IF($D2802&lt;LataProjekcji,IF((SUM($K2803:N2803)+12)&lt;$D2805,12,$D2805-SUM($K2803:N2803)),0)))),0),0)</f>
        <v>0</v>
      </c>
      <c r="P2803" s="565">
        <f ca="1">IF(AND($G2803,NOT(ISTEXT($G2802)),ISNUMBER(Poczatek),ISNUMBER(Koniec_Projekt)),IFERROR(IF($D2802=LataProjekcji,IF($F2802&gt;$E2805,$E2805,$F2802),IF($D2805&gt;=$E2805,(IF($D2802&lt;LataProjekcji,IF((SUM($K2803:O2803)+12)&lt;$E2805,12,$E2805-SUM($K2803:O2803)),0)),(IF($D2802&lt;LataProjekcji,IF((SUM($K2803:O2803)+12)&lt;$D2805,12,$D2805-SUM($K2803:O2803)),0)))),0),0)</f>
        <v>0</v>
      </c>
      <c r="Q2803" s="565">
        <f ca="1">IF(AND($G2803,NOT(ISTEXT($G2802)),ISNUMBER(Poczatek),ISNUMBER(Koniec_Projekt)),IFERROR(IF($D2802=LataProjekcji,IF($F2802&gt;$E2805,$E2805,$F2802),IF($D2805&gt;=$E2805,(IF($D2802&lt;LataProjekcji,IF((SUM($K2803:P2803)+12)&lt;$E2805,12,$E2805-SUM($K2803:P2803)),0)),(IF($D2802&lt;LataProjekcji,IF((SUM($K2803:P2803)+12)&lt;$D2805,12,$D2805-SUM($K2803:P2803)),0)))),0),0)</f>
        <v>0</v>
      </c>
      <c r="R2803" s="565">
        <f ca="1">IF(AND($G2803,NOT(ISTEXT($G2802)),ISNUMBER(Poczatek),ISNUMBER(Koniec_Projekt)),IFERROR(IF($D2802=LataProjekcji,IF($F2802&gt;$E2805,$E2805,$F2802),IF($D2805&gt;=$E2805,(IF($D2802&lt;LataProjekcji,IF((SUM($K2803:Q2803)+12)&lt;$E2805,12,$E2805-SUM($K2803:Q2803)),0)),(IF($D2802&lt;LataProjekcji,IF((SUM($K2803:Q2803)+12)&lt;$D2805,12,$D2805-SUM($K2803:Q2803)),0)))),0),0)</f>
        <v>0</v>
      </c>
      <c r="S2803" s="565">
        <f ca="1">IF(AND($G2803,NOT(ISTEXT($G2802)),ISNUMBER(Poczatek),ISNUMBER(Koniec_Projekt)),IFERROR(IF($D2802=LataProjekcji,IF($F2802&gt;$E2805,$E2805,$F2802),IF($D2805&gt;=$E2805,(IF($D2802&lt;LataProjekcji,IF((SUM($K2803:R2803)+12)&lt;$E2805,12,$E2805-SUM($K2803:R2803)),0)),(IF($D2802&lt;LataProjekcji,IF((SUM($K2803:R2803)+12)&lt;$D2805,12,$D2805-SUM($K2803:R2803)),0)))),0),0)</f>
        <v>0</v>
      </c>
      <c r="T2803" s="565">
        <f ca="1">IF(AND($G2803,NOT(ISTEXT($G2802)),ISNUMBER(Poczatek),ISNUMBER(Koniec_Projekt)),IFERROR(IF($D2802=LataProjekcji,IF($F2802&gt;$E2805,$E2805,$F2802),IF($D2805&gt;=$E2805,(IF($D2802&lt;LataProjekcji,IF((SUM($K2803:S2803)+12)&lt;$E2805,12,$E2805-SUM($K2803:S2803)),0)),(IF($D2802&lt;LataProjekcji,IF((SUM($K2803:S2803)+12)&lt;$D2805,12,$D2805-SUM($K2803:S2803)),0)))),0),0)</f>
        <v>0</v>
      </c>
      <c r="U2803" s="565">
        <f ca="1">IF(AND($G2803,NOT(ISTEXT($G2802)),ISNUMBER(Poczatek),ISNUMBER(Koniec_Projekt)),IFERROR(IF($D2802=LataProjekcji,IF($F2802&gt;$E2805,$E2805,$F2802),IF($D2805&gt;=$E2805,(IF($D2802&lt;LataProjekcji,IF((SUM($K2803:T2803)+12)&lt;$E2805,12,$E2805-SUM($K2803:T2803)),0)),(IF($D2802&lt;LataProjekcji,IF((SUM($K2803:T2803)+12)&lt;$D2805,12,$D2805-SUM($K2803:T2803)),0)))),0),0)</f>
        <v>0</v>
      </c>
      <c r="V2803" s="565">
        <f ca="1">IF(AND($G2803,NOT(ISTEXT($G2802)),ISNUMBER(Poczatek),ISNUMBER(Koniec_Projekt)),IFERROR(IF($D2802=LataProjekcji,IF($F2802&gt;$E2805,$E2805,$F2802),IF($D2805&gt;=$E2805,(IF($D2802&lt;LataProjekcji,IF((SUM($K2803:U2803)+12)&lt;$E2805,12,$E2805-SUM($K2803:U2803)),0)),(IF($D2802&lt;LataProjekcji,IF((SUM($K2803:U2803)+12)&lt;$D2805,12,$D2805-SUM($K2803:U2803)),0)))),0),0)</f>
        <v>0</v>
      </c>
      <c r="W2803" s="565">
        <f ca="1">IF(AND($G2803,NOT(ISTEXT($G2802)),ISNUMBER(Poczatek),ISNUMBER(Koniec_Projekt)),IFERROR(IF($D2802=LataProjekcji,IF($F2802&gt;$E2805,$E2805,$F2802),IF($D2805&gt;=$E2805,(IF($D2802&lt;LataProjekcji,IF((SUM($K2803:V2803)+12)&lt;$E2805,12,$E2805-SUM($K2803:V2803)),0)),(IF($D2802&lt;LataProjekcji,IF((SUM($K2803:V2803)+12)&lt;$D2805,12,$D2805-SUM($K2803:V2803)),0)))),0),0)</f>
        <v>0</v>
      </c>
      <c r="X2803" s="565">
        <f ca="1">IF(AND($G2803,NOT(ISTEXT($G2802)),ISNUMBER(Poczatek),ISNUMBER(Koniec_Projekt)),IFERROR(IF($D2802=LataProjekcji,IF($F2802&gt;$E2805,$E2805,$F2802),IF($D2805&gt;=$E2805,(IF($D2802&lt;LataProjekcji,IF((SUM($K2803:W2803)+12)&lt;$E2805,12,$E2805-SUM($K2803:W2803)),0)),(IF($D2802&lt;LataProjekcji,IF((SUM($K2803:W2803)+12)&lt;$D2805,12,$D2805-SUM($K2803:W2803)),0)))),0),0)</f>
        <v>0</v>
      </c>
    </row>
    <row r="2804" spans="2:24" hidden="1">
      <c r="B2804" s="554" t="s">
        <v>806</v>
      </c>
      <c r="D2804" s="474">
        <f ca="1">D1638</f>
        <v>0</v>
      </c>
      <c r="E2804" s="474">
        <f ca="1">IF(D2803&gt;10,ROUND(D2804/12,2),D2804)</f>
        <v>0</v>
      </c>
      <c r="F2804" s="552">
        <f>Koniec_Projekt</f>
        <v>0</v>
      </c>
      <c r="G2804" s="330">
        <f>Miesiac_Koniec_Projekt</f>
        <v>0</v>
      </c>
      <c r="H2804" s="566" t="b">
        <f ca="1">SUM(K2804:X2804)=D2803</f>
        <v>1</v>
      </c>
      <c r="I2804" s="1" t="s">
        <v>739</v>
      </c>
      <c r="K2804" s="256">
        <f ca="1">IF(AND($G2803,NOT(ISTEXT($G2802)),ISNUMBER(Poczatek),ISNUMBER(Koniec_Projekt)),IFERROR(IF(LataProjekcji=$F2805,ROUND($D2803,0),ROUND(K2802*$E2804,0)),0),0)</f>
        <v>0</v>
      </c>
      <c r="L2804" s="5">
        <f ca="1">IF(AND($G2803,NOT(ISTEXT($G2802)),ISNUMBER(Poczatek),ISNUMBER(Koniec_Projekt)),IFERROR(IF(LataProjekcji=$F2805,ROUND($D2803-SUM(K2804:$K2804),0),ROUND(L2802*$E2804,0)),0),0)</f>
        <v>0</v>
      </c>
      <c r="M2804" s="5">
        <f ca="1">IF(AND($G2803,NOT(ISTEXT($G2802)),ISNUMBER(Poczatek),ISNUMBER(Koniec_Projekt)),IFERROR(IF(LataProjekcji=$F2805,ROUND($D2803-SUM($K2804:L2804),0),ROUND(M2802*$E2804,0)),0),0)</f>
        <v>0</v>
      </c>
      <c r="N2804" s="5">
        <f ca="1">IF(AND($G2803,NOT(ISTEXT($G2802)),ISNUMBER(Poczatek),ISNUMBER(Koniec_Projekt)),IFERROR(IF(LataProjekcji=$F2805,ROUND($D2803-SUM($K2804:M2804),0),ROUND(N2802*$E2804,0)),0),0)</f>
        <v>0</v>
      </c>
      <c r="O2804" s="5">
        <f ca="1">IF(AND($G2803,NOT(ISTEXT($G2802)),ISNUMBER(Poczatek),ISNUMBER(Koniec_Projekt)),IFERROR(IF(LataProjekcji=$F2805,ROUND($D2803-SUM($K2804:N2804),0),ROUND(O2802*$E2804,0)),0),0)</f>
        <v>0</v>
      </c>
      <c r="P2804" s="5">
        <f ca="1">IF(AND($G2803,NOT(ISTEXT($G2802)),ISNUMBER(Poczatek),ISNUMBER(Koniec_Projekt)),IFERROR(IF(LataProjekcji=$F2805,ROUND($D2803-SUM($K2804:O2804),0),ROUND(P2802*$E2804,0)),0),0)</f>
        <v>0</v>
      </c>
      <c r="Q2804" s="5">
        <f ca="1">IF(AND($G2803,NOT(ISTEXT($G2802)),ISNUMBER(Poczatek),ISNUMBER(Koniec_Projekt)),IFERROR(IF(LataProjekcji=$F2805,ROUND($D2803-SUM($K2804:P2804),0),ROUND(Q2802*$E2804,0)),0),0)</f>
        <v>0</v>
      </c>
      <c r="R2804" s="5">
        <f ca="1">IF(AND($G2803,NOT(ISTEXT($G2802)),ISNUMBER(Poczatek),ISNUMBER(Koniec_Projekt)),IFERROR(IF(LataProjekcji=$F2805,ROUND($D2803-SUM($K2804:Q2804),0),ROUND(R2802*$E2804,0)),0),0)</f>
        <v>0</v>
      </c>
      <c r="S2804" s="5">
        <f ca="1">IF(AND($G2803,NOT(ISTEXT($G2802)),ISNUMBER(Poczatek),ISNUMBER(Koniec_Projekt)),IFERROR(IF(LataProjekcji=$F2805,ROUND($D2803-SUM($K2804:R2804),0),ROUND(S2802*$E2804,0)),0),0)</f>
        <v>0</v>
      </c>
      <c r="T2804" s="5">
        <f ca="1">IF(AND($G2803,NOT(ISTEXT($G2802)),ISNUMBER(Poczatek),ISNUMBER(Koniec_Projekt)),IFERROR(IF(LataProjekcji=$F2805,ROUND($D2803-SUM($K2804:S2804),0),ROUND(T2802*$E2804,0)),0),0)</f>
        <v>0</v>
      </c>
      <c r="U2804" s="5">
        <f ca="1">IF(AND($G2803,NOT(ISTEXT($G2802)),ISNUMBER(Poczatek),ISNUMBER(Koniec_Projekt)),IFERROR(IF(LataProjekcji=$F2805,ROUND($D2803-SUM($K2804:T2804),0),ROUND(U2802*$E2804,0)),0),0)</f>
        <v>0</v>
      </c>
      <c r="V2804" s="5">
        <f ca="1">IF(AND($G2803,NOT(ISTEXT($G2802)),ISNUMBER(Poczatek),ISNUMBER(Koniec_Projekt)),IFERROR(IF(LataProjekcji=$F2805,ROUND($D2803-SUM($K2804:U2804),0),ROUND(V2802*$E2804,0)),0),0)</f>
        <v>0</v>
      </c>
      <c r="W2804" s="5">
        <f ca="1">IF(AND($G2803,NOT(ISTEXT($G2802)),ISNUMBER(Poczatek),ISNUMBER(Koniec_Projekt)),IFERROR(IF(LataProjekcji=$F2805,ROUND($D2803-SUM($K2804:V2804),0),ROUND(W2802*$E2804,0)),0),0)</f>
        <v>0</v>
      </c>
      <c r="X2804" s="5">
        <f ca="1">IF(AND($G2803,NOT(ISTEXT($G2802)),ISNUMBER(Poczatek),ISNUMBER(Koniec_Projekt)),IFERROR(IF(LataProjekcji=$F2805,ROUND($D2803-SUM($K2804:W2804),0),ROUND(X2802*$E2804,0)),0),0)</f>
        <v>0</v>
      </c>
    </row>
    <row r="2805" spans="2:24" hidden="1">
      <c r="B2805" s="554" t="s">
        <v>803</v>
      </c>
      <c r="D2805" s="1">
        <f ca="1">IFERROR(ROUNDUP(D2803/E2804,0),0)</f>
        <v>0</v>
      </c>
      <c r="E2805" s="1">
        <f ca="1">IF(D2805=0,0,DATEDIF(DATE(D2802,E2802,1),DATE(F2804,G2804,1),"m"))</f>
        <v>0</v>
      </c>
      <c r="F2805" s="1" t="str">
        <f ca="1">IFERROR(YEAR(G2802),"brak daty")</f>
        <v>brak daty</v>
      </c>
      <c r="G2805" s="1" t="str">
        <f ca="1">IFERROR(MONTH(G2802),"brak daty")</f>
        <v>brak daty</v>
      </c>
      <c r="I2805" s="1" t="s">
        <v>444</v>
      </c>
      <c r="K2805" s="5">
        <f ca="1">IF(AND($G2803,NOT(ISTEXT($G2802)),ISNUMBER(Poczatek),ISNUMBER(Koniec_Projekt)),IFERROR(IF(LataProjekcji=$F2804,IF(AND($G2804=$G2805,$F2804=$F2805),ROUND($D2803-SUM($K2805),0),ROUND(K2803*$E2804,0)),IF(LataProjekcji&gt;$F2804,0,ROUND(K2803*$E2804,0))),0),0)</f>
        <v>0</v>
      </c>
      <c r="L2805" s="5">
        <f ca="1">IF(AND($G2803,NOT(ISTEXT($G2802)),ISNUMBER(Poczatek),ISNUMBER(Koniec_Projekt)),IFERROR(IF(LataProjekcji=$F2804,IF(AND($G2804=$G2805,$F2804=$F2805),ROUND($D2803-SUM($K2805:K2805),0),ROUND(L2803*$E2804,0)),IF(LataProjekcji&gt;$F2804,0,ROUND(L2803*$E2804,0))),0),0)</f>
        <v>0</v>
      </c>
      <c r="M2805" s="5">
        <f ca="1">IF(AND($G2803,NOT(ISTEXT($G2802)),ISNUMBER(Poczatek),ISNUMBER(Koniec_Projekt)),IFERROR(IF(LataProjekcji=$F2804,IF(AND($G2804=$G2805,$F2804=$F2805),ROUND($D2803-SUM($K2805:L2805),0),ROUND(M2803*$E2804,0)),IF(LataProjekcji&gt;$F2804,0,ROUND(M2803*$E2804,0))),0),0)</f>
        <v>0</v>
      </c>
      <c r="N2805" s="5">
        <f ca="1">IF(AND($G2803,NOT(ISTEXT($G2802)),ISNUMBER(Poczatek),ISNUMBER(Koniec_Projekt)),IFERROR(IF(LataProjekcji=$F2804,IF(AND($G2804=$G2805,$F2804=$F2805),ROUND($D2803-SUM($K2805:M2805),0),ROUND(N2803*$E2804,0)),IF(LataProjekcji&gt;$F2804,0,ROUND(N2803*$E2804,0))),0),0)</f>
        <v>0</v>
      </c>
      <c r="O2805" s="5">
        <f ca="1">IF(AND($G2803,NOT(ISTEXT($G2802)),ISNUMBER(Poczatek),ISNUMBER(Koniec_Projekt)),IFERROR(IF(LataProjekcji=$F2804,IF(AND($G2804=$G2805,$F2804=$F2805),ROUND($D2803-SUM($K2805:N2805),0),ROUND(O2803*$E2804,0)),IF(LataProjekcji&gt;$F2804,0,ROUND(O2803*$E2804,0))),0),0)</f>
        <v>0</v>
      </c>
      <c r="P2805" s="5">
        <f ca="1">IF(AND($G2803,NOT(ISTEXT($G2802)),ISNUMBER(Poczatek),ISNUMBER(Koniec_Projekt)),IFERROR(IF(LataProjekcji=$F2804,IF(AND($G2804=$G2805,$F2804=$F2805),ROUND($D2803-SUM($K2805:O2805),0),ROUND(P2803*$E2804,0)),IF(LataProjekcji&gt;$F2804,0,ROUND(P2803*$E2804,0))),0),0)</f>
        <v>0</v>
      </c>
      <c r="Q2805" s="5">
        <f ca="1">IF(AND($G2803,NOT(ISTEXT($G2802)),ISNUMBER(Poczatek),ISNUMBER(Koniec_Projekt)),IFERROR(IF(LataProjekcji=$F2804,IF(AND($G2804=$G2805,$F2804=$F2805),ROUND($D2803-SUM($K2805:P2805),0),ROUND(Q2803*$E2804,0)),IF(LataProjekcji&gt;$F2804,0,ROUND(Q2803*$E2804,0))),0),0)</f>
        <v>0</v>
      </c>
      <c r="R2805" s="5">
        <f ca="1">IF(AND($G2803,NOT(ISTEXT($G2802)),ISNUMBER(Poczatek),ISNUMBER(Koniec_Projekt)),IFERROR(IF(LataProjekcji=$F2804,IF(AND($G2804=$G2805,$F2804=$F2805),ROUND($D2803-SUM($K2805:Q2805),0),ROUND(R2803*$E2804,0)),IF(LataProjekcji&gt;$F2804,0,ROUND(R2803*$E2804,0))),0),0)</f>
        <v>0</v>
      </c>
      <c r="S2805" s="5">
        <f ca="1">IF(AND($G2803,NOT(ISTEXT($G2802)),ISNUMBER(Poczatek),ISNUMBER(Koniec_Projekt)),IFERROR(IF(LataProjekcji=$F2804,IF(AND($G2804=$G2805,$F2804=$F2805),ROUND($D2803-SUM($K2805:R2805),0),ROUND(S2803*$E2804,0)),IF(LataProjekcji&gt;$F2804,0,ROUND(S2803*$E2804,0))),0),0)</f>
        <v>0</v>
      </c>
      <c r="T2805" s="5">
        <f ca="1">IF(AND($G2803,NOT(ISTEXT($G2802)),ISNUMBER(Poczatek),ISNUMBER(Koniec_Projekt)),IFERROR(IF(LataProjekcji=$F2804,IF(AND($G2804=$G2805,$F2804=$F2805),ROUND($D2803-SUM($K2805:S2805),0),ROUND(T2803*$E2804,0)),IF(LataProjekcji&gt;$F2804,0,ROUND(T2803*$E2804,0))),0),0)</f>
        <v>0</v>
      </c>
      <c r="U2805" s="5">
        <f ca="1">IF(AND($G2803,NOT(ISTEXT($G2802)),ISNUMBER(Poczatek),ISNUMBER(Koniec_Projekt)),IFERROR(IF(LataProjekcji=$F2804,IF(AND($G2804=$G2805,$F2804=$F2805),ROUND($D2803-SUM($K2805:T2805),0),ROUND(U2803*$E2804,0)),IF(LataProjekcji&gt;$F2804,0,ROUND(U2803*$E2804,0))),0),0)</f>
        <v>0</v>
      </c>
      <c r="V2805" s="5">
        <f ca="1">IF(AND($G2803,NOT(ISTEXT($G2802)),ISNUMBER(Poczatek),ISNUMBER(Koniec_Projekt)),IFERROR(IF(LataProjekcji=$F2804,IF(AND($G2804=$G2805,$F2804=$F2805),ROUND($D2803-SUM($K2805:U2805),0),ROUND(V2803*$E2804,0)),IF(LataProjekcji&gt;$F2804,0,ROUND(V2803*$E2804,0))),0),0)</f>
        <v>0</v>
      </c>
      <c r="W2805" s="5">
        <f ca="1">IF(AND($G2803,NOT(ISTEXT($G2802)),ISNUMBER(Poczatek),ISNUMBER(Koniec_Projekt)),IFERROR(IF(LataProjekcji=$F2804,IF(AND($G2804=$G2805,$F2804=$F2805),ROUND($D2803-SUM($K2805:V2805),0),ROUND(W2803*$E2804,0)),IF(LataProjekcji&gt;$F2804,0,ROUND(W2803*$E2804,0))),0),0)</f>
        <v>0</v>
      </c>
      <c r="X2805" s="5">
        <f ca="1">IF(AND($G2803,NOT(ISTEXT($G2802)),ISNUMBER(Poczatek),ISNUMBER(Koniec_Projekt)),IFERROR(IF(LataProjekcji=$F2804,IF(AND($G2804=$G2805,$F2804=$F2805),ROUND($D2803-SUM($K2805:W2805),0),ROUND(X2803*$E2804,0)),IF(LataProjekcji&gt;$F2804,0,ROUND(X2803*$E2804,0))),0),0)</f>
        <v>0</v>
      </c>
    </row>
    <row r="2806" spans="2:24" ht="12.75" hidden="1" thickBot="1">
      <c r="B2806" s="555" t="s">
        <v>804</v>
      </c>
      <c r="C2806" s="556"/>
      <c r="D2806" s="557">
        <f ca="1">IF(D2803&gt;10,ROUND((D2805-1)*E2804,0),E2804)</f>
        <v>0</v>
      </c>
      <c r="E2806" s="557">
        <f ca="1">D2803-D2806</f>
        <v>0</v>
      </c>
      <c r="F2806" s="556"/>
      <c r="G2806" s="556"/>
      <c r="H2806" s="556"/>
      <c r="I2806" s="556"/>
      <c r="J2806" s="556"/>
      <c r="K2806" s="556"/>
      <c r="L2806" s="556"/>
      <c r="M2806" s="556"/>
      <c r="N2806" s="556"/>
      <c r="O2806" s="556"/>
      <c r="P2806" s="556"/>
      <c r="Q2806" s="556"/>
      <c r="R2806" s="556"/>
      <c r="S2806" s="556"/>
      <c r="T2806" s="556"/>
      <c r="U2806" s="556"/>
      <c r="V2806" s="556"/>
      <c r="W2806" s="556"/>
      <c r="X2806" s="556"/>
    </row>
    <row r="2807" spans="2:24" ht="12.75" hidden="1" thickTop="1"/>
    <row r="2808" spans="2:24" ht="12.75" hidden="1" thickBot="1">
      <c r="B2808" s="558" t="str">
        <f ca="1">"nazwa ST: "&amp;B1642</f>
        <v>nazwa ST: 0</v>
      </c>
      <c r="C2808" s="558"/>
      <c r="D2808" s="559">
        <f>D1642</f>
        <v>162</v>
      </c>
      <c r="E2808" s="558"/>
      <c r="F2808" s="558"/>
      <c r="G2808" s="558"/>
      <c r="H2808" s="558"/>
      <c r="I2808" s="558"/>
      <c r="J2808" s="558"/>
      <c r="K2808" s="567" t="str">
        <f t="shared" ref="K2808:X2808" si="1780">LataProjekcji</f>
        <v>Uzupełnij dane</v>
      </c>
      <c r="L2808" s="567" t="str">
        <f t="shared" si="1780"/>
        <v/>
      </c>
      <c r="M2808" s="567" t="str">
        <f t="shared" si="1780"/>
        <v/>
      </c>
      <c r="N2808" s="567" t="str">
        <f t="shared" si="1780"/>
        <v/>
      </c>
      <c r="O2808" s="567" t="str">
        <f t="shared" si="1780"/>
        <v/>
      </c>
      <c r="P2808" s="567" t="str">
        <f t="shared" si="1780"/>
        <v/>
      </c>
      <c r="Q2808" s="567" t="str">
        <f t="shared" si="1780"/>
        <v/>
      </c>
      <c r="R2808" s="567" t="str">
        <f t="shared" si="1780"/>
        <v/>
      </c>
      <c r="S2808" s="567" t="str">
        <f t="shared" si="1780"/>
        <v/>
      </c>
      <c r="T2808" s="567" t="str">
        <f t="shared" si="1780"/>
        <v/>
      </c>
      <c r="U2808" s="567" t="str">
        <f t="shared" si="1780"/>
        <v/>
      </c>
      <c r="V2808" s="567" t="str">
        <f t="shared" si="1780"/>
        <v/>
      </c>
      <c r="W2808" s="567" t="str">
        <f t="shared" si="1780"/>
        <v/>
      </c>
      <c r="X2808" s="567" t="str">
        <f t="shared" si="1780"/>
        <v/>
      </c>
    </row>
    <row r="2809" spans="2:24" hidden="1">
      <c r="B2809" s="554" t="s">
        <v>805</v>
      </c>
      <c r="D2809" s="1">
        <f ca="1">D1643</f>
        <v>1900</v>
      </c>
      <c r="E2809" s="1">
        <f ca="1">E1643</f>
        <v>1</v>
      </c>
      <c r="F2809" s="1">
        <f ca="1">IF(D2810&gt;10,F1643,1)</f>
        <v>1</v>
      </c>
      <c r="G2809" s="553" t="str">
        <f ca="1">IF(ISBLANK(OFFSET($E$269,$D2808,0)),"brak daty",IF(D2810&gt;10,EDATE(OFFSET($E$269,$D2808,0),D2812),DATE(D2809,E2809,1)))</f>
        <v>brak daty</v>
      </c>
      <c r="H2809" s="566" t="b">
        <f ca="1">SUM(K2809:X2809)=D2812</f>
        <v>1</v>
      </c>
      <c r="I2809" s="1" t="s">
        <v>801</v>
      </c>
      <c r="K2809" s="5">
        <f ca="1">IF(AND($G2810,NOT(ISTEXT($G2809)),ISNUMBER(Poczatek),ISNUMBER(Koniec_Projekt)),IFERROR(IF($D2809=LataProjekcji,$F2809,IF($D2809&lt;LataProjekcji,IF((SUM(K2809)+12)&lt;$D2812,12,$D2812-SUM(K2809)),0)),0),0)</f>
        <v>0</v>
      </c>
      <c r="L2809" s="5">
        <f ca="1">IF(AND($G2810,NOT(ISTEXT($G2809)),ISNUMBER(Poczatek),ISNUMBER(Koniec_Projekt)),IFERROR(IF($D2809=LataProjekcji,$F2809,IF($D2809&lt;LataProjekcji,IF((SUM($K2809:K2809)+12)&lt;$D2812,12,$D2812-SUM($K2809:K2809)),0)),0),0)</f>
        <v>0</v>
      </c>
      <c r="M2809" s="5">
        <f ca="1">IF(AND($G2810,NOT(ISTEXT($G2809)),ISNUMBER(Poczatek),ISNUMBER(Koniec_Projekt)),IFERROR(IF($D2809=LataProjekcji,$F2809,IF($D2809&lt;LataProjekcji,IF((SUM($K2809:L2809)+12)&lt;$D2812,12,$D2812-SUM($K2809:L2809)),0)),0),0)</f>
        <v>0</v>
      </c>
      <c r="N2809" s="5">
        <f ca="1">IF(AND($G2810,NOT(ISTEXT($G2809)),ISNUMBER(Poczatek),ISNUMBER(Koniec_Projekt)),IFERROR(IF($D2809=LataProjekcji,$F2809,IF($D2809&lt;LataProjekcji,IF((SUM($K2809:M2809)+12)&lt;$D2812,12,$D2812-SUM($K2809:M2809)),0)),0),0)</f>
        <v>0</v>
      </c>
      <c r="O2809" s="5">
        <f ca="1">IF(AND($G2810,NOT(ISTEXT($G2809)),ISNUMBER(Poczatek),ISNUMBER(Koniec_Projekt)),IFERROR(IF($D2809=LataProjekcji,$F2809,IF($D2809&lt;LataProjekcji,IF((SUM($K2809:N2809)+12)&lt;$D2812,12,$D2812-SUM($K2809:N2809)),0)),0),0)</f>
        <v>0</v>
      </c>
      <c r="P2809" s="5">
        <f ca="1">IF(AND($G2810,NOT(ISTEXT($G2809)),ISNUMBER(Poczatek),ISNUMBER(Koniec_Projekt)),IFERROR(IF($D2809=LataProjekcji,$F2809,IF($D2809&lt;LataProjekcji,IF((SUM($K2809:O2809)+12)&lt;$D2812,12,$D2812-SUM($K2809:O2809)),0)),0),0)</f>
        <v>0</v>
      </c>
      <c r="Q2809" s="5">
        <f ca="1">IF(AND($G2810,NOT(ISTEXT($G2809)),ISNUMBER(Poczatek),ISNUMBER(Koniec_Projekt)),IFERROR(IF($D2809=LataProjekcji,$F2809,IF($D2809&lt;LataProjekcji,IF((SUM($K2809:P2809)+12)&lt;$D2812,12,$D2812-SUM($K2809:P2809)),0)),0),0)</f>
        <v>0</v>
      </c>
      <c r="R2809" s="5">
        <f ca="1">IF(AND($G2810,NOT(ISTEXT($G2809)),ISNUMBER(Poczatek),ISNUMBER(Koniec_Projekt)),IFERROR(IF($D2809=LataProjekcji,$F2809,IF($D2809&lt;LataProjekcji,IF((SUM($K2809:Q2809)+12)&lt;$D2812,12,$D2812-SUM($K2809:Q2809)),0)),0),0)</f>
        <v>0</v>
      </c>
      <c r="S2809" s="5">
        <f ca="1">IF(AND($G2810,NOT(ISTEXT($G2809)),ISNUMBER(Poczatek),ISNUMBER(Koniec_Projekt)),IFERROR(IF($D2809=LataProjekcji,$F2809,IF($D2809&lt;LataProjekcji,IF((SUM($K2809:R2809)+12)&lt;$D2812,12,$D2812-SUM($K2809:R2809)),0)),0),0)</f>
        <v>0</v>
      </c>
      <c r="T2809" s="5">
        <f ca="1">IF(AND($G2810,NOT(ISTEXT($G2809)),ISNUMBER(Poczatek),ISNUMBER(Koniec_Projekt)),IFERROR(IF($D2809=LataProjekcji,$F2809,IF($D2809&lt;LataProjekcji,IF((SUM($K2809:S2809)+12)&lt;$D2812,12,$D2812-SUM($K2809:S2809)),0)),0),0)</f>
        <v>0</v>
      </c>
      <c r="U2809" s="5">
        <f ca="1">IF(AND($G2810,NOT(ISTEXT($G2809)),ISNUMBER(Poczatek),ISNUMBER(Koniec_Projekt)),IFERROR(IF($D2809=LataProjekcji,$F2809,IF($D2809&lt;LataProjekcji,IF((SUM($K2809:T2809)+12)&lt;$D2812,12,$D2812-SUM($K2809:T2809)),0)),0),0)</f>
        <v>0</v>
      </c>
      <c r="V2809" s="5">
        <f ca="1">IF(AND($G2810,NOT(ISTEXT($G2809)),ISNUMBER(Poczatek),ISNUMBER(Koniec_Projekt)),IFERROR(IF($D2809=LataProjekcji,$F2809,IF($D2809&lt;LataProjekcji,IF((SUM($K2809:U2809)+12)&lt;$D2812,12,$D2812-SUM($K2809:U2809)),0)),0),0)</f>
        <v>0</v>
      </c>
      <c r="W2809" s="5">
        <f ca="1">IF(AND($G2810,NOT(ISTEXT($G2809)),ISNUMBER(Poczatek),ISNUMBER(Koniec_Projekt)),IFERROR(IF($D2809=LataProjekcji,$F2809,IF($D2809&lt;LataProjekcji,IF((SUM($K2809:V2809)+12)&lt;$D2812,12,$D2812-SUM($K2809:V2809)),0)),0),0)</f>
        <v>0</v>
      </c>
      <c r="X2809" s="5">
        <f ca="1">IF(AND($G2810,NOT(ISTEXT($G2809)),ISNUMBER(Poczatek),ISNUMBER(Koniec_Projekt)),IFERROR(IF($D2809=LataProjekcji,$F2809,IF($D2809&lt;LataProjekcji,IF((SUM($K2809:W2809)+12)&lt;$D2812,12,$D2812-SUM($K2809:W2809)),0)),0),0)</f>
        <v>0</v>
      </c>
    </row>
    <row r="2810" spans="2:24" hidden="1">
      <c r="B2810" s="554" t="s">
        <v>807</v>
      </c>
      <c r="D2810" s="5">
        <f ca="1">D1644</f>
        <v>0</v>
      </c>
      <c r="E2810" s="474">
        <f ca="1">E1644</f>
        <v>0</v>
      </c>
      <c r="F2810" s="474">
        <f ca="1">F1644</f>
        <v>0</v>
      </c>
      <c r="G2810" s="1" t="b">
        <f>NOT(ISBLANK(am_maszyny))</f>
        <v>0</v>
      </c>
      <c r="H2810" s="566" t="b">
        <f ca="1">SUM(K2810:X2810)=E2812</f>
        <v>1</v>
      </c>
      <c r="I2810" s="1" t="s">
        <v>802</v>
      </c>
      <c r="K2810" s="565">
        <f ca="1">IF(AND($G2810,NOT(ISTEXT($G2809)),ISNUMBER(Poczatek),ISNUMBER(Koniec_Projekt)),IFERROR(IF($D2809=LataProjekcji,IF($F2809&gt;$E2812,$E2812,$F2809),IF($D2812&gt;=$E2812,(IF($D2809&lt;LataProjekcji,IF((SUM(J2810:$K2810)+12)&lt;$E2812,12,$E2812-SUM(J2810:$K2810)),0)),(IF($D2809&lt;LataProjekcji,IF((SUM(J2810:$K2810)+12)&lt;$D2812,12,$D2812-SUM(J2810:$K2810)),0)))),0),0)</f>
        <v>0</v>
      </c>
      <c r="L2810" s="565">
        <f ca="1">IF(AND($G2810,NOT(ISTEXT($G2809)),ISNUMBER(Poczatek),ISNUMBER(Koniec_Projekt)),IFERROR(IF($D2809=LataProjekcji,IF($F2809&gt;$E2812,$E2812,$F2809),IF($D2812&gt;=$E2812,(IF($D2809&lt;LataProjekcji,IF((SUM($K2810:K2810)+12)&lt;$E2812,12,$E2812-SUM($K2810:K2810)),0)),(IF($D2809&lt;LataProjekcji,IF((SUM($K2810:K2810)+12)&lt;$D2812,12,$D2812-SUM($K2810:K2810)),0)))),0),0)</f>
        <v>0</v>
      </c>
      <c r="M2810" s="565">
        <f ca="1">IF(AND($G2810,NOT(ISTEXT($G2809)),ISNUMBER(Poczatek),ISNUMBER(Koniec_Projekt)),IFERROR(IF($D2809=LataProjekcji,IF($F2809&gt;$E2812,$E2812,$F2809),IF($D2812&gt;=$E2812,(IF($D2809&lt;LataProjekcji,IF((SUM($K2810:L2810)+12)&lt;$E2812,12,$E2812-SUM($K2810:L2810)),0)),(IF($D2809&lt;LataProjekcji,IF((SUM($K2810:L2810)+12)&lt;$D2812,12,$D2812-SUM($K2810:L2810)),0)))),0),0)</f>
        <v>0</v>
      </c>
      <c r="N2810" s="565">
        <f ca="1">IF(AND($G2810,NOT(ISTEXT($G2809)),ISNUMBER(Poczatek),ISNUMBER(Koniec_Projekt)),IFERROR(IF($D2809=LataProjekcji,IF($F2809&gt;$E2812,$E2812,$F2809),IF($D2812&gt;=$E2812,(IF($D2809&lt;LataProjekcji,IF((SUM($K2810:M2810)+12)&lt;$E2812,12,$E2812-SUM($K2810:M2810)),0)),(IF($D2809&lt;LataProjekcji,IF((SUM($K2810:M2810)+12)&lt;$D2812,12,$D2812-SUM($K2810:M2810)),0)))),0),0)</f>
        <v>0</v>
      </c>
      <c r="O2810" s="565">
        <f ca="1">IF(AND($G2810,NOT(ISTEXT($G2809)),ISNUMBER(Poczatek),ISNUMBER(Koniec_Projekt)),IFERROR(IF($D2809=LataProjekcji,IF($F2809&gt;$E2812,$E2812,$F2809),IF($D2812&gt;=$E2812,(IF($D2809&lt;LataProjekcji,IF((SUM($K2810:N2810)+12)&lt;$E2812,12,$E2812-SUM($K2810:N2810)),0)),(IF($D2809&lt;LataProjekcji,IF((SUM($K2810:N2810)+12)&lt;$D2812,12,$D2812-SUM($K2810:N2810)),0)))),0),0)</f>
        <v>0</v>
      </c>
      <c r="P2810" s="565">
        <f ca="1">IF(AND($G2810,NOT(ISTEXT($G2809)),ISNUMBER(Poczatek),ISNUMBER(Koniec_Projekt)),IFERROR(IF($D2809=LataProjekcji,IF($F2809&gt;$E2812,$E2812,$F2809),IF($D2812&gt;=$E2812,(IF($D2809&lt;LataProjekcji,IF((SUM($K2810:O2810)+12)&lt;$E2812,12,$E2812-SUM($K2810:O2810)),0)),(IF($D2809&lt;LataProjekcji,IF((SUM($K2810:O2810)+12)&lt;$D2812,12,$D2812-SUM($K2810:O2810)),0)))),0),0)</f>
        <v>0</v>
      </c>
      <c r="Q2810" s="565">
        <f ca="1">IF(AND($G2810,NOT(ISTEXT($G2809)),ISNUMBER(Poczatek),ISNUMBER(Koniec_Projekt)),IFERROR(IF($D2809=LataProjekcji,IF($F2809&gt;$E2812,$E2812,$F2809),IF($D2812&gt;=$E2812,(IF($D2809&lt;LataProjekcji,IF((SUM($K2810:P2810)+12)&lt;$E2812,12,$E2812-SUM($K2810:P2810)),0)),(IF($D2809&lt;LataProjekcji,IF((SUM($K2810:P2810)+12)&lt;$D2812,12,$D2812-SUM($K2810:P2810)),0)))),0),0)</f>
        <v>0</v>
      </c>
      <c r="R2810" s="565">
        <f ca="1">IF(AND($G2810,NOT(ISTEXT($G2809)),ISNUMBER(Poczatek),ISNUMBER(Koniec_Projekt)),IFERROR(IF($D2809=LataProjekcji,IF($F2809&gt;$E2812,$E2812,$F2809),IF($D2812&gt;=$E2812,(IF($D2809&lt;LataProjekcji,IF((SUM($K2810:Q2810)+12)&lt;$E2812,12,$E2812-SUM($K2810:Q2810)),0)),(IF($D2809&lt;LataProjekcji,IF((SUM($K2810:Q2810)+12)&lt;$D2812,12,$D2812-SUM($K2810:Q2810)),0)))),0),0)</f>
        <v>0</v>
      </c>
      <c r="S2810" s="565">
        <f ca="1">IF(AND($G2810,NOT(ISTEXT($G2809)),ISNUMBER(Poczatek),ISNUMBER(Koniec_Projekt)),IFERROR(IF($D2809=LataProjekcji,IF($F2809&gt;$E2812,$E2812,$F2809),IF($D2812&gt;=$E2812,(IF($D2809&lt;LataProjekcji,IF((SUM($K2810:R2810)+12)&lt;$E2812,12,$E2812-SUM($K2810:R2810)),0)),(IF($D2809&lt;LataProjekcji,IF((SUM($K2810:R2810)+12)&lt;$D2812,12,$D2812-SUM($K2810:R2810)),0)))),0),0)</f>
        <v>0</v>
      </c>
      <c r="T2810" s="565">
        <f ca="1">IF(AND($G2810,NOT(ISTEXT($G2809)),ISNUMBER(Poczatek),ISNUMBER(Koniec_Projekt)),IFERROR(IF($D2809=LataProjekcji,IF($F2809&gt;$E2812,$E2812,$F2809),IF($D2812&gt;=$E2812,(IF($D2809&lt;LataProjekcji,IF((SUM($K2810:S2810)+12)&lt;$E2812,12,$E2812-SUM($K2810:S2810)),0)),(IF($D2809&lt;LataProjekcji,IF((SUM($K2810:S2810)+12)&lt;$D2812,12,$D2812-SUM($K2810:S2810)),0)))),0),0)</f>
        <v>0</v>
      </c>
      <c r="U2810" s="565">
        <f ca="1">IF(AND($G2810,NOT(ISTEXT($G2809)),ISNUMBER(Poczatek),ISNUMBER(Koniec_Projekt)),IFERROR(IF($D2809=LataProjekcji,IF($F2809&gt;$E2812,$E2812,$F2809),IF($D2812&gt;=$E2812,(IF($D2809&lt;LataProjekcji,IF((SUM($K2810:T2810)+12)&lt;$E2812,12,$E2812-SUM($K2810:T2810)),0)),(IF($D2809&lt;LataProjekcji,IF((SUM($K2810:T2810)+12)&lt;$D2812,12,$D2812-SUM($K2810:T2810)),0)))),0),0)</f>
        <v>0</v>
      </c>
      <c r="V2810" s="565">
        <f ca="1">IF(AND($G2810,NOT(ISTEXT($G2809)),ISNUMBER(Poczatek),ISNUMBER(Koniec_Projekt)),IFERROR(IF($D2809=LataProjekcji,IF($F2809&gt;$E2812,$E2812,$F2809),IF($D2812&gt;=$E2812,(IF($D2809&lt;LataProjekcji,IF((SUM($K2810:U2810)+12)&lt;$E2812,12,$E2812-SUM($K2810:U2810)),0)),(IF($D2809&lt;LataProjekcji,IF((SUM($K2810:U2810)+12)&lt;$D2812,12,$D2812-SUM($K2810:U2810)),0)))),0),0)</f>
        <v>0</v>
      </c>
      <c r="W2810" s="565">
        <f ca="1">IF(AND($G2810,NOT(ISTEXT($G2809)),ISNUMBER(Poczatek),ISNUMBER(Koniec_Projekt)),IFERROR(IF($D2809=LataProjekcji,IF($F2809&gt;$E2812,$E2812,$F2809),IF($D2812&gt;=$E2812,(IF($D2809&lt;LataProjekcji,IF((SUM($K2810:V2810)+12)&lt;$E2812,12,$E2812-SUM($K2810:V2810)),0)),(IF($D2809&lt;LataProjekcji,IF((SUM($K2810:V2810)+12)&lt;$D2812,12,$D2812-SUM($K2810:V2810)),0)))),0),0)</f>
        <v>0</v>
      </c>
      <c r="X2810" s="565">
        <f ca="1">IF(AND($G2810,NOT(ISTEXT($G2809)),ISNUMBER(Poczatek),ISNUMBER(Koniec_Projekt)),IFERROR(IF($D2809=LataProjekcji,IF($F2809&gt;$E2812,$E2812,$F2809),IF($D2812&gt;=$E2812,(IF($D2809&lt;LataProjekcji,IF((SUM($K2810:W2810)+12)&lt;$E2812,12,$E2812-SUM($K2810:W2810)),0)),(IF($D2809&lt;LataProjekcji,IF((SUM($K2810:W2810)+12)&lt;$D2812,12,$D2812-SUM($K2810:W2810)),0)))),0),0)</f>
        <v>0</v>
      </c>
    </row>
    <row r="2811" spans="2:24" hidden="1">
      <c r="B2811" s="554" t="s">
        <v>806</v>
      </c>
      <c r="D2811" s="474">
        <f ca="1">D1645</f>
        <v>0</v>
      </c>
      <c r="E2811" s="474">
        <f ca="1">IF(D2810&gt;10,ROUND(D2811/12,2),D2811)</f>
        <v>0</v>
      </c>
      <c r="F2811" s="552">
        <f>Koniec_Projekt</f>
        <v>0</v>
      </c>
      <c r="G2811" s="330">
        <f>Miesiac_Koniec_Projekt</f>
        <v>0</v>
      </c>
      <c r="H2811" s="566" t="b">
        <f ca="1">SUM(K2811:X2811)=D2810</f>
        <v>1</v>
      </c>
      <c r="I2811" s="1" t="s">
        <v>739</v>
      </c>
      <c r="K2811" s="256">
        <f ca="1">IF(AND($G2810,NOT(ISTEXT($G2809)),ISNUMBER(Poczatek),ISNUMBER(Koniec_Projekt)),IFERROR(IF(LataProjekcji=$F2812,ROUND($D2810,0),ROUND(K2809*$E2811,0)),0),0)</f>
        <v>0</v>
      </c>
      <c r="L2811" s="5">
        <f ca="1">IF(AND($G2810,NOT(ISTEXT($G2809)),ISNUMBER(Poczatek),ISNUMBER(Koniec_Projekt)),IFERROR(IF(LataProjekcji=$F2812,ROUND($D2810-SUM(K2811:$K2811),0),ROUND(L2809*$E2811,0)),0),0)</f>
        <v>0</v>
      </c>
      <c r="M2811" s="5">
        <f ca="1">IF(AND($G2810,NOT(ISTEXT($G2809)),ISNUMBER(Poczatek),ISNUMBER(Koniec_Projekt)),IFERROR(IF(LataProjekcji=$F2812,ROUND($D2810-SUM($K2811:L2811),0),ROUND(M2809*$E2811,0)),0),0)</f>
        <v>0</v>
      </c>
      <c r="N2811" s="5">
        <f ca="1">IF(AND($G2810,NOT(ISTEXT($G2809)),ISNUMBER(Poczatek),ISNUMBER(Koniec_Projekt)),IFERROR(IF(LataProjekcji=$F2812,ROUND($D2810-SUM($K2811:M2811),0),ROUND(N2809*$E2811,0)),0),0)</f>
        <v>0</v>
      </c>
      <c r="O2811" s="5">
        <f ca="1">IF(AND($G2810,NOT(ISTEXT($G2809)),ISNUMBER(Poczatek),ISNUMBER(Koniec_Projekt)),IFERROR(IF(LataProjekcji=$F2812,ROUND($D2810-SUM($K2811:N2811),0),ROUND(O2809*$E2811,0)),0),0)</f>
        <v>0</v>
      </c>
      <c r="P2811" s="5">
        <f ca="1">IF(AND($G2810,NOT(ISTEXT($G2809)),ISNUMBER(Poczatek),ISNUMBER(Koniec_Projekt)),IFERROR(IF(LataProjekcji=$F2812,ROUND($D2810-SUM($K2811:O2811),0),ROUND(P2809*$E2811,0)),0),0)</f>
        <v>0</v>
      </c>
      <c r="Q2811" s="5">
        <f ca="1">IF(AND($G2810,NOT(ISTEXT($G2809)),ISNUMBER(Poczatek),ISNUMBER(Koniec_Projekt)),IFERROR(IF(LataProjekcji=$F2812,ROUND($D2810-SUM($K2811:P2811),0),ROUND(Q2809*$E2811,0)),0),0)</f>
        <v>0</v>
      </c>
      <c r="R2811" s="5">
        <f ca="1">IF(AND($G2810,NOT(ISTEXT($G2809)),ISNUMBER(Poczatek),ISNUMBER(Koniec_Projekt)),IFERROR(IF(LataProjekcji=$F2812,ROUND($D2810-SUM($K2811:Q2811),0),ROUND(R2809*$E2811,0)),0),0)</f>
        <v>0</v>
      </c>
      <c r="S2811" s="5">
        <f ca="1">IF(AND($G2810,NOT(ISTEXT($G2809)),ISNUMBER(Poczatek),ISNUMBER(Koniec_Projekt)),IFERROR(IF(LataProjekcji=$F2812,ROUND($D2810-SUM($K2811:R2811),0),ROUND(S2809*$E2811,0)),0),0)</f>
        <v>0</v>
      </c>
      <c r="T2811" s="5">
        <f ca="1">IF(AND($G2810,NOT(ISTEXT($G2809)),ISNUMBER(Poczatek),ISNUMBER(Koniec_Projekt)),IFERROR(IF(LataProjekcji=$F2812,ROUND($D2810-SUM($K2811:S2811),0),ROUND(T2809*$E2811,0)),0),0)</f>
        <v>0</v>
      </c>
      <c r="U2811" s="5">
        <f ca="1">IF(AND($G2810,NOT(ISTEXT($G2809)),ISNUMBER(Poczatek),ISNUMBER(Koniec_Projekt)),IFERROR(IF(LataProjekcji=$F2812,ROUND($D2810-SUM($K2811:T2811),0),ROUND(U2809*$E2811,0)),0),0)</f>
        <v>0</v>
      </c>
      <c r="V2811" s="5">
        <f ca="1">IF(AND($G2810,NOT(ISTEXT($G2809)),ISNUMBER(Poczatek),ISNUMBER(Koniec_Projekt)),IFERROR(IF(LataProjekcji=$F2812,ROUND($D2810-SUM($K2811:U2811),0),ROUND(V2809*$E2811,0)),0),0)</f>
        <v>0</v>
      </c>
      <c r="W2811" s="5">
        <f ca="1">IF(AND($G2810,NOT(ISTEXT($G2809)),ISNUMBER(Poczatek),ISNUMBER(Koniec_Projekt)),IFERROR(IF(LataProjekcji=$F2812,ROUND($D2810-SUM($K2811:V2811),0),ROUND(W2809*$E2811,0)),0),0)</f>
        <v>0</v>
      </c>
      <c r="X2811" s="5">
        <f ca="1">IF(AND($G2810,NOT(ISTEXT($G2809)),ISNUMBER(Poczatek),ISNUMBER(Koniec_Projekt)),IFERROR(IF(LataProjekcji=$F2812,ROUND($D2810-SUM($K2811:W2811),0),ROUND(X2809*$E2811,0)),0),0)</f>
        <v>0</v>
      </c>
    </row>
    <row r="2812" spans="2:24" hidden="1">
      <c r="B2812" s="554" t="s">
        <v>803</v>
      </c>
      <c r="D2812" s="1">
        <f ca="1">IFERROR(ROUNDUP(D2810/E2811,0),0)</f>
        <v>0</v>
      </c>
      <c r="E2812" s="1">
        <f ca="1">IF(D2812=0,0,DATEDIF(DATE(D2809,E2809,1),DATE(F2811,G2811,1),"m"))</f>
        <v>0</v>
      </c>
      <c r="F2812" s="1" t="str">
        <f ca="1">IFERROR(YEAR(G2809),"brak daty")</f>
        <v>brak daty</v>
      </c>
      <c r="G2812" s="1" t="str">
        <f ca="1">IFERROR(MONTH(G2809),"brak daty")</f>
        <v>brak daty</v>
      </c>
      <c r="I2812" s="1" t="s">
        <v>444</v>
      </c>
      <c r="K2812" s="5">
        <f ca="1">IF(AND($G2810,NOT(ISTEXT($G2809)),ISNUMBER(Poczatek),ISNUMBER(Koniec_Projekt)),IFERROR(IF(LataProjekcji=$F2811,IF(AND($G2811=$G2812,$F2811=$F2812),ROUND($D2810-SUM($K2812),0),ROUND(K2810*$E2811,0)),IF(LataProjekcji&gt;$F2811,0,ROUND(K2810*$E2811,0))),0),0)</f>
        <v>0</v>
      </c>
      <c r="L2812" s="5">
        <f ca="1">IF(AND($G2810,NOT(ISTEXT($G2809)),ISNUMBER(Poczatek),ISNUMBER(Koniec_Projekt)),IFERROR(IF(LataProjekcji=$F2811,IF(AND($G2811=$G2812,$F2811=$F2812),ROUND($D2810-SUM($K2812:K2812),0),ROUND(L2810*$E2811,0)),IF(LataProjekcji&gt;$F2811,0,ROUND(L2810*$E2811,0))),0),0)</f>
        <v>0</v>
      </c>
      <c r="M2812" s="5">
        <f ca="1">IF(AND($G2810,NOT(ISTEXT($G2809)),ISNUMBER(Poczatek),ISNUMBER(Koniec_Projekt)),IFERROR(IF(LataProjekcji=$F2811,IF(AND($G2811=$G2812,$F2811=$F2812),ROUND($D2810-SUM($K2812:L2812),0),ROUND(M2810*$E2811,0)),IF(LataProjekcji&gt;$F2811,0,ROUND(M2810*$E2811,0))),0),0)</f>
        <v>0</v>
      </c>
      <c r="N2812" s="5">
        <f ca="1">IF(AND($G2810,NOT(ISTEXT($G2809)),ISNUMBER(Poczatek),ISNUMBER(Koniec_Projekt)),IFERROR(IF(LataProjekcji=$F2811,IF(AND($G2811=$G2812,$F2811=$F2812),ROUND($D2810-SUM($K2812:M2812),0),ROUND(N2810*$E2811,0)),IF(LataProjekcji&gt;$F2811,0,ROUND(N2810*$E2811,0))),0),0)</f>
        <v>0</v>
      </c>
      <c r="O2812" s="5">
        <f ca="1">IF(AND($G2810,NOT(ISTEXT($G2809)),ISNUMBER(Poczatek),ISNUMBER(Koniec_Projekt)),IFERROR(IF(LataProjekcji=$F2811,IF(AND($G2811=$G2812,$F2811=$F2812),ROUND($D2810-SUM($K2812:N2812),0),ROUND(O2810*$E2811,0)),IF(LataProjekcji&gt;$F2811,0,ROUND(O2810*$E2811,0))),0),0)</f>
        <v>0</v>
      </c>
      <c r="P2812" s="5">
        <f ca="1">IF(AND($G2810,NOT(ISTEXT($G2809)),ISNUMBER(Poczatek),ISNUMBER(Koniec_Projekt)),IFERROR(IF(LataProjekcji=$F2811,IF(AND($G2811=$G2812,$F2811=$F2812),ROUND($D2810-SUM($K2812:O2812),0),ROUND(P2810*$E2811,0)),IF(LataProjekcji&gt;$F2811,0,ROUND(P2810*$E2811,0))),0),0)</f>
        <v>0</v>
      </c>
      <c r="Q2812" s="5">
        <f ca="1">IF(AND($G2810,NOT(ISTEXT($G2809)),ISNUMBER(Poczatek),ISNUMBER(Koniec_Projekt)),IFERROR(IF(LataProjekcji=$F2811,IF(AND($G2811=$G2812,$F2811=$F2812),ROUND($D2810-SUM($K2812:P2812),0),ROUND(Q2810*$E2811,0)),IF(LataProjekcji&gt;$F2811,0,ROUND(Q2810*$E2811,0))),0),0)</f>
        <v>0</v>
      </c>
      <c r="R2812" s="5">
        <f ca="1">IF(AND($G2810,NOT(ISTEXT($G2809)),ISNUMBER(Poczatek),ISNUMBER(Koniec_Projekt)),IFERROR(IF(LataProjekcji=$F2811,IF(AND($G2811=$G2812,$F2811=$F2812),ROUND($D2810-SUM($K2812:Q2812),0),ROUND(R2810*$E2811,0)),IF(LataProjekcji&gt;$F2811,0,ROUND(R2810*$E2811,0))),0),0)</f>
        <v>0</v>
      </c>
      <c r="S2812" s="5">
        <f ca="1">IF(AND($G2810,NOT(ISTEXT($G2809)),ISNUMBER(Poczatek),ISNUMBER(Koniec_Projekt)),IFERROR(IF(LataProjekcji=$F2811,IF(AND($G2811=$G2812,$F2811=$F2812),ROUND($D2810-SUM($K2812:R2812),0),ROUND(S2810*$E2811,0)),IF(LataProjekcji&gt;$F2811,0,ROUND(S2810*$E2811,0))),0),0)</f>
        <v>0</v>
      </c>
      <c r="T2812" s="5">
        <f ca="1">IF(AND($G2810,NOT(ISTEXT($G2809)),ISNUMBER(Poczatek),ISNUMBER(Koniec_Projekt)),IFERROR(IF(LataProjekcji=$F2811,IF(AND($G2811=$G2812,$F2811=$F2812),ROUND($D2810-SUM($K2812:S2812),0),ROUND(T2810*$E2811,0)),IF(LataProjekcji&gt;$F2811,0,ROUND(T2810*$E2811,0))),0),0)</f>
        <v>0</v>
      </c>
      <c r="U2812" s="5">
        <f ca="1">IF(AND($G2810,NOT(ISTEXT($G2809)),ISNUMBER(Poczatek),ISNUMBER(Koniec_Projekt)),IFERROR(IF(LataProjekcji=$F2811,IF(AND($G2811=$G2812,$F2811=$F2812),ROUND($D2810-SUM($K2812:T2812),0),ROUND(U2810*$E2811,0)),IF(LataProjekcji&gt;$F2811,0,ROUND(U2810*$E2811,0))),0),0)</f>
        <v>0</v>
      </c>
      <c r="V2812" s="5">
        <f ca="1">IF(AND($G2810,NOT(ISTEXT($G2809)),ISNUMBER(Poczatek),ISNUMBER(Koniec_Projekt)),IFERROR(IF(LataProjekcji=$F2811,IF(AND($G2811=$G2812,$F2811=$F2812),ROUND($D2810-SUM($K2812:U2812),0),ROUND(V2810*$E2811,0)),IF(LataProjekcji&gt;$F2811,0,ROUND(V2810*$E2811,0))),0),0)</f>
        <v>0</v>
      </c>
      <c r="W2812" s="5">
        <f ca="1">IF(AND($G2810,NOT(ISTEXT($G2809)),ISNUMBER(Poczatek),ISNUMBER(Koniec_Projekt)),IFERROR(IF(LataProjekcji=$F2811,IF(AND($G2811=$G2812,$F2811=$F2812),ROUND($D2810-SUM($K2812:V2812),0),ROUND(W2810*$E2811,0)),IF(LataProjekcji&gt;$F2811,0,ROUND(W2810*$E2811,0))),0),0)</f>
        <v>0</v>
      </c>
      <c r="X2812" s="5">
        <f ca="1">IF(AND($G2810,NOT(ISTEXT($G2809)),ISNUMBER(Poczatek),ISNUMBER(Koniec_Projekt)),IFERROR(IF(LataProjekcji=$F2811,IF(AND($G2811=$G2812,$F2811=$F2812),ROUND($D2810-SUM($K2812:W2812),0),ROUND(X2810*$E2811,0)),IF(LataProjekcji&gt;$F2811,0,ROUND(X2810*$E2811,0))),0),0)</f>
        <v>0</v>
      </c>
    </row>
    <row r="2813" spans="2:24" ht="12.75" hidden="1" thickBot="1">
      <c r="B2813" s="555" t="s">
        <v>804</v>
      </c>
      <c r="C2813" s="556"/>
      <c r="D2813" s="557">
        <f ca="1">IF(D2810&gt;10,ROUND((D2812-1)*E2811,0),E2811)</f>
        <v>0</v>
      </c>
      <c r="E2813" s="557">
        <f ca="1">D2810-D2813</f>
        <v>0</v>
      </c>
      <c r="F2813" s="556"/>
      <c r="G2813" s="556"/>
      <c r="H2813" s="556"/>
      <c r="I2813" s="556"/>
      <c r="J2813" s="556"/>
      <c r="K2813" s="556"/>
      <c r="L2813" s="556"/>
      <c r="M2813" s="556"/>
      <c r="N2813" s="556"/>
      <c r="O2813" s="556"/>
      <c r="P2813" s="556"/>
      <c r="Q2813" s="556"/>
      <c r="R2813" s="556"/>
      <c r="S2813" s="556"/>
      <c r="T2813" s="556"/>
      <c r="U2813" s="556"/>
      <c r="V2813" s="556"/>
      <c r="W2813" s="556"/>
      <c r="X2813" s="556"/>
    </row>
    <row r="2814" spans="2:24" ht="12.75" hidden="1" thickTop="1"/>
    <row r="2815" spans="2:24" ht="12.75" hidden="1" thickBot="1">
      <c r="B2815" s="558" t="str">
        <f ca="1">"nazwa ST: "&amp;B1649</f>
        <v>nazwa ST: 0</v>
      </c>
      <c r="C2815" s="558"/>
      <c r="D2815" s="559">
        <f>D1649</f>
        <v>163</v>
      </c>
      <c r="E2815" s="558"/>
      <c r="F2815" s="558"/>
      <c r="G2815" s="558"/>
      <c r="H2815" s="558"/>
      <c r="I2815" s="558"/>
      <c r="J2815" s="558"/>
      <c r="K2815" s="567" t="str">
        <f t="shared" ref="K2815:X2815" si="1781">LataProjekcji</f>
        <v>Uzupełnij dane</v>
      </c>
      <c r="L2815" s="567" t="str">
        <f t="shared" si="1781"/>
        <v/>
      </c>
      <c r="M2815" s="567" t="str">
        <f t="shared" si="1781"/>
        <v/>
      </c>
      <c r="N2815" s="567" t="str">
        <f t="shared" si="1781"/>
        <v/>
      </c>
      <c r="O2815" s="567" t="str">
        <f t="shared" si="1781"/>
        <v/>
      </c>
      <c r="P2815" s="567" t="str">
        <f t="shared" si="1781"/>
        <v/>
      </c>
      <c r="Q2815" s="567" t="str">
        <f t="shared" si="1781"/>
        <v/>
      </c>
      <c r="R2815" s="567" t="str">
        <f t="shared" si="1781"/>
        <v/>
      </c>
      <c r="S2815" s="567" t="str">
        <f t="shared" si="1781"/>
        <v/>
      </c>
      <c r="T2815" s="567" t="str">
        <f t="shared" si="1781"/>
        <v/>
      </c>
      <c r="U2815" s="567" t="str">
        <f t="shared" si="1781"/>
        <v/>
      </c>
      <c r="V2815" s="567" t="str">
        <f t="shared" si="1781"/>
        <v/>
      </c>
      <c r="W2815" s="567" t="str">
        <f t="shared" si="1781"/>
        <v/>
      </c>
      <c r="X2815" s="567" t="str">
        <f t="shared" si="1781"/>
        <v/>
      </c>
    </row>
    <row r="2816" spans="2:24" hidden="1">
      <c r="B2816" s="554" t="s">
        <v>805</v>
      </c>
      <c r="D2816" s="1">
        <f ca="1">D1650</f>
        <v>1900</v>
      </c>
      <c r="E2816" s="1">
        <f ca="1">E1650</f>
        <v>1</v>
      </c>
      <c r="F2816" s="1">
        <f ca="1">IF(D2817&gt;10,F1650,1)</f>
        <v>1</v>
      </c>
      <c r="G2816" s="553" t="str">
        <f ca="1">IF(ISBLANK(OFFSET($E$269,$D2815,0)),"brak daty",IF(D2817&gt;10,EDATE(OFFSET($E$269,$D2815,0),D2819),DATE(D2816,E2816,1)))</f>
        <v>brak daty</v>
      </c>
      <c r="H2816" s="566" t="b">
        <f ca="1">SUM(K2816:X2816)=D2819</f>
        <v>1</v>
      </c>
      <c r="I2816" s="1" t="s">
        <v>801</v>
      </c>
      <c r="K2816" s="5">
        <f ca="1">IF(AND($G2817,NOT(ISTEXT($G2816)),ISNUMBER(Poczatek),ISNUMBER(Koniec_Projekt)),IFERROR(IF($D2816=LataProjekcji,$F2816,IF($D2816&lt;LataProjekcji,IF((SUM(K2816)+12)&lt;$D2819,12,$D2819-SUM(K2816)),0)),0),0)</f>
        <v>0</v>
      </c>
      <c r="L2816" s="5">
        <f ca="1">IF(AND($G2817,NOT(ISTEXT($G2816)),ISNUMBER(Poczatek),ISNUMBER(Koniec_Projekt)),IFERROR(IF($D2816=LataProjekcji,$F2816,IF($D2816&lt;LataProjekcji,IF((SUM($K2816:K2816)+12)&lt;$D2819,12,$D2819-SUM($K2816:K2816)),0)),0),0)</f>
        <v>0</v>
      </c>
      <c r="M2816" s="5">
        <f ca="1">IF(AND($G2817,NOT(ISTEXT($G2816)),ISNUMBER(Poczatek),ISNUMBER(Koniec_Projekt)),IFERROR(IF($D2816=LataProjekcji,$F2816,IF($D2816&lt;LataProjekcji,IF((SUM($K2816:L2816)+12)&lt;$D2819,12,$D2819-SUM($K2816:L2816)),0)),0),0)</f>
        <v>0</v>
      </c>
      <c r="N2816" s="5">
        <f ca="1">IF(AND($G2817,NOT(ISTEXT($G2816)),ISNUMBER(Poczatek),ISNUMBER(Koniec_Projekt)),IFERROR(IF($D2816=LataProjekcji,$F2816,IF($D2816&lt;LataProjekcji,IF((SUM($K2816:M2816)+12)&lt;$D2819,12,$D2819-SUM($K2816:M2816)),0)),0),0)</f>
        <v>0</v>
      </c>
      <c r="O2816" s="5">
        <f ca="1">IF(AND($G2817,NOT(ISTEXT($G2816)),ISNUMBER(Poczatek),ISNUMBER(Koniec_Projekt)),IFERROR(IF($D2816=LataProjekcji,$F2816,IF($D2816&lt;LataProjekcji,IF((SUM($K2816:N2816)+12)&lt;$D2819,12,$D2819-SUM($K2816:N2816)),0)),0),0)</f>
        <v>0</v>
      </c>
      <c r="P2816" s="5">
        <f ca="1">IF(AND($G2817,NOT(ISTEXT($G2816)),ISNUMBER(Poczatek),ISNUMBER(Koniec_Projekt)),IFERROR(IF($D2816=LataProjekcji,$F2816,IF($D2816&lt;LataProjekcji,IF((SUM($K2816:O2816)+12)&lt;$D2819,12,$D2819-SUM($K2816:O2816)),0)),0),0)</f>
        <v>0</v>
      </c>
      <c r="Q2816" s="5">
        <f ca="1">IF(AND($G2817,NOT(ISTEXT($G2816)),ISNUMBER(Poczatek),ISNUMBER(Koniec_Projekt)),IFERROR(IF($D2816=LataProjekcji,$F2816,IF($D2816&lt;LataProjekcji,IF((SUM($K2816:P2816)+12)&lt;$D2819,12,$D2819-SUM($K2816:P2816)),0)),0),0)</f>
        <v>0</v>
      </c>
      <c r="R2816" s="5">
        <f ca="1">IF(AND($G2817,NOT(ISTEXT($G2816)),ISNUMBER(Poczatek),ISNUMBER(Koniec_Projekt)),IFERROR(IF($D2816=LataProjekcji,$F2816,IF($D2816&lt;LataProjekcji,IF((SUM($K2816:Q2816)+12)&lt;$D2819,12,$D2819-SUM($K2816:Q2816)),0)),0),0)</f>
        <v>0</v>
      </c>
      <c r="S2816" s="5">
        <f ca="1">IF(AND($G2817,NOT(ISTEXT($G2816)),ISNUMBER(Poczatek),ISNUMBER(Koniec_Projekt)),IFERROR(IF($D2816=LataProjekcji,$F2816,IF($D2816&lt;LataProjekcji,IF((SUM($K2816:R2816)+12)&lt;$D2819,12,$D2819-SUM($K2816:R2816)),0)),0),0)</f>
        <v>0</v>
      </c>
      <c r="T2816" s="5">
        <f ca="1">IF(AND($G2817,NOT(ISTEXT($G2816)),ISNUMBER(Poczatek),ISNUMBER(Koniec_Projekt)),IFERROR(IF($D2816=LataProjekcji,$F2816,IF($D2816&lt;LataProjekcji,IF((SUM($K2816:S2816)+12)&lt;$D2819,12,$D2819-SUM($K2816:S2816)),0)),0),0)</f>
        <v>0</v>
      </c>
      <c r="U2816" s="5">
        <f ca="1">IF(AND($G2817,NOT(ISTEXT($G2816)),ISNUMBER(Poczatek),ISNUMBER(Koniec_Projekt)),IFERROR(IF($D2816=LataProjekcji,$F2816,IF($D2816&lt;LataProjekcji,IF((SUM($K2816:T2816)+12)&lt;$D2819,12,$D2819-SUM($K2816:T2816)),0)),0),0)</f>
        <v>0</v>
      </c>
      <c r="V2816" s="5">
        <f ca="1">IF(AND($G2817,NOT(ISTEXT($G2816)),ISNUMBER(Poczatek),ISNUMBER(Koniec_Projekt)),IFERROR(IF($D2816=LataProjekcji,$F2816,IF($D2816&lt;LataProjekcji,IF((SUM($K2816:U2816)+12)&lt;$D2819,12,$D2819-SUM($K2816:U2816)),0)),0),0)</f>
        <v>0</v>
      </c>
      <c r="W2816" s="5">
        <f ca="1">IF(AND($G2817,NOT(ISTEXT($G2816)),ISNUMBER(Poczatek),ISNUMBER(Koniec_Projekt)),IFERROR(IF($D2816=LataProjekcji,$F2816,IF($D2816&lt;LataProjekcji,IF((SUM($K2816:V2816)+12)&lt;$D2819,12,$D2819-SUM($K2816:V2816)),0)),0),0)</f>
        <v>0</v>
      </c>
      <c r="X2816" s="5">
        <f ca="1">IF(AND($G2817,NOT(ISTEXT($G2816)),ISNUMBER(Poczatek),ISNUMBER(Koniec_Projekt)),IFERROR(IF($D2816=LataProjekcji,$F2816,IF($D2816&lt;LataProjekcji,IF((SUM($K2816:W2816)+12)&lt;$D2819,12,$D2819-SUM($K2816:W2816)),0)),0),0)</f>
        <v>0</v>
      </c>
    </row>
    <row r="2817" spans="2:24" hidden="1">
      <c r="B2817" s="554" t="s">
        <v>807</v>
      </c>
      <c r="D2817" s="5">
        <f ca="1">D1651</f>
        <v>0</v>
      </c>
      <c r="E2817" s="474">
        <f ca="1">E1651</f>
        <v>0</v>
      </c>
      <c r="F2817" s="474">
        <f ca="1">F1651</f>
        <v>0</v>
      </c>
      <c r="G2817" s="1" t="b">
        <f>NOT(ISBLANK(am_maszyny))</f>
        <v>0</v>
      </c>
      <c r="H2817" s="566" t="b">
        <f ca="1">SUM(K2817:X2817)=E2819</f>
        <v>1</v>
      </c>
      <c r="I2817" s="1" t="s">
        <v>802</v>
      </c>
      <c r="K2817" s="565">
        <f ca="1">IF(AND($G2817,NOT(ISTEXT($G2816)),ISNUMBER(Poczatek),ISNUMBER(Koniec_Projekt)),IFERROR(IF($D2816=LataProjekcji,IF($F2816&gt;$E2819,$E2819,$F2816),IF($D2819&gt;=$E2819,(IF($D2816&lt;LataProjekcji,IF((SUM(J2817:$K2817)+12)&lt;$E2819,12,$E2819-SUM(J2817:$K2817)),0)),(IF($D2816&lt;LataProjekcji,IF((SUM(J2817:$K2817)+12)&lt;$D2819,12,$D2819-SUM(J2817:$K2817)),0)))),0),0)</f>
        <v>0</v>
      </c>
      <c r="L2817" s="565">
        <f ca="1">IF(AND($G2817,NOT(ISTEXT($G2816)),ISNUMBER(Poczatek),ISNUMBER(Koniec_Projekt)),IFERROR(IF($D2816=LataProjekcji,IF($F2816&gt;$E2819,$E2819,$F2816),IF($D2819&gt;=$E2819,(IF($D2816&lt;LataProjekcji,IF((SUM($K2817:K2817)+12)&lt;$E2819,12,$E2819-SUM($K2817:K2817)),0)),(IF($D2816&lt;LataProjekcji,IF((SUM($K2817:K2817)+12)&lt;$D2819,12,$D2819-SUM($K2817:K2817)),0)))),0),0)</f>
        <v>0</v>
      </c>
      <c r="M2817" s="565">
        <f ca="1">IF(AND($G2817,NOT(ISTEXT($G2816)),ISNUMBER(Poczatek),ISNUMBER(Koniec_Projekt)),IFERROR(IF($D2816=LataProjekcji,IF($F2816&gt;$E2819,$E2819,$F2816),IF($D2819&gt;=$E2819,(IF($D2816&lt;LataProjekcji,IF((SUM($K2817:L2817)+12)&lt;$E2819,12,$E2819-SUM($K2817:L2817)),0)),(IF($D2816&lt;LataProjekcji,IF((SUM($K2817:L2817)+12)&lt;$D2819,12,$D2819-SUM($K2817:L2817)),0)))),0),0)</f>
        <v>0</v>
      </c>
      <c r="N2817" s="565">
        <f ca="1">IF(AND($G2817,NOT(ISTEXT($G2816)),ISNUMBER(Poczatek),ISNUMBER(Koniec_Projekt)),IFERROR(IF($D2816=LataProjekcji,IF($F2816&gt;$E2819,$E2819,$F2816),IF($D2819&gt;=$E2819,(IF($D2816&lt;LataProjekcji,IF((SUM($K2817:M2817)+12)&lt;$E2819,12,$E2819-SUM($K2817:M2817)),0)),(IF($D2816&lt;LataProjekcji,IF((SUM($K2817:M2817)+12)&lt;$D2819,12,$D2819-SUM($K2817:M2817)),0)))),0),0)</f>
        <v>0</v>
      </c>
      <c r="O2817" s="565">
        <f ca="1">IF(AND($G2817,NOT(ISTEXT($G2816)),ISNUMBER(Poczatek),ISNUMBER(Koniec_Projekt)),IFERROR(IF($D2816=LataProjekcji,IF($F2816&gt;$E2819,$E2819,$F2816),IF($D2819&gt;=$E2819,(IF($D2816&lt;LataProjekcji,IF((SUM($K2817:N2817)+12)&lt;$E2819,12,$E2819-SUM($K2817:N2817)),0)),(IF($D2816&lt;LataProjekcji,IF((SUM($K2817:N2817)+12)&lt;$D2819,12,$D2819-SUM($K2817:N2817)),0)))),0),0)</f>
        <v>0</v>
      </c>
      <c r="P2817" s="565">
        <f ca="1">IF(AND($G2817,NOT(ISTEXT($G2816)),ISNUMBER(Poczatek),ISNUMBER(Koniec_Projekt)),IFERROR(IF($D2816=LataProjekcji,IF($F2816&gt;$E2819,$E2819,$F2816),IF($D2819&gt;=$E2819,(IF($D2816&lt;LataProjekcji,IF((SUM($K2817:O2817)+12)&lt;$E2819,12,$E2819-SUM($K2817:O2817)),0)),(IF($D2816&lt;LataProjekcji,IF((SUM($K2817:O2817)+12)&lt;$D2819,12,$D2819-SUM($K2817:O2817)),0)))),0),0)</f>
        <v>0</v>
      </c>
      <c r="Q2817" s="565">
        <f ca="1">IF(AND($G2817,NOT(ISTEXT($G2816)),ISNUMBER(Poczatek),ISNUMBER(Koniec_Projekt)),IFERROR(IF($D2816=LataProjekcji,IF($F2816&gt;$E2819,$E2819,$F2816),IF($D2819&gt;=$E2819,(IF($D2816&lt;LataProjekcji,IF((SUM($K2817:P2817)+12)&lt;$E2819,12,$E2819-SUM($K2817:P2817)),0)),(IF($D2816&lt;LataProjekcji,IF((SUM($K2817:P2817)+12)&lt;$D2819,12,$D2819-SUM($K2817:P2817)),0)))),0),0)</f>
        <v>0</v>
      </c>
      <c r="R2817" s="565">
        <f ca="1">IF(AND($G2817,NOT(ISTEXT($G2816)),ISNUMBER(Poczatek),ISNUMBER(Koniec_Projekt)),IFERROR(IF($D2816=LataProjekcji,IF($F2816&gt;$E2819,$E2819,$F2816),IF($D2819&gt;=$E2819,(IF($D2816&lt;LataProjekcji,IF((SUM($K2817:Q2817)+12)&lt;$E2819,12,$E2819-SUM($K2817:Q2817)),0)),(IF($D2816&lt;LataProjekcji,IF((SUM($K2817:Q2817)+12)&lt;$D2819,12,$D2819-SUM($K2817:Q2817)),0)))),0),0)</f>
        <v>0</v>
      </c>
      <c r="S2817" s="565">
        <f ca="1">IF(AND($G2817,NOT(ISTEXT($G2816)),ISNUMBER(Poczatek),ISNUMBER(Koniec_Projekt)),IFERROR(IF($D2816=LataProjekcji,IF($F2816&gt;$E2819,$E2819,$F2816),IF($D2819&gt;=$E2819,(IF($D2816&lt;LataProjekcji,IF((SUM($K2817:R2817)+12)&lt;$E2819,12,$E2819-SUM($K2817:R2817)),0)),(IF($D2816&lt;LataProjekcji,IF((SUM($K2817:R2817)+12)&lt;$D2819,12,$D2819-SUM($K2817:R2817)),0)))),0),0)</f>
        <v>0</v>
      </c>
      <c r="T2817" s="565">
        <f ca="1">IF(AND($G2817,NOT(ISTEXT($G2816)),ISNUMBER(Poczatek),ISNUMBER(Koniec_Projekt)),IFERROR(IF($D2816=LataProjekcji,IF($F2816&gt;$E2819,$E2819,$F2816),IF($D2819&gt;=$E2819,(IF($D2816&lt;LataProjekcji,IF((SUM($K2817:S2817)+12)&lt;$E2819,12,$E2819-SUM($K2817:S2817)),0)),(IF($D2816&lt;LataProjekcji,IF((SUM($K2817:S2817)+12)&lt;$D2819,12,$D2819-SUM($K2817:S2817)),0)))),0),0)</f>
        <v>0</v>
      </c>
      <c r="U2817" s="565">
        <f ca="1">IF(AND($G2817,NOT(ISTEXT($G2816)),ISNUMBER(Poczatek),ISNUMBER(Koniec_Projekt)),IFERROR(IF($D2816=LataProjekcji,IF($F2816&gt;$E2819,$E2819,$F2816),IF($D2819&gt;=$E2819,(IF($D2816&lt;LataProjekcji,IF((SUM($K2817:T2817)+12)&lt;$E2819,12,$E2819-SUM($K2817:T2817)),0)),(IF($D2816&lt;LataProjekcji,IF((SUM($K2817:T2817)+12)&lt;$D2819,12,$D2819-SUM($K2817:T2817)),0)))),0),0)</f>
        <v>0</v>
      </c>
      <c r="V2817" s="565">
        <f ca="1">IF(AND($G2817,NOT(ISTEXT($G2816)),ISNUMBER(Poczatek),ISNUMBER(Koniec_Projekt)),IFERROR(IF($D2816=LataProjekcji,IF($F2816&gt;$E2819,$E2819,$F2816),IF($D2819&gt;=$E2819,(IF($D2816&lt;LataProjekcji,IF((SUM($K2817:U2817)+12)&lt;$E2819,12,$E2819-SUM($K2817:U2817)),0)),(IF($D2816&lt;LataProjekcji,IF((SUM($K2817:U2817)+12)&lt;$D2819,12,$D2819-SUM($K2817:U2817)),0)))),0),0)</f>
        <v>0</v>
      </c>
      <c r="W2817" s="565">
        <f ca="1">IF(AND($G2817,NOT(ISTEXT($G2816)),ISNUMBER(Poczatek),ISNUMBER(Koniec_Projekt)),IFERROR(IF($D2816=LataProjekcji,IF($F2816&gt;$E2819,$E2819,$F2816),IF($D2819&gt;=$E2819,(IF($D2816&lt;LataProjekcji,IF((SUM($K2817:V2817)+12)&lt;$E2819,12,$E2819-SUM($K2817:V2817)),0)),(IF($D2816&lt;LataProjekcji,IF((SUM($K2817:V2817)+12)&lt;$D2819,12,$D2819-SUM($K2817:V2817)),0)))),0),0)</f>
        <v>0</v>
      </c>
      <c r="X2817" s="565">
        <f ca="1">IF(AND($G2817,NOT(ISTEXT($G2816)),ISNUMBER(Poczatek),ISNUMBER(Koniec_Projekt)),IFERROR(IF($D2816=LataProjekcji,IF($F2816&gt;$E2819,$E2819,$F2816),IF($D2819&gt;=$E2819,(IF($D2816&lt;LataProjekcji,IF((SUM($K2817:W2817)+12)&lt;$E2819,12,$E2819-SUM($K2817:W2817)),0)),(IF($D2816&lt;LataProjekcji,IF((SUM($K2817:W2817)+12)&lt;$D2819,12,$D2819-SUM($K2817:W2817)),0)))),0),0)</f>
        <v>0</v>
      </c>
    </row>
    <row r="2818" spans="2:24" hidden="1">
      <c r="B2818" s="554" t="s">
        <v>806</v>
      </c>
      <c r="D2818" s="474">
        <f ca="1">D1652</f>
        <v>0</v>
      </c>
      <c r="E2818" s="474">
        <f ca="1">IF(D2817&gt;10,ROUND(D2818/12,2),D2818)</f>
        <v>0</v>
      </c>
      <c r="F2818" s="552">
        <f>Koniec_Projekt</f>
        <v>0</v>
      </c>
      <c r="G2818" s="330">
        <f>Miesiac_Koniec_Projekt</f>
        <v>0</v>
      </c>
      <c r="H2818" s="566" t="b">
        <f ca="1">SUM(K2818:X2818)=D2817</f>
        <v>1</v>
      </c>
      <c r="I2818" s="1" t="s">
        <v>739</v>
      </c>
      <c r="K2818" s="256">
        <f ca="1">IF(AND($G2817,NOT(ISTEXT($G2816)),ISNUMBER(Poczatek),ISNUMBER(Koniec_Projekt)),IFERROR(IF(LataProjekcji=$F2819,ROUND($D2817,0),ROUND(K2816*$E2818,0)),0),0)</f>
        <v>0</v>
      </c>
      <c r="L2818" s="5">
        <f ca="1">IF(AND($G2817,NOT(ISTEXT($G2816)),ISNUMBER(Poczatek),ISNUMBER(Koniec_Projekt)),IFERROR(IF(LataProjekcji=$F2819,ROUND($D2817-SUM(K2818:$K2818),0),ROUND(L2816*$E2818,0)),0),0)</f>
        <v>0</v>
      </c>
      <c r="M2818" s="5">
        <f ca="1">IF(AND($G2817,NOT(ISTEXT($G2816)),ISNUMBER(Poczatek),ISNUMBER(Koniec_Projekt)),IFERROR(IF(LataProjekcji=$F2819,ROUND($D2817-SUM($K2818:L2818),0),ROUND(M2816*$E2818,0)),0),0)</f>
        <v>0</v>
      </c>
      <c r="N2818" s="5">
        <f ca="1">IF(AND($G2817,NOT(ISTEXT($G2816)),ISNUMBER(Poczatek),ISNUMBER(Koniec_Projekt)),IFERROR(IF(LataProjekcji=$F2819,ROUND($D2817-SUM($K2818:M2818),0),ROUND(N2816*$E2818,0)),0),0)</f>
        <v>0</v>
      </c>
      <c r="O2818" s="5">
        <f ca="1">IF(AND($G2817,NOT(ISTEXT($G2816)),ISNUMBER(Poczatek),ISNUMBER(Koniec_Projekt)),IFERROR(IF(LataProjekcji=$F2819,ROUND($D2817-SUM($K2818:N2818),0),ROUND(O2816*$E2818,0)),0),0)</f>
        <v>0</v>
      </c>
      <c r="P2818" s="5">
        <f ca="1">IF(AND($G2817,NOT(ISTEXT($G2816)),ISNUMBER(Poczatek),ISNUMBER(Koniec_Projekt)),IFERROR(IF(LataProjekcji=$F2819,ROUND($D2817-SUM($K2818:O2818),0),ROUND(P2816*$E2818,0)),0),0)</f>
        <v>0</v>
      </c>
      <c r="Q2818" s="5">
        <f ca="1">IF(AND($G2817,NOT(ISTEXT($G2816)),ISNUMBER(Poczatek),ISNUMBER(Koniec_Projekt)),IFERROR(IF(LataProjekcji=$F2819,ROUND($D2817-SUM($K2818:P2818),0),ROUND(Q2816*$E2818,0)),0),0)</f>
        <v>0</v>
      </c>
      <c r="R2818" s="5">
        <f ca="1">IF(AND($G2817,NOT(ISTEXT($G2816)),ISNUMBER(Poczatek),ISNUMBER(Koniec_Projekt)),IFERROR(IF(LataProjekcji=$F2819,ROUND($D2817-SUM($K2818:Q2818),0),ROUND(R2816*$E2818,0)),0),0)</f>
        <v>0</v>
      </c>
      <c r="S2818" s="5">
        <f ca="1">IF(AND($G2817,NOT(ISTEXT($G2816)),ISNUMBER(Poczatek),ISNUMBER(Koniec_Projekt)),IFERROR(IF(LataProjekcji=$F2819,ROUND($D2817-SUM($K2818:R2818),0),ROUND(S2816*$E2818,0)),0),0)</f>
        <v>0</v>
      </c>
      <c r="T2818" s="5">
        <f ca="1">IF(AND($G2817,NOT(ISTEXT($G2816)),ISNUMBER(Poczatek),ISNUMBER(Koniec_Projekt)),IFERROR(IF(LataProjekcji=$F2819,ROUND($D2817-SUM($K2818:S2818),0),ROUND(T2816*$E2818,0)),0),0)</f>
        <v>0</v>
      </c>
      <c r="U2818" s="5">
        <f ca="1">IF(AND($G2817,NOT(ISTEXT($G2816)),ISNUMBER(Poczatek),ISNUMBER(Koniec_Projekt)),IFERROR(IF(LataProjekcji=$F2819,ROUND($D2817-SUM($K2818:T2818),0),ROUND(U2816*$E2818,0)),0),0)</f>
        <v>0</v>
      </c>
      <c r="V2818" s="5">
        <f ca="1">IF(AND($G2817,NOT(ISTEXT($G2816)),ISNUMBER(Poczatek),ISNUMBER(Koniec_Projekt)),IFERROR(IF(LataProjekcji=$F2819,ROUND($D2817-SUM($K2818:U2818),0),ROUND(V2816*$E2818,0)),0),0)</f>
        <v>0</v>
      </c>
      <c r="W2818" s="5">
        <f ca="1">IF(AND($G2817,NOT(ISTEXT($G2816)),ISNUMBER(Poczatek),ISNUMBER(Koniec_Projekt)),IFERROR(IF(LataProjekcji=$F2819,ROUND($D2817-SUM($K2818:V2818),0),ROUND(W2816*$E2818,0)),0),0)</f>
        <v>0</v>
      </c>
      <c r="X2818" s="5">
        <f ca="1">IF(AND($G2817,NOT(ISTEXT($G2816)),ISNUMBER(Poczatek),ISNUMBER(Koniec_Projekt)),IFERROR(IF(LataProjekcji=$F2819,ROUND($D2817-SUM($K2818:W2818),0),ROUND(X2816*$E2818,0)),0),0)</f>
        <v>0</v>
      </c>
    </row>
    <row r="2819" spans="2:24" hidden="1">
      <c r="B2819" s="554" t="s">
        <v>803</v>
      </c>
      <c r="D2819" s="1">
        <f ca="1">IFERROR(ROUNDUP(D2817/E2818,0),0)</f>
        <v>0</v>
      </c>
      <c r="E2819" s="1">
        <f ca="1">IF(D2819=0,0,DATEDIF(DATE(D2816,E2816,1),DATE(F2818,G2818,1),"m"))</f>
        <v>0</v>
      </c>
      <c r="F2819" s="1" t="str">
        <f ca="1">IFERROR(YEAR(G2816),"brak daty")</f>
        <v>brak daty</v>
      </c>
      <c r="G2819" s="1" t="str">
        <f ca="1">IFERROR(MONTH(G2816),"brak daty")</f>
        <v>brak daty</v>
      </c>
      <c r="I2819" s="1" t="s">
        <v>444</v>
      </c>
      <c r="K2819" s="5">
        <f ca="1">IF(AND($G2817,NOT(ISTEXT($G2816)),ISNUMBER(Poczatek),ISNUMBER(Koniec_Projekt)),IFERROR(IF(LataProjekcji=$F2818,IF(AND($G2818=$G2819,$F2818=$F2819),ROUND($D2817-SUM($K2819),0),ROUND(K2817*$E2818,0)),IF(LataProjekcji&gt;$F2818,0,ROUND(K2817*$E2818,0))),0),0)</f>
        <v>0</v>
      </c>
      <c r="L2819" s="5">
        <f ca="1">IF(AND($G2817,NOT(ISTEXT($G2816)),ISNUMBER(Poczatek),ISNUMBER(Koniec_Projekt)),IFERROR(IF(LataProjekcji=$F2818,IF(AND($G2818=$G2819,$F2818=$F2819),ROUND($D2817-SUM($K2819:K2819),0),ROUND(L2817*$E2818,0)),IF(LataProjekcji&gt;$F2818,0,ROUND(L2817*$E2818,0))),0),0)</f>
        <v>0</v>
      </c>
      <c r="M2819" s="5">
        <f ca="1">IF(AND($G2817,NOT(ISTEXT($G2816)),ISNUMBER(Poczatek),ISNUMBER(Koniec_Projekt)),IFERROR(IF(LataProjekcji=$F2818,IF(AND($G2818=$G2819,$F2818=$F2819),ROUND($D2817-SUM($K2819:L2819),0),ROUND(M2817*$E2818,0)),IF(LataProjekcji&gt;$F2818,0,ROUND(M2817*$E2818,0))),0),0)</f>
        <v>0</v>
      </c>
      <c r="N2819" s="5">
        <f ca="1">IF(AND($G2817,NOT(ISTEXT($G2816)),ISNUMBER(Poczatek),ISNUMBER(Koniec_Projekt)),IFERROR(IF(LataProjekcji=$F2818,IF(AND($G2818=$G2819,$F2818=$F2819),ROUND($D2817-SUM($K2819:M2819),0),ROUND(N2817*$E2818,0)),IF(LataProjekcji&gt;$F2818,0,ROUND(N2817*$E2818,0))),0),0)</f>
        <v>0</v>
      </c>
      <c r="O2819" s="5">
        <f ca="1">IF(AND($G2817,NOT(ISTEXT($G2816)),ISNUMBER(Poczatek),ISNUMBER(Koniec_Projekt)),IFERROR(IF(LataProjekcji=$F2818,IF(AND($G2818=$G2819,$F2818=$F2819),ROUND($D2817-SUM($K2819:N2819),0),ROUND(O2817*$E2818,0)),IF(LataProjekcji&gt;$F2818,0,ROUND(O2817*$E2818,0))),0),0)</f>
        <v>0</v>
      </c>
      <c r="P2819" s="5">
        <f ca="1">IF(AND($G2817,NOT(ISTEXT($G2816)),ISNUMBER(Poczatek),ISNUMBER(Koniec_Projekt)),IFERROR(IF(LataProjekcji=$F2818,IF(AND($G2818=$G2819,$F2818=$F2819),ROUND($D2817-SUM($K2819:O2819),0),ROUND(P2817*$E2818,0)),IF(LataProjekcji&gt;$F2818,0,ROUND(P2817*$E2818,0))),0),0)</f>
        <v>0</v>
      </c>
      <c r="Q2819" s="5">
        <f ca="1">IF(AND($G2817,NOT(ISTEXT($G2816)),ISNUMBER(Poczatek),ISNUMBER(Koniec_Projekt)),IFERROR(IF(LataProjekcji=$F2818,IF(AND($G2818=$G2819,$F2818=$F2819),ROUND($D2817-SUM($K2819:P2819),0),ROUND(Q2817*$E2818,0)),IF(LataProjekcji&gt;$F2818,0,ROUND(Q2817*$E2818,0))),0),0)</f>
        <v>0</v>
      </c>
      <c r="R2819" s="5">
        <f ca="1">IF(AND($G2817,NOT(ISTEXT($G2816)),ISNUMBER(Poczatek),ISNUMBER(Koniec_Projekt)),IFERROR(IF(LataProjekcji=$F2818,IF(AND($G2818=$G2819,$F2818=$F2819),ROUND($D2817-SUM($K2819:Q2819),0),ROUND(R2817*$E2818,0)),IF(LataProjekcji&gt;$F2818,0,ROUND(R2817*$E2818,0))),0),0)</f>
        <v>0</v>
      </c>
      <c r="S2819" s="5">
        <f ca="1">IF(AND($G2817,NOT(ISTEXT($G2816)),ISNUMBER(Poczatek),ISNUMBER(Koniec_Projekt)),IFERROR(IF(LataProjekcji=$F2818,IF(AND($G2818=$G2819,$F2818=$F2819),ROUND($D2817-SUM($K2819:R2819),0),ROUND(S2817*$E2818,0)),IF(LataProjekcji&gt;$F2818,0,ROUND(S2817*$E2818,0))),0),0)</f>
        <v>0</v>
      </c>
      <c r="T2819" s="5">
        <f ca="1">IF(AND($G2817,NOT(ISTEXT($G2816)),ISNUMBER(Poczatek),ISNUMBER(Koniec_Projekt)),IFERROR(IF(LataProjekcji=$F2818,IF(AND($G2818=$G2819,$F2818=$F2819),ROUND($D2817-SUM($K2819:S2819),0),ROUND(T2817*$E2818,0)),IF(LataProjekcji&gt;$F2818,0,ROUND(T2817*$E2818,0))),0),0)</f>
        <v>0</v>
      </c>
      <c r="U2819" s="5">
        <f ca="1">IF(AND($G2817,NOT(ISTEXT($G2816)),ISNUMBER(Poczatek),ISNUMBER(Koniec_Projekt)),IFERROR(IF(LataProjekcji=$F2818,IF(AND($G2818=$G2819,$F2818=$F2819),ROUND($D2817-SUM($K2819:T2819),0),ROUND(U2817*$E2818,0)),IF(LataProjekcji&gt;$F2818,0,ROUND(U2817*$E2818,0))),0),0)</f>
        <v>0</v>
      </c>
      <c r="V2819" s="5">
        <f ca="1">IF(AND($G2817,NOT(ISTEXT($G2816)),ISNUMBER(Poczatek),ISNUMBER(Koniec_Projekt)),IFERROR(IF(LataProjekcji=$F2818,IF(AND($G2818=$G2819,$F2818=$F2819),ROUND($D2817-SUM($K2819:U2819),0),ROUND(V2817*$E2818,0)),IF(LataProjekcji&gt;$F2818,0,ROUND(V2817*$E2818,0))),0),0)</f>
        <v>0</v>
      </c>
      <c r="W2819" s="5">
        <f ca="1">IF(AND($G2817,NOT(ISTEXT($G2816)),ISNUMBER(Poczatek),ISNUMBER(Koniec_Projekt)),IFERROR(IF(LataProjekcji=$F2818,IF(AND($G2818=$G2819,$F2818=$F2819),ROUND($D2817-SUM($K2819:V2819),0),ROUND(W2817*$E2818,0)),IF(LataProjekcji&gt;$F2818,0,ROUND(W2817*$E2818,0))),0),0)</f>
        <v>0</v>
      </c>
      <c r="X2819" s="5">
        <f ca="1">IF(AND($G2817,NOT(ISTEXT($G2816)),ISNUMBER(Poczatek),ISNUMBER(Koniec_Projekt)),IFERROR(IF(LataProjekcji=$F2818,IF(AND($G2818=$G2819,$F2818=$F2819),ROUND($D2817-SUM($K2819:W2819),0),ROUND(X2817*$E2818,0)),IF(LataProjekcji&gt;$F2818,0,ROUND(X2817*$E2818,0))),0),0)</f>
        <v>0</v>
      </c>
    </row>
    <row r="2820" spans="2:24" ht="12.75" hidden="1" thickBot="1">
      <c r="B2820" s="555" t="s">
        <v>804</v>
      </c>
      <c r="C2820" s="556"/>
      <c r="D2820" s="557">
        <f ca="1">IF(D2817&gt;10,ROUND((D2819-1)*E2818,0),E2818)</f>
        <v>0</v>
      </c>
      <c r="E2820" s="557">
        <f ca="1">D2817-D2820</f>
        <v>0</v>
      </c>
      <c r="F2820" s="556"/>
      <c r="G2820" s="556"/>
      <c r="H2820" s="556"/>
      <c r="I2820" s="556"/>
      <c r="J2820" s="556"/>
      <c r="K2820" s="556"/>
      <c r="L2820" s="556"/>
      <c r="M2820" s="556"/>
      <c r="N2820" s="556"/>
      <c r="O2820" s="556"/>
      <c r="P2820" s="556"/>
      <c r="Q2820" s="556"/>
      <c r="R2820" s="556"/>
      <c r="S2820" s="556"/>
      <c r="T2820" s="556"/>
      <c r="U2820" s="556"/>
      <c r="V2820" s="556"/>
      <c r="W2820" s="556"/>
      <c r="X2820" s="556"/>
    </row>
    <row r="2821" spans="2:24" ht="12.75" hidden="1" thickTop="1"/>
    <row r="2822" spans="2:24" ht="12.75" hidden="1" thickBot="1">
      <c r="B2822" s="558" t="str">
        <f ca="1">"nazwa ST: "&amp;B1656</f>
        <v>nazwa ST: 0</v>
      </c>
      <c r="C2822" s="558"/>
      <c r="D2822" s="559">
        <f>D1656</f>
        <v>164</v>
      </c>
      <c r="E2822" s="558"/>
      <c r="F2822" s="558"/>
      <c r="G2822" s="558"/>
      <c r="H2822" s="558"/>
      <c r="I2822" s="558"/>
      <c r="J2822" s="558"/>
      <c r="K2822" s="567" t="str">
        <f t="shared" ref="K2822:X2822" si="1782">LataProjekcji</f>
        <v>Uzupełnij dane</v>
      </c>
      <c r="L2822" s="567" t="str">
        <f t="shared" si="1782"/>
        <v/>
      </c>
      <c r="M2822" s="567" t="str">
        <f t="shared" si="1782"/>
        <v/>
      </c>
      <c r="N2822" s="567" t="str">
        <f t="shared" si="1782"/>
        <v/>
      </c>
      <c r="O2822" s="567" t="str">
        <f t="shared" si="1782"/>
        <v/>
      </c>
      <c r="P2822" s="567" t="str">
        <f t="shared" si="1782"/>
        <v/>
      </c>
      <c r="Q2822" s="567" t="str">
        <f t="shared" si="1782"/>
        <v/>
      </c>
      <c r="R2822" s="567" t="str">
        <f t="shared" si="1782"/>
        <v/>
      </c>
      <c r="S2822" s="567" t="str">
        <f t="shared" si="1782"/>
        <v/>
      </c>
      <c r="T2822" s="567" t="str">
        <f t="shared" si="1782"/>
        <v/>
      </c>
      <c r="U2822" s="567" t="str">
        <f t="shared" si="1782"/>
        <v/>
      </c>
      <c r="V2822" s="567" t="str">
        <f t="shared" si="1782"/>
        <v/>
      </c>
      <c r="W2822" s="567" t="str">
        <f t="shared" si="1782"/>
        <v/>
      </c>
      <c r="X2822" s="567" t="str">
        <f t="shared" si="1782"/>
        <v/>
      </c>
    </row>
    <row r="2823" spans="2:24" hidden="1">
      <c r="B2823" s="554" t="s">
        <v>805</v>
      </c>
      <c r="D2823" s="1">
        <f ca="1">D1657</f>
        <v>1900</v>
      </c>
      <c r="E2823" s="1">
        <f ca="1">E1657</f>
        <v>1</v>
      </c>
      <c r="F2823" s="1">
        <f ca="1">IF(D2824&gt;10,F1657,1)</f>
        <v>1</v>
      </c>
      <c r="G2823" s="553" t="str">
        <f ca="1">IF(ISBLANK(OFFSET($E$269,$D2822,0)),"brak daty",IF(D2824&gt;10,EDATE(OFFSET($E$269,$D2822,0),D2826),DATE(D2823,E2823,1)))</f>
        <v>brak daty</v>
      </c>
      <c r="H2823" s="566" t="b">
        <f ca="1">SUM(K2823:X2823)=D2826</f>
        <v>1</v>
      </c>
      <c r="I2823" s="1" t="s">
        <v>801</v>
      </c>
      <c r="K2823" s="5">
        <f ca="1">IF(AND($G2824,NOT(ISTEXT($G2823)),ISNUMBER(Poczatek),ISNUMBER(Koniec_Projekt)),IFERROR(IF($D2823=LataProjekcji,$F2823,IF($D2823&lt;LataProjekcji,IF((SUM(K2823)+12)&lt;$D2826,12,$D2826-SUM(K2823)),0)),0),0)</f>
        <v>0</v>
      </c>
      <c r="L2823" s="5">
        <f ca="1">IF(AND($G2824,NOT(ISTEXT($G2823)),ISNUMBER(Poczatek),ISNUMBER(Koniec_Projekt)),IFERROR(IF($D2823=LataProjekcji,$F2823,IF($D2823&lt;LataProjekcji,IF((SUM($K2823:K2823)+12)&lt;$D2826,12,$D2826-SUM($K2823:K2823)),0)),0),0)</f>
        <v>0</v>
      </c>
      <c r="M2823" s="5">
        <f ca="1">IF(AND($G2824,NOT(ISTEXT($G2823)),ISNUMBER(Poczatek),ISNUMBER(Koniec_Projekt)),IFERROR(IF($D2823=LataProjekcji,$F2823,IF($D2823&lt;LataProjekcji,IF((SUM($K2823:L2823)+12)&lt;$D2826,12,$D2826-SUM($K2823:L2823)),0)),0),0)</f>
        <v>0</v>
      </c>
      <c r="N2823" s="5">
        <f ca="1">IF(AND($G2824,NOT(ISTEXT($G2823)),ISNUMBER(Poczatek),ISNUMBER(Koniec_Projekt)),IFERROR(IF($D2823=LataProjekcji,$F2823,IF($D2823&lt;LataProjekcji,IF((SUM($K2823:M2823)+12)&lt;$D2826,12,$D2826-SUM($K2823:M2823)),0)),0),0)</f>
        <v>0</v>
      </c>
      <c r="O2823" s="5">
        <f ca="1">IF(AND($G2824,NOT(ISTEXT($G2823)),ISNUMBER(Poczatek),ISNUMBER(Koniec_Projekt)),IFERROR(IF($D2823=LataProjekcji,$F2823,IF($D2823&lt;LataProjekcji,IF((SUM($K2823:N2823)+12)&lt;$D2826,12,$D2826-SUM($K2823:N2823)),0)),0),0)</f>
        <v>0</v>
      </c>
      <c r="P2823" s="5">
        <f ca="1">IF(AND($G2824,NOT(ISTEXT($G2823)),ISNUMBER(Poczatek),ISNUMBER(Koniec_Projekt)),IFERROR(IF($D2823=LataProjekcji,$F2823,IF($D2823&lt;LataProjekcji,IF((SUM($K2823:O2823)+12)&lt;$D2826,12,$D2826-SUM($K2823:O2823)),0)),0),0)</f>
        <v>0</v>
      </c>
      <c r="Q2823" s="5">
        <f ca="1">IF(AND($G2824,NOT(ISTEXT($G2823)),ISNUMBER(Poczatek),ISNUMBER(Koniec_Projekt)),IFERROR(IF($D2823=LataProjekcji,$F2823,IF($D2823&lt;LataProjekcji,IF((SUM($K2823:P2823)+12)&lt;$D2826,12,$D2826-SUM($K2823:P2823)),0)),0),0)</f>
        <v>0</v>
      </c>
      <c r="R2823" s="5">
        <f ca="1">IF(AND($G2824,NOT(ISTEXT($G2823)),ISNUMBER(Poczatek),ISNUMBER(Koniec_Projekt)),IFERROR(IF($D2823=LataProjekcji,$F2823,IF($D2823&lt;LataProjekcji,IF((SUM($K2823:Q2823)+12)&lt;$D2826,12,$D2826-SUM($K2823:Q2823)),0)),0),0)</f>
        <v>0</v>
      </c>
      <c r="S2823" s="5">
        <f ca="1">IF(AND($G2824,NOT(ISTEXT($G2823)),ISNUMBER(Poczatek),ISNUMBER(Koniec_Projekt)),IFERROR(IF($D2823=LataProjekcji,$F2823,IF($D2823&lt;LataProjekcji,IF((SUM($K2823:R2823)+12)&lt;$D2826,12,$D2826-SUM($K2823:R2823)),0)),0),0)</f>
        <v>0</v>
      </c>
      <c r="T2823" s="5">
        <f ca="1">IF(AND($G2824,NOT(ISTEXT($G2823)),ISNUMBER(Poczatek),ISNUMBER(Koniec_Projekt)),IFERROR(IF($D2823=LataProjekcji,$F2823,IF($D2823&lt;LataProjekcji,IF((SUM($K2823:S2823)+12)&lt;$D2826,12,$D2826-SUM($K2823:S2823)),0)),0),0)</f>
        <v>0</v>
      </c>
      <c r="U2823" s="5">
        <f ca="1">IF(AND($G2824,NOT(ISTEXT($G2823)),ISNUMBER(Poczatek),ISNUMBER(Koniec_Projekt)),IFERROR(IF($D2823=LataProjekcji,$F2823,IF($D2823&lt;LataProjekcji,IF((SUM($K2823:T2823)+12)&lt;$D2826,12,$D2826-SUM($K2823:T2823)),0)),0),0)</f>
        <v>0</v>
      </c>
      <c r="V2823" s="5">
        <f ca="1">IF(AND($G2824,NOT(ISTEXT($G2823)),ISNUMBER(Poczatek),ISNUMBER(Koniec_Projekt)),IFERROR(IF($D2823=LataProjekcji,$F2823,IF($D2823&lt;LataProjekcji,IF((SUM($K2823:U2823)+12)&lt;$D2826,12,$D2826-SUM($K2823:U2823)),0)),0),0)</f>
        <v>0</v>
      </c>
      <c r="W2823" s="5">
        <f ca="1">IF(AND($G2824,NOT(ISTEXT($G2823)),ISNUMBER(Poczatek),ISNUMBER(Koniec_Projekt)),IFERROR(IF($D2823=LataProjekcji,$F2823,IF($D2823&lt;LataProjekcji,IF((SUM($K2823:V2823)+12)&lt;$D2826,12,$D2826-SUM($K2823:V2823)),0)),0),0)</f>
        <v>0</v>
      </c>
      <c r="X2823" s="5">
        <f ca="1">IF(AND($G2824,NOT(ISTEXT($G2823)),ISNUMBER(Poczatek),ISNUMBER(Koniec_Projekt)),IFERROR(IF($D2823=LataProjekcji,$F2823,IF($D2823&lt;LataProjekcji,IF((SUM($K2823:W2823)+12)&lt;$D2826,12,$D2826-SUM($K2823:W2823)),0)),0),0)</f>
        <v>0</v>
      </c>
    </row>
    <row r="2824" spans="2:24" hidden="1">
      <c r="B2824" s="554" t="s">
        <v>807</v>
      </c>
      <c r="D2824" s="5">
        <f ca="1">D1658</f>
        <v>0</v>
      </c>
      <c r="E2824" s="474">
        <f ca="1">E1658</f>
        <v>0</v>
      </c>
      <c r="F2824" s="474">
        <f ca="1">F1658</f>
        <v>0</v>
      </c>
      <c r="G2824" s="1" t="b">
        <f>NOT(ISBLANK(am_maszyny))</f>
        <v>0</v>
      </c>
      <c r="H2824" s="566" t="b">
        <f ca="1">SUM(K2824:X2824)=E2826</f>
        <v>1</v>
      </c>
      <c r="I2824" s="1" t="s">
        <v>802</v>
      </c>
      <c r="K2824" s="565">
        <f ca="1">IF(AND($G2824,NOT(ISTEXT($G2823)),ISNUMBER(Poczatek),ISNUMBER(Koniec_Projekt)),IFERROR(IF($D2823=LataProjekcji,IF($F2823&gt;$E2826,$E2826,$F2823),IF($D2826&gt;=$E2826,(IF($D2823&lt;LataProjekcji,IF((SUM(J2824:$K2824)+12)&lt;$E2826,12,$E2826-SUM(J2824:$K2824)),0)),(IF($D2823&lt;LataProjekcji,IF((SUM(J2824:$K2824)+12)&lt;$D2826,12,$D2826-SUM(J2824:$K2824)),0)))),0),0)</f>
        <v>0</v>
      </c>
      <c r="L2824" s="565">
        <f ca="1">IF(AND($G2824,NOT(ISTEXT($G2823)),ISNUMBER(Poczatek),ISNUMBER(Koniec_Projekt)),IFERROR(IF($D2823=LataProjekcji,IF($F2823&gt;$E2826,$E2826,$F2823),IF($D2826&gt;=$E2826,(IF($D2823&lt;LataProjekcji,IF((SUM($K2824:K2824)+12)&lt;$E2826,12,$E2826-SUM($K2824:K2824)),0)),(IF($D2823&lt;LataProjekcji,IF((SUM($K2824:K2824)+12)&lt;$D2826,12,$D2826-SUM($K2824:K2824)),0)))),0),0)</f>
        <v>0</v>
      </c>
      <c r="M2824" s="565">
        <f ca="1">IF(AND($G2824,NOT(ISTEXT($G2823)),ISNUMBER(Poczatek),ISNUMBER(Koniec_Projekt)),IFERROR(IF($D2823=LataProjekcji,IF($F2823&gt;$E2826,$E2826,$F2823),IF($D2826&gt;=$E2826,(IF($D2823&lt;LataProjekcji,IF((SUM($K2824:L2824)+12)&lt;$E2826,12,$E2826-SUM($K2824:L2824)),0)),(IF($D2823&lt;LataProjekcji,IF((SUM($K2824:L2824)+12)&lt;$D2826,12,$D2826-SUM($K2824:L2824)),0)))),0),0)</f>
        <v>0</v>
      </c>
      <c r="N2824" s="565">
        <f ca="1">IF(AND($G2824,NOT(ISTEXT($G2823)),ISNUMBER(Poczatek),ISNUMBER(Koniec_Projekt)),IFERROR(IF($D2823=LataProjekcji,IF($F2823&gt;$E2826,$E2826,$F2823),IF($D2826&gt;=$E2826,(IF($D2823&lt;LataProjekcji,IF((SUM($K2824:M2824)+12)&lt;$E2826,12,$E2826-SUM($K2824:M2824)),0)),(IF($D2823&lt;LataProjekcji,IF((SUM($K2824:M2824)+12)&lt;$D2826,12,$D2826-SUM($K2824:M2824)),0)))),0),0)</f>
        <v>0</v>
      </c>
      <c r="O2824" s="565">
        <f ca="1">IF(AND($G2824,NOT(ISTEXT($G2823)),ISNUMBER(Poczatek),ISNUMBER(Koniec_Projekt)),IFERROR(IF($D2823=LataProjekcji,IF($F2823&gt;$E2826,$E2826,$F2823),IF($D2826&gt;=$E2826,(IF($D2823&lt;LataProjekcji,IF((SUM($K2824:N2824)+12)&lt;$E2826,12,$E2826-SUM($K2824:N2824)),0)),(IF($D2823&lt;LataProjekcji,IF((SUM($K2824:N2824)+12)&lt;$D2826,12,$D2826-SUM($K2824:N2824)),0)))),0),0)</f>
        <v>0</v>
      </c>
      <c r="P2824" s="565">
        <f ca="1">IF(AND($G2824,NOT(ISTEXT($G2823)),ISNUMBER(Poczatek),ISNUMBER(Koniec_Projekt)),IFERROR(IF($D2823=LataProjekcji,IF($F2823&gt;$E2826,$E2826,$F2823),IF($D2826&gt;=$E2826,(IF($D2823&lt;LataProjekcji,IF((SUM($K2824:O2824)+12)&lt;$E2826,12,$E2826-SUM($K2824:O2824)),0)),(IF($D2823&lt;LataProjekcji,IF((SUM($K2824:O2824)+12)&lt;$D2826,12,$D2826-SUM($K2824:O2824)),0)))),0),0)</f>
        <v>0</v>
      </c>
      <c r="Q2824" s="565">
        <f ca="1">IF(AND($G2824,NOT(ISTEXT($G2823)),ISNUMBER(Poczatek),ISNUMBER(Koniec_Projekt)),IFERROR(IF($D2823=LataProjekcji,IF($F2823&gt;$E2826,$E2826,$F2823),IF($D2826&gt;=$E2826,(IF($D2823&lt;LataProjekcji,IF((SUM($K2824:P2824)+12)&lt;$E2826,12,$E2826-SUM($K2824:P2824)),0)),(IF($D2823&lt;LataProjekcji,IF((SUM($K2824:P2824)+12)&lt;$D2826,12,$D2826-SUM($K2824:P2824)),0)))),0),0)</f>
        <v>0</v>
      </c>
      <c r="R2824" s="565">
        <f ca="1">IF(AND($G2824,NOT(ISTEXT($G2823)),ISNUMBER(Poczatek),ISNUMBER(Koniec_Projekt)),IFERROR(IF($D2823=LataProjekcji,IF($F2823&gt;$E2826,$E2826,$F2823),IF($D2826&gt;=$E2826,(IF($D2823&lt;LataProjekcji,IF((SUM($K2824:Q2824)+12)&lt;$E2826,12,$E2826-SUM($K2824:Q2824)),0)),(IF($D2823&lt;LataProjekcji,IF((SUM($K2824:Q2824)+12)&lt;$D2826,12,$D2826-SUM($K2824:Q2824)),0)))),0),0)</f>
        <v>0</v>
      </c>
      <c r="S2824" s="565">
        <f ca="1">IF(AND($G2824,NOT(ISTEXT($G2823)),ISNUMBER(Poczatek),ISNUMBER(Koniec_Projekt)),IFERROR(IF($D2823=LataProjekcji,IF($F2823&gt;$E2826,$E2826,$F2823),IF($D2826&gt;=$E2826,(IF($D2823&lt;LataProjekcji,IF((SUM($K2824:R2824)+12)&lt;$E2826,12,$E2826-SUM($K2824:R2824)),0)),(IF($D2823&lt;LataProjekcji,IF((SUM($K2824:R2824)+12)&lt;$D2826,12,$D2826-SUM($K2824:R2824)),0)))),0),0)</f>
        <v>0</v>
      </c>
      <c r="T2824" s="565">
        <f ca="1">IF(AND($G2824,NOT(ISTEXT($G2823)),ISNUMBER(Poczatek),ISNUMBER(Koniec_Projekt)),IFERROR(IF($D2823=LataProjekcji,IF($F2823&gt;$E2826,$E2826,$F2823),IF($D2826&gt;=$E2826,(IF($D2823&lt;LataProjekcji,IF((SUM($K2824:S2824)+12)&lt;$E2826,12,$E2826-SUM($K2824:S2824)),0)),(IF($D2823&lt;LataProjekcji,IF((SUM($K2824:S2824)+12)&lt;$D2826,12,$D2826-SUM($K2824:S2824)),0)))),0),0)</f>
        <v>0</v>
      </c>
      <c r="U2824" s="565">
        <f ca="1">IF(AND($G2824,NOT(ISTEXT($G2823)),ISNUMBER(Poczatek),ISNUMBER(Koniec_Projekt)),IFERROR(IF($D2823=LataProjekcji,IF($F2823&gt;$E2826,$E2826,$F2823),IF($D2826&gt;=$E2826,(IF($D2823&lt;LataProjekcji,IF((SUM($K2824:T2824)+12)&lt;$E2826,12,$E2826-SUM($K2824:T2824)),0)),(IF($D2823&lt;LataProjekcji,IF((SUM($K2824:T2824)+12)&lt;$D2826,12,$D2826-SUM($K2824:T2824)),0)))),0),0)</f>
        <v>0</v>
      </c>
      <c r="V2824" s="565">
        <f ca="1">IF(AND($G2824,NOT(ISTEXT($G2823)),ISNUMBER(Poczatek),ISNUMBER(Koniec_Projekt)),IFERROR(IF($D2823=LataProjekcji,IF($F2823&gt;$E2826,$E2826,$F2823),IF($D2826&gt;=$E2826,(IF($D2823&lt;LataProjekcji,IF((SUM($K2824:U2824)+12)&lt;$E2826,12,$E2826-SUM($K2824:U2824)),0)),(IF($D2823&lt;LataProjekcji,IF((SUM($K2824:U2824)+12)&lt;$D2826,12,$D2826-SUM($K2824:U2824)),0)))),0),0)</f>
        <v>0</v>
      </c>
      <c r="W2824" s="565">
        <f ca="1">IF(AND($G2824,NOT(ISTEXT($G2823)),ISNUMBER(Poczatek),ISNUMBER(Koniec_Projekt)),IFERROR(IF($D2823=LataProjekcji,IF($F2823&gt;$E2826,$E2826,$F2823),IF($D2826&gt;=$E2826,(IF($D2823&lt;LataProjekcji,IF((SUM($K2824:V2824)+12)&lt;$E2826,12,$E2826-SUM($K2824:V2824)),0)),(IF($D2823&lt;LataProjekcji,IF((SUM($K2824:V2824)+12)&lt;$D2826,12,$D2826-SUM($K2824:V2824)),0)))),0),0)</f>
        <v>0</v>
      </c>
      <c r="X2824" s="565">
        <f ca="1">IF(AND($G2824,NOT(ISTEXT($G2823)),ISNUMBER(Poczatek),ISNUMBER(Koniec_Projekt)),IFERROR(IF($D2823=LataProjekcji,IF($F2823&gt;$E2826,$E2826,$F2823),IF($D2826&gt;=$E2826,(IF($D2823&lt;LataProjekcji,IF((SUM($K2824:W2824)+12)&lt;$E2826,12,$E2826-SUM($K2824:W2824)),0)),(IF($D2823&lt;LataProjekcji,IF((SUM($K2824:W2824)+12)&lt;$D2826,12,$D2826-SUM($K2824:W2824)),0)))),0),0)</f>
        <v>0</v>
      </c>
    </row>
    <row r="2825" spans="2:24" hidden="1">
      <c r="B2825" s="554" t="s">
        <v>806</v>
      </c>
      <c r="D2825" s="474">
        <f ca="1">D1659</f>
        <v>0</v>
      </c>
      <c r="E2825" s="474">
        <f ca="1">IF(D2824&gt;10,ROUND(D2825/12,2),D2825)</f>
        <v>0</v>
      </c>
      <c r="F2825" s="552">
        <f>Koniec_Projekt</f>
        <v>0</v>
      </c>
      <c r="G2825" s="330">
        <f>Miesiac_Koniec_Projekt</f>
        <v>0</v>
      </c>
      <c r="H2825" s="566" t="b">
        <f ca="1">SUM(K2825:X2825)=D2824</f>
        <v>1</v>
      </c>
      <c r="I2825" s="1" t="s">
        <v>739</v>
      </c>
      <c r="K2825" s="256">
        <f ca="1">IF(AND($G2824,NOT(ISTEXT($G2823)),ISNUMBER(Poczatek),ISNUMBER(Koniec_Projekt)),IFERROR(IF(LataProjekcji=$F2826,ROUND($D2824,0),ROUND(K2823*$E2825,0)),0),0)</f>
        <v>0</v>
      </c>
      <c r="L2825" s="5">
        <f ca="1">IF(AND($G2824,NOT(ISTEXT($G2823)),ISNUMBER(Poczatek),ISNUMBER(Koniec_Projekt)),IFERROR(IF(LataProjekcji=$F2826,ROUND($D2824-SUM(K2825:$K2825),0),ROUND(L2823*$E2825,0)),0),0)</f>
        <v>0</v>
      </c>
      <c r="M2825" s="5">
        <f ca="1">IF(AND($G2824,NOT(ISTEXT($G2823)),ISNUMBER(Poczatek),ISNUMBER(Koniec_Projekt)),IFERROR(IF(LataProjekcji=$F2826,ROUND($D2824-SUM($K2825:L2825),0),ROUND(M2823*$E2825,0)),0),0)</f>
        <v>0</v>
      </c>
      <c r="N2825" s="5">
        <f ca="1">IF(AND($G2824,NOT(ISTEXT($G2823)),ISNUMBER(Poczatek),ISNUMBER(Koniec_Projekt)),IFERROR(IF(LataProjekcji=$F2826,ROUND($D2824-SUM($K2825:M2825),0),ROUND(N2823*$E2825,0)),0),0)</f>
        <v>0</v>
      </c>
      <c r="O2825" s="5">
        <f ca="1">IF(AND($G2824,NOT(ISTEXT($G2823)),ISNUMBER(Poczatek),ISNUMBER(Koniec_Projekt)),IFERROR(IF(LataProjekcji=$F2826,ROUND($D2824-SUM($K2825:N2825),0),ROUND(O2823*$E2825,0)),0),0)</f>
        <v>0</v>
      </c>
      <c r="P2825" s="5">
        <f ca="1">IF(AND($G2824,NOT(ISTEXT($G2823)),ISNUMBER(Poczatek),ISNUMBER(Koniec_Projekt)),IFERROR(IF(LataProjekcji=$F2826,ROUND($D2824-SUM($K2825:O2825),0),ROUND(P2823*$E2825,0)),0),0)</f>
        <v>0</v>
      </c>
      <c r="Q2825" s="5">
        <f ca="1">IF(AND($G2824,NOT(ISTEXT($G2823)),ISNUMBER(Poczatek),ISNUMBER(Koniec_Projekt)),IFERROR(IF(LataProjekcji=$F2826,ROUND($D2824-SUM($K2825:P2825),0),ROUND(Q2823*$E2825,0)),0),0)</f>
        <v>0</v>
      </c>
      <c r="R2825" s="5">
        <f ca="1">IF(AND($G2824,NOT(ISTEXT($G2823)),ISNUMBER(Poczatek),ISNUMBER(Koniec_Projekt)),IFERROR(IF(LataProjekcji=$F2826,ROUND($D2824-SUM($K2825:Q2825),0),ROUND(R2823*$E2825,0)),0),0)</f>
        <v>0</v>
      </c>
      <c r="S2825" s="5">
        <f ca="1">IF(AND($G2824,NOT(ISTEXT($G2823)),ISNUMBER(Poczatek),ISNUMBER(Koniec_Projekt)),IFERROR(IF(LataProjekcji=$F2826,ROUND($D2824-SUM($K2825:R2825),0),ROUND(S2823*$E2825,0)),0),0)</f>
        <v>0</v>
      </c>
      <c r="T2825" s="5">
        <f ca="1">IF(AND($G2824,NOT(ISTEXT($G2823)),ISNUMBER(Poczatek),ISNUMBER(Koniec_Projekt)),IFERROR(IF(LataProjekcji=$F2826,ROUND($D2824-SUM($K2825:S2825),0),ROUND(T2823*$E2825,0)),0),0)</f>
        <v>0</v>
      </c>
      <c r="U2825" s="5">
        <f ca="1">IF(AND($G2824,NOT(ISTEXT($G2823)),ISNUMBER(Poczatek),ISNUMBER(Koniec_Projekt)),IFERROR(IF(LataProjekcji=$F2826,ROUND($D2824-SUM($K2825:T2825),0),ROUND(U2823*$E2825,0)),0),0)</f>
        <v>0</v>
      </c>
      <c r="V2825" s="5">
        <f ca="1">IF(AND($G2824,NOT(ISTEXT($G2823)),ISNUMBER(Poczatek),ISNUMBER(Koniec_Projekt)),IFERROR(IF(LataProjekcji=$F2826,ROUND($D2824-SUM($K2825:U2825),0),ROUND(V2823*$E2825,0)),0),0)</f>
        <v>0</v>
      </c>
      <c r="W2825" s="5">
        <f ca="1">IF(AND($G2824,NOT(ISTEXT($G2823)),ISNUMBER(Poczatek),ISNUMBER(Koniec_Projekt)),IFERROR(IF(LataProjekcji=$F2826,ROUND($D2824-SUM($K2825:V2825),0),ROUND(W2823*$E2825,0)),0),0)</f>
        <v>0</v>
      </c>
      <c r="X2825" s="5">
        <f ca="1">IF(AND($G2824,NOT(ISTEXT($G2823)),ISNUMBER(Poczatek),ISNUMBER(Koniec_Projekt)),IFERROR(IF(LataProjekcji=$F2826,ROUND($D2824-SUM($K2825:W2825),0),ROUND(X2823*$E2825,0)),0),0)</f>
        <v>0</v>
      </c>
    </row>
    <row r="2826" spans="2:24" hidden="1">
      <c r="B2826" s="554" t="s">
        <v>803</v>
      </c>
      <c r="D2826" s="1">
        <f ca="1">IFERROR(ROUNDUP(D2824/E2825,0),0)</f>
        <v>0</v>
      </c>
      <c r="E2826" s="1">
        <f ca="1">IF(D2826=0,0,DATEDIF(DATE(D2823,E2823,1),DATE(F2825,G2825,1),"m"))</f>
        <v>0</v>
      </c>
      <c r="F2826" s="1" t="str">
        <f ca="1">IFERROR(YEAR(G2823),"brak daty")</f>
        <v>brak daty</v>
      </c>
      <c r="G2826" s="1" t="str">
        <f ca="1">IFERROR(MONTH(G2823),"brak daty")</f>
        <v>brak daty</v>
      </c>
      <c r="I2826" s="1" t="s">
        <v>444</v>
      </c>
      <c r="K2826" s="5">
        <f ca="1">IF(AND($G2824,NOT(ISTEXT($G2823)),ISNUMBER(Poczatek),ISNUMBER(Koniec_Projekt)),IFERROR(IF(LataProjekcji=$F2825,IF(AND($G2825=$G2826,$F2825=$F2826),ROUND($D2824-SUM($K2826),0),ROUND(K2824*$E2825,0)),IF(LataProjekcji&gt;$F2825,0,ROUND(K2824*$E2825,0))),0),0)</f>
        <v>0</v>
      </c>
      <c r="L2826" s="5">
        <f ca="1">IF(AND($G2824,NOT(ISTEXT($G2823)),ISNUMBER(Poczatek),ISNUMBER(Koniec_Projekt)),IFERROR(IF(LataProjekcji=$F2825,IF(AND($G2825=$G2826,$F2825=$F2826),ROUND($D2824-SUM($K2826:K2826),0),ROUND(L2824*$E2825,0)),IF(LataProjekcji&gt;$F2825,0,ROUND(L2824*$E2825,0))),0),0)</f>
        <v>0</v>
      </c>
      <c r="M2826" s="5">
        <f ca="1">IF(AND($G2824,NOT(ISTEXT($G2823)),ISNUMBER(Poczatek),ISNUMBER(Koniec_Projekt)),IFERROR(IF(LataProjekcji=$F2825,IF(AND($G2825=$G2826,$F2825=$F2826),ROUND($D2824-SUM($K2826:L2826),0),ROUND(M2824*$E2825,0)),IF(LataProjekcji&gt;$F2825,0,ROUND(M2824*$E2825,0))),0),0)</f>
        <v>0</v>
      </c>
      <c r="N2826" s="5">
        <f ca="1">IF(AND($G2824,NOT(ISTEXT($G2823)),ISNUMBER(Poczatek),ISNUMBER(Koniec_Projekt)),IFERROR(IF(LataProjekcji=$F2825,IF(AND($G2825=$G2826,$F2825=$F2826),ROUND($D2824-SUM($K2826:M2826),0),ROUND(N2824*$E2825,0)),IF(LataProjekcji&gt;$F2825,0,ROUND(N2824*$E2825,0))),0),0)</f>
        <v>0</v>
      </c>
      <c r="O2826" s="5">
        <f ca="1">IF(AND($G2824,NOT(ISTEXT($G2823)),ISNUMBER(Poczatek),ISNUMBER(Koniec_Projekt)),IFERROR(IF(LataProjekcji=$F2825,IF(AND($G2825=$G2826,$F2825=$F2826),ROUND($D2824-SUM($K2826:N2826),0),ROUND(O2824*$E2825,0)),IF(LataProjekcji&gt;$F2825,0,ROUND(O2824*$E2825,0))),0),0)</f>
        <v>0</v>
      </c>
      <c r="P2826" s="5">
        <f ca="1">IF(AND($G2824,NOT(ISTEXT($G2823)),ISNUMBER(Poczatek),ISNUMBER(Koniec_Projekt)),IFERROR(IF(LataProjekcji=$F2825,IF(AND($G2825=$G2826,$F2825=$F2826),ROUND($D2824-SUM($K2826:O2826),0),ROUND(P2824*$E2825,0)),IF(LataProjekcji&gt;$F2825,0,ROUND(P2824*$E2825,0))),0),0)</f>
        <v>0</v>
      </c>
      <c r="Q2826" s="5">
        <f ca="1">IF(AND($G2824,NOT(ISTEXT($G2823)),ISNUMBER(Poczatek),ISNUMBER(Koniec_Projekt)),IFERROR(IF(LataProjekcji=$F2825,IF(AND($G2825=$G2826,$F2825=$F2826),ROUND($D2824-SUM($K2826:P2826),0),ROUND(Q2824*$E2825,0)),IF(LataProjekcji&gt;$F2825,0,ROUND(Q2824*$E2825,0))),0),0)</f>
        <v>0</v>
      </c>
      <c r="R2826" s="5">
        <f ca="1">IF(AND($G2824,NOT(ISTEXT($G2823)),ISNUMBER(Poczatek),ISNUMBER(Koniec_Projekt)),IFERROR(IF(LataProjekcji=$F2825,IF(AND($G2825=$G2826,$F2825=$F2826),ROUND($D2824-SUM($K2826:Q2826),0),ROUND(R2824*$E2825,0)),IF(LataProjekcji&gt;$F2825,0,ROUND(R2824*$E2825,0))),0),0)</f>
        <v>0</v>
      </c>
      <c r="S2826" s="5">
        <f ca="1">IF(AND($G2824,NOT(ISTEXT($G2823)),ISNUMBER(Poczatek),ISNUMBER(Koniec_Projekt)),IFERROR(IF(LataProjekcji=$F2825,IF(AND($G2825=$G2826,$F2825=$F2826),ROUND($D2824-SUM($K2826:R2826),0),ROUND(S2824*$E2825,0)),IF(LataProjekcji&gt;$F2825,0,ROUND(S2824*$E2825,0))),0),0)</f>
        <v>0</v>
      </c>
      <c r="T2826" s="5">
        <f ca="1">IF(AND($G2824,NOT(ISTEXT($G2823)),ISNUMBER(Poczatek),ISNUMBER(Koniec_Projekt)),IFERROR(IF(LataProjekcji=$F2825,IF(AND($G2825=$G2826,$F2825=$F2826),ROUND($D2824-SUM($K2826:S2826),0),ROUND(T2824*$E2825,0)),IF(LataProjekcji&gt;$F2825,0,ROUND(T2824*$E2825,0))),0),0)</f>
        <v>0</v>
      </c>
      <c r="U2826" s="5">
        <f ca="1">IF(AND($G2824,NOT(ISTEXT($G2823)),ISNUMBER(Poczatek),ISNUMBER(Koniec_Projekt)),IFERROR(IF(LataProjekcji=$F2825,IF(AND($G2825=$G2826,$F2825=$F2826),ROUND($D2824-SUM($K2826:T2826),0),ROUND(U2824*$E2825,0)),IF(LataProjekcji&gt;$F2825,0,ROUND(U2824*$E2825,0))),0),0)</f>
        <v>0</v>
      </c>
      <c r="V2826" s="5">
        <f ca="1">IF(AND($G2824,NOT(ISTEXT($G2823)),ISNUMBER(Poczatek),ISNUMBER(Koniec_Projekt)),IFERROR(IF(LataProjekcji=$F2825,IF(AND($G2825=$G2826,$F2825=$F2826),ROUND($D2824-SUM($K2826:U2826),0),ROUND(V2824*$E2825,0)),IF(LataProjekcji&gt;$F2825,0,ROUND(V2824*$E2825,0))),0),0)</f>
        <v>0</v>
      </c>
      <c r="W2826" s="5">
        <f ca="1">IF(AND($G2824,NOT(ISTEXT($G2823)),ISNUMBER(Poczatek),ISNUMBER(Koniec_Projekt)),IFERROR(IF(LataProjekcji=$F2825,IF(AND($G2825=$G2826,$F2825=$F2826),ROUND($D2824-SUM($K2826:V2826),0),ROUND(W2824*$E2825,0)),IF(LataProjekcji&gt;$F2825,0,ROUND(W2824*$E2825,0))),0),0)</f>
        <v>0</v>
      </c>
      <c r="X2826" s="5">
        <f ca="1">IF(AND($G2824,NOT(ISTEXT($G2823)),ISNUMBER(Poczatek),ISNUMBER(Koniec_Projekt)),IFERROR(IF(LataProjekcji=$F2825,IF(AND($G2825=$G2826,$F2825=$F2826),ROUND($D2824-SUM($K2826:W2826),0),ROUND(X2824*$E2825,0)),IF(LataProjekcji&gt;$F2825,0,ROUND(X2824*$E2825,0))),0),0)</f>
        <v>0</v>
      </c>
    </row>
    <row r="2827" spans="2:24" ht="12.75" hidden="1" thickBot="1">
      <c r="B2827" s="555" t="s">
        <v>804</v>
      </c>
      <c r="C2827" s="556"/>
      <c r="D2827" s="557">
        <f ca="1">IF(D2824&gt;10,ROUND((D2826-1)*E2825,0),E2825)</f>
        <v>0</v>
      </c>
      <c r="E2827" s="557">
        <f ca="1">D2824-D2827</f>
        <v>0</v>
      </c>
      <c r="F2827" s="556"/>
      <c r="G2827" s="556"/>
      <c r="H2827" s="556"/>
      <c r="I2827" s="556"/>
      <c r="J2827" s="556"/>
      <c r="K2827" s="556"/>
      <c r="L2827" s="556"/>
      <c r="M2827" s="556"/>
      <c r="N2827" s="556"/>
      <c r="O2827" s="556"/>
      <c r="P2827" s="556"/>
      <c r="Q2827" s="556"/>
      <c r="R2827" s="556"/>
      <c r="S2827" s="556"/>
      <c r="T2827" s="556"/>
      <c r="U2827" s="556"/>
      <c r="V2827" s="556"/>
      <c r="W2827" s="556"/>
      <c r="X2827" s="556"/>
    </row>
    <row r="2828" spans="2:24" ht="12.75" hidden="1" thickTop="1"/>
    <row r="2829" spans="2:24" ht="12.75" hidden="1" thickBot="1">
      <c r="B2829" s="558" t="str">
        <f ca="1">"nazwa ST: "&amp;B1663</f>
        <v>nazwa ST: 0</v>
      </c>
      <c r="C2829" s="558"/>
      <c r="D2829" s="559">
        <f>D1663</f>
        <v>165</v>
      </c>
      <c r="E2829" s="558"/>
      <c r="F2829" s="558"/>
      <c r="G2829" s="558"/>
      <c r="H2829" s="558"/>
      <c r="I2829" s="558"/>
      <c r="J2829" s="558"/>
      <c r="K2829" s="567" t="str">
        <f t="shared" ref="K2829:X2829" si="1783">LataProjekcji</f>
        <v>Uzupełnij dane</v>
      </c>
      <c r="L2829" s="567" t="str">
        <f t="shared" si="1783"/>
        <v/>
      </c>
      <c r="M2829" s="567" t="str">
        <f t="shared" si="1783"/>
        <v/>
      </c>
      <c r="N2829" s="567" t="str">
        <f t="shared" si="1783"/>
        <v/>
      </c>
      <c r="O2829" s="567" t="str">
        <f t="shared" si="1783"/>
        <v/>
      </c>
      <c r="P2829" s="567" t="str">
        <f t="shared" si="1783"/>
        <v/>
      </c>
      <c r="Q2829" s="567" t="str">
        <f t="shared" si="1783"/>
        <v/>
      </c>
      <c r="R2829" s="567" t="str">
        <f t="shared" si="1783"/>
        <v/>
      </c>
      <c r="S2829" s="567" t="str">
        <f t="shared" si="1783"/>
        <v/>
      </c>
      <c r="T2829" s="567" t="str">
        <f t="shared" si="1783"/>
        <v/>
      </c>
      <c r="U2829" s="567" t="str">
        <f t="shared" si="1783"/>
        <v/>
      </c>
      <c r="V2829" s="567" t="str">
        <f t="shared" si="1783"/>
        <v/>
      </c>
      <c r="W2829" s="567" t="str">
        <f t="shared" si="1783"/>
        <v/>
      </c>
      <c r="X2829" s="567" t="str">
        <f t="shared" si="1783"/>
        <v/>
      </c>
    </row>
    <row r="2830" spans="2:24" hidden="1">
      <c r="B2830" s="554" t="s">
        <v>805</v>
      </c>
      <c r="D2830" s="1">
        <f ca="1">D1664</f>
        <v>1900</v>
      </c>
      <c r="E2830" s="1">
        <f ca="1">E1664</f>
        <v>1</v>
      </c>
      <c r="F2830" s="1">
        <f ca="1">IF(D2831&gt;10,F1664,1)</f>
        <v>1</v>
      </c>
      <c r="G2830" s="553" t="str">
        <f ca="1">IF(ISBLANK(OFFSET($E$269,$D2829,0)),"brak daty",IF(D2831&gt;10,EDATE(OFFSET($E$269,$D2829,0),D2833),DATE(D2830,E2830,1)))</f>
        <v>brak daty</v>
      </c>
      <c r="H2830" s="566" t="b">
        <f ca="1">SUM(K2830:X2830)=D2833</f>
        <v>1</v>
      </c>
      <c r="I2830" s="1" t="s">
        <v>801</v>
      </c>
      <c r="K2830" s="5">
        <f ca="1">IF(AND($G2831,NOT(ISTEXT($G2830)),ISNUMBER(Poczatek),ISNUMBER(Koniec_Projekt)),IFERROR(IF($D2830=LataProjekcji,$F2830,IF($D2830&lt;LataProjekcji,IF((SUM(K2830)+12)&lt;$D2833,12,$D2833-SUM(K2830)),0)),0),0)</f>
        <v>0</v>
      </c>
      <c r="L2830" s="5">
        <f ca="1">IF(AND($G2831,NOT(ISTEXT($G2830)),ISNUMBER(Poczatek),ISNUMBER(Koniec_Projekt)),IFERROR(IF($D2830=LataProjekcji,$F2830,IF($D2830&lt;LataProjekcji,IF((SUM($K2830:K2830)+12)&lt;$D2833,12,$D2833-SUM($K2830:K2830)),0)),0),0)</f>
        <v>0</v>
      </c>
      <c r="M2830" s="5">
        <f ca="1">IF(AND($G2831,NOT(ISTEXT($G2830)),ISNUMBER(Poczatek),ISNUMBER(Koniec_Projekt)),IFERROR(IF($D2830=LataProjekcji,$F2830,IF($D2830&lt;LataProjekcji,IF((SUM($K2830:L2830)+12)&lt;$D2833,12,$D2833-SUM($K2830:L2830)),0)),0),0)</f>
        <v>0</v>
      </c>
      <c r="N2830" s="5">
        <f ca="1">IF(AND($G2831,NOT(ISTEXT($G2830)),ISNUMBER(Poczatek),ISNUMBER(Koniec_Projekt)),IFERROR(IF($D2830=LataProjekcji,$F2830,IF($D2830&lt;LataProjekcji,IF((SUM($K2830:M2830)+12)&lt;$D2833,12,$D2833-SUM($K2830:M2830)),0)),0),0)</f>
        <v>0</v>
      </c>
      <c r="O2830" s="5">
        <f ca="1">IF(AND($G2831,NOT(ISTEXT($G2830)),ISNUMBER(Poczatek),ISNUMBER(Koniec_Projekt)),IFERROR(IF($D2830=LataProjekcji,$F2830,IF($D2830&lt;LataProjekcji,IF((SUM($K2830:N2830)+12)&lt;$D2833,12,$D2833-SUM($K2830:N2830)),0)),0),0)</f>
        <v>0</v>
      </c>
      <c r="P2830" s="5">
        <f ca="1">IF(AND($G2831,NOT(ISTEXT($G2830)),ISNUMBER(Poczatek),ISNUMBER(Koniec_Projekt)),IFERROR(IF($D2830=LataProjekcji,$F2830,IF($D2830&lt;LataProjekcji,IF((SUM($K2830:O2830)+12)&lt;$D2833,12,$D2833-SUM($K2830:O2830)),0)),0),0)</f>
        <v>0</v>
      </c>
      <c r="Q2830" s="5">
        <f ca="1">IF(AND($G2831,NOT(ISTEXT($G2830)),ISNUMBER(Poczatek),ISNUMBER(Koniec_Projekt)),IFERROR(IF($D2830=LataProjekcji,$F2830,IF($D2830&lt;LataProjekcji,IF((SUM($K2830:P2830)+12)&lt;$D2833,12,$D2833-SUM($K2830:P2830)),0)),0),0)</f>
        <v>0</v>
      </c>
      <c r="R2830" s="5">
        <f ca="1">IF(AND($G2831,NOT(ISTEXT($G2830)),ISNUMBER(Poczatek),ISNUMBER(Koniec_Projekt)),IFERROR(IF($D2830=LataProjekcji,$F2830,IF($D2830&lt;LataProjekcji,IF((SUM($K2830:Q2830)+12)&lt;$D2833,12,$D2833-SUM($K2830:Q2830)),0)),0),0)</f>
        <v>0</v>
      </c>
      <c r="S2830" s="5">
        <f ca="1">IF(AND($G2831,NOT(ISTEXT($G2830)),ISNUMBER(Poczatek),ISNUMBER(Koniec_Projekt)),IFERROR(IF($D2830=LataProjekcji,$F2830,IF($D2830&lt;LataProjekcji,IF((SUM($K2830:R2830)+12)&lt;$D2833,12,$D2833-SUM($K2830:R2830)),0)),0),0)</f>
        <v>0</v>
      </c>
      <c r="T2830" s="5">
        <f ca="1">IF(AND($G2831,NOT(ISTEXT($G2830)),ISNUMBER(Poczatek),ISNUMBER(Koniec_Projekt)),IFERROR(IF($D2830=LataProjekcji,$F2830,IF($D2830&lt;LataProjekcji,IF((SUM($K2830:S2830)+12)&lt;$D2833,12,$D2833-SUM($K2830:S2830)),0)),0),0)</f>
        <v>0</v>
      </c>
      <c r="U2830" s="5">
        <f ca="1">IF(AND($G2831,NOT(ISTEXT($G2830)),ISNUMBER(Poczatek),ISNUMBER(Koniec_Projekt)),IFERROR(IF($D2830=LataProjekcji,$F2830,IF($D2830&lt;LataProjekcji,IF((SUM($K2830:T2830)+12)&lt;$D2833,12,$D2833-SUM($K2830:T2830)),0)),0),0)</f>
        <v>0</v>
      </c>
      <c r="V2830" s="5">
        <f ca="1">IF(AND($G2831,NOT(ISTEXT($G2830)),ISNUMBER(Poczatek),ISNUMBER(Koniec_Projekt)),IFERROR(IF($D2830=LataProjekcji,$F2830,IF($D2830&lt;LataProjekcji,IF((SUM($K2830:U2830)+12)&lt;$D2833,12,$D2833-SUM($K2830:U2830)),0)),0),0)</f>
        <v>0</v>
      </c>
      <c r="W2830" s="5">
        <f ca="1">IF(AND($G2831,NOT(ISTEXT($G2830)),ISNUMBER(Poczatek),ISNUMBER(Koniec_Projekt)),IFERROR(IF($D2830=LataProjekcji,$F2830,IF($D2830&lt;LataProjekcji,IF((SUM($K2830:V2830)+12)&lt;$D2833,12,$D2833-SUM($K2830:V2830)),0)),0),0)</f>
        <v>0</v>
      </c>
      <c r="X2830" s="5">
        <f ca="1">IF(AND($G2831,NOT(ISTEXT($G2830)),ISNUMBER(Poczatek),ISNUMBER(Koniec_Projekt)),IFERROR(IF($D2830=LataProjekcji,$F2830,IF($D2830&lt;LataProjekcji,IF((SUM($K2830:W2830)+12)&lt;$D2833,12,$D2833-SUM($K2830:W2830)),0)),0),0)</f>
        <v>0</v>
      </c>
    </row>
    <row r="2831" spans="2:24" hidden="1">
      <c r="B2831" s="554" t="s">
        <v>807</v>
      </c>
      <c r="D2831" s="5">
        <f ca="1">D1665</f>
        <v>0</v>
      </c>
      <c r="E2831" s="474">
        <f ca="1">E1665</f>
        <v>0</v>
      </c>
      <c r="F2831" s="474">
        <f ca="1">F1665</f>
        <v>0</v>
      </c>
      <c r="G2831" s="1" t="b">
        <f>NOT(ISBLANK(am_maszyny))</f>
        <v>0</v>
      </c>
      <c r="H2831" s="566" t="b">
        <f ca="1">SUM(K2831:X2831)=E2833</f>
        <v>1</v>
      </c>
      <c r="I2831" s="1" t="s">
        <v>802</v>
      </c>
      <c r="K2831" s="565">
        <f ca="1">IF(AND($G2831,NOT(ISTEXT($G2830)),ISNUMBER(Poczatek),ISNUMBER(Koniec_Projekt)),IFERROR(IF($D2830=LataProjekcji,IF($F2830&gt;$E2833,$E2833,$F2830),IF($D2833&gt;=$E2833,(IF($D2830&lt;LataProjekcji,IF((SUM(J2831:$K2831)+12)&lt;$E2833,12,$E2833-SUM(J2831:$K2831)),0)),(IF($D2830&lt;LataProjekcji,IF((SUM(J2831:$K2831)+12)&lt;$D2833,12,$D2833-SUM(J2831:$K2831)),0)))),0),0)</f>
        <v>0</v>
      </c>
      <c r="L2831" s="565">
        <f ca="1">IF(AND($G2831,NOT(ISTEXT($G2830)),ISNUMBER(Poczatek),ISNUMBER(Koniec_Projekt)),IFERROR(IF($D2830=LataProjekcji,IF($F2830&gt;$E2833,$E2833,$F2830),IF($D2833&gt;=$E2833,(IF($D2830&lt;LataProjekcji,IF((SUM($K2831:K2831)+12)&lt;$E2833,12,$E2833-SUM($K2831:K2831)),0)),(IF($D2830&lt;LataProjekcji,IF((SUM($K2831:K2831)+12)&lt;$D2833,12,$D2833-SUM($K2831:K2831)),0)))),0),0)</f>
        <v>0</v>
      </c>
      <c r="M2831" s="565">
        <f ca="1">IF(AND($G2831,NOT(ISTEXT($G2830)),ISNUMBER(Poczatek),ISNUMBER(Koniec_Projekt)),IFERROR(IF($D2830=LataProjekcji,IF($F2830&gt;$E2833,$E2833,$F2830),IF($D2833&gt;=$E2833,(IF($D2830&lt;LataProjekcji,IF((SUM($K2831:L2831)+12)&lt;$E2833,12,$E2833-SUM($K2831:L2831)),0)),(IF($D2830&lt;LataProjekcji,IF((SUM($K2831:L2831)+12)&lt;$D2833,12,$D2833-SUM($K2831:L2831)),0)))),0),0)</f>
        <v>0</v>
      </c>
      <c r="N2831" s="565">
        <f ca="1">IF(AND($G2831,NOT(ISTEXT($G2830)),ISNUMBER(Poczatek),ISNUMBER(Koniec_Projekt)),IFERROR(IF($D2830=LataProjekcji,IF($F2830&gt;$E2833,$E2833,$F2830),IF($D2833&gt;=$E2833,(IF($D2830&lt;LataProjekcji,IF((SUM($K2831:M2831)+12)&lt;$E2833,12,$E2833-SUM($K2831:M2831)),0)),(IF($D2830&lt;LataProjekcji,IF((SUM($K2831:M2831)+12)&lt;$D2833,12,$D2833-SUM($K2831:M2831)),0)))),0),0)</f>
        <v>0</v>
      </c>
      <c r="O2831" s="565">
        <f ca="1">IF(AND($G2831,NOT(ISTEXT($G2830)),ISNUMBER(Poczatek),ISNUMBER(Koniec_Projekt)),IFERROR(IF($D2830=LataProjekcji,IF($F2830&gt;$E2833,$E2833,$F2830),IF($D2833&gt;=$E2833,(IF($D2830&lt;LataProjekcji,IF((SUM($K2831:N2831)+12)&lt;$E2833,12,$E2833-SUM($K2831:N2831)),0)),(IF($D2830&lt;LataProjekcji,IF((SUM($K2831:N2831)+12)&lt;$D2833,12,$D2833-SUM($K2831:N2831)),0)))),0),0)</f>
        <v>0</v>
      </c>
      <c r="P2831" s="565">
        <f ca="1">IF(AND($G2831,NOT(ISTEXT($G2830)),ISNUMBER(Poczatek),ISNUMBER(Koniec_Projekt)),IFERROR(IF($D2830=LataProjekcji,IF($F2830&gt;$E2833,$E2833,$F2830),IF($D2833&gt;=$E2833,(IF($D2830&lt;LataProjekcji,IF((SUM($K2831:O2831)+12)&lt;$E2833,12,$E2833-SUM($K2831:O2831)),0)),(IF($D2830&lt;LataProjekcji,IF((SUM($K2831:O2831)+12)&lt;$D2833,12,$D2833-SUM($K2831:O2831)),0)))),0),0)</f>
        <v>0</v>
      </c>
      <c r="Q2831" s="565">
        <f ca="1">IF(AND($G2831,NOT(ISTEXT($G2830)),ISNUMBER(Poczatek),ISNUMBER(Koniec_Projekt)),IFERROR(IF($D2830=LataProjekcji,IF($F2830&gt;$E2833,$E2833,$F2830),IF($D2833&gt;=$E2833,(IF($D2830&lt;LataProjekcji,IF((SUM($K2831:P2831)+12)&lt;$E2833,12,$E2833-SUM($K2831:P2831)),0)),(IF($D2830&lt;LataProjekcji,IF((SUM($K2831:P2831)+12)&lt;$D2833,12,$D2833-SUM($K2831:P2831)),0)))),0),0)</f>
        <v>0</v>
      </c>
      <c r="R2831" s="565">
        <f ca="1">IF(AND($G2831,NOT(ISTEXT($G2830)),ISNUMBER(Poczatek),ISNUMBER(Koniec_Projekt)),IFERROR(IF($D2830=LataProjekcji,IF($F2830&gt;$E2833,$E2833,$F2830),IF($D2833&gt;=$E2833,(IF($D2830&lt;LataProjekcji,IF((SUM($K2831:Q2831)+12)&lt;$E2833,12,$E2833-SUM($K2831:Q2831)),0)),(IF($D2830&lt;LataProjekcji,IF((SUM($K2831:Q2831)+12)&lt;$D2833,12,$D2833-SUM($K2831:Q2831)),0)))),0),0)</f>
        <v>0</v>
      </c>
      <c r="S2831" s="565">
        <f ca="1">IF(AND($G2831,NOT(ISTEXT($G2830)),ISNUMBER(Poczatek),ISNUMBER(Koniec_Projekt)),IFERROR(IF($D2830=LataProjekcji,IF($F2830&gt;$E2833,$E2833,$F2830),IF($D2833&gt;=$E2833,(IF($D2830&lt;LataProjekcji,IF((SUM($K2831:R2831)+12)&lt;$E2833,12,$E2833-SUM($K2831:R2831)),0)),(IF($D2830&lt;LataProjekcji,IF((SUM($K2831:R2831)+12)&lt;$D2833,12,$D2833-SUM($K2831:R2831)),0)))),0),0)</f>
        <v>0</v>
      </c>
      <c r="T2831" s="565">
        <f ca="1">IF(AND($G2831,NOT(ISTEXT($G2830)),ISNUMBER(Poczatek),ISNUMBER(Koniec_Projekt)),IFERROR(IF($D2830=LataProjekcji,IF($F2830&gt;$E2833,$E2833,$F2830),IF($D2833&gt;=$E2833,(IF($D2830&lt;LataProjekcji,IF((SUM($K2831:S2831)+12)&lt;$E2833,12,$E2833-SUM($K2831:S2831)),0)),(IF($D2830&lt;LataProjekcji,IF((SUM($K2831:S2831)+12)&lt;$D2833,12,$D2833-SUM($K2831:S2831)),0)))),0),0)</f>
        <v>0</v>
      </c>
      <c r="U2831" s="565">
        <f ca="1">IF(AND($G2831,NOT(ISTEXT($G2830)),ISNUMBER(Poczatek),ISNUMBER(Koniec_Projekt)),IFERROR(IF($D2830=LataProjekcji,IF($F2830&gt;$E2833,$E2833,$F2830),IF($D2833&gt;=$E2833,(IF($D2830&lt;LataProjekcji,IF((SUM($K2831:T2831)+12)&lt;$E2833,12,$E2833-SUM($K2831:T2831)),0)),(IF($D2830&lt;LataProjekcji,IF((SUM($K2831:T2831)+12)&lt;$D2833,12,$D2833-SUM($K2831:T2831)),0)))),0),0)</f>
        <v>0</v>
      </c>
      <c r="V2831" s="565">
        <f ca="1">IF(AND($G2831,NOT(ISTEXT($G2830)),ISNUMBER(Poczatek),ISNUMBER(Koniec_Projekt)),IFERROR(IF($D2830=LataProjekcji,IF($F2830&gt;$E2833,$E2833,$F2830),IF($D2833&gt;=$E2833,(IF($D2830&lt;LataProjekcji,IF((SUM($K2831:U2831)+12)&lt;$E2833,12,$E2833-SUM($K2831:U2831)),0)),(IF($D2830&lt;LataProjekcji,IF((SUM($K2831:U2831)+12)&lt;$D2833,12,$D2833-SUM($K2831:U2831)),0)))),0),0)</f>
        <v>0</v>
      </c>
      <c r="W2831" s="565">
        <f ca="1">IF(AND($G2831,NOT(ISTEXT($G2830)),ISNUMBER(Poczatek),ISNUMBER(Koniec_Projekt)),IFERROR(IF($D2830=LataProjekcji,IF($F2830&gt;$E2833,$E2833,$F2830),IF($D2833&gt;=$E2833,(IF($D2830&lt;LataProjekcji,IF((SUM($K2831:V2831)+12)&lt;$E2833,12,$E2833-SUM($K2831:V2831)),0)),(IF($D2830&lt;LataProjekcji,IF((SUM($K2831:V2831)+12)&lt;$D2833,12,$D2833-SUM($K2831:V2831)),0)))),0),0)</f>
        <v>0</v>
      </c>
      <c r="X2831" s="565">
        <f ca="1">IF(AND($G2831,NOT(ISTEXT($G2830)),ISNUMBER(Poczatek),ISNUMBER(Koniec_Projekt)),IFERROR(IF($D2830=LataProjekcji,IF($F2830&gt;$E2833,$E2833,$F2830),IF($D2833&gt;=$E2833,(IF($D2830&lt;LataProjekcji,IF((SUM($K2831:W2831)+12)&lt;$E2833,12,$E2833-SUM($K2831:W2831)),0)),(IF($D2830&lt;LataProjekcji,IF((SUM($K2831:W2831)+12)&lt;$D2833,12,$D2833-SUM($K2831:W2831)),0)))),0),0)</f>
        <v>0</v>
      </c>
    </row>
    <row r="2832" spans="2:24" hidden="1">
      <c r="B2832" s="554" t="s">
        <v>806</v>
      </c>
      <c r="D2832" s="474">
        <f ca="1">D1666</f>
        <v>0</v>
      </c>
      <c r="E2832" s="474">
        <f ca="1">IF(D2831&gt;10,ROUND(D2832/12,2),D2832)</f>
        <v>0</v>
      </c>
      <c r="F2832" s="552">
        <f>Koniec_Projekt</f>
        <v>0</v>
      </c>
      <c r="G2832" s="330">
        <f>Miesiac_Koniec_Projekt</f>
        <v>0</v>
      </c>
      <c r="H2832" s="566" t="b">
        <f ca="1">SUM(K2832:X2832)=D2831</f>
        <v>1</v>
      </c>
      <c r="I2832" s="1" t="s">
        <v>739</v>
      </c>
      <c r="K2832" s="256">
        <f ca="1">IF(AND($G2831,NOT(ISTEXT($G2830)),ISNUMBER(Poczatek),ISNUMBER(Koniec_Projekt)),IFERROR(IF(LataProjekcji=$F2833,ROUND($D2831,0),ROUND(K2830*$E2832,0)),0),0)</f>
        <v>0</v>
      </c>
      <c r="L2832" s="5">
        <f ca="1">IF(AND($G2831,NOT(ISTEXT($G2830)),ISNUMBER(Poczatek),ISNUMBER(Koniec_Projekt)),IFERROR(IF(LataProjekcji=$F2833,ROUND($D2831-SUM(K2832:$K2832),0),ROUND(L2830*$E2832,0)),0),0)</f>
        <v>0</v>
      </c>
      <c r="M2832" s="5">
        <f ca="1">IF(AND($G2831,NOT(ISTEXT($G2830)),ISNUMBER(Poczatek),ISNUMBER(Koniec_Projekt)),IFERROR(IF(LataProjekcji=$F2833,ROUND($D2831-SUM($K2832:L2832),0),ROUND(M2830*$E2832,0)),0),0)</f>
        <v>0</v>
      </c>
      <c r="N2832" s="5">
        <f ca="1">IF(AND($G2831,NOT(ISTEXT($G2830)),ISNUMBER(Poczatek),ISNUMBER(Koniec_Projekt)),IFERROR(IF(LataProjekcji=$F2833,ROUND($D2831-SUM($K2832:M2832),0),ROUND(N2830*$E2832,0)),0),0)</f>
        <v>0</v>
      </c>
      <c r="O2832" s="5">
        <f ca="1">IF(AND($G2831,NOT(ISTEXT($G2830)),ISNUMBER(Poczatek),ISNUMBER(Koniec_Projekt)),IFERROR(IF(LataProjekcji=$F2833,ROUND($D2831-SUM($K2832:N2832),0),ROUND(O2830*$E2832,0)),0),0)</f>
        <v>0</v>
      </c>
      <c r="P2832" s="5">
        <f ca="1">IF(AND($G2831,NOT(ISTEXT($G2830)),ISNUMBER(Poczatek),ISNUMBER(Koniec_Projekt)),IFERROR(IF(LataProjekcji=$F2833,ROUND($D2831-SUM($K2832:O2832),0),ROUND(P2830*$E2832,0)),0),0)</f>
        <v>0</v>
      </c>
      <c r="Q2832" s="5">
        <f ca="1">IF(AND($G2831,NOT(ISTEXT($G2830)),ISNUMBER(Poczatek),ISNUMBER(Koniec_Projekt)),IFERROR(IF(LataProjekcji=$F2833,ROUND($D2831-SUM($K2832:P2832),0),ROUND(Q2830*$E2832,0)),0),0)</f>
        <v>0</v>
      </c>
      <c r="R2832" s="5">
        <f ca="1">IF(AND($G2831,NOT(ISTEXT($G2830)),ISNUMBER(Poczatek),ISNUMBER(Koniec_Projekt)),IFERROR(IF(LataProjekcji=$F2833,ROUND($D2831-SUM($K2832:Q2832),0),ROUND(R2830*$E2832,0)),0),0)</f>
        <v>0</v>
      </c>
      <c r="S2832" s="5">
        <f ca="1">IF(AND($G2831,NOT(ISTEXT($G2830)),ISNUMBER(Poczatek),ISNUMBER(Koniec_Projekt)),IFERROR(IF(LataProjekcji=$F2833,ROUND($D2831-SUM($K2832:R2832),0),ROUND(S2830*$E2832,0)),0),0)</f>
        <v>0</v>
      </c>
      <c r="T2832" s="5">
        <f ca="1">IF(AND($G2831,NOT(ISTEXT($G2830)),ISNUMBER(Poczatek),ISNUMBER(Koniec_Projekt)),IFERROR(IF(LataProjekcji=$F2833,ROUND($D2831-SUM($K2832:S2832),0),ROUND(T2830*$E2832,0)),0),0)</f>
        <v>0</v>
      </c>
      <c r="U2832" s="5">
        <f ca="1">IF(AND($G2831,NOT(ISTEXT($G2830)),ISNUMBER(Poczatek),ISNUMBER(Koniec_Projekt)),IFERROR(IF(LataProjekcji=$F2833,ROUND($D2831-SUM($K2832:T2832),0),ROUND(U2830*$E2832,0)),0),0)</f>
        <v>0</v>
      </c>
      <c r="V2832" s="5">
        <f ca="1">IF(AND($G2831,NOT(ISTEXT($G2830)),ISNUMBER(Poczatek),ISNUMBER(Koniec_Projekt)),IFERROR(IF(LataProjekcji=$F2833,ROUND($D2831-SUM($K2832:U2832),0),ROUND(V2830*$E2832,0)),0),0)</f>
        <v>0</v>
      </c>
      <c r="W2832" s="5">
        <f ca="1">IF(AND($G2831,NOT(ISTEXT($G2830)),ISNUMBER(Poczatek),ISNUMBER(Koniec_Projekt)),IFERROR(IF(LataProjekcji=$F2833,ROUND($D2831-SUM($K2832:V2832),0),ROUND(W2830*$E2832,0)),0),0)</f>
        <v>0</v>
      </c>
      <c r="X2832" s="5">
        <f ca="1">IF(AND($G2831,NOT(ISTEXT($G2830)),ISNUMBER(Poczatek),ISNUMBER(Koniec_Projekt)),IFERROR(IF(LataProjekcji=$F2833,ROUND($D2831-SUM($K2832:W2832),0),ROUND(X2830*$E2832,0)),0),0)</f>
        <v>0</v>
      </c>
    </row>
    <row r="2833" spans="2:24" hidden="1">
      <c r="B2833" s="554" t="s">
        <v>803</v>
      </c>
      <c r="D2833" s="1">
        <f ca="1">IFERROR(ROUNDUP(D2831/E2832,0),0)</f>
        <v>0</v>
      </c>
      <c r="E2833" s="1">
        <f ca="1">IF(D2833=0,0,DATEDIF(DATE(D2830,E2830,1),DATE(F2832,G2832,1),"m"))</f>
        <v>0</v>
      </c>
      <c r="F2833" s="1" t="str">
        <f ca="1">IFERROR(YEAR(G2830),"brak daty")</f>
        <v>brak daty</v>
      </c>
      <c r="G2833" s="1" t="str">
        <f ca="1">IFERROR(MONTH(G2830),"brak daty")</f>
        <v>brak daty</v>
      </c>
      <c r="I2833" s="1" t="s">
        <v>444</v>
      </c>
      <c r="K2833" s="5">
        <f ca="1">IF(AND($G2831,NOT(ISTEXT($G2830)),ISNUMBER(Poczatek),ISNUMBER(Koniec_Projekt)),IFERROR(IF(LataProjekcji=$F2832,IF(AND($G2832=$G2833,$F2832=$F2833),ROUND($D2831-SUM($K2833),0),ROUND(K2831*$E2832,0)),IF(LataProjekcji&gt;$F2832,0,ROUND(K2831*$E2832,0))),0),0)</f>
        <v>0</v>
      </c>
      <c r="L2833" s="5">
        <f ca="1">IF(AND($G2831,NOT(ISTEXT($G2830)),ISNUMBER(Poczatek),ISNUMBER(Koniec_Projekt)),IFERROR(IF(LataProjekcji=$F2832,IF(AND($G2832=$G2833,$F2832=$F2833),ROUND($D2831-SUM($K2833:K2833),0),ROUND(L2831*$E2832,0)),IF(LataProjekcji&gt;$F2832,0,ROUND(L2831*$E2832,0))),0),0)</f>
        <v>0</v>
      </c>
      <c r="M2833" s="5">
        <f ca="1">IF(AND($G2831,NOT(ISTEXT($G2830)),ISNUMBER(Poczatek),ISNUMBER(Koniec_Projekt)),IFERROR(IF(LataProjekcji=$F2832,IF(AND($G2832=$G2833,$F2832=$F2833),ROUND($D2831-SUM($K2833:L2833),0),ROUND(M2831*$E2832,0)),IF(LataProjekcji&gt;$F2832,0,ROUND(M2831*$E2832,0))),0),0)</f>
        <v>0</v>
      </c>
      <c r="N2833" s="5">
        <f ca="1">IF(AND($G2831,NOT(ISTEXT($G2830)),ISNUMBER(Poczatek),ISNUMBER(Koniec_Projekt)),IFERROR(IF(LataProjekcji=$F2832,IF(AND($G2832=$G2833,$F2832=$F2833),ROUND($D2831-SUM($K2833:M2833),0),ROUND(N2831*$E2832,0)),IF(LataProjekcji&gt;$F2832,0,ROUND(N2831*$E2832,0))),0),0)</f>
        <v>0</v>
      </c>
      <c r="O2833" s="5">
        <f ca="1">IF(AND($G2831,NOT(ISTEXT($G2830)),ISNUMBER(Poczatek),ISNUMBER(Koniec_Projekt)),IFERROR(IF(LataProjekcji=$F2832,IF(AND($G2832=$G2833,$F2832=$F2833),ROUND($D2831-SUM($K2833:N2833),0),ROUND(O2831*$E2832,0)),IF(LataProjekcji&gt;$F2832,0,ROUND(O2831*$E2832,0))),0),0)</f>
        <v>0</v>
      </c>
      <c r="P2833" s="5">
        <f ca="1">IF(AND($G2831,NOT(ISTEXT($G2830)),ISNUMBER(Poczatek),ISNUMBER(Koniec_Projekt)),IFERROR(IF(LataProjekcji=$F2832,IF(AND($G2832=$G2833,$F2832=$F2833),ROUND($D2831-SUM($K2833:O2833),0),ROUND(P2831*$E2832,0)),IF(LataProjekcji&gt;$F2832,0,ROUND(P2831*$E2832,0))),0),0)</f>
        <v>0</v>
      </c>
      <c r="Q2833" s="5">
        <f ca="1">IF(AND($G2831,NOT(ISTEXT($G2830)),ISNUMBER(Poczatek),ISNUMBER(Koniec_Projekt)),IFERROR(IF(LataProjekcji=$F2832,IF(AND($G2832=$G2833,$F2832=$F2833),ROUND($D2831-SUM($K2833:P2833),0),ROUND(Q2831*$E2832,0)),IF(LataProjekcji&gt;$F2832,0,ROUND(Q2831*$E2832,0))),0),0)</f>
        <v>0</v>
      </c>
      <c r="R2833" s="5">
        <f ca="1">IF(AND($G2831,NOT(ISTEXT($G2830)),ISNUMBER(Poczatek),ISNUMBER(Koniec_Projekt)),IFERROR(IF(LataProjekcji=$F2832,IF(AND($G2832=$G2833,$F2832=$F2833),ROUND($D2831-SUM($K2833:Q2833),0),ROUND(R2831*$E2832,0)),IF(LataProjekcji&gt;$F2832,0,ROUND(R2831*$E2832,0))),0),0)</f>
        <v>0</v>
      </c>
      <c r="S2833" s="5">
        <f ca="1">IF(AND($G2831,NOT(ISTEXT($G2830)),ISNUMBER(Poczatek),ISNUMBER(Koniec_Projekt)),IFERROR(IF(LataProjekcji=$F2832,IF(AND($G2832=$G2833,$F2832=$F2833),ROUND($D2831-SUM($K2833:R2833),0),ROUND(S2831*$E2832,0)),IF(LataProjekcji&gt;$F2832,0,ROUND(S2831*$E2832,0))),0),0)</f>
        <v>0</v>
      </c>
      <c r="T2833" s="5">
        <f ca="1">IF(AND($G2831,NOT(ISTEXT($G2830)),ISNUMBER(Poczatek),ISNUMBER(Koniec_Projekt)),IFERROR(IF(LataProjekcji=$F2832,IF(AND($G2832=$G2833,$F2832=$F2833),ROUND($D2831-SUM($K2833:S2833),0),ROUND(T2831*$E2832,0)),IF(LataProjekcji&gt;$F2832,0,ROUND(T2831*$E2832,0))),0),0)</f>
        <v>0</v>
      </c>
      <c r="U2833" s="5">
        <f ca="1">IF(AND($G2831,NOT(ISTEXT($G2830)),ISNUMBER(Poczatek),ISNUMBER(Koniec_Projekt)),IFERROR(IF(LataProjekcji=$F2832,IF(AND($G2832=$G2833,$F2832=$F2833),ROUND($D2831-SUM($K2833:T2833),0),ROUND(U2831*$E2832,0)),IF(LataProjekcji&gt;$F2832,0,ROUND(U2831*$E2832,0))),0),0)</f>
        <v>0</v>
      </c>
      <c r="V2833" s="5">
        <f ca="1">IF(AND($G2831,NOT(ISTEXT($G2830)),ISNUMBER(Poczatek),ISNUMBER(Koniec_Projekt)),IFERROR(IF(LataProjekcji=$F2832,IF(AND($G2832=$G2833,$F2832=$F2833),ROUND($D2831-SUM($K2833:U2833),0),ROUND(V2831*$E2832,0)),IF(LataProjekcji&gt;$F2832,0,ROUND(V2831*$E2832,0))),0),0)</f>
        <v>0</v>
      </c>
      <c r="W2833" s="5">
        <f ca="1">IF(AND($G2831,NOT(ISTEXT($G2830)),ISNUMBER(Poczatek),ISNUMBER(Koniec_Projekt)),IFERROR(IF(LataProjekcji=$F2832,IF(AND($G2832=$G2833,$F2832=$F2833),ROUND($D2831-SUM($K2833:V2833),0),ROUND(W2831*$E2832,0)),IF(LataProjekcji&gt;$F2832,0,ROUND(W2831*$E2832,0))),0),0)</f>
        <v>0</v>
      </c>
      <c r="X2833" s="5">
        <f ca="1">IF(AND($G2831,NOT(ISTEXT($G2830)),ISNUMBER(Poczatek),ISNUMBER(Koniec_Projekt)),IFERROR(IF(LataProjekcji=$F2832,IF(AND($G2832=$G2833,$F2832=$F2833),ROUND($D2831-SUM($K2833:W2833),0),ROUND(X2831*$E2832,0)),IF(LataProjekcji&gt;$F2832,0,ROUND(X2831*$E2832,0))),0),0)</f>
        <v>0</v>
      </c>
    </row>
    <row r="2834" spans="2:24" ht="12.75" hidden="1" thickBot="1">
      <c r="B2834" s="555" t="s">
        <v>804</v>
      </c>
      <c r="C2834" s="556"/>
      <c r="D2834" s="557">
        <f ca="1">IF(D2831&gt;10,ROUND((D2833-1)*E2832,0),E2832)</f>
        <v>0</v>
      </c>
      <c r="E2834" s="557">
        <f ca="1">D2831-D2834</f>
        <v>0</v>
      </c>
      <c r="F2834" s="556"/>
      <c r="G2834" s="556"/>
      <c r="H2834" s="556"/>
      <c r="I2834" s="556"/>
      <c r="J2834" s="556"/>
      <c r="K2834" s="556"/>
      <c r="L2834" s="556"/>
      <c r="M2834" s="556"/>
      <c r="N2834" s="556"/>
      <c r="O2834" s="556"/>
      <c r="P2834" s="556"/>
      <c r="Q2834" s="556"/>
      <c r="R2834" s="556"/>
      <c r="S2834" s="556"/>
      <c r="T2834" s="556"/>
      <c r="U2834" s="556"/>
      <c r="V2834" s="556"/>
      <c r="W2834" s="556"/>
      <c r="X2834" s="556"/>
    </row>
    <row r="2835" spans="2:24" ht="12.75" hidden="1" thickTop="1"/>
    <row r="2836" spans="2:24" ht="12.75" hidden="1" thickBot="1">
      <c r="B2836" s="558" t="str">
        <f ca="1">"nazwa ST: "&amp;B1670</f>
        <v>nazwa ST: 0</v>
      </c>
      <c r="C2836" s="558"/>
      <c r="D2836" s="559">
        <f>D1670</f>
        <v>166</v>
      </c>
      <c r="E2836" s="558"/>
      <c r="F2836" s="558"/>
      <c r="G2836" s="558"/>
      <c r="H2836" s="558"/>
      <c r="I2836" s="558"/>
      <c r="J2836" s="558"/>
      <c r="K2836" s="567" t="str">
        <f t="shared" ref="K2836:X2836" si="1784">LataProjekcji</f>
        <v>Uzupełnij dane</v>
      </c>
      <c r="L2836" s="567" t="str">
        <f t="shared" si="1784"/>
        <v/>
      </c>
      <c r="M2836" s="567" t="str">
        <f t="shared" si="1784"/>
        <v/>
      </c>
      <c r="N2836" s="567" t="str">
        <f t="shared" si="1784"/>
        <v/>
      </c>
      <c r="O2836" s="567" t="str">
        <f t="shared" si="1784"/>
        <v/>
      </c>
      <c r="P2836" s="567" t="str">
        <f t="shared" si="1784"/>
        <v/>
      </c>
      <c r="Q2836" s="567" t="str">
        <f t="shared" si="1784"/>
        <v/>
      </c>
      <c r="R2836" s="567" t="str">
        <f t="shared" si="1784"/>
        <v/>
      </c>
      <c r="S2836" s="567" t="str">
        <f t="shared" si="1784"/>
        <v/>
      </c>
      <c r="T2836" s="567" t="str">
        <f t="shared" si="1784"/>
        <v/>
      </c>
      <c r="U2836" s="567" t="str">
        <f t="shared" si="1784"/>
        <v/>
      </c>
      <c r="V2836" s="567" t="str">
        <f t="shared" si="1784"/>
        <v/>
      </c>
      <c r="W2836" s="567" t="str">
        <f t="shared" si="1784"/>
        <v/>
      </c>
      <c r="X2836" s="567" t="str">
        <f t="shared" si="1784"/>
        <v/>
      </c>
    </row>
    <row r="2837" spans="2:24" hidden="1">
      <c r="B2837" s="554" t="s">
        <v>805</v>
      </c>
      <c r="D2837" s="1">
        <f ca="1">D1671</f>
        <v>1900</v>
      </c>
      <c r="E2837" s="1">
        <f ca="1">E1671</f>
        <v>1</v>
      </c>
      <c r="F2837" s="1">
        <f ca="1">IF(D2838&gt;10,F1671,1)</f>
        <v>1</v>
      </c>
      <c r="G2837" s="553" t="str">
        <f ca="1">IF(ISBLANK(OFFSET($E$269,$D2836,0)),"brak daty",IF(D2838&gt;10,EDATE(OFFSET($E$269,$D2836,0),D2840),DATE(D2837,E2837,1)))</f>
        <v>brak daty</v>
      </c>
      <c r="H2837" s="566" t="b">
        <f ca="1">SUM(K2837:X2837)=D2840</f>
        <v>1</v>
      </c>
      <c r="I2837" s="1" t="s">
        <v>801</v>
      </c>
      <c r="K2837" s="5">
        <f ca="1">IF(AND($G2838,NOT(ISTEXT($G2837)),ISNUMBER(Poczatek),ISNUMBER(Koniec_Projekt)),IFERROR(IF($D2837=LataProjekcji,$F2837,IF($D2837&lt;LataProjekcji,IF((SUM(K2837)+12)&lt;$D2840,12,$D2840-SUM(K2837)),0)),0),0)</f>
        <v>0</v>
      </c>
      <c r="L2837" s="5">
        <f ca="1">IF(AND($G2838,NOT(ISTEXT($G2837)),ISNUMBER(Poczatek),ISNUMBER(Koniec_Projekt)),IFERROR(IF($D2837=LataProjekcji,$F2837,IF($D2837&lt;LataProjekcji,IF((SUM($K2837:K2837)+12)&lt;$D2840,12,$D2840-SUM($K2837:K2837)),0)),0),0)</f>
        <v>0</v>
      </c>
      <c r="M2837" s="5">
        <f ca="1">IF(AND($G2838,NOT(ISTEXT($G2837)),ISNUMBER(Poczatek),ISNUMBER(Koniec_Projekt)),IFERROR(IF($D2837=LataProjekcji,$F2837,IF($D2837&lt;LataProjekcji,IF((SUM($K2837:L2837)+12)&lt;$D2840,12,$D2840-SUM($K2837:L2837)),0)),0),0)</f>
        <v>0</v>
      </c>
      <c r="N2837" s="5">
        <f ca="1">IF(AND($G2838,NOT(ISTEXT($G2837)),ISNUMBER(Poczatek),ISNUMBER(Koniec_Projekt)),IFERROR(IF($D2837=LataProjekcji,$F2837,IF($D2837&lt;LataProjekcji,IF((SUM($K2837:M2837)+12)&lt;$D2840,12,$D2840-SUM($K2837:M2837)),0)),0),0)</f>
        <v>0</v>
      </c>
      <c r="O2837" s="5">
        <f ca="1">IF(AND($G2838,NOT(ISTEXT($G2837)),ISNUMBER(Poczatek),ISNUMBER(Koniec_Projekt)),IFERROR(IF($D2837=LataProjekcji,$F2837,IF($D2837&lt;LataProjekcji,IF((SUM($K2837:N2837)+12)&lt;$D2840,12,$D2840-SUM($K2837:N2837)),0)),0),0)</f>
        <v>0</v>
      </c>
      <c r="P2837" s="5">
        <f ca="1">IF(AND($G2838,NOT(ISTEXT($G2837)),ISNUMBER(Poczatek),ISNUMBER(Koniec_Projekt)),IFERROR(IF($D2837=LataProjekcji,$F2837,IF($D2837&lt;LataProjekcji,IF((SUM($K2837:O2837)+12)&lt;$D2840,12,$D2840-SUM($K2837:O2837)),0)),0),0)</f>
        <v>0</v>
      </c>
      <c r="Q2837" s="5">
        <f ca="1">IF(AND($G2838,NOT(ISTEXT($G2837)),ISNUMBER(Poczatek),ISNUMBER(Koniec_Projekt)),IFERROR(IF($D2837=LataProjekcji,$F2837,IF($D2837&lt;LataProjekcji,IF((SUM($K2837:P2837)+12)&lt;$D2840,12,$D2840-SUM($K2837:P2837)),0)),0),0)</f>
        <v>0</v>
      </c>
      <c r="R2837" s="5">
        <f ca="1">IF(AND($G2838,NOT(ISTEXT($G2837)),ISNUMBER(Poczatek),ISNUMBER(Koniec_Projekt)),IFERROR(IF($D2837=LataProjekcji,$F2837,IF($D2837&lt;LataProjekcji,IF((SUM($K2837:Q2837)+12)&lt;$D2840,12,$D2840-SUM($K2837:Q2837)),0)),0),0)</f>
        <v>0</v>
      </c>
      <c r="S2837" s="5">
        <f ca="1">IF(AND($G2838,NOT(ISTEXT($G2837)),ISNUMBER(Poczatek),ISNUMBER(Koniec_Projekt)),IFERROR(IF($D2837=LataProjekcji,$F2837,IF($D2837&lt;LataProjekcji,IF((SUM($K2837:R2837)+12)&lt;$D2840,12,$D2840-SUM($K2837:R2837)),0)),0),0)</f>
        <v>0</v>
      </c>
      <c r="T2837" s="5">
        <f ca="1">IF(AND($G2838,NOT(ISTEXT($G2837)),ISNUMBER(Poczatek),ISNUMBER(Koniec_Projekt)),IFERROR(IF($D2837=LataProjekcji,$F2837,IF($D2837&lt;LataProjekcji,IF((SUM($K2837:S2837)+12)&lt;$D2840,12,$D2840-SUM($K2837:S2837)),0)),0),0)</f>
        <v>0</v>
      </c>
      <c r="U2837" s="5">
        <f ca="1">IF(AND($G2838,NOT(ISTEXT($G2837)),ISNUMBER(Poczatek),ISNUMBER(Koniec_Projekt)),IFERROR(IF($D2837=LataProjekcji,$F2837,IF($D2837&lt;LataProjekcji,IF((SUM($K2837:T2837)+12)&lt;$D2840,12,$D2840-SUM($K2837:T2837)),0)),0),0)</f>
        <v>0</v>
      </c>
      <c r="V2837" s="5">
        <f ca="1">IF(AND($G2838,NOT(ISTEXT($G2837)),ISNUMBER(Poczatek),ISNUMBER(Koniec_Projekt)),IFERROR(IF($D2837=LataProjekcji,$F2837,IF($D2837&lt;LataProjekcji,IF((SUM($K2837:U2837)+12)&lt;$D2840,12,$D2840-SUM($K2837:U2837)),0)),0),0)</f>
        <v>0</v>
      </c>
      <c r="W2837" s="5">
        <f ca="1">IF(AND($G2838,NOT(ISTEXT($G2837)),ISNUMBER(Poczatek),ISNUMBER(Koniec_Projekt)),IFERROR(IF($D2837=LataProjekcji,$F2837,IF($D2837&lt;LataProjekcji,IF((SUM($K2837:V2837)+12)&lt;$D2840,12,$D2840-SUM($K2837:V2837)),0)),0),0)</f>
        <v>0</v>
      </c>
      <c r="X2837" s="5">
        <f ca="1">IF(AND($G2838,NOT(ISTEXT($G2837)),ISNUMBER(Poczatek),ISNUMBER(Koniec_Projekt)),IFERROR(IF($D2837=LataProjekcji,$F2837,IF($D2837&lt;LataProjekcji,IF((SUM($K2837:W2837)+12)&lt;$D2840,12,$D2840-SUM($K2837:W2837)),0)),0),0)</f>
        <v>0</v>
      </c>
    </row>
    <row r="2838" spans="2:24" hidden="1">
      <c r="B2838" s="554" t="s">
        <v>807</v>
      </c>
      <c r="D2838" s="5">
        <f ca="1">D1672</f>
        <v>0</v>
      </c>
      <c r="E2838" s="474">
        <f ca="1">E1672</f>
        <v>0</v>
      </c>
      <c r="F2838" s="474">
        <f ca="1">F1672</f>
        <v>0</v>
      </c>
      <c r="G2838" s="1" t="b">
        <f>NOT(ISBLANK(am_maszyny))</f>
        <v>0</v>
      </c>
      <c r="H2838" s="566" t="b">
        <f ca="1">SUM(K2838:X2838)=E2840</f>
        <v>1</v>
      </c>
      <c r="I2838" s="1" t="s">
        <v>802</v>
      </c>
      <c r="K2838" s="565">
        <f ca="1">IF(AND($G2838,NOT(ISTEXT($G2837)),ISNUMBER(Poczatek),ISNUMBER(Koniec_Projekt)),IFERROR(IF($D2837=LataProjekcji,IF($F2837&gt;$E2840,$E2840,$F2837),IF($D2840&gt;=$E2840,(IF($D2837&lt;LataProjekcji,IF((SUM(J2838:$K2838)+12)&lt;$E2840,12,$E2840-SUM(J2838:$K2838)),0)),(IF($D2837&lt;LataProjekcji,IF((SUM(J2838:$K2838)+12)&lt;$D2840,12,$D2840-SUM(J2838:$K2838)),0)))),0),0)</f>
        <v>0</v>
      </c>
      <c r="L2838" s="565">
        <f ca="1">IF(AND($G2838,NOT(ISTEXT($G2837)),ISNUMBER(Poczatek),ISNUMBER(Koniec_Projekt)),IFERROR(IF($D2837=LataProjekcji,IF($F2837&gt;$E2840,$E2840,$F2837),IF($D2840&gt;=$E2840,(IF($D2837&lt;LataProjekcji,IF((SUM($K2838:K2838)+12)&lt;$E2840,12,$E2840-SUM($K2838:K2838)),0)),(IF($D2837&lt;LataProjekcji,IF((SUM($K2838:K2838)+12)&lt;$D2840,12,$D2840-SUM($K2838:K2838)),0)))),0),0)</f>
        <v>0</v>
      </c>
      <c r="M2838" s="565">
        <f ca="1">IF(AND($G2838,NOT(ISTEXT($G2837)),ISNUMBER(Poczatek),ISNUMBER(Koniec_Projekt)),IFERROR(IF($D2837=LataProjekcji,IF($F2837&gt;$E2840,$E2840,$F2837),IF($D2840&gt;=$E2840,(IF($D2837&lt;LataProjekcji,IF((SUM($K2838:L2838)+12)&lt;$E2840,12,$E2840-SUM($K2838:L2838)),0)),(IF($D2837&lt;LataProjekcji,IF((SUM($K2838:L2838)+12)&lt;$D2840,12,$D2840-SUM($K2838:L2838)),0)))),0),0)</f>
        <v>0</v>
      </c>
      <c r="N2838" s="565">
        <f ca="1">IF(AND($G2838,NOT(ISTEXT($G2837)),ISNUMBER(Poczatek),ISNUMBER(Koniec_Projekt)),IFERROR(IF($D2837=LataProjekcji,IF($F2837&gt;$E2840,$E2840,$F2837),IF($D2840&gt;=$E2840,(IF($D2837&lt;LataProjekcji,IF((SUM($K2838:M2838)+12)&lt;$E2840,12,$E2840-SUM($K2838:M2838)),0)),(IF($D2837&lt;LataProjekcji,IF((SUM($K2838:M2838)+12)&lt;$D2840,12,$D2840-SUM($K2838:M2838)),0)))),0),0)</f>
        <v>0</v>
      </c>
      <c r="O2838" s="565">
        <f ca="1">IF(AND($G2838,NOT(ISTEXT($G2837)),ISNUMBER(Poczatek),ISNUMBER(Koniec_Projekt)),IFERROR(IF($D2837=LataProjekcji,IF($F2837&gt;$E2840,$E2840,$F2837),IF($D2840&gt;=$E2840,(IF($D2837&lt;LataProjekcji,IF((SUM($K2838:N2838)+12)&lt;$E2840,12,$E2840-SUM($K2838:N2838)),0)),(IF($D2837&lt;LataProjekcji,IF((SUM($K2838:N2838)+12)&lt;$D2840,12,$D2840-SUM($K2838:N2838)),0)))),0),0)</f>
        <v>0</v>
      </c>
      <c r="P2838" s="565">
        <f ca="1">IF(AND($G2838,NOT(ISTEXT($G2837)),ISNUMBER(Poczatek),ISNUMBER(Koniec_Projekt)),IFERROR(IF($D2837=LataProjekcji,IF($F2837&gt;$E2840,$E2840,$F2837),IF($D2840&gt;=$E2840,(IF($D2837&lt;LataProjekcji,IF((SUM($K2838:O2838)+12)&lt;$E2840,12,$E2840-SUM($K2838:O2838)),0)),(IF($D2837&lt;LataProjekcji,IF((SUM($K2838:O2838)+12)&lt;$D2840,12,$D2840-SUM($K2838:O2838)),0)))),0),0)</f>
        <v>0</v>
      </c>
      <c r="Q2838" s="565">
        <f ca="1">IF(AND($G2838,NOT(ISTEXT($G2837)),ISNUMBER(Poczatek),ISNUMBER(Koniec_Projekt)),IFERROR(IF($D2837=LataProjekcji,IF($F2837&gt;$E2840,$E2840,$F2837),IF($D2840&gt;=$E2840,(IF($D2837&lt;LataProjekcji,IF((SUM($K2838:P2838)+12)&lt;$E2840,12,$E2840-SUM($K2838:P2838)),0)),(IF($D2837&lt;LataProjekcji,IF((SUM($K2838:P2838)+12)&lt;$D2840,12,$D2840-SUM($K2838:P2838)),0)))),0),0)</f>
        <v>0</v>
      </c>
      <c r="R2838" s="565">
        <f ca="1">IF(AND($G2838,NOT(ISTEXT($G2837)),ISNUMBER(Poczatek),ISNUMBER(Koniec_Projekt)),IFERROR(IF($D2837=LataProjekcji,IF($F2837&gt;$E2840,$E2840,$F2837),IF($D2840&gt;=$E2840,(IF($D2837&lt;LataProjekcji,IF((SUM($K2838:Q2838)+12)&lt;$E2840,12,$E2840-SUM($K2838:Q2838)),0)),(IF($D2837&lt;LataProjekcji,IF((SUM($K2838:Q2838)+12)&lt;$D2840,12,$D2840-SUM($K2838:Q2838)),0)))),0),0)</f>
        <v>0</v>
      </c>
      <c r="S2838" s="565">
        <f ca="1">IF(AND($G2838,NOT(ISTEXT($G2837)),ISNUMBER(Poczatek),ISNUMBER(Koniec_Projekt)),IFERROR(IF($D2837=LataProjekcji,IF($F2837&gt;$E2840,$E2840,$F2837),IF($D2840&gt;=$E2840,(IF($D2837&lt;LataProjekcji,IF((SUM($K2838:R2838)+12)&lt;$E2840,12,$E2840-SUM($K2838:R2838)),0)),(IF($D2837&lt;LataProjekcji,IF((SUM($K2838:R2838)+12)&lt;$D2840,12,$D2840-SUM($K2838:R2838)),0)))),0),0)</f>
        <v>0</v>
      </c>
      <c r="T2838" s="565">
        <f ca="1">IF(AND($G2838,NOT(ISTEXT($G2837)),ISNUMBER(Poczatek),ISNUMBER(Koniec_Projekt)),IFERROR(IF($D2837=LataProjekcji,IF($F2837&gt;$E2840,$E2840,$F2837),IF($D2840&gt;=$E2840,(IF($D2837&lt;LataProjekcji,IF((SUM($K2838:S2838)+12)&lt;$E2840,12,$E2840-SUM($K2838:S2838)),0)),(IF($D2837&lt;LataProjekcji,IF((SUM($K2838:S2838)+12)&lt;$D2840,12,$D2840-SUM($K2838:S2838)),0)))),0),0)</f>
        <v>0</v>
      </c>
      <c r="U2838" s="565">
        <f ca="1">IF(AND($G2838,NOT(ISTEXT($G2837)),ISNUMBER(Poczatek),ISNUMBER(Koniec_Projekt)),IFERROR(IF($D2837=LataProjekcji,IF($F2837&gt;$E2840,$E2840,$F2837),IF($D2840&gt;=$E2840,(IF($D2837&lt;LataProjekcji,IF((SUM($K2838:T2838)+12)&lt;$E2840,12,$E2840-SUM($K2838:T2838)),0)),(IF($D2837&lt;LataProjekcji,IF((SUM($K2838:T2838)+12)&lt;$D2840,12,$D2840-SUM($K2838:T2838)),0)))),0),0)</f>
        <v>0</v>
      </c>
      <c r="V2838" s="565">
        <f ca="1">IF(AND($G2838,NOT(ISTEXT($G2837)),ISNUMBER(Poczatek),ISNUMBER(Koniec_Projekt)),IFERROR(IF($D2837=LataProjekcji,IF($F2837&gt;$E2840,$E2840,$F2837),IF($D2840&gt;=$E2840,(IF($D2837&lt;LataProjekcji,IF((SUM($K2838:U2838)+12)&lt;$E2840,12,$E2840-SUM($K2838:U2838)),0)),(IF($D2837&lt;LataProjekcji,IF((SUM($K2838:U2838)+12)&lt;$D2840,12,$D2840-SUM($K2838:U2838)),0)))),0),0)</f>
        <v>0</v>
      </c>
      <c r="W2838" s="565">
        <f ca="1">IF(AND($G2838,NOT(ISTEXT($G2837)),ISNUMBER(Poczatek),ISNUMBER(Koniec_Projekt)),IFERROR(IF($D2837=LataProjekcji,IF($F2837&gt;$E2840,$E2840,$F2837),IF($D2840&gt;=$E2840,(IF($D2837&lt;LataProjekcji,IF((SUM($K2838:V2838)+12)&lt;$E2840,12,$E2840-SUM($K2838:V2838)),0)),(IF($D2837&lt;LataProjekcji,IF((SUM($K2838:V2838)+12)&lt;$D2840,12,$D2840-SUM($K2838:V2838)),0)))),0),0)</f>
        <v>0</v>
      </c>
      <c r="X2838" s="565">
        <f ca="1">IF(AND($G2838,NOT(ISTEXT($G2837)),ISNUMBER(Poczatek),ISNUMBER(Koniec_Projekt)),IFERROR(IF($D2837=LataProjekcji,IF($F2837&gt;$E2840,$E2840,$F2837),IF($D2840&gt;=$E2840,(IF($D2837&lt;LataProjekcji,IF((SUM($K2838:W2838)+12)&lt;$E2840,12,$E2840-SUM($K2838:W2838)),0)),(IF($D2837&lt;LataProjekcji,IF((SUM($K2838:W2838)+12)&lt;$D2840,12,$D2840-SUM($K2838:W2838)),0)))),0),0)</f>
        <v>0</v>
      </c>
    </row>
    <row r="2839" spans="2:24" hidden="1">
      <c r="B2839" s="554" t="s">
        <v>806</v>
      </c>
      <c r="D2839" s="474">
        <f ca="1">D1673</f>
        <v>0</v>
      </c>
      <c r="E2839" s="474">
        <f ca="1">IF(D2838&gt;10,ROUND(D2839/12,2),D2839)</f>
        <v>0</v>
      </c>
      <c r="F2839" s="552">
        <f>Koniec_Projekt</f>
        <v>0</v>
      </c>
      <c r="G2839" s="330">
        <f>Miesiac_Koniec_Projekt</f>
        <v>0</v>
      </c>
      <c r="H2839" s="566" t="b">
        <f ca="1">SUM(K2839:X2839)=D2838</f>
        <v>1</v>
      </c>
      <c r="I2839" s="1" t="s">
        <v>739</v>
      </c>
      <c r="K2839" s="256">
        <f ca="1">IF(AND($G2838,NOT(ISTEXT($G2837)),ISNUMBER(Poczatek),ISNUMBER(Koniec_Projekt)),IFERROR(IF(LataProjekcji=$F2840,ROUND($D2838,0),ROUND(K2837*$E2839,0)),0),0)</f>
        <v>0</v>
      </c>
      <c r="L2839" s="5">
        <f ca="1">IF(AND($G2838,NOT(ISTEXT($G2837)),ISNUMBER(Poczatek),ISNUMBER(Koniec_Projekt)),IFERROR(IF(LataProjekcji=$F2840,ROUND($D2838-SUM(K2839:$K2839),0),ROUND(L2837*$E2839,0)),0),0)</f>
        <v>0</v>
      </c>
      <c r="M2839" s="5">
        <f ca="1">IF(AND($G2838,NOT(ISTEXT($G2837)),ISNUMBER(Poczatek),ISNUMBER(Koniec_Projekt)),IFERROR(IF(LataProjekcji=$F2840,ROUND($D2838-SUM($K2839:L2839),0),ROUND(M2837*$E2839,0)),0),0)</f>
        <v>0</v>
      </c>
      <c r="N2839" s="5">
        <f ca="1">IF(AND($G2838,NOT(ISTEXT($G2837)),ISNUMBER(Poczatek),ISNUMBER(Koniec_Projekt)),IFERROR(IF(LataProjekcji=$F2840,ROUND($D2838-SUM($K2839:M2839),0),ROUND(N2837*$E2839,0)),0),0)</f>
        <v>0</v>
      </c>
      <c r="O2839" s="5">
        <f ca="1">IF(AND($G2838,NOT(ISTEXT($G2837)),ISNUMBER(Poczatek),ISNUMBER(Koniec_Projekt)),IFERROR(IF(LataProjekcji=$F2840,ROUND($D2838-SUM($K2839:N2839),0),ROUND(O2837*$E2839,0)),0),0)</f>
        <v>0</v>
      </c>
      <c r="P2839" s="5">
        <f ca="1">IF(AND($G2838,NOT(ISTEXT($G2837)),ISNUMBER(Poczatek),ISNUMBER(Koniec_Projekt)),IFERROR(IF(LataProjekcji=$F2840,ROUND($D2838-SUM($K2839:O2839),0),ROUND(P2837*$E2839,0)),0),0)</f>
        <v>0</v>
      </c>
      <c r="Q2839" s="5">
        <f ca="1">IF(AND($G2838,NOT(ISTEXT($G2837)),ISNUMBER(Poczatek),ISNUMBER(Koniec_Projekt)),IFERROR(IF(LataProjekcji=$F2840,ROUND($D2838-SUM($K2839:P2839),0),ROUND(Q2837*$E2839,0)),0),0)</f>
        <v>0</v>
      </c>
      <c r="R2839" s="5">
        <f ca="1">IF(AND($G2838,NOT(ISTEXT($G2837)),ISNUMBER(Poczatek),ISNUMBER(Koniec_Projekt)),IFERROR(IF(LataProjekcji=$F2840,ROUND($D2838-SUM($K2839:Q2839),0),ROUND(R2837*$E2839,0)),0),0)</f>
        <v>0</v>
      </c>
      <c r="S2839" s="5">
        <f ca="1">IF(AND($G2838,NOT(ISTEXT($G2837)),ISNUMBER(Poczatek),ISNUMBER(Koniec_Projekt)),IFERROR(IF(LataProjekcji=$F2840,ROUND($D2838-SUM($K2839:R2839),0),ROUND(S2837*$E2839,0)),0),0)</f>
        <v>0</v>
      </c>
      <c r="T2839" s="5">
        <f ca="1">IF(AND($G2838,NOT(ISTEXT($G2837)),ISNUMBER(Poczatek),ISNUMBER(Koniec_Projekt)),IFERROR(IF(LataProjekcji=$F2840,ROUND($D2838-SUM($K2839:S2839),0),ROUND(T2837*$E2839,0)),0),0)</f>
        <v>0</v>
      </c>
      <c r="U2839" s="5">
        <f ca="1">IF(AND($G2838,NOT(ISTEXT($G2837)),ISNUMBER(Poczatek),ISNUMBER(Koniec_Projekt)),IFERROR(IF(LataProjekcji=$F2840,ROUND($D2838-SUM($K2839:T2839),0),ROUND(U2837*$E2839,0)),0),0)</f>
        <v>0</v>
      </c>
      <c r="V2839" s="5">
        <f ca="1">IF(AND($G2838,NOT(ISTEXT($G2837)),ISNUMBER(Poczatek),ISNUMBER(Koniec_Projekt)),IFERROR(IF(LataProjekcji=$F2840,ROUND($D2838-SUM($K2839:U2839),0),ROUND(V2837*$E2839,0)),0),0)</f>
        <v>0</v>
      </c>
      <c r="W2839" s="5">
        <f ca="1">IF(AND($G2838,NOT(ISTEXT($G2837)),ISNUMBER(Poczatek),ISNUMBER(Koniec_Projekt)),IFERROR(IF(LataProjekcji=$F2840,ROUND($D2838-SUM($K2839:V2839),0),ROUND(W2837*$E2839,0)),0),0)</f>
        <v>0</v>
      </c>
      <c r="X2839" s="5">
        <f ca="1">IF(AND($G2838,NOT(ISTEXT($G2837)),ISNUMBER(Poczatek),ISNUMBER(Koniec_Projekt)),IFERROR(IF(LataProjekcji=$F2840,ROUND($D2838-SUM($K2839:W2839),0),ROUND(X2837*$E2839,0)),0),0)</f>
        <v>0</v>
      </c>
    </row>
    <row r="2840" spans="2:24" hidden="1">
      <c r="B2840" s="554" t="s">
        <v>803</v>
      </c>
      <c r="D2840" s="1">
        <f ca="1">IFERROR(ROUNDUP(D2838/E2839,0),0)</f>
        <v>0</v>
      </c>
      <c r="E2840" s="1">
        <f ca="1">IF(D2840=0,0,DATEDIF(DATE(D2837,E2837,1),DATE(F2839,G2839,1),"m"))</f>
        <v>0</v>
      </c>
      <c r="F2840" s="1" t="str">
        <f ca="1">IFERROR(YEAR(G2837),"brak daty")</f>
        <v>brak daty</v>
      </c>
      <c r="G2840" s="1" t="str">
        <f ca="1">IFERROR(MONTH(G2837),"brak daty")</f>
        <v>brak daty</v>
      </c>
      <c r="I2840" s="1" t="s">
        <v>444</v>
      </c>
      <c r="K2840" s="5">
        <f ca="1">IF(AND($G2838,NOT(ISTEXT($G2837)),ISNUMBER(Poczatek),ISNUMBER(Koniec_Projekt)),IFERROR(IF(LataProjekcji=$F2839,IF(AND($G2839=$G2840,$F2839=$F2840),ROUND($D2838-SUM($K2840),0),ROUND(K2838*$E2839,0)),IF(LataProjekcji&gt;$F2839,0,ROUND(K2838*$E2839,0))),0),0)</f>
        <v>0</v>
      </c>
      <c r="L2840" s="5">
        <f ca="1">IF(AND($G2838,NOT(ISTEXT($G2837)),ISNUMBER(Poczatek),ISNUMBER(Koniec_Projekt)),IFERROR(IF(LataProjekcji=$F2839,IF(AND($G2839=$G2840,$F2839=$F2840),ROUND($D2838-SUM($K2840:K2840),0),ROUND(L2838*$E2839,0)),IF(LataProjekcji&gt;$F2839,0,ROUND(L2838*$E2839,0))),0),0)</f>
        <v>0</v>
      </c>
      <c r="M2840" s="5">
        <f ca="1">IF(AND($G2838,NOT(ISTEXT($G2837)),ISNUMBER(Poczatek),ISNUMBER(Koniec_Projekt)),IFERROR(IF(LataProjekcji=$F2839,IF(AND($G2839=$G2840,$F2839=$F2840),ROUND($D2838-SUM($K2840:L2840),0),ROUND(M2838*$E2839,0)),IF(LataProjekcji&gt;$F2839,0,ROUND(M2838*$E2839,0))),0),0)</f>
        <v>0</v>
      </c>
      <c r="N2840" s="5">
        <f ca="1">IF(AND($G2838,NOT(ISTEXT($G2837)),ISNUMBER(Poczatek),ISNUMBER(Koniec_Projekt)),IFERROR(IF(LataProjekcji=$F2839,IF(AND($G2839=$G2840,$F2839=$F2840),ROUND($D2838-SUM($K2840:M2840),0),ROUND(N2838*$E2839,0)),IF(LataProjekcji&gt;$F2839,0,ROUND(N2838*$E2839,0))),0),0)</f>
        <v>0</v>
      </c>
      <c r="O2840" s="5">
        <f ca="1">IF(AND($G2838,NOT(ISTEXT($G2837)),ISNUMBER(Poczatek),ISNUMBER(Koniec_Projekt)),IFERROR(IF(LataProjekcji=$F2839,IF(AND($G2839=$G2840,$F2839=$F2840),ROUND($D2838-SUM($K2840:N2840),0),ROUND(O2838*$E2839,0)),IF(LataProjekcji&gt;$F2839,0,ROUND(O2838*$E2839,0))),0),0)</f>
        <v>0</v>
      </c>
      <c r="P2840" s="5">
        <f ca="1">IF(AND($G2838,NOT(ISTEXT($G2837)),ISNUMBER(Poczatek),ISNUMBER(Koniec_Projekt)),IFERROR(IF(LataProjekcji=$F2839,IF(AND($G2839=$G2840,$F2839=$F2840),ROUND($D2838-SUM($K2840:O2840),0),ROUND(P2838*$E2839,0)),IF(LataProjekcji&gt;$F2839,0,ROUND(P2838*$E2839,0))),0),0)</f>
        <v>0</v>
      </c>
      <c r="Q2840" s="5">
        <f ca="1">IF(AND($G2838,NOT(ISTEXT($G2837)),ISNUMBER(Poczatek),ISNUMBER(Koniec_Projekt)),IFERROR(IF(LataProjekcji=$F2839,IF(AND($G2839=$G2840,$F2839=$F2840),ROUND($D2838-SUM($K2840:P2840),0),ROUND(Q2838*$E2839,0)),IF(LataProjekcji&gt;$F2839,0,ROUND(Q2838*$E2839,0))),0),0)</f>
        <v>0</v>
      </c>
      <c r="R2840" s="5">
        <f ca="1">IF(AND($G2838,NOT(ISTEXT($G2837)),ISNUMBER(Poczatek),ISNUMBER(Koniec_Projekt)),IFERROR(IF(LataProjekcji=$F2839,IF(AND($G2839=$G2840,$F2839=$F2840),ROUND($D2838-SUM($K2840:Q2840),0),ROUND(R2838*$E2839,0)),IF(LataProjekcji&gt;$F2839,0,ROUND(R2838*$E2839,0))),0),0)</f>
        <v>0</v>
      </c>
      <c r="S2840" s="5">
        <f ca="1">IF(AND($G2838,NOT(ISTEXT($G2837)),ISNUMBER(Poczatek),ISNUMBER(Koniec_Projekt)),IFERROR(IF(LataProjekcji=$F2839,IF(AND($G2839=$G2840,$F2839=$F2840),ROUND($D2838-SUM($K2840:R2840),0),ROUND(S2838*$E2839,0)),IF(LataProjekcji&gt;$F2839,0,ROUND(S2838*$E2839,0))),0),0)</f>
        <v>0</v>
      </c>
      <c r="T2840" s="5">
        <f ca="1">IF(AND($G2838,NOT(ISTEXT($G2837)),ISNUMBER(Poczatek),ISNUMBER(Koniec_Projekt)),IFERROR(IF(LataProjekcji=$F2839,IF(AND($G2839=$G2840,$F2839=$F2840),ROUND($D2838-SUM($K2840:S2840),0),ROUND(T2838*$E2839,0)),IF(LataProjekcji&gt;$F2839,0,ROUND(T2838*$E2839,0))),0),0)</f>
        <v>0</v>
      </c>
      <c r="U2840" s="5">
        <f ca="1">IF(AND($G2838,NOT(ISTEXT($G2837)),ISNUMBER(Poczatek),ISNUMBER(Koniec_Projekt)),IFERROR(IF(LataProjekcji=$F2839,IF(AND($G2839=$G2840,$F2839=$F2840),ROUND($D2838-SUM($K2840:T2840),0),ROUND(U2838*$E2839,0)),IF(LataProjekcji&gt;$F2839,0,ROUND(U2838*$E2839,0))),0),0)</f>
        <v>0</v>
      </c>
      <c r="V2840" s="5">
        <f ca="1">IF(AND($G2838,NOT(ISTEXT($G2837)),ISNUMBER(Poczatek),ISNUMBER(Koniec_Projekt)),IFERROR(IF(LataProjekcji=$F2839,IF(AND($G2839=$G2840,$F2839=$F2840),ROUND($D2838-SUM($K2840:U2840),0),ROUND(V2838*$E2839,0)),IF(LataProjekcji&gt;$F2839,0,ROUND(V2838*$E2839,0))),0),0)</f>
        <v>0</v>
      </c>
      <c r="W2840" s="5">
        <f ca="1">IF(AND($G2838,NOT(ISTEXT($G2837)),ISNUMBER(Poczatek),ISNUMBER(Koniec_Projekt)),IFERROR(IF(LataProjekcji=$F2839,IF(AND($G2839=$G2840,$F2839=$F2840),ROUND($D2838-SUM($K2840:V2840),0),ROUND(W2838*$E2839,0)),IF(LataProjekcji&gt;$F2839,0,ROUND(W2838*$E2839,0))),0),0)</f>
        <v>0</v>
      </c>
      <c r="X2840" s="5">
        <f ca="1">IF(AND($G2838,NOT(ISTEXT($G2837)),ISNUMBER(Poczatek),ISNUMBER(Koniec_Projekt)),IFERROR(IF(LataProjekcji=$F2839,IF(AND($G2839=$G2840,$F2839=$F2840),ROUND($D2838-SUM($K2840:W2840),0),ROUND(X2838*$E2839,0)),IF(LataProjekcji&gt;$F2839,0,ROUND(X2838*$E2839,0))),0),0)</f>
        <v>0</v>
      </c>
    </row>
    <row r="2841" spans="2:24" ht="12.75" hidden="1" thickBot="1">
      <c r="B2841" s="555" t="s">
        <v>804</v>
      </c>
      <c r="C2841" s="556"/>
      <c r="D2841" s="557">
        <f ca="1">IF(D2838&gt;10,ROUND((D2840-1)*E2839,0),E2839)</f>
        <v>0</v>
      </c>
      <c r="E2841" s="557">
        <f ca="1">D2838-D2841</f>
        <v>0</v>
      </c>
      <c r="F2841" s="556"/>
      <c r="G2841" s="556"/>
      <c r="H2841" s="556"/>
      <c r="I2841" s="556"/>
      <c r="J2841" s="556"/>
      <c r="K2841" s="556"/>
      <c r="L2841" s="556"/>
      <c r="M2841" s="556"/>
      <c r="N2841" s="556"/>
      <c r="O2841" s="556"/>
      <c r="P2841" s="556"/>
      <c r="Q2841" s="556"/>
      <c r="R2841" s="556"/>
      <c r="S2841" s="556"/>
      <c r="T2841" s="556"/>
      <c r="U2841" s="556"/>
      <c r="V2841" s="556"/>
      <c r="W2841" s="556"/>
      <c r="X2841" s="556"/>
    </row>
    <row r="2842" spans="2:24" ht="12.75" hidden="1" thickTop="1"/>
    <row r="2843" spans="2:24" ht="12.75" hidden="1" thickBot="1">
      <c r="B2843" s="558" t="str">
        <f ca="1">"nazwa ST: "&amp;B1677</f>
        <v>nazwa ST: 0</v>
      </c>
      <c r="C2843" s="558"/>
      <c r="D2843" s="559">
        <f>D1677</f>
        <v>167</v>
      </c>
      <c r="E2843" s="558"/>
      <c r="F2843" s="558"/>
      <c r="G2843" s="558"/>
      <c r="H2843" s="558"/>
      <c r="I2843" s="558"/>
      <c r="J2843" s="558"/>
      <c r="K2843" s="567" t="str">
        <f t="shared" ref="K2843:X2843" si="1785">LataProjekcji</f>
        <v>Uzupełnij dane</v>
      </c>
      <c r="L2843" s="567" t="str">
        <f t="shared" si="1785"/>
        <v/>
      </c>
      <c r="M2843" s="567" t="str">
        <f t="shared" si="1785"/>
        <v/>
      </c>
      <c r="N2843" s="567" t="str">
        <f t="shared" si="1785"/>
        <v/>
      </c>
      <c r="O2843" s="567" t="str">
        <f t="shared" si="1785"/>
        <v/>
      </c>
      <c r="P2843" s="567" t="str">
        <f t="shared" si="1785"/>
        <v/>
      </c>
      <c r="Q2843" s="567" t="str">
        <f t="shared" si="1785"/>
        <v/>
      </c>
      <c r="R2843" s="567" t="str">
        <f t="shared" si="1785"/>
        <v/>
      </c>
      <c r="S2843" s="567" t="str">
        <f t="shared" si="1785"/>
        <v/>
      </c>
      <c r="T2843" s="567" t="str">
        <f t="shared" si="1785"/>
        <v/>
      </c>
      <c r="U2843" s="567" t="str">
        <f t="shared" si="1785"/>
        <v/>
      </c>
      <c r="V2843" s="567" t="str">
        <f t="shared" si="1785"/>
        <v/>
      </c>
      <c r="W2843" s="567" t="str">
        <f t="shared" si="1785"/>
        <v/>
      </c>
      <c r="X2843" s="567" t="str">
        <f t="shared" si="1785"/>
        <v/>
      </c>
    </row>
    <row r="2844" spans="2:24" hidden="1">
      <c r="B2844" s="554" t="s">
        <v>805</v>
      </c>
      <c r="D2844" s="1">
        <f ca="1">D1678</f>
        <v>1900</v>
      </c>
      <c r="E2844" s="1">
        <f ca="1">E1678</f>
        <v>1</v>
      </c>
      <c r="F2844" s="1">
        <f ca="1">IF(D2845&gt;10,F1678,1)</f>
        <v>1</v>
      </c>
      <c r="G2844" s="553" t="str">
        <f ca="1">IF(ISBLANK(OFFSET($E$269,$D2843,0)),"brak daty",IF(D2845&gt;10,EDATE(OFFSET($E$269,$D2843,0),D2847),DATE(D2844,E2844,1)))</f>
        <v>brak daty</v>
      </c>
      <c r="H2844" s="566" t="b">
        <f ca="1">SUM(K2844:X2844)=D2847</f>
        <v>1</v>
      </c>
      <c r="I2844" s="1" t="s">
        <v>801</v>
      </c>
      <c r="K2844" s="5">
        <f ca="1">IF(AND($G2845,NOT(ISTEXT($G2844)),ISNUMBER(Poczatek),ISNUMBER(Koniec_Projekt)),IFERROR(IF($D2844=LataProjekcji,$F2844,IF($D2844&lt;LataProjekcji,IF((SUM(K2844)+12)&lt;$D2847,12,$D2847-SUM(K2844)),0)),0),0)</f>
        <v>0</v>
      </c>
      <c r="L2844" s="5">
        <f ca="1">IF(AND($G2845,NOT(ISTEXT($G2844)),ISNUMBER(Poczatek),ISNUMBER(Koniec_Projekt)),IFERROR(IF($D2844=LataProjekcji,$F2844,IF($D2844&lt;LataProjekcji,IF((SUM($K2844:K2844)+12)&lt;$D2847,12,$D2847-SUM($K2844:K2844)),0)),0),0)</f>
        <v>0</v>
      </c>
      <c r="M2844" s="5">
        <f ca="1">IF(AND($G2845,NOT(ISTEXT($G2844)),ISNUMBER(Poczatek),ISNUMBER(Koniec_Projekt)),IFERROR(IF($D2844=LataProjekcji,$F2844,IF($D2844&lt;LataProjekcji,IF((SUM($K2844:L2844)+12)&lt;$D2847,12,$D2847-SUM($K2844:L2844)),0)),0),0)</f>
        <v>0</v>
      </c>
      <c r="N2844" s="5">
        <f ca="1">IF(AND($G2845,NOT(ISTEXT($G2844)),ISNUMBER(Poczatek),ISNUMBER(Koniec_Projekt)),IFERROR(IF($D2844=LataProjekcji,$F2844,IF($D2844&lt;LataProjekcji,IF((SUM($K2844:M2844)+12)&lt;$D2847,12,$D2847-SUM($K2844:M2844)),0)),0),0)</f>
        <v>0</v>
      </c>
      <c r="O2844" s="5">
        <f ca="1">IF(AND($G2845,NOT(ISTEXT($G2844)),ISNUMBER(Poczatek),ISNUMBER(Koniec_Projekt)),IFERROR(IF($D2844=LataProjekcji,$F2844,IF($D2844&lt;LataProjekcji,IF((SUM($K2844:N2844)+12)&lt;$D2847,12,$D2847-SUM($K2844:N2844)),0)),0),0)</f>
        <v>0</v>
      </c>
      <c r="P2844" s="5">
        <f ca="1">IF(AND($G2845,NOT(ISTEXT($G2844)),ISNUMBER(Poczatek),ISNUMBER(Koniec_Projekt)),IFERROR(IF($D2844=LataProjekcji,$F2844,IF($D2844&lt;LataProjekcji,IF((SUM($K2844:O2844)+12)&lt;$D2847,12,$D2847-SUM($K2844:O2844)),0)),0),0)</f>
        <v>0</v>
      </c>
      <c r="Q2844" s="5">
        <f ca="1">IF(AND($G2845,NOT(ISTEXT($G2844)),ISNUMBER(Poczatek),ISNUMBER(Koniec_Projekt)),IFERROR(IF($D2844=LataProjekcji,$F2844,IF($D2844&lt;LataProjekcji,IF((SUM($K2844:P2844)+12)&lt;$D2847,12,$D2847-SUM($K2844:P2844)),0)),0),0)</f>
        <v>0</v>
      </c>
      <c r="R2844" s="5">
        <f ca="1">IF(AND($G2845,NOT(ISTEXT($G2844)),ISNUMBER(Poczatek),ISNUMBER(Koniec_Projekt)),IFERROR(IF($D2844=LataProjekcji,$F2844,IF($D2844&lt;LataProjekcji,IF((SUM($K2844:Q2844)+12)&lt;$D2847,12,$D2847-SUM($K2844:Q2844)),0)),0),0)</f>
        <v>0</v>
      </c>
      <c r="S2844" s="5">
        <f ca="1">IF(AND($G2845,NOT(ISTEXT($G2844)),ISNUMBER(Poczatek),ISNUMBER(Koniec_Projekt)),IFERROR(IF($D2844=LataProjekcji,$F2844,IF($D2844&lt;LataProjekcji,IF((SUM($K2844:R2844)+12)&lt;$D2847,12,$D2847-SUM($K2844:R2844)),0)),0),0)</f>
        <v>0</v>
      </c>
      <c r="T2844" s="5">
        <f ca="1">IF(AND($G2845,NOT(ISTEXT($G2844)),ISNUMBER(Poczatek),ISNUMBER(Koniec_Projekt)),IFERROR(IF($D2844=LataProjekcji,$F2844,IF($D2844&lt;LataProjekcji,IF((SUM($K2844:S2844)+12)&lt;$D2847,12,$D2847-SUM($K2844:S2844)),0)),0),0)</f>
        <v>0</v>
      </c>
      <c r="U2844" s="5">
        <f ca="1">IF(AND($G2845,NOT(ISTEXT($G2844)),ISNUMBER(Poczatek),ISNUMBER(Koniec_Projekt)),IFERROR(IF($D2844=LataProjekcji,$F2844,IF($D2844&lt;LataProjekcji,IF((SUM($K2844:T2844)+12)&lt;$D2847,12,$D2847-SUM($K2844:T2844)),0)),0),0)</f>
        <v>0</v>
      </c>
      <c r="V2844" s="5">
        <f ca="1">IF(AND($G2845,NOT(ISTEXT($G2844)),ISNUMBER(Poczatek),ISNUMBER(Koniec_Projekt)),IFERROR(IF($D2844=LataProjekcji,$F2844,IF($D2844&lt;LataProjekcji,IF((SUM($K2844:U2844)+12)&lt;$D2847,12,$D2847-SUM($K2844:U2844)),0)),0),0)</f>
        <v>0</v>
      </c>
      <c r="W2844" s="5">
        <f ca="1">IF(AND($G2845,NOT(ISTEXT($G2844)),ISNUMBER(Poczatek),ISNUMBER(Koniec_Projekt)),IFERROR(IF($D2844=LataProjekcji,$F2844,IF($D2844&lt;LataProjekcji,IF((SUM($K2844:V2844)+12)&lt;$D2847,12,$D2847-SUM($K2844:V2844)),0)),0),0)</f>
        <v>0</v>
      </c>
      <c r="X2844" s="5">
        <f ca="1">IF(AND($G2845,NOT(ISTEXT($G2844)),ISNUMBER(Poczatek),ISNUMBER(Koniec_Projekt)),IFERROR(IF($D2844=LataProjekcji,$F2844,IF($D2844&lt;LataProjekcji,IF((SUM($K2844:W2844)+12)&lt;$D2847,12,$D2847-SUM($K2844:W2844)),0)),0),0)</f>
        <v>0</v>
      </c>
    </row>
    <row r="2845" spans="2:24" hidden="1">
      <c r="B2845" s="554" t="s">
        <v>807</v>
      </c>
      <c r="D2845" s="5">
        <f ca="1">D1679</f>
        <v>0</v>
      </c>
      <c r="E2845" s="474">
        <f ca="1">E1679</f>
        <v>0</v>
      </c>
      <c r="F2845" s="474">
        <f ca="1">F1679</f>
        <v>0</v>
      </c>
      <c r="G2845" s="1" t="b">
        <f>NOT(ISBLANK(am_maszyny))</f>
        <v>0</v>
      </c>
      <c r="H2845" s="566" t="b">
        <f ca="1">SUM(K2845:X2845)=E2847</f>
        <v>1</v>
      </c>
      <c r="I2845" s="1" t="s">
        <v>802</v>
      </c>
      <c r="K2845" s="565">
        <f ca="1">IF(AND($G2845,NOT(ISTEXT($G2844)),ISNUMBER(Poczatek),ISNUMBER(Koniec_Projekt)),IFERROR(IF($D2844=LataProjekcji,IF($F2844&gt;$E2847,$E2847,$F2844),IF($D2847&gt;=$E2847,(IF($D2844&lt;LataProjekcji,IF((SUM(J2845:$K2845)+12)&lt;$E2847,12,$E2847-SUM(J2845:$K2845)),0)),(IF($D2844&lt;LataProjekcji,IF((SUM(J2845:$K2845)+12)&lt;$D2847,12,$D2847-SUM(J2845:$K2845)),0)))),0),0)</f>
        <v>0</v>
      </c>
      <c r="L2845" s="565">
        <f ca="1">IF(AND($G2845,NOT(ISTEXT($G2844)),ISNUMBER(Poczatek),ISNUMBER(Koniec_Projekt)),IFERROR(IF($D2844=LataProjekcji,IF($F2844&gt;$E2847,$E2847,$F2844),IF($D2847&gt;=$E2847,(IF($D2844&lt;LataProjekcji,IF((SUM($K2845:K2845)+12)&lt;$E2847,12,$E2847-SUM($K2845:K2845)),0)),(IF($D2844&lt;LataProjekcji,IF((SUM($K2845:K2845)+12)&lt;$D2847,12,$D2847-SUM($K2845:K2845)),0)))),0),0)</f>
        <v>0</v>
      </c>
      <c r="M2845" s="565">
        <f ca="1">IF(AND($G2845,NOT(ISTEXT($G2844)),ISNUMBER(Poczatek),ISNUMBER(Koniec_Projekt)),IFERROR(IF($D2844=LataProjekcji,IF($F2844&gt;$E2847,$E2847,$F2844),IF($D2847&gt;=$E2847,(IF($D2844&lt;LataProjekcji,IF((SUM($K2845:L2845)+12)&lt;$E2847,12,$E2847-SUM($K2845:L2845)),0)),(IF($D2844&lt;LataProjekcji,IF((SUM($K2845:L2845)+12)&lt;$D2847,12,$D2847-SUM($K2845:L2845)),0)))),0),0)</f>
        <v>0</v>
      </c>
      <c r="N2845" s="565">
        <f ca="1">IF(AND($G2845,NOT(ISTEXT($G2844)),ISNUMBER(Poczatek),ISNUMBER(Koniec_Projekt)),IFERROR(IF($D2844=LataProjekcji,IF($F2844&gt;$E2847,$E2847,$F2844),IF($D2847&gt;=$E2847,(IF($D2844&lt;LataProjekcji,IF((SUM($K2845:M2845)+12)&lt;$E2847,12,$E2847-SUM($K2845:M2845)),0)),(IF($D2844&lt;LataProjekcji,IF((SUM($K2845:M2845)+12)&lt;$D2847,12,$D2847-SUM($K2845:M2845)),0)))),0),0)</f>
        <v>0</v>
      </c>
      <c r="O2845" s="565">
        <f ca="1">IF(AND($G2845,NOT(ISTEXT($G2844)),ISNUMBER(Poczatek),ISNUMBER(Koniec_Projekt)),IFERROR(IF($D2844=LataProjekcji,IF($F2844&gt;$E2847,$E2847,$F2844),IF($D2847&gt;=$E2847,(IF($D2844&lt;LataProjekcji,IF((SUM($K2845:N2845)+12)&lt;$E2847,12,$E2847-SUM($K2845:N2845)),0)),(IF($D2844&lt;LataProjekcji,IF((SUM($K2845:N2845)+12)&lt;$D2847,12,$D2847-SUM($K2845:N2845)),0)))),0),0)</f>
        <v>0</v>
      </c>
      <c r="P2845" s="565">
        <f ca="1">IF(AND($G2845,NOT(ISTEXT($G2844)),ISNUMBER(Poczatek),ISNUMBER(Koniec_Projekt)),IFERROR(IF($D2844=LataProjekcji,IF($F2844&gt;$E2847,$E2847,$F2844),IF($D2847&gt;=$E2847,(IF($D2844&lt;LataProjekcji,IF((SUM($K2845:O2845)+12)&lt;$E2847,12,$E2847-SUM($K2845:O2845)),0)),(IF($D2844&lt;LataProjekcji,IF((SUM($K2845:O2845)+12)&lt;$D2847,12,$D2847-SUM($K2845:O2845)),0)))),0),0)</f>
        <v>0</v>
      </c>
      <c r="Q2845" s="565">
        <f ca="1">IF(AND($G2845,NOT(ISTEXT($G2844)),ISNUMBER(Poczatek),ISNUMBER(Koniec_Projekt)),IFERROR(IF($D2844=LataProjekcji,IF($F2844&gt;$E2847,$E2847,$F2844),IF($D2847&gt;=$E2847,(IF($D2844&lt;LataProjekcji,IF((SUM($K2845:P2845)+12)&lt;$E2847,12,$E2847-SUM($K2845:P2845)),0)),(IF($D2844&lt;LataProjekcji,IF((SUM($K2845:P2845)+12)&lt;$D2847,12,$D2847-SUM($K2845:P2845)),0)))),0),0)</f>
        <v>0</v>
      </c>
      <c r="R2845" s="565">
        <f ca="1">IF(AND($G2845,NOT(ISTEXT($G2844)),ISNUMBER(Poczatek),ISNUMBER(Koniec_Projekt)),IFERROR(IF($D2844=LataProjekcji,IF($F2844&gt;$E2847,$E2847,$F2844),IF($D2847&gt;=$E2847,(IF($D2844&lt;LataProjekcji,IF((SUM($K2845:Q2845)+12)&lt;$E2847,12,$E2847-SUM($K2845:Q2845)),0)),(IF($D2844&lt;LataProjekcji,IF((SUM($K2845:Q2845)+12)&lt;$D2847,12,$D2847-SUM($K2845:Q2845)),0)))),0),0)</f>
        <v>0</v>
      </c>
      <c r="S2845" s="565">
        <f ca="1">IF(AND($G2845,NOT(ISTEXT($G2844)),ISNUMBER(Poczatek),ISNUMBER(Koniec_Projekt)),IFERROR(IF($D2844=LataProjekcji,IF($F2844&gt;$E2847,$E2847,$F2844),IF($D2847&gt;=$E2847,(IF($D2844&lt;LataProjekcji,IF((SUM($K2845:R2845)+12)&lt;$E2847,12,$E2847-SUM($K2845:R2845)),0)),(IF($D2844&lt;LataProjekcji,IF((SUM($K2845:R2845)+12)&lt;$D2847,12,$D2847-SUM($K2845:R2845)),0)))),0),0)</f>
        <v>0</v>
      </c>
      <c r="T2845" s="565">
        <f ca="1">IF(AND($G2845,NOT(ISTEXT($G2844)),ISNUMBER(Poczatek),ISNUMBER(Koniec_Projekt)),IFERROR(IF($D2844=LataProjekcji,IF($F2844&gt;$E2847,$E2847,$F2844),IF($D2847&gt;=$E2847,(IF($D2844&lt;LataProjekcji,IF((SUM($K2845:S2845)+12)&lt;$E2847,12,$E2847-SUM($K2845:S2845)),0)),(IF($D2844&lt;LataProjekcji,IF((SUM($K2845:S2845)+12)&lt;$D2847,12,$D2847-SUM($K2845:S2845)),0)))),0),0)</f>
        <v>0</v>
      </c>
      <c r="U2845" s="565">
        <f ca="1">IF(AND($G2845,NOT(ISTEXT($G2844)),ISNUMBER(Poczatek),ISNUMBER(Koniec_Projekt)),IFERROR(IF($D2844=LataProjekcji,IF($F2844&gt;$E2847,$E2847,$F2844),IF($D2847&gt;=$E2847,(IF($D2844&lt;LataProjekcji,IF((SUM($K2845:T2845)+12)&lt;$E2847,12,$E2847-SUM($K2845:T2845)),0)),(IF($D2844&lt;LataProjekcji,IF((SUM($K2845:T2845)+12)&lt;$D2847,12,$D2847-SUM($K2845:T2845)),0)))),0),0)</f>
        <v>0</v>
      </c>
      <c r="V2845" s="565">
        <f ca="1">IF(AND($G2845,NOT(ISTEXT($G2844)),ISNUMBER(Poczatek),ISNUMBER(Koniec_Projekt)),IFERROR(IF($D2844=LataProjekcji,IF($F2844&gt;$E2847,$E2847,$F2844),IF($D2847&gt;=$E2847,(IF($D2844&lt;LataProjekcji,IF((SUM($K2845:U2845)+12)&lt;$E2847,12,$E2847-SUM($K2845:U2845)),0)),(IF($D2844&lt;LataProjekcji,IF((SUM($K2845:U2845)+12)&lt;$D2847,12,$D2847-SUM($K2845:U2845)),0)))),0),0)</f>
        <v>0</v>
      </c>
      <c r="W2845" s="565">
        <f ca="1">IF(AND($G2845,NOT(ISTEXT($G2844)),ISNUMBER(Poczatek),ISNUMBER(Koniec_Projekt)),IFERROR(IF($D2844=LataProjekcji,IF($F2844&gt;$E2847,$E2847,$F2844),IF($D2847&gt;=$E2847,(IF($D2844&lt;LataProjekcji,IF((SUM($K2845:V2845)+12)&lt;$E2847,12,$E2847-SUM($K2845:V2845)),0)),(IF($D2844&lt;LataProjekcji,IF((SUM($K2845:V2845)+12)&lt;$D2847,12,$D2847-SUM($K2845:V2845)),0)))),0),0)</f>
        <v>0</v>
      </c>
      <c r="X2845" s="565">
        <f ca="1">IF(AND($G2845,NOT(ISTEXT($G2844)),ISNUMBER(Poczatek),ISNUMBER(Koniec_Projekt)),IFERROR(IF($D2844=LataProjekcji,IF($F2844&gt;$E2847,$E2847,$F2844),IF($D2847&gt;=$E2847,(IF($D2844&lt;LataProjekcji,IF((SUM($K2845:W2845)+12)&lt;$E2847,12,$E2847-SUM($K2845:W2845)),0)),(IF($D2844&lt;LataProjekcji,IF((SUM($K2845:W2845)+12)&lt;$D2847,12,$D2847-SUM($K2845:W2845)),0)))),0),0)</f>
        <v>0</v>
      </c>
    </row>
    <row r="2846" spans="2:24" hidden="1">
      <c r="B2846" s="554" t="s">
        <v>806</v>
      </c>
      <c r="D2846" s="474">
        <f ca="1">D1680</f>
        <v>0</v>
      </c>
      <c r="E2846" s="474">
        <f ca="1">IF(D2845&gt;10,ROUND(D2846/12,2),D2846)</f>
        <v>0</v>
      </c>
      <c r="F2846" s="552">
        <f>Koniec_Projekt</f>
        <v>0</v>
      </c>
      <c r="G2846" s="330">
        <f>Miesiac_Koniec_Projekt</f>
        <v>0</v>
      </c>
      <c r="H2846" s="566" t="b">
        <f ca="1">SUM(K2846:X2846)=D2845</f>
        <v>1</v>
      </c>
      <c r="I2846" s="1" t="s">
        <v>739</v>
      </c>
      <c r="K2846" s="256">
        <f ca="1">IF(AND($G2845,NOT(ISTEXT($G2844)),ISNUMBER(Poczatek),ISNUMBER(Koniec_Projekt)),IFERROR(IF(LataProjekcji=$F2847,ROUND($D2845,0),ROUND(K2844*$E2846,0)),0),0)</f>
        <v>0</v>
      </c>
      <c r="L2846" s="5">
        <f ca="1">IF(AND($G2845,NOT(ISTEXT($G2844)),ISNUMBER(Poczatek),ISNUMBER(Koniec_Projekt)),IFERROR(IF(LataProjekcji=$F2847,ROUND($D2845-SUM(K2846:$K2846),0),ROUND(L2844*$E2846,0)),0),0)</f>
        <v>0</v>
      </c>
      <c r="M2846" s="5">
        <f ca="1">IF(AND($G2845,NOT(ISTEXT($G2844)),ISNUMBER(Poczatek),ISNUMBER(Koniec_Projekt)),IFERROR(IF(LataProjekcji=$F2847,ROUND($D2845-SUM($K2846:L2846),0),ROUND(M2844*$E2846,0)),0),0)</f>
        <v>0</v>
      </c>
      <c r="N2846" s="5">
        <f ca="1">IF(AND($G2845,NOT(ISTEXT($G2844)),ISNUMBER(Poczatek),ISNUMBER(Koniec_Projekt)),IFERROR(IF(LataProjekcji=$F2847,ROUND($D2845-SUM($K2846:M2846),0),ROUND(N2844*$E2846,0)),0),0)</f>
        <v>0</v>
      </c>
      <c r="O2846" s="5">
        <f ca="1">IF(AND($G2845,NOT(ISTEXT($G2844)),ISNUMBER(Poczatek),ISNUMBER(Koniec_Projekt)),IFERROR(IF(LataProjekcji=$F2847,ROUND($D2845-SUM($K2846:N2846),0),ROUND(O2844*$E2846,0)),0),0)</f>
        <v>0</v>
      </c>
      <c r="P2846" s="5">
        <f ca="1">IF(AND($G2845,NOT(ISTEXT($G2844)),ISNUMBER(Poczatek),ISNUMBER(Koniec_Projekt)),IFERROR(IF(LataProjekcji=$F2847,ROUND($D2845-SUM($K2846:O2846),0),ROUND(P2844*$E2846,0)),0),0)</f>
        <v>0</v>
      </c>
      <c r="Q2846" s="5">
        <f ca="1">IF(AND($G2845,NOT(ISTEXT($G2844)),ISNUMBER(Poczatek),ISNUMBER(Koniec_Projekt)),IFERROR(IF(LataProjekcji=$F2847,ROUND($D2845-SUM($K2846:P2846),0),ROUND(Q2844*$E2846,0)),0),0)</f>
        <v>0</v>
      </c>
      <c r="R2846" s="5">
        <f ca="1">IF(AND($G2845,NOT(ISTEXT($G2844)),ISNUMBER(Poczatek),ISNUMBER(Koniec_Projekt)),IFERROR(IF(LataProjekcji=$F2847,ROUND($D2845-SUM($K2846:Q2846),0),ROUND(R2844*$E2846,0)),0),0)</f>
        <v>0</v>
      </c>
      <c r="S2846" s="5">
        <f ca="1">IF(AND($G2845,NOT(ISTEXT($G2844)),ISNUMBER(Poczatek),ISNUMBER(Koniec_Projekt)),IFERROR(IF(LataProjekcji=$F2847,ROUND($D2845-SUM($K2846:R2846),0),ROUND(S2844*$E2846,0)),0),0)</f>
        <v>0</v>
      </c>
      <c r="T2846" s="5">
        <f ca="1">IF(AND($G2845,NOT(ISTEXT($G2844)),ISNUMBER(Poczatek),ISNUMBER(Koniec_Projekt)),IFERROR(IF(LataProjekcji=$F2847,ROUND($D2845-SUM($K2846:S2846),0),ROUND(T2844*$E2846,0)),0),0)</f>
        <v>0</v>
      </c>
      <c r="U2846" s="5">
        <f ca="1">IF(AND($G2845,NOT(ISTEXT($G2844)),ISNUMBER(Poczatek),ISNUMBER(Koniec_Projekt)),IFERROR(IF(LataProjekcji=$F2847,ROUND($D2845-SUM($K2846:T2846),0),ROUND(U2844*$E2846,0)),0),0)</f>
        <v>0</v>
      </c>
      <c r="V2846" s="5">
        <f ca="1">IF(AND($G2845,NOT(ISTEXT($G2844)),ISNUMBER(Poczatek),ISNUMBER(Koniec_Projekt)),IFERROR(IF(LataProjekcji=$F2847,ROUND($D2845-SUM($K2846:U2846),0),ROUND(V2844*$E2846,0)),0),0)</f>
        <v>0</v>
      </c>
      <c r="W2846" s="5">
        <f ca="1">IF(AND($G2845,NOT(ISTEXT($G2844)),ISNUMBER(Poczatek),ISNUMBER(Koniec_Projekt)),IFERROR(IF(LataProjekcji=$F2847,ROUND($D2845-SUM($K2846:V2846),0),ROUND(W2844*$E2846,0)),0),0)</f>
        <v>0</v>
      </c>
      <c r="X2846" s="5">
        <f ca="1">IF(AND($G2845,NOT(ISTEXT($G2844)),ISNUMBER(Poczatek),ISNUMBER(Koniec_Projekt)),IFERROR(IF(LataProjekcji=$F2847,ROUND($D2845-SUM($K2846:W2846),0),ROUND(X2844*$E2846,0)),0),0)</f>
        <v>0</v>
      </c>
    </row>
    <row r="2847" spans="2:24" hidden="1">
      <c r="B2847" s="554" t="s">
        <v>803</v>
      </c>
      <c r="D2847" s="1">
        <f ca="1">IFERROR(ROUNDUP(D2845/E2846,0),0)</f>
        <v>0</v>
      </c>
      <c r="E2847" s="1">
        <f ca="1">IF(D2847=0,0,DATEDIF(DATE(D2844,E2844,1),DATE(F2846,G2846,1),"m"))</f>
        <v>0</v>
      </c>
      <c r="F2847" s="1" t="str">
        <f ca="1">IFERROR(YEAR(G2844),"brak daty")</f>
        <v>brak daty</v>
      </c>
      <c r="G2847" s="1" t="str">
        <f ca="1">IFERROR(MONTH(G2844),"brak daty")</f>
        <v>brak daty</v>
      </c>
      <c r="I2847" s="1" t="s">
        <v>444</v>
      </c>
      <c r="K2847" s="5">
        <f ca="1">IF(AND($G2845,NOT(ISTEXT($G2844)),ISNUMBER(Poczatek),ISNUMBER(Koniec_Projekt)),IFERROR(IF(LataProjekcji=$F2846,IF(AND($G2846=$G2847,$F2846=$F2847),ROUND($D2845-SUM($K2847),0),ROUND(K2845*$E2846,0)),IF(LataProjekcji&gt;$F2846,0,ROUND(K2845*$E2846,0))),0),0)</f>
        <v>0</v>
      </c>
      <c r="L2847" s="5">
        <f ca="1">IF(AND($G2845,NOT(ISTEXT($G2844)),ISNUMBER(Poczatek),ISNUMBER(Koniec_Projekt)),IFERROR(IF(LataProjekcji=$F2846,IF(AND($G2846=$G2847,$F2846=$F2847),ROUND($D2845-SUM($K2847:K2847),0),ROUND(L2845*$E2846,0)),IF(LataProjekcji&gt;$F2846,0,ROUND(L2845*$E2846,0))),0),0)</f>
        <v>0</v>
      </c>
      <c r="M2847" s="5">
        <f ca="1">IF(AND($G2845,NOT(ISTEXT($G2844)),ISNUMBER(Poczatek),ISNUMBER(Koniec_Projekt)),IFERROR(IF(LataProjekcji=$F2846,IF(AND($G2846=$G2847,$F2846=$F2847),ROUND($D2845-SUM($K2847:L2847),0),ROUND(M2845*$E2846,0)),IF(LataProjekcji&gt;$F2846,0,ROUND(M2845*$E2846,0))),0),0)</f>
        <v>0</v>
      </c>
      <c r="N2847" s="5">
        <f ca="1">IF(AND($G2845,NOT(ISTEXT($G2844)),ISNUMBER(Poczatek),ISNUMBER(Koniec_Projekt)),IFERROR(IF(LataProjekcji=$F2846,IF(AND($G2846=$G2847,$F2846=$F2847),ROUND($D2845-SUM($K2847:M2847),0),ROUND(N2845*$E2846,0)),IF(LataProjekcji&gt;$F2846,0,ROUND(N2845*$E2846,0))),0),0)</f>
        <v>0</v>
      </c>
      <c r="O2847" s="5">
        <f ca="1">IF(AND($G2845,NOT(ISTEXT($G2844)),ISNUMBER(Poczatek),ISNUMBER(Koniec_Projekt)),IFERROR(IF(LataProjekcji=$F2846,IF(AND($G2846=$G2847,$F2846=$F2847),ROUND($D2845-SUM($K2847:N2847),0),ROUND(O2845*$E2846,0)),IF(LataProjekcji&gt;$F2846,0,ROUND(O2845*$E2846,0))),0),0)</f>
        <v>0</v>
      </c>
      <c r="P2847" s="5">
        <f ca="1">IF(AND($G2845,NOT(ISTEXT($G2844)),ISNUMBER(Poczatek),ISNUMBER(Koniec_Projekt)),IFERROR(IF(LataProjekcji=$F2846,IF(AND($G2846=$G2847,$F2846=$F2847),ROUND($D2845-SUM($K2847:O2847),0),ROUND(P2845*$E2846,0)),IF(LataProjekcji&gt;$F2846,0,ROUND(P2845*$E2846,0))),0),0)</f>
        <v>0</v>
      </c>
      <c r="Q2847" s="5">
        <f ca="1">IF(AND($G2845,NOT(ISTEXT($G2844)),ISNUMBER(Poczatek),ISNUMBER(Koniec_Projekt)),IFERROR(IF(LataProjekcji=$F2846,IF(AND($G2846=$G2847,$F2846=$F2847),ROUND($D2845-SUM($K2847:P2847),0),ROUND(Q2845*$E2846,0)),IF(LataProjekcji&gt;$F2846,0,ROUND(Q2845*$E2846,0))),0),0)</f>
        <v>0</v>
      </c>
      <c r="R2847" s="5">
        <f ca="1">IF(AND($G2845,NOT(ISTEXT($G2844)),ISNUMBER(Poczatek),ISNUMBER(Koniec_Projekt)),IFERROR(IF(LataProjekcji=$F2846,IF(AND($G2846=$G2847,$F2846=$F2847),ROUND($D2845-SUM($K2847:Q2847),0),ROUND(R2845*$E2846,0)),IF(LataProjekcji&gt;$F2846,0,ROUND(R2845*$E2846,0))),0),0)</f>
        <v>0</v>
      </c>
      <c r="S2847" s="5">
        <f ca="1">IF(AND($G2845,NOT(ISTEXT($G2844)),ISNUMBER(Poczatek),ISNUMBER(Koniec_Projekt)),IFERROR(IF(LataProjekcji=$F2846,IF(AND($G2846=$G2847,$F2846=$F2847),ROUND($D2845-SUM($K2847:R2847),0),ROUND(S2845*$E2846,0)),IF(LataProjekcji&gt;$F2846,0,ROUND(S2845*$E2846,0))),0),0)</f>
        <v>0</v>
      </c>
      <c r="T2847" s="5">
        <f ca="1">IF(AND($G2845,NOT(ISTEXT($G2844)),ISNUMBER(Poczatek),ISNUMBER(Koniec_Projekt)),IFERROR(IF(LataProjekcji=$F2846,IF(AND($G2846=$G2847,$F2846=$F2847),ROUND($D2845-SUM($K2847:S2847),0),ROUND(T2845*$E2846,0)),IF(LataProjekcji&gt;$F2846,0,ROUND(T2845*$E2846,0))),0),0)</f>
        <v>0</v>
      </c>
      <c r="U2847" s="5">
        <f ca="1">IF(AND($G2845,NOT(ISTEXT($G2844)),ISNUMBER(Poczatek),ISNUMBER(Koniec_Projekt)),IFERROR(IF(LataProjekcji=$F2846,IF(AND($G2846=$G2847,$F2846=$F2847),ROUND($D2845-SUM($K2847:T2847),0),ROUND(U2845*$E2846,0)),IF(LataProjekcji&gt;$F2846,0,ROUND(U2845*$E2846,0))),0),0)</f>
        <v>0</v>
      </c>
      <c r="V2847" s="5">
        <f ca="1">IF(AND($G2845,NOT(ISTEXT($G2844)),ISNUMBER(Poczatek),ISNUMBER(Koniec_Projekt)),IFERROR(IF(LataProjekcji=$F2846,IF(AND($G2846=$G2847,$F2846=$F2847),ROUND($D2845-SUM($K2847:U2847),0),ROUND(V2845*$E2846,0)),IF(LataProjekcji&gt;$F2846,0,ROUND(V2845*$E2846,0))),0),0)</f>
        <v>0</v>
      </c>
      <c r="W2847" s="5">
        <f ca="1">IF(AND($G2845,NOT(ISTEXT($G2844)),ISNUMBER(Poczatek),ISNUMBER(Koniec_Projekt)),IFERROR(IF(LataProjekcji=$F2846,IF(AND($G2846=$G2847,$F2846=$F2847),ROUND($D2845-SUM($K2847:V2847),0),ROUND(W2845*$E2846,0)),IF(LataProjekcji&gt;$F2846,0,ROUND(W2845*$E2846,0))),0),0)</f>
        <v>0</v>
      </c>
      <c r="X2847" s="5">
        <f ca="1">IF(AND($G2845,NOT(ISTEXT($G2844)),ISNUMBER(Poczatek),ISNUMBER(Koniec_Projekt)),IFERROR(IF(LataProjekcji=$F2846,IF(AND($G2846=$G2847,$F2846=$F2847),ROUND($D2845-SUM($K2847:W2847),0),ROUND(X2845*$E2846,0)),IF(LataProjekcji&gt;$F2846,0,ROUND(X2845*$E2846,0))),0),0)</f>
        <v>0</v>
      </c>
    </row>
    <row r="2848" spans="2:24" ht="12.75" hidden="1" thickBot="1">
      <c r="B2848" s="555" t="s">
        <v>804</v>
      </c>
      <c r="C2848" s="556"/>
      <c r="D2848" s="557">
        <f ca="1">IF(D2845&gt;10,ROUND((D2847-1)*E2846,0),E2846)</f>
        <v>0</v>
      </c>
      <c r="E2848" s="557">
        <f ca="1">D2845-D2848</f>
        <v>0</v>
      </c>
      <c r="F2848" s="556"/>
      <c r="G2848" s="556"/>
      <c r="H2848" s="556"/>
      <c r="I2848" s="556"/>
      <c r="J2848" s="556"/>
      <c r="K2848" s="556"/>
      <c r="L2848" s="556"/>
      <c r="M2848" s="556"/>
      <c r="N2848" s="556"/>
      <c r="O2848" s="556"/>
      <c r="P2848" s="556"/>
      <c r="Q2848" s="556"/>
      <c r="R2848" s="556"/>
      <c r="S2848" s="556"/>
      <c r="T2848" s="556"/>
      <c r="U2848" s="556"/>
      <c r="V2848" s="556"/>
      <c r="W2848" s="556"/>
      <c r="X2848" s="556"/>
    </row>
    <row r="2849" spans="2:24" ht="12.75" hidden="1" thickTop="1"/>
    <row r="2850" spans="2:24" ht="12.75" hidden="1" thickBot="1">
      <c r="B2850" s="558" t="str">
        <f ca="1">"nazwa ST: "&amp;B1684</f>
        <v>nazwa ST: 0</v>
      </c>
      <c r="C2850" s="558"/>
      <c r="D2850" s="559">
        <f>D1684</f>
        <v>168</v>
      </c>
      <c r="E2850" s="558"/>
      <c r="F2850" s="558"/>
      <c r="G2850" s="558"/>
      <c r="H2850" s="558"/>
      <c r="I2850" s="558"/>
      <c r="J2850" s="558"/>
      <c r="K2850" s="567" t="str">
        <f t="shared" ref="K2850:X2850" si="1786">LataProjekcji</f>
        <v>Uzupełnij dane</v>
      </c>
      <c r="L2850" s="567" t="str">
        <f t="shared" si="1786"/>
        <v/>
      </c>
      <c r="M2850" s="567" t="str">
        <f t="shared" si="1786"/>
        <v/>
      </c>
      <c r="N2850" s="567" t="str">
        <f t="shared" si="1786"/>
        <v/>
      </c>
      <c r="O2850" s="567" t="str">
        <f t="shared" si="1786"/>
        <v/>
      </c>
      <c r="P2850" s="567" t="str">
        <f t="shared" si="1786"/>
        <v/>
      </c>
      <c r="Q2850" s="567" t="str">
        <f t="shared" si="1786"/>
        <v/>
      </c>
      <c r="R2850" s="567" t="str">
        <f t="shared" si="1786"/>
        <v/>
      </c>
      <c r="S2850" s="567" t="str">
        <f t="shared" si="1786"/>
        <v/>
      </c>
      <c r="T2850" s="567" t="str">
        <f t="shared" si="1786"/>
        <v/>
      </c>
      <c r="U2850" s="567" t="str">
        <f t="shared" si="1786"/>
        <v/>
      </c>
      <c r="V2850" s="567" t="str">
        <f t="shared" si="1786"/>
        <v/>
      </c>
      <c r="W2850" s="567" t="str">
        <f t="shared" si="1786"/>
        <v/>
      </c>
      <c r="X2850" s="567" t="str">
        <f t="shared" si="1786"/>
        <v/>
      </c>
    </row>
    <row r="2851" spans="2:24" hidden="1">
      <c r="B2851" s="554" t="s">
        <v>805</v>
      </c>
      <c r="D2851" s="1">
        <f ca="1">D1685</f>
        <v>1900</v>
      </c>
      <c r="E2851" s="1">
        <f ca="1">E1685</f>
        <v>1</v>
      </c>
      <c r="F2851" s="1">
        <f ca="1">IF(D2852&gt;10,F1685,1)</f>
        <v>1</v>
      </c>
      <c r="G2851" s="553" t="str">
        <f ca="1">IF(ISBLANK(OFFSET($E$269,$D2850,0)),"brak daty",IF(D2852&gt;10,EDATE(OFFSET($E$269,$D2850,0),D2854),DATE(D2851,E2851,1)))</f>
        <v>brak daty</v>
      </c>
      <c r="H2851" s="566" t="b">
        <f ca="1">SUM(K2851:X2851)=D2854</f>
        <v>1</v>
      </c>
      <c r="I2851" s="1" t="s">
        <v>801</v>
      </c>
      <c r="K2851" s="5">
        <f ca="1">IF(AND($G2852,NOT(ISTEXT($G2851)),ISNUMBER(Poczatek),ISNUMBER(Koniec_Projekt)),IFERROR(IF($D2851=LataProjekcji,$F2851,IF($D2851&lt;LataProjekcji,IF((SUM(K2851)+12)&lt;$D2854,12,$D2854-SUM(K2851)),0)),0),0)</f>
        <v>0</v>
      </c>
      <c r="L2851" s="5">
        <f ca="1">IF(AND($G2852,NOT(ISTEXT($G2851)),ISNUMBER(Poczatek),ISNUMBER(Koniec_Projekt)),IFERROR(IF($D2851=LataProjekcji,$F2851,IF($D2851&lt;LataProjekcji,IF((SUM($K2851:K2851)+12)&lt;$D2854,12,$D2854-SUM($K2851:K2851)),0)),0),0)</f>
        <v>0</v>
      </c>
      <c r="M2851" s="5">
        <f ca="1">IF(AND($G2852,NOT(ISTEXT($G2851)),ISNUMBER(Poczatek),ISNUMBER(Koniec_Projekt)),IFERROR(IF($D2851=LataProjekcji,$F2851,IF($D2851&lt;LataProjekcji,IF((SUM($K2851:L2851)+12)&lt;$D2854,12,$D2854-SUM($K2851:L2851)),0)),0),0)</f>
        <v>0</v>
      </c>
      <c r="N2851" s="5">
        <f ca="1">IF(AND($G2852,NOT(ISTEXT($G2851)),ISNUMBER(Poczatek),ISNUMBER(Koniec_Projekt)),IFERROR(IF($D2851=LataProjekcji,$F2851,IF($D2851&lt;LataProjekcji,IF((SUM($K2851:M2851)+12)&lt;$D2854,12,$D2854-SUM($K2851:M2851)),0)),0),0)</f>
        <v>0</v>
      </c>
      <c r="O2851" s="5">
        <f ca="1">IF(AND($G2852,NOT(ISTEXT($G2851)),ISNUMBER(Poczatek),ISNUMBER(Koniec_Projekt)),IFERROR(IF($D2851=LataProjekcji,$F2851,IF($D2851&lt;LataProjekcji,IF((SUM($K2851:N2851)+12)&lt;$D2854,12,$D2854-SUM($K2851:N2851)),0)),0),0)</f>
        <v>0</v>
      </c>
      <c r="P2851" s="5">
        <f ca="1">IF(AND($G2852,NOT(ISTEXT($G2851)),ISNUMBER(Poczatek),ISNUMBER(Koniec_Projekt)),IFERROR(IF($D2851=LataProjekcji,$F2851,IF($D2851&lt;LataProjekcji,IF((SUM($K2851:O2851)+12)&lt;$D2854,12,$D2854-SUM($K2851:O2851)),0)),0),0)</f>
        <v>0</v>
      </c>
      <c r="Q2851" s="5">
        <f ca="1">IF(AND($G2852,NOT(ISTEXT($G2851)),ISNUMBER(Poczatek),ISNUMBER(Koniec_Projekt)),IFERROR(IF($D2851=LataProjekcji,$F2851,IF($D2851&lt;LataProjekcji,IF((SUM($K2851:P2851)+12)&lt;$D2854,12,$D2854-SUM($K2851:P2851)),0)),0),0)</f>
        <v>0</v>
      </c>
      <c r="R2851" s="5">
        <f ca="1">IF(AND($G2852,NOT(ISTEXT($G2851)),ISNUMBER(Poczatek),ISNUMBER(Koniec_Projekt)),IFERROR(IF($D2851=LataProjekcji,$F2851,IF($D2851&lt;LataProjekcji,IF((SUM($K2851:Q2851)+12)&lt;$D2854,12,$D2854-SUM($K2851:Q2851)),0)),0),0)</f>
        <v>0</v>
      </c>
      <c r="S2851" s="5">
        <f ca="1">IF(AND($G2852,NOT(ISTEXT($G2851)),ISNUMBER(Poczatek),ISNUMBER(Koniec_Projekt)),IFERROR(IF($D2851=LataProjekcji,$F2851,IF($D2851&lt;LataProjekcji,IF((SUM($K2851:R2851)+12)&lt;$D2854,12,$D2854-SUM($K2851:R2851)),0)),0),0)</f>
        <v>0</v>
      </c>
      <c r="T2851" s="5">
        <f ca="1">IF(AND($G2852,NOT(ISTEXT($G2851)),ISNUMBER(Poczatek),ISNUMBER(Koniec_Projekt)),IFERROR(IF($D2851=LataProjekcji,$F2851,IF($D2851&lt;LataProjekcji,IF((SUM($K2851:S2851)+12)&lt;$D2854,12,$D2854-SUM($K2851:S2851)),0)),0),0)</f>
        <v>0</v>
      </c>
      <c r="U2851" s="5">
        <f ca="1">IF(AND($G2852,NOT(ISTEXT($G2851)),ISNUMBER(Poczatek),ISNUMBER(Koniec_Projekt)),IFERROR(IF($D2851=LataProjekcji,$F2851,IF($D2851&lt;LataProjekcji,IF((SUM($K2851:T2851)+12)&lt;$D2854,12,$D2854-SUM($K2851:T2851)),0)),0),0)</f>
        <v>0</v>
      </c>
      <c r="V2851" s="5">
        <f ca="1">IF(AND($G2852,NOT(ISTEXT($G2851)),ISNUMBER(Poczatek),ISNUMBER(Koniec_Projekt)),IFERROR(IF($D2851=LataProjekcji,$F2851,IF($D2851&lt;LataProjekcji,IF((SUM($K2851:U2851)+12)&lt;$D2854,12,$D2854-SUM($K2851:U2851)),0)),0),0)</f>
        <v>0</v>
      </c>
      <c r="W2851" s="5">
        <f ca="1">IF(AND($G2852,NOT(ISTEXT($G2851)),ISNUMBER(Poczatek),ISNUMBER(Koniec_Projekt)),IFERROR(IF($D2851=LataProjekcji,$F2851,IF($D2851&lt;LataProjekcji,IF((SUM($K2851:V2851)+12)&lt;$D2854,12,$D2854-SUM($K2851:V2851)),0)),0),0)</f>
        <v>0</v>
      </c>
      <c r="X2851" s="5">
        <f ca="1">IF(AND($G2852,NOT(ISTEXT($G2851)),ISNUMBER(Poczatek),ISNUMBER(Koniec_Projekt)),IFERROR(IF($D2851=LataProjekcji,$F2851,IF($D2851&lt;LataProjekcji,IF((SUM($K2851:W2851)+12)&lt;$D2854,12,$D2854-SUM($K2851:W2851)),0)),0),0)</f>
        <v>0</v>
      </c>
    </row>
    <row r="2852" spans="2:24" hidden="1">
      <c r="B2852" s="554" t="s">
        <v>807</v>
      </c>
      <c r="D2852" s="5">
        <f ca="1">D1686</f>
        <v>0</v>
      </c>
      <c r="E2852" s="474">
        <f ca="1">E1686</f>
        <v>0</v>
      </c>
      <c r="F2852" s="474">
        <f ca="1">F1686</f>
        <v>0</v>
      </c>
      <c r="G2852" s="1" t="b">
        <f>NOT(ISBLANK(am_maszyny))</f>
        <v>0</v>
      </c>
      <c r="H2852" s="566" t="b">
        <f ca="1">SUM(K2852:X2852)=E2854</f>
        <v>1</v>
      </c>
      <c r="I2852" s="1" t="s">
        <v>802</v>
      </c>
      <c r="K2852" s="565">
        <f ca="1">IF(AND($G2852,NOT(ISTEXT($G2851)),ISNUMBER(Poczatek),ISNUMBER(Koniec_Projekt)),IFERROR(IF($D2851=LataProjekcji,IF($F2851&gt;$E2854,$E2854,$F2851),IF($D2854&gt;=$E2854,(IF($D2851&lt;LataProjekcji,IF((SUM(J2852:$K2852)+12)&lt;$E2854,12,$E2854-SUM(J2852:$K2852)),0)),(IF($D2851&lt;LataProjekcji,IF((SUM(J2852:$K2852)+12)&lt;$D2854,12,$D2854-SUM(J2852:$K2852)),0)))),0),0)</f>
        <v>0</v>
      </c>
      <c r="L2852" s="565">
        <f ca="1">IF(AND($G2852,NOT(ISTEXT($G2851)),ISNUMBER(Poczatek),ISNUMBER(Koniec_Projekt)),IFERROR(IF($D2851=LataProjekcji,IF($F2851&gt;$E2854,$E2854,$F2851),IF($D2854&gt;=$E2854,(IF($D2851&lt;LataProjekcji,IF((SUM($K2852:K2852)+12)&lt;$E2854,12,$E2854-SUM($K2852:K2852)),0)),(IF($D2851&lt;LataProjekcji,IF((SUM($K2852:K2852)+12)&lt;$D2854,12,$D2854-SUM($K2852:K2852)),0)))),0),0)</f>
        <v>0</v>
      </c>
      <c r="M2852" s="565">
        <f ca="1">IF(AND($G2852,NOT(ISTEXT($G2851)),ISNUMBER(Poczatek),ISNUMBER(Koniec_Projekt)),IFERROR(IF($D2851=LataProjekcji,IF($F2851&gt;$E2854,$E2854,$F2851),IF($D2854&gt;=$E2854,(IF($D2851&lt;LataProjekcji,IF((SUM($K2852:L2852)+12)&lt;$E2854,12,$E2854-SUM($K2852:L2852)),0)),(IF($D2851&lt;LataProjekcji,IF((SUM($K2852:L2852)+12)&lt;$D2854,12,$D2854-SUM($K2852:L2852)),0)))),0),0)</f>
        <v>0</v>
      </c>
      <c r="N2852" s="565">
        <f ca="1">IF(AND($G2852,NOT(ISTEXT($G2851)),ISNUMBER(Poczatek),ISNUMBER(Koniec_Projekt)),IFERROR(IF($D2851=LataProjekcji,IF($F2851&gt;$E2854,$E2854,$F2851),IF($D2854&gt;=$E2854,(IF($D2851&lt;LataProjekcji,IF((SUM($K2852:M2852)+12)&lt;$E2854,12,$E2854-SUM($K2852:M2852)),0)),(IF($D2851&lt;LataProjekcji,IF((SUM($K2852:M2852)+12)&lt;$D2854,12,$D2854-SUM($K2852:M2852)),0)))),0),0)</f>
        <v>0</v>
      </c>
      <c r="O2852" s="565">
        <f ca="1">IF(AND($G2852,NOT(ISTEXT($G2851)),ISNUMBER(Poczatek),ISNUMBER(Koniec_Projekt)),IFERROR(IF($D2851=LataProjekcji,IF($F2851&gt;$E2854,$E2854,$F2851),IF($D2854&gt;=$E2854,(IF($D2851&lt;LataProjekcji,IF((SUM($K2852:N2852)+12)&lt;$E2854,12,$E2854-SUM($K2852:N2852)),0)),(IF($D2851&lt;LataProjekcji,IF((SUM($K2852:N2852)+12)&lt;$D2854,12,$D2854-SUM($K2852:N2852)),0)))),0),0)</f>
        <v>0</v>
      </c>
      <c r="P2852" s="565">
        <f ca="1">IF(AND($G2852,NOT(ISTEXT($G2851)),ISNUMBER(Poczatek),ISNUMBER(Koniec_Projekt)),IFERROR(IF($D2851=LataProjekcji,IF($F2851&gt;$E2854,$E2854,$F2851),IF($D2854&gt;=$E2854,(IF($D2851&lt;LataProjekcji,IF((SUM($K2852:O2852)+12)&lt;$E2854,12,$E2854-SUM($K2852:O2852)),0)),(IF($D2851&lt;LataProjekcji,IF((SUM($K2852:O2852)+12)&lt;$D2854,12,$D2854-SUM($K2852:O2852)),0)))),0),0)</f>
        <v>0</v>
      </c>
      <c r="Q2852" s="565">
        <f ca="1">IF(AND($G2852,NOT(ISTEXT($G2851)),ISNUMBER(Poczatek),ISNUMBER(Koniec_Projekt)),IFERROR(IF($D2851=LataProjekcji,IF($F2851&gt;$E2854,$E2854,$F2851),IF($D2854&gt;=$E2854,(IF($D2851&lt;LataProjekcji,IF((SUM($K2852:P2852)+12)&lt;$E2854,12,$E2854-SUM($K2852:P2852)),0)),(IF($D2851&lt;LataProjekcji,IF((SUM($K2852:P2852)+12)&lt;$D2854,12,$D2854-SUM($K2852:P2852)),0)))),0),0)</f>
        <v>0</v>
      </c>
      <c r="R2852" s="565">
        <f ca="1">IF(AND($G2852,NOT(ISTEXT($G2851)),ISNUMBER(Poczatek),ISNUMBER(Koniec_Projekt)),IFERROR(IF($D2851=LataProjekcji,IF($F2851&gt;$E2854,$E2854,$F2851),IF($D2854&gt;=$E2854,(IF($D2851&lt;LataProjekcji,IF((SUM($K2852:Q2852)+12)&lt;$E2854,12,$E2854-SUM($K2852:Q2852)),0)),(IF($D2851&lt;LataProjekcji,IF((SUM($K2852:Q2852)+12)&lt;$D2854,12,$D2854-SUM($K2852:Q2852)),0)))),0),0)</f>
        <v>0</v>
      </c>
      <c r="S2852" s="565">
        <f ca="1">IF(AND($G2852,NOT(ISTEXT($G2851)),ISNUMBER(Poczatek),ISNUMBER(Koniec_Projekt)),IFERROR(IF($D2851=LataProjekcji,IF($F2851&gt;$E2854,$E2854,$F2851),IF($D2854&gt;=$E2854,(IF($D2851&lt;LataProjekcji,IF((SUM($K2852:R2852)+12)&lt;$E2854,12,$E2854-SUM($K2852:R2852)),0)),(IF($D2851&lt;LataProjekcji,IF((SUM($K2852:R2852)+12)&lt;$D2854,12,$D2854-SUM($K2852:R2852)),0)))),0),0)</f>
        <v>0</v>
      </c>
      <c r="T2852" s="565">
        <f ca="1">IF(AND($G2852,NOT(ISTEXT($G2851)),ISNUMBER(Poczatek),ISNUMBER(Koniec_Projekt)),IFERROR(IF($D2851=LataProjekcji,IF($F2851&gt;$E2854,$E2854,$F2851),IF($D2854&gt;=$E2854,(IF($D2851&lt;LataProjekcji,IF((SUM($K2852:S2852)+12)&lt;$E2854,12,$E2854-SUM($K2852:S2852)),0)),(IF($D2851&lt;LataProjekcji,IF((SUM($K2852:S2852)+12)&lt;$D2854,12,$D2854-SUM($K2852:S2852)),0)))),0),0)</f>
        <v>0</v>
      </c>
      <c r="U2852" s="565">
        <f ca="1">IF(AND($G2852,NOT(ISTEXT($G2851)),ISNUMBER(Poczatek),ISNUMBER(Koniec_Projekt)),IFERROR(IF($D2851=LataProjekcji,IF($F2851&gt;$E2854,$E2854,$F2851),IF($D2854&gt;=$E2854,(IF($D2851&lt;LataProjekcji,IF((SUM($K2852:T2852)+12)&lt;$E2854,12,$E2854-SUM($K2852:T2852)),0)),(IF($D2851&lt;LataProjekcji,IF((SUM($K2852:T2852)+12)&lt;$D2854,12,$D2854-SUM($K2852:T2852)),0)))),0),0)</f>
        <v>0</v>
      </c>
      <c r="V2852" s="565">
        <f ca="1">IF(AND($G2852,NOT(ISTEXT($G2851)),ISNUMBER(Poczatek),ISNUMBER(Koniec_Projekt)),IFERROR(IF($D2851=LataProjekcji,IF($F2851&gt;$E2854,$E2854,$F2851),IF($D2854&gt;=$E2854,(IF($D2851&lt;LataProjekcji,IF((SUM($K2852:U2852)+12)&lt;$E2854,12,$E2854-SUM($K2852:U2852)),0)),(IF($D2851&lt;LataProjekcji,IF((SUM($K2852:U2852)+12)&lt;$D2854,12,$D2854-SUM($K2852:U2852)),0)))),0),0)</f>
        <v>0</v>
      </c>
      <c r="W2852" s="565">
        <f ca="1">IF(AND($G2852,NOT(ISTEXT($G2851)),ISNUMBER(Poczatek),ISNUMBER(Koniec_Projekt)),IFERROR(IF($D2851=LataProjekcji,IF($F2851&gt;$E2854,$E2854,$F2851),IF($D2854&gt;=$E2854,(IF($D2851&lt;LataProjekcji,IF((SUM($K2852:V2852)+12)&lt;$E2854,12,$E2854-SUM($K2852:V2852)),0)),(IF($D2851&lt;LataProjekcji,IF((SUM($K2852:V2852)+12)&lt;$D2854,12,$D2854-SUM($K2852:V2852)),0)))),0),0)</f>
        <v>0</v>
      </c>
      <c r="X2852" s="565">
        <f ca="1">IF(AND($G2852,NOT(ISTEXT($G2851)),ISNUMBER(Poczatek),ISNUMBER(Koniec_Projekt)),IFERROR(IF($D2851=LataProjekcji,IF($F2851&gt;$E2854,$E2854,$F2851),IF($D2854&gt;=$E2854,(IF($D2851&lt;LataProjekcji,IF((SUM($K2852:W2852)+12)&lt;$E2854,12,$E2854-SUM($K2852:W2852)),0)),(IF($D2851&lt;LataProjekcji,IF((SUM($K2852:W2852)+12)&lt;$D2854,12,$D2854-SUM($K2852:W2852)),0)))),0),0)</f>
        <v>0</v>
      </c>
    </row>
    <row r="2853" spans="2:24" hidden="1">
      <c r="B2853" s="554" t="s">
        <v>806</v>
      </c>
      <c r="D2853" s="474">
        <f ca="1">D1687</f>
        <v>0</v>
      </c>
      <c r="E2853" s="474">
        <f ca="1">IF(D2852&gt;10,ROUND(D2853/12,2),D2853)</f>
        <v>0</v>
      </c>
      <c r="F2853" s="552">
        <f>Koniec_Projekt</f>
        <v>0</v>
      </c>
      <c r="G2853" s="330">
        <f>Miesiac_Koniec_Projekt</f>
        <v>0</v>
      </c>
      <c r="H2853" s="566" t="b">
        <f ca="1">SUM(K2853:X2853)=D2852</f>
        <v>1</v>
      </c>
      <c r="I2853" s="1" t="s">
        <v>739</v>
      </c>
      <c r="K2853" s="256">
        <f ca="1">IF(AND($G2852,NOT(ISTEXT($G2851)),ISNUMBER(Poczatek),ISNUMBER(Koniec_Projekt)),IFERROR(IF(LataProjekcji=$F2854,ROUND($D2852,0),ROUND(K2851*$E2853,0)),0),0)</f>
        <v>0</v>
      </c>
      <c r="L2853" s="5">
        <f ca="1">IF(AND($G2852,NOT(ISTEXT($G2851)),ISNUMBER(Poczatek),ISNUMBER(Koniec_Projekt)),IFERROR(IF(LataProjekcji=$F2854,ROUND($D2852-SUM(K2853:$K2853),0),ROUND(L2851*$E2853,0)),0),0)</f>
        <v>0</v>
      </c>
      <c r="M2853" s="5">
        <f ca="1">IF(AND($G2852,NOT(ISTEXT($G2851)),ISNUMBER(Poczatek),ISNUMBER(Koniec_Projekt)),IFERROR(IF(LataProjekcji=$F2854,ROUND($D2852-SUM($K2853:L2853),0),ROUND(M2851*$E2853,0)),0),0)</f>
        <v>0</v>
      </c>
      <c r="N2853" s="5">
        <f ca="1">IF(AND($G2852,NOT(ISTEXT($G2851)),ISNUMBER(Poczatek),ISNUMBER(Koniec_Projekt)),IFERROR(IF(LataProjekcji=$F2854,ROUND($D2852-SUM($K2853:M2853),0),ROUND(N2851*$E2853,0)),0),0)</f>
        <v>0</v>
      </c>
      <c r="O2853" s="5">
        <f ca="1">IF(AND($G2852,NOT(ISTEXT($G2851)),ISNUMBER(Poczatek),ISNUMBER(Koniec_Projekt)),IFERROR(IF(LataProjekcji=$F2854,ROUND($D2852-SUM($K2853:N2853),0),ROUND(O2851*$E2853,0)),0),0)</f>
        <v>0</v>
      </c>
      <c r="P2853" s="5">
        <f ca="1">IF(AND($G2852,NOT(ISTEXT($G2851)),ISNUMBER(Poczatek),ISNUMBER(Koniec_Projekt)),IFERROR(IF(LataProjekcji=$F2854,ROUND($D2852-SUM($K2853:O2853),0),ROUND(P2851*$E2853,0)),0),0)</f>
        <v>0</v>
      </c>
      <c r="Q2853" s="5">
        <f ca="1">IF(AND($G2852,NOT(ISTEXT($G2851)),ISNUMBER(Poczatek),ISNUMBER(Koniec_Projekt)),IFERROR(IF(LataProjekcji=$F2854,ROUND($D2852-SUM($K2853:P2853),0),ROUND(Q2851*$E2853,0)),0),0)</f>
        <v>0</v>
      </c>
      <c r="R2853" s="5">
        <f ca="1">IF(AND($G2852,NOT(ISTEXT($G2851)),ISNUMBER(Poczatek),ISNUMBER(Koniec_Projekt)),IFERROR(IF(LataProjekcji=$F2854,ROUND($D2852-SUM($K2853:Q2853),0),ROUND(R2851*$E2853,0)),0),0)</f>
        <v>0</v>
      </c>
      <c r="S2853" s="5">
        <f ca="1">IF(AND($G2852,NOT(ISTEXT($G2851)),ISNUMBER(Poczatek),ISNUMBER(Koniec_Projekt)),IFERROR(IF(LataProjekcji=$F2854,ROUND($D2852-SUM($K2853:R2853),0),ROUND(S2851*$E2853,0)),0),0)</f>
        <v>0</v>
      </c>
      <c r="T2853" s="5">
        <f ca="1">IF(AND($G2852,NOT(ISTEXT($G2851)),ISNUMBER(Poczatek),ISNUMBER(Koniec_Projekt)),IFERROR(IF(LataProjekcji=$F2854,ROUND($D2852-SUM($K2853:S2853),0),ROUND(T2851*$E2853,0)),0),0)</f>
        <v>0</v>
      </c>
      <c r="U2853" s="5">
        <f ca="1">IF(AND($G2852,NOT(ISTEXT($G2851)),ISNUMBER(Poczatek),ISNUMBER(Koniec_Projekt)),IFERROR(IF(LataProjekcji=$F2854,ROUND($D2852-SUM($K2853:T2853),0),ROUND(U2851*$E2853,0)),0),0)</f>
        <v>0</v>
      </c>
      <c r="V2853" s="5">
        <f ca="1">IF(AND($G2852,NOT(ISTEXT($G2851)),ISNUMBER(Poczatek),ISNUMBER(Koniec_Projekt)),IFERROR(IF(LataProjekcji=$F2854,ROUND($D2852-SUM($K2853:U2853),0),ROUND(V2851*$E2853,0)),0),0)</f>
        <v>0</v>
      </c>
      <c r="W2853" s="5">
        <f ca="1">IF(AND($G2852,NOT(ISTEXT($G2851)),ISNUMBER(Poczatek),ISNUMBER(Koniec_Projekt)),IFERROR(IF(LataProjekcji=$F2854,ROUND($D2852-SUM($K2853:V2853),0),ROUND(W2851*$E2853,0)),0),0)</f>
        <v>0</v>
      </c>
      <c r="X2853" s="5">
        <f ca="1">IF(AND($G2852,NOT(ISTEXT($G2851)),ISNUMBER(Poczatek),ISNUMBER(Koniec_Projekt)),IFERROR(IF(LataProjekcji=$F2854,ROUND($D2852-SUM($K2853:W2853),0),ROUND(X2851*$E2853,0)),0),0)</f>
        <v>0</v>
      </c>
    </row>
    <row r="2854" spans="2:24" hidden="1">
      <c r="B2854" s="554" t="s">
        <v>803</v>
      </c>
      <c r="D2854" s="1">
        <f ca="1">IFERROR(ROUNDUP(D2852/E2853,0),0)</f>
        <v>0</v>
      </c>
      <c r="E2854" s="1">
        <f ca="1">IF(D2854=0,0,DATEDIF(DATE(D2851,E2851,1),DATE(F2853,G2853,1),"m"))</f>
        <v>0</v>
      </c>
      <c r="F2854" s="1" t="str">
        <f ca="1">IFERROR(YEAR(G2851),"brak daty")</f>
        <v>brak daty</v>
      </c>
      <c r="G2854" s="1" t="str">
        <f ca="1">IFERROR(MONTH(G2851),"brak daty")</f>
        <v>brak daty</v>
      </c>
      <c r="I2854" s="1" t="s">
        <v>444</v>
      </c>
      <c r="K2854" s="5">
        <f ca="1">IF(AND($G2852,NOT(ISTEXT($G2851)),ISNUMBER(Poczatek),ISNUMBER(Koniec_Projekt)),IFERROR(IF(LataProjekcji=$F2853,IF(AND($G2853=$G2854,$F2853=$F2854),ROUND($D2852-SUM($K2854),0),ROUND(K2852*$E2853,0)),IF(LataProjekcji&gt;$F2853,0,ROUND(K2852*$E2853,0))),0),0)</f>
        <v>0</v>
      </c>
      <c r="L2854" s="5">
        <f ca="1">IF(AND($G2852,NOT(ISTEXT($G2851)),ISNUMBER(Poczatek),ISNUMBER(Koniec_Projekt)),IFERROR(IF(LataProjekcji=$F2853,IF(AND($G2853=$G2854,$F2853=$F2854),ROUND($D2852-SUM($K2854:K2854),0),ROUND(L2852*$E2853,0)),IF(LataProjekcji&gt;$F2853,0,ROUND(L2852*$E2853,0))),0),0)</f>
        <v>0</v>
      </c>
      <c r="M2854" s="5">
        <f ca="1">IF(AND($G2852,NOT(ISTEXT($G2851)),ISNUMBER(Poczatek),ISNUMBER(Koniec_Projekt)),IFERROR(IF(LataProjekcji=$F2853,IF(AND($G2853=$G2854,$F2853=$F2854),ROUND($D2852-SUM($K2854:L2854),0),ROUND(M2852*$E2853,0)),IF(LataProjekcji&gt;$F2853,0,ROUND(M2852*$E2853,0))),0),0)</f>
        <v>0</v>
      </c>
      <c r="N2854" s="5">
        <f ca="1">IF(AND($G2852,NOT(ISTEXT($G2851)),ISNUMBER(Poczatek),ISNUMBER(Koniec_Projekt)),IFERROR(IF(LataProjekcji=$F2853,IF(AND($G2853=$G2854,$F2853=$F2854),ROUND($D2852-SUM($K2854:M2854),0),ROUND(N2852*$E2853,0)),IF(LataProjekcji&gt;$F2853,0,ROUND(N2852*$E2853,0))),0),0)</f>
        <v>0</v>
      </c>
      <c r="O2854" s="5">
        <f ca="1">IF(AND($G2852,NOT(ISTEXT($G2851)),ISNUMBER(Poczatek),ISNUMBER(Koniec_Projekt)),IFERROR(IF(LataProjekcji=$F2853,IF(AND($G2853=$G2854,$F2853=$F2854),ROUND($D2852-SUM($K2854:N2854),0),ROUND(O2852*$E2853,0)),IF(LataProjekcji&gt;$F2853,0,ROUND(O2852*$E2853,0))),0),0)</f>
        <v>0</v>
      </c>
      <c r="P2854" s="5">
        <f ca="1">IF(AND($G2852,NOT(ISTEXT($G2851)),ISNUMBER(Poczatek),ISNUMBER(Koniec_Projekt)),IFERROR(IF(LataProjekcji=$F2853,IF(AND($G2853=$G2854,$F2853=$F2854),ROUND($D2852-SUM($K2854:O2854),0),ROUND(P2852*$E2853,0)),IF(LataProjekcji&gt;$F2853,0,ROUND(P2852*$E2853,0))),0),0)</f>
        <v>0</v>
      </c>
      <c r="Q2854" s="5">
        <f ca="1">IF(AND($G2852,NOT(ISTEXT($G2851)),ISNUMBER(Poczatek),ISNUMBER(Koniec_Projekt)),IFERROR(IF(LataProjekcji=$F2853,IF(AND($G2853=$G2854,$F2853=$F2854),ROUND($D2852-SUM($K2854:P2854),0),ROUND(Q2852*$E2853,0)),IF(LataProjekcji&gt;$F2853,0,ROUND(Q2852*$E2853,0))),0),0)</f>
        <v>0</v>
      </c>
      <c r="R2854" s="5">
        <f ca="1">IF(AND($G2852,NOT(ISTEXT($G2851)),ISNUMBER(Poczatek),ISNUMBER(Koniec_Projekt)),IFERROR(IF(LataProjekcji=$F2853,IF(AND($G2853=$G2854,$F2853=$F2854),ROUND($D2852-SUM($K2854:Q2854),0),ROUND(R2852*$E2853,0)),IF(LataProjekcji&gt;$F2853,0,ROUND(R2852*$E2853,0))),0),0)</f>
        <v>0</v>
      </c>
      <c r="S2854" s="5">
        <f ca="1">IF(AND($G2852,NOT(ISTEXT($G2851)),ISNUMBER(Poczatek),ISNUMBER(Koniec_Projekt)),IFERROR(IF(LataProjekcji=$F2853,IF(AND($G2853=$G2854,$F2853=$F2854),ROUND($D2852-SUM($K2854:R2854),0),ROUND(S2852*$E2853,0)),IF(LataProjekcji&gt;$F2853,0,ROUND(S2852*$E2853,0))),0),0)</f>
        <v>0</v>
      </c>
      <c r="T2854" s="5">
        <f ca="1">IF(AND($G2852,NOT(ISTEXT($G2851)),ISNUMBER(Poczatek),ISNUMBER(Koniec_Projekt)),IFERROR(IF(LataProjekcji=$F2853,IF(AND($G2853=$G2854,$F2853=$F2854),ROUND($D2852-SUM($K2854:S2854),0),ROUND(T2852*$E2853,0)),IF(LataProjekcji&gt;$F2853,0,ROUND(T2852*$E2853,0))),0),0)</f>
        <v>0</v>
      </c>
      <c r="U2854" s="5">
        <f ca="1">IF(AND($G2852,NOT(ISTEXT($G2851)),ISNUMBER(Poczatek),ISNUMBER(Koniec_Projekt)),IFERROR(IF(LataProjekcji=$F2853,IF(AND($G2853=$G2854,$F2853=$F2854),ROUND($D2852-SUM($K2854:T2854),0),ROUND(U2852*$E2853,0)),IF(LataProjekcji&gt;$F2853,0,ROUND(U2852*$E2853,0))),0),0)</f>
        <v>0</v>
      </c>
      <c r="V2854" s="5">
        <f ca="1">IF(AND($G2852,NOT(ISTEXT($G2851)),ISNUMBER(Poczatek),ISNUMBER(Koniec_Projekt)),IFERROR(IF(LataProjekcji=$F2853,IF(AND($G2853=$G2854,$F2853=$F2854),ROUND($D2852-SUM($K2854:U2854),0),ROUND(V2852*$E2853,0)),IF(LataProjekcji&gt;$F2853,0,ROUND(V2852*$E2853,0))),0),0)</f>
        <v>0</v>
      </c>
      <c r="W2854" s="5">
        <f ca="1">IF(AND($G2852,NOT(ISTEXT($G2851)),ISNUMBER(Poczatek),ISNUMBER(Koniec_Projekt)),IFERROR(IF(LataProjekcji=$F2853,IF(AND($G2853=$G2854,$F2853=$F2854),ROUND($D2852-SUM($K2854:V2854),0),ROUND(W2852*$E2853,0)),IF(LataProjekcji&gt;$F2853,0,ROUND(W2852*$E2853,0))),0),0)</f>
        <v>0</v>
      </c>
      <c r="X2854" s="5">
        <f ca="1">IF(AND($G2852,NOT(ISTEXT($G2851)),ISNUMBER(Poczatek),ISNUMBER(Koniec_Projekt)),IFERROR(IF(LataProjekcji=$F2853,IF(AND($G2853=$G2854,$F2853=$F2854),ROUND($D2852-SUM($K2854:W2854),0),ROUND(X2852*$E2853,0)),IF(LataProjekcji&gt;$F2853,0,ROUND(X2852*$E2853,0))),0),0)</f>
        <v>0</v>
      </c>
    </row>
    <row r="2855" spans="2:24" ht="12.75" hidden="1" thickBot="1">
      <c r="B2855" s="555" t="s">
        <v>804</v>
      </c>
      <c r="C2855" s="556"/>
      <c r="D2855" s="557">
        <f ca="1">IF(D2852&gt;10,ROUND((D2854-1)*E2853,0),E2853)</f>
        <v>0</v>
      </c>
      <c r="E2855" s="557">
        <f ca="1">D2852-D2855</f>
        <v>0</v>
      </c>
      <c r="F2855" s="556"/>
      <c r="G2855" s="556"/>
      <c r="H2855" s="556"/>
      <c r="I2855" s="556"/>
      <c r="J2855" s="556"/>
      <c r="K2855" s="556"/>
      <c r="L2855" s="556"/>
      <c r="M2855" s="556"/>
      <c r="N2855" s="556"/>
      <c r="O2855" s="556"/>
      <c r="P2855" s="556"/>
      <c r="Q2855" s="556"/>
      <c r="R2855" s="556"/>
      <c r="S2855" s="556"/>
      <c r="T2855" s="556"/>
      <c r="U2855" s="556"/>
      <c r="V2855" s="556"/>
      <c r="W2855" s="556"/>
      <c r="X2855" s="556"/>
    </row>
    <row r="2856" spans="2:24" ht="12.75" hidden="1" thickTop="1"/>
    <row r="2857" spans="2:24" ht="12.75" hidden="1" thickBot="1">
      <c r="B2857" s="558" t="str">
        <f ca="1">"nazwa ST: "&amp;B1691</f>
        <v>nazwa ST: 0</v>
      </c>
      <c r="C2857" s="558"/>
      <c r="D2857" s="559">
        <f>D1691</f>
        <v>169</v>
      </c>
      <c r="E2857" s="558"/>
      <c r="F2857" s="558"/>
      <c r="G2857" s="558"/>
      <c r="H2857" s="558"/>
      <c r="I2857" s="558"/>
      <c r="J2857" s="558"/>
      <c r="K2857" s="567" t="str">
        <f t="shared" ref="K2857:X2857" si="1787">LataProjekcji</f>
        <v>Uzupełnij dane</v>
      </c>
      <c r="L2857" s="567" t="str">
        <f t="shared" si="1787"/>
        <v/>
      </c>
      <c r="M2857" s="567" t="str">
        <f t="shared" si="1787"/>
        <v/>
      </c>
      <c r="N2857" s="567" t="str">
        <f t="shared" si="1787"/>
        <v/>
      </c>
      <c r="O2857" s="567" t="str">
        <f t="shared" si="1787"/>
        <v/>
      </c>
      <c r="P2857" s="567" t="str">
        <f t="shared" si="1787"/>
        <v/>
      </c>
      <c r="Q2857" s="567" t="str">
        <f t="shared" si="1787"/>
        <v/>
      </c>
      <c r="R2857" s="567" t="str">
        <f t="shared" si="1787"/>
        <v/>
      </c>
      <c r="S2857" s="567" t="str">
        <f t="shared" si="1787"/>
        <v/>
      </c>
      <c r="T2857" s="567" t="str">
        <f t="shared" si="1787"/>
        <v/>
      </c>
      <c r="U2857" s="567" t="str">
        <f t="shared" si="1787"/>
        <v/>
      </c>
      <c r="V2857" s="567" t="str">
        <f t="shared" si="1787"/>
        <v/>
      </c>
      <c r="W2857" s="567" t="str">
        <f t="shared" si="1787"/>
        <v/>
      </c>
      <c r="X2857" s="567" t="str">
        <f t="shared" si="1787"/>
        <v/>
      </c>
    </row>
    <row r="2858" spans="2:24" hidden="1">
      <c r="B2858" s="554" t="s">
        <v>805</v>
      </c>
      <c r="D2858" s="1">
        <f ca="1">D1692</f>
        <v>1900</v>
      </c>
      <c r="E2858" s="1">
        <f ca="1">E1692</f>
        <v>1</v>
      </c>
      <c r="F2858" s="1">
        <f ca="1">IF(D2859&gt;10,F1692,1)</f>
        <v>1</v>
      </c>
      <c r="G2858" s="553" t="str">
        <f ca="1">IF(ISBLANK(OFFSET($E$269,$D2857,0)),"brak daty",IF(D2859&gt;10,EDATE(OFFSET($E$269,$D2857,0),D2861),DATE(D2858,E2858,1)))</f>
        <v>brak daty</v>
      </c>
      <c r="H2858" s="566" t="b">
        <f ca="1">SUM(K2858:X2858)=D2861</f>
        <v>1</v>
      </c>
      <c r="I2858" s="1" t="s">
        <v>801</v>
      </c>
      <c r="K2858" s="5">
        <f ca="1">IF(AND($G2859,NOT(ISTEXT($G2858)),ISNUMBER(Poczatek),ISNUMBER(Koniec_Projekt)),IFERROR(IF($D2858=LataProjekcji,$F2858,IF($D2858&lt;LataProjekcji,IF((SUM(K2858)+12)&lt;$D2861,12,$D2861-SUM(K2858)),0)),0),0)</f>
        <v>0</v>
      </c>
      <c r="L2858" s="5">
        <f ca="1">IF(AND($G2859,NOT(ISTEXT($G2858)),ISNUMBER(Poczatek),ISNUMBER(Koniec_Projekt)),IFERROR(IF($D2858=LataProjekcji,$F2858,IF($D2858&lt;LataProjekcji,IF((SUM($K2858:K2858)+12)&lt;$D2861,12,$D2861-SUM($K2858:K2858)),0)),0),0)</f>
        <v>0</v>
      </c>
      <c r="M2858" s="5">
        <f ca="1">IF(AND($G2859,NOT(ISTEXT($G2858)),ISNUMBER(Poczatek),ISNUMBER(Koniec_Projekt)),IFERROR(IF($D2858=LataProjekcji,$F2858,IF($D2858&lt;LataProjekcji,IF((SUM($K2858:L2858)+12)&lt;$D2861,12,$D2861-SUM($K2858:L2858)),0)),0),0)</f>
        <v>0</v>
      </c>
      <c r="N2858" s="5">
        <f ca="1">IF(AND($G2859,NOT(ISTEXT($G2858)),ISNUMBER(Poczatek),ISNUMBER(Koniec_Projekt)),IFERROR(IF($D2858=LataProjekcji,$F2858,IF($D2858&lt;LataProjekcji,IF((SUM($K2858:M2858)+12)&lt;$D2861,12,$D2861-SUM($K2858:M2858)),0)),0),0)</f>
        <v>0</v>
      </c>
      <c r="O2858" s="5">
        <f ca="1">IF(AND($G2859,NOT(ISTEXT($G2858)),ISNUMBER(Poczatek),ISNUMBER(Koniec_Projekt)),IFERROR(IF($D2858=LataProjekcji,$F2858,IF($D2858&lt;LataProjekcji,IF((SUM($K2858:N2858)+12)&lt;$D2861,12,$D2861-SUM($K2858:N2858)),0)),0),0)</f>
        <v>0</v>
      </c>
      <c r="P2858" s="5">
        <f ca="1">IF(AND($G2859,NOT(ISTEXT($G2858)),ISNUMBER(Poczatek),ISNUMBER(Koniec_Projekt)),IFERROR(IF($D2858=LataProjekcji,$F2858,IF($D2858&lt;LataProjekcji,IF((SUM($K2858:O2858)+12)&lt;$D2861,12,$D2861-SUM($K2858:O2858)),0)),0),0)</f>
        <v>0</v>
      </c>
      <c r="Q2858" s="5">
        <f ca="1">IF(AND($G2859,NOT(ISTEXT($G2858)),ISNUMBER(Poczatek),ISNUMBER(Koniec_Projekt)),IFERROR(IF($D2858=LataProjekcji,$F2858,IF($D2858&lt;LataProjekcji,IF((SUM($K2858:P2858)+12)&lt;$D2861,12,$D2861-SUM($K2858:P2858)),0)),0),0)</f>
        <v>0</v>
      </c>
      <c r="R2858" s="5">
        <f ca="1">IF(AND($G2859,NOT(ISTEXT($G2858)),ISNUMBER(Poczatek),ISNUMBER(Koniec_Projekt)),IFERROR(IF($D2858=LataProjekcji,$F2858,IF($D2858&lt;LataProjekcji,IF((SUM($K2858:Q2858)+12)&lt;$D2861,12,$D2861-SUM($K2858:Q2858)),0)),0),0)</f>
        <v>0</v>
      </c>
      <c r="S2858" s="5">
        <f ca="1">IF(AND($G2859,NOT(ISTEXT($G2858)),ISNUMBER(Poczatek),ISNUMBER(Koniec_Projekt)),IFERROR(IF($D2858=LataProjekcji,$F2858,IF($D2858&lt;LataProjekcji,IF((SUM($K2858:R2858)+12)&lt;$D2861,12,$D2861-SUM($K2858:R2858)),0)),0),0)</f>
        <v>0</v>
      </c>
      <c r="T2858" s="5">
        <f ca="1">IF(AND($G2859,NOT(ISTEXT($G2858)),ISNUMBER(Poczatek),ISNUMBER(Koniec_Projekt)),IFERROR(IF($D2858=LataProjekcji,$F2858,IF($D2858&lt;LataProjekcji,IF((SUM($K2858:S2858)+12)&lt;$D2861,12,$D2861-SUM($K2858:S2858)),0)),0),0)</f>
        <v>0</v>
      </c>
      <c r="U2858" s="5">
        <f ca="1">IF(AND($G2859,NOT(ISTEXT($G2858)),ISNUMBER(Poczatek),ISNUMBER(Koniec_Projekt)),IFERROR(IF($D2858=LataProjekcji,$F2858,IF($D2858&lt;LataProjekcji,IF((SUM($K2858:T2858)+12)&lt;$D2861,12,$D2861-SUM($K2858:T2858)),0)),0),0)</f>
        <v>0</v>
      </c>
      <c r="V2858" s="5">
        <f ca="1">IF(AND($G2859,NOT(ISTEXT($G2858)),ISNUMBER(Poczatek),ISNUMBER(Koniec_Projekt)),IFERROR(IF($D2858=LataProjekcji,$F2858,IF($D2858&lt;LataProjekcji,IF((SUM($K2858:U2858)+12)&lt;$D2861,12,$D2861-SUM($K2858:U2858)),0)),0),0)</f>
        <v>0</v>
      </c>
      <c r="W2858" s="5">
        <f ca="1">IF(AND($G2859,NOT(ISTEXT($G2858)),ISNUMBER(Poczatek),ISNUMBER(Koniec_Projekt)),IFERROR(IF($D2858=LataProjekcji,$F2858,IF($D2858&lt;LataProjekcji,IF((SUM($K2858:V2858)+12)&lt;$D2861,12,$D2861-SUM($K2858:V2858)),0)),0),0)</f>
        <v>0</v>
      </c>
      <c r="X2858" s="5">
        <f ca="1">IF(AND($G2859,NOT(ISTEXT($G2858)),ISNUMBER(Poczatek),ISNUMBER(Koniec_Projekt)),IFERROR(IF($D2858=LataProjekcji,$F2858,IF($D2858&lt;LataProjekcji,IF((SUM($K2858:W2858)+12)&lt;$D2861,12,$D2861-SUM($K2858:W2858)),0)),0),0)</f>
        <v>0</v>
      </c>
    </row>
    <row r="2859" spans="2:24" hidden="1">
      <c r="B2859" s="554" t="s">
        <v>807</v>
      </c>
      <c r="D2859" s="5">
        <f ca="1">D1693</f>
        <v>0</v>
      </c>
      <c r="E2859" s="474">
        <f ca="1">E1693</f>
        <v>0</v>
      </c>
      <c r="F2859" s="474">
        <f ca="1">F1693</f>
        <v>0</v>
      </c>
      <c r="G2859" s="1" t="b">
        <f>NOT(ISBLANK(am_maszyny))</f>
        <v>0</v>
      </c>
      <c r="H2859" s="566" t="b">
        <f ca="1">SUM(K2859:X2859)=E2861</f>
        <v>1</v>
      </c>
      <c r="I2859" s="1" t="s">
        <v>802</v>
      </c>
      <c r="K2859" s="565">
        <f ca="1">IF(AND($G2859,NOT(ISTEXT($G2858)),ISNUMBER(Poczatek),ISNUMBER(Koniec_Projekt)),IFERROR(IF($D2858=LataProjekcji,IF($F2858&gt;$E2861,$E2861,$F2858),IF($D2861&gt;=$E2861,(IF($D2858&lt;LataProjekcji,IF((SUM(J2859:$K2859)+12)&lt;$E2861,12,$E2861-SUM(J2859:$K2859)),0)),(IF($D2858&lt;LataProjekcji,IF((SUM(J2859:$K2859)+12)&lt;$D2861,12,$D2861-SUM(J2859:$K2859)),0)))),0),0)</f>
        <v>0</v>
      </c>
      <c r="L2859" s="565">
        <f ca="1">IF(AND($G2859,NOT(ISTEXT($G2858)),ISNUMBER(Poczatek),ISNUMBER(Koniec_Projekt)),IFERROR(IF($D2858=LataProjekcji,IF($F2858&gt;$E2861,$E2861,$F2858),IF($D2861&gt;=$E2861,(IF($D2858&lt;LataProjekcji,IF((SUM($K2859:K2859)+12)&lt;$E2861,12,$E2861-SUM($K2859:K2859)),0)),(IF($D2858&lt;LataProjekcji,IF((SUM($K2859:K2859)+12)&lt;$D2861,12,$D2861-SUM($K2859:K2859)),0)))),0),0)</f>
        <v>0</v>
      </c>
      <c r="M2859" s="565">
        <f ca="1">IF(AND($G2859,NOT(ISTEXT($G2858)),ISNUMBER(Poczatek),ISNUMBER(Koniec_Projekt)),IFERROR(IF($D2858=LataProjekcji,IF($F2858&gt;$E2861,$E2861,$F2858),IF($D2861&gt;=$E2861,(IF($D2858&lt;LataProjekcji,IF((SUM($K2859:L2859)+12)&lt;$E2861,12,$E2861-SUM($K2859:L2859)),0)),(IF($D2858&lt;LataProjekcji,IF((SUM($K2859:L2859)+12)&lt;$D2861,12,$D2861-SUM($K2859:L2859)),0)))),0),0)</f>
        <v>0</v>
      </c>
      <c r="N2859" s="565">
        <f ca="1">IF(AND($G2859,NOT(ISTEXT($G2858)),ISNUMBER(Poczatek),ISNUMBER(Koniec_Projekt)),IFERROR(IF($D2858=LataProjekcji,IF($F2858&gt;$E2861,$E2861,$F2858),IF($D2861&gt;=$E2861,(IF($D2858&lt;LataProjekcji,IF((SUM($K2859:M2859)+12)&lt;$E2861,12,$E2861-SUM($K2859:M2859)),0)),(IF($D2858&lt;LataProjekcji,IF((SUM($K2859:M2859)+12)&lt;$D2861,12,$D2861-SUM($K2859:M2859)),0)))),0),0)</f>
        <v>0</v>
      </c>
      <c r="O2859" s="565">
        <f ca="1">IF(AND($G2859,NOT(ISTEXT($G2858)),ISNUMBER(Poczatek),ISNUMBER(Koniec_Projekt)),IFERROR(IF($D2858=LataProjekcji,IF($F2858&gt;$E2861,$E2861,$F2858),IF($D2861&gt;=$E2861,(IF($D2858&lt;LataProjekcji,IF((SUM($K2859:N2859)+12)&lt;$E2861,12,$E2861-SUM($K2859:N2859)),0)),(IF($D2858&lt;LataProjekcji,IF((SUM($K2859:N2859)+12)&lt;$D2861,12,$D2861-SUM($K2859:N2859)),0)))),0),0)</f>
        <v>0</v>
      </c>
      <c r="P2859" s="565">
        <f ca="1">IF(AND($G2859,NOT(ISTEXT($G2858)),ISNUMBER(Poczatek),ISNUMBER(Koniec_Projekt)),IFERROR(IF($D2858=LataProjekcji,IF($F2858&gt;$E2861,$E2861,$F2858),IF($D2861&gt;=$E2861,(IF($D2858&lt;LataProjekcji,IF((SUM($K2859:O2859)+12)&lt;$E2861,12,$E2861-SUM($K2859:O2859)),0)),(IF($D2858&lt;LataProjekcji,IF((SUM($K2859:O2859)+12)&lt;$D2861,12,$D2861-SUM($K2859:O2859)),0)))),0),0)</f>
        <v>0</v>
      </c>
      <c r="Q2859" s="565">
        <f ca="1">IF(AND($G2859,NOT(ISTEXT($G2858)),ISNUMBER(Poczatek),ISNUMBER(Koniec_Projekt)),IFERROR(IF($D2858=LataProjekcji,IF($F2858&gt;$E2861,$E2861,$F2858),IF($D2861&gt;=$E2861,(IF($D2858&lt;LataProjekcji,IF((SUM($K2859:P2859)+12)&lt;$E2861,12,$E2861-SUM($K2859:P2859)),0)),(IF($D2858&lt;LataProjekcji,IF((SUM($K2859:P2859)+12)&lt;$D2861,12,$D2861-SUM($K2859:P2859)),0)))),0),0)</f>
        <v>0</v>
      </c>
      <c r="R2859" s="565">
        <f ca="1">IF(AND($G2859,NOT(ISTEXT($G2858)),ISNUMBER(Poczatek),ISNUMBER(Koniec_Projekt)),IFERROR(IF($D2858=LataProjekcji,IF($F2858&gt;$E2861,$E2861,$F2858),IF($D2861&gt;=$E2861,(IF($D2858&lt;LataProjekcji,IF((SUM($K2859:Q2859)+12)&lt;$E2861,12,$E2861-SUM($K2859:Q2859)),0)),(IF($D2858&lt;LataProjekcji,IF((SUM($K2859:Q2859)+12)&lt;$D2861,12,$D2861-SUM($K2859:Q2859)),0)))),0),0)</f>
        <v>0</v>
      </c>
      <c r="S2859" s="565">
        <f ca="1">IF(AND($G2859,NOT(ISTEXT($G2858)),ISNUMBER(Poczatek),ISNUMBER(Koniec_Projekt)),IFERROR(IF($D2858=LataProjekcji,IF($F2858&gt;$E2861,$E2861,$F2858),IF($D2861&gt;=$E2861,(IF($D2858&lt;LataProjekcji,IF((SUM($K2859:R2859)+12)&lt;$E2861,12,$E2861-SUM($K2859:R2859)),0)),(IF($D2858&lt;LataProjekcji,IF((SUM($K2859:R2859)+12)&lt;$D2861,12,$D2861-SUM($K2859:R2859)),0)))),0),0)</f>
        <v>0</v>
      </c>
      <c r="T2859" s="565">
        <f ca="1">IF(AND($G2859,NOT(ISTEXT($G2858)),ISNUMBER(Poczatek),ISNUMBER(Koniec_Projekt)),IFERROR(IF($D2858=LataProjekcji,IF($F2858&gt;$E2861,$E2861,$F2858),IF($D2861&gt;=$E2861,(IF($D2858&lt;LataProjekcji,IF((SUM($K2859:S2859)+12)&lt;$E2861,12,$E2861-SUM($K2859:S2859)),0)),(IF($D2858&lt;LataProjekcji,IF((SUM($K2859:S2859)+12)&lt;$D2861,12,$D2861-SUM($K2859:S2859)),0)))),0),0)</f>
        <v>0</v>
      </c>
      <c r="U2859" s="565">
        <f ca="1">IF(AND($G2859,NOT(ISTEXT($G2858)),ISNUMBER(Poczatek),ISNUMBER(Koniec_Projekt)),IFERROR(IF($D2858=LataProjekcji,IF($F2858&gt;$E2861,$E2861,$F2858),IF($D2861&gt;=$E2861,(IF($D2858&lt;LataProjekcji,IF((SUM($K2859:T2859)+12)&lt;$E2861,12,$E2861-SUM($K2859:T2859)),0)),(IF($D2858&lt;LataProjekcji,IF((SUM($K2859:T2859)+12)&lt;$D2861,12,$D2861-SUM($K2859:T2859)),0)))),0),0)</f>
        <v>0</v>
      </c>
      <c r="V2859" s="565">
        <f ca="1">IF(AND($G2859,NOT(ISTEXT($G2858)),ISNUMBER(Poczatek),ISNUMBER(Koniec_Projekt)),IFERROR(IF($D2858=LataProjekcji,IF($F2858&gt;$E2861,$E2861,$F2858),IF($D2861&gt;=$E2861,(IF($D2858&lt;LataProjekcji,IF((SUM($K2859:U2859)+12)&lt;$E2861,12,$E2861-SUM($K2859:U2859)),0)),(IF($D2858&lt;LataProjekcji,IF((SUM($K2859:U2859)+12)&lt;$D2861,12,$D2861-SUM($K2859:U2859)),0)))),0),0)</f>
        <v>0</v>
      </c>
      <c r="W2859" s="565">
        <f ca="1">IF(AND($G2859,NOT(ISTEXT($G2858)),ISNUMBER(Poczatek),ISNUMBER(Koniec_Projekt)),IFERROR(IF($D2858=LataProjekcji,IF($F2858&gt;$E2861,$E2861,$F2858),IF($D2861&gt;=$E2861,(IF($D2858&lt;LataProjekcji,IF((SUM($K2859:V2859)+12)&lt;$E2861,12,$E2861-SUM($K2859:V2859)),0)),(IF($D2858&lt;LataProjekcji,IF((SUM($K2859:V2859)+12)&lt;$D2861,12,$D2861-SUM($K2859:V2859)),0)))),0),0)</f>
        <v>0</v>
      </c>
      <c r="X2859" s="565">
        <f ca="1">IF(AND($G2859,NOT(ISTEXT($G2858)),ISNUMBER(Poczatek),ISNUMBER(Koniec_Projekt)),IFERROR(IF($D2858=LataProjekcji,IF($F2858&gt;$E2861,$E2861,$F2858),IF($D2861&gt;=$E2861,(IF($D2858&lt;LataProjekcji,IF((SUM($K2859:W2859)+12)&lt;$E2861,12,$E2861-SUM($K2859:W2859)),0)),(IF($D2858&lt;LataProjekcji,IF((SUM($K2859:W2859)+12)&lt;$D2861,12,$D2861-SUM($K2859:W2859)),0)))),0),0)</f>
        <v>0</v>
      </c>
    </row>
    <row r="2860" spans="2:24" hidden="1">
      <c r="B2860" s="554" t="s">
        <v>806</v>
      </c>
      <c r="D2860" s="474">
        <f ca="1">D1694</f>
        <v>0</v>
      </c>
      <c r="E2860" s="474">
        <f ca="1">IF(D2859&gt;10,ROUND(D2860/12,2),D2860)</f>
        <v>0</v>
      </c>
      <c r="F2860" s="552">
        <f>Koniec_Projekt</f>
        <v>0</v>
      </c>
      <c r="G2860" s="330">
        <f>Miesiac_Koniec_Projekt</f>
        <v>0</v>
      </c>
      <c r="H2860" s="566" t="b">
        <f ca="1">SUM(K2860:X2860)=D2859</f>
        <v>1</v>
      </c>
      <c r="I2860" s="1" t="s">
        <v>739</v>
      </c>
      <c r="K2860" s="256">
        <f ca="1">IF(AND($G2859,NOT(ISTEXT($G2858)),ISNUMBER(Poczatek),ISNUMBER(Koniec_Projekt)),IFERROR(IF(LataProjekcji=$F2861,ROUND($D2859,0),ROUND(K2858*$E2860,0)),0),0)</f>
        <v>0</v>
      </c>
      <c r="L2860" s="5">
        <f ca="1">IF(AND($G2859,NOT(ISTEXT($G2858)),ISNUMBER(Poczatek),ISNUMBER(Koniec_Projekt)),IFERROR(IF(LataProjekcji=$F2861,ROUND($D2859-SUM(K2860:$K2860),0),ROUND(L2858*$E2860,0)),0),0)</f>
        <v>0</v>
      </c>
      <c r="M2860" s="5">
        <f ca="1">IF(AND($G2859,NOT(ISTEXT($G2858)),ISNUMBER(Poczatek),ISNUMBER(Koniec_Projekt)),IFERROR(IF(LataProjekcji=$F2861,ROUND($D2859-SUM($K2860:L2860),0),ROUND(M2858*$E2860,0)),0),0)</f>
        <v>0</v>
      </c>
      <c r="N2860" s="5">
        <f ca="1">IF(AND($G2859,NOT(ISTEXT($G2858)),ISNUMBER(Poczatek),ISNUMBER(Koniec_Projekt)),IFERROR(IF(LataProjekcji=$F2861,ROUND($D2859-SUM($K2860:M2860),0),ROUND(N2858*$E2860,0)),0),0)</f>
        <v>0</v>
      </c>
      <c r="O2860" s="5">
        <f ca="1">IF(AND($G2859,NOT(ISTEXT($G2858)),ISNUMBER(Poczatek),ISNUMBER(Koniec_Projekt)),IFERROR(IF(LataProjekcji=$F2861,ROUND($D2859-SUM($K2860:N2860),0),ROUND(O2858*$E2860,0)),0),0)</f>
        <v>0</v>
      </c>
      <c r="P2860" s="5">
        <f ca="1">IF(AND($G2859,NOT(ISTEXT($G2858)),ISNUMBER(Poczatek),ISNUMBER(Koniec_Projekt)),IFERROR(IF(LataProjekcji=$F2861,ROUND($D2859-SUM($K2860:O2860),0),ROUND(P2858*$E2860,0)),0),0)</f>
        <v>0</v>
      </c>
      <c r="Q2860" s="5">
        <f ca="1">IF(AND($G2859,NOT(ISTEXT($G2858)),ISNUMBER(Poczatek),ISNUMBER(Koniec_Projekt)),IFERROR(IF(LataProjekcji=$F2861,ROUND($D2859-SUM($K2860:P2860),0),ROUND(Q2858*$E2860,0)),0),0)</f>
        <v>0</v>
      </c>
      <c r="R2860" s="5">
        <f ca="1">IF(AND($G2859,NOT(ISTEXT($G2858)),ISNUMBER(Poczatek),ISNUMBER(Koniec_Projekt)),IFERROR(IF(LataProjekcji=$F2861,ROUND($D2859-SUM($K2860:Q2860),0),ROUND(R2858*$E2860,0)),0),0)</f>
        <v>0</v>
      </c>
      <c r="S2860" s="5">
        <f ca="1">IF(AND($G2859,NOT(ISTEXT($G2858)),ISNUMBER(Poczatek),ISNUMBER(Koniec_Projekt)),IFERROR(IF(LataProjekcji=$F2861,ROUND($D2859-SUM($K2860:R2860),0),ROUND(S2858*$E2860,0)),0),0)</f>
        <v>0</v>
      </c>
      <c r="T2860" s="5">
        <f ca="1">IF(AND($G2859,NOT(ISTEXT($G2858)),ISNUMBER(Poczatek),ISNUMBER(Koniec_Projekt)),IFERROR(IF(LataProjekcji=$F2861,ROUND($D2859-SUM($K2860:S2860),0),ROUND(T2858*$E2860,0)),0),0)</f>
        <v>0</v>
      </c>
      <c r="U2860" s="5">
        <f ca="1">IF(AND($G2859,NOT(ISTEXT($G2858)),ISNUMBER(Poczatek),ISNUMBER(Koniec_Projekt)),IFERROR(IF(LataProjekcji=$F2861,ROUND($D2859-SUM($K2860:T2860),0),ROUND(U2858*$E2860,0)),0),0)</f>
        <v>0</v>
      </c>
      <c r="V2860" s="5">
        <f ca="1">IF(AND($G2859,NOT(ISTEXT($G2858)),ISNUMBER(Poczatek),ISNUMBER(Koniec_Projekt)),IFERROR(IF(LataProjekcji=$F2861,ROUND($D2859-SUM($K2860:U2860),0),ROUND(V2858*$E2860,0)),0),0)</f>
        <v>0</v>
      </c>
      <c r="W2860" s="5">
        <f ca="1">IF(AND($G2859,NOT(ISTEXT($G2858)),ISNUMBER(Poczatek),ISNUMBER(Koniec_Projekt)),IFERROR(IF(LataProjekcji=$F2861,ROUND($D2859-SUM($K2860:V2860),0),ROUND(W2858*$E2860,0)),0),0)</f>
        <v>0</v>
      </c>
      <c r="X2860" s="5">
        <f ca="1">IF(AND($G2859,NOT(ISTEXT($G2858)),ISNUMBER(Poczatek),ISNUMBER(Koniec_Projekt)),IFERROR(IF(LataProjekcji=$F2861,ROUND($D2859-SUM($K2860:W2860),0),ROUND(X2858*$E2860,0)),0),0)</f>
        <v>0</v>
      </c>
    </row>
    <row r="2861" spans="2:24" hidden="1">
      <c r="B2861" s="554" t="s">
        <v>803</v>
      </c>
      <c r="D2861" s="1">
        <f ca="1">IFERROR(ROUNDUP(D2859/E2860,0),0)</f>
        <v>0</v>
      </c>
      <c r="E2861" s="1">
        <f ca="1">IF(D2861=0,0,DATEDIF(DATE(D2858,E2858,1),DATE(F2860,G2860,1),"m"))</f>
        <v>0</v>
      </c>
      <c r="F2861" s="1" t="str">
        <f ca="1">IFERROR(YEAR(G2858),"brak daty")</f>
        <v>brak daty</v>
      </c>
      <c r="G2861" s="1" t="str">
        <f ca="1">IFERROR(MONTH(G2858),"brak daty")</f>
        <v>brak daty</v>
      </c>
      <c r="I2861" s="1" t="s">
        <v>444</v>
      </c>
      <c r="K2861" s="5">
        <f ca="1">IF(AND($G2859,NOT(ISTEXT($G2858)),ISNUMBER(Poczatek),ISNUMBER(Koniec_Projekt)),IFERROR(IF(LataProjekcji=$F2860,IF(AND($G2860=$G2861,$F2860=$F2861),ROUND($D2859-SUM($K2861),0),ROUND(K2859*$E2860,0)),IF(LataProjekcji&gt;$F2860,0,ROUND(K2859*$E2860,0))),0),0)</f>
        <v>0</v>
      </c>
      <c r="L2861" s="5">
        <f ca="1">IF(AND($G2859,NOT(ISTEXT($G2858)),ISNUMBER(Poczatek),ISNUMBER(Koniec_Projekt)),IFERROR(IF(LataProjekcji=$F2860,IF(AND($G2860=$G2861,$F2860=$F2861),ROUND($D2859-SUM($K2861:K2861),0),ROUND(L2859*$E2860,0)),IF(LataProjekcji&gt;$F2860,0,ROUND(L2859*$E2860,0))),0),0)</f>
        <v>0</v>
      </c>
      <c r="M2861" s="5">
        <f ca="1">IF(AND($G2859,NOT(ISTEXT($G2858)),ISNUMBER(Poczatek),ISNUMBER(Koniec_Projekt)),IFERROR(IF(LataProjekcji=$F2860,IF(AND($G2860=$G2861,$F2860=$F2861),ROUND($D2859-SUM($K2861:L2861),0),ROUND(M2859*$E2860,0)),IF(LataProjekcji&gt;$F2860,0,ROUND(M2859*$E2860,0))),0),0)</f>
        <v>0</v>
      </c>
      <c r="N2861" s="5">
        <f ca="1">IF(AND($G2859,NOT(ISTEXT($G2858)),ISNUMBER(Poczatek),ISNUMBER(Koniec_Projekt)),IFERROR(IF(LataProjekcji=$F2860,IF(AND($G2860=$G2861,$F2860=$F2861),ROUND($D2859-SUM($K2861:M2861),0),ROUND(N2859*$E2860,0)),IF(LataProjekcji&gt;$F2860,0,ROUND(N2859*$E2860,0))),0),0)</f>
        <v>0</v>
      </c>
      <c r="O2861" s="5">
        <f ca="1">IF(AND($G2859,NOT(ISTEXT($G2858)),ISNUMBER(Poczatek),ISNUMBER(Koniec_Projekt)),IFERROR(IF(LataProjekcji=$F2860,IF(AND($G2860=$G2861,$F2860=$F2861),ROUND($D2859-SUM($K2861:N2861),0),ROUND(O2859*$E2860,0)),IF(LataProjekcji&gt;$F2860,0,ROUND(O2859*$E2860,0))),0),0)</f>
        <v>0</v>
      </c>
      <c r="P2861" s="5">
        <f ca="1">IF(AND($G2859,NOT(ISTEXT($G2858)),ISNUMBER(Poczatek),ISNUMBER(Koniec_Projekt)),IFERROR(IF(LataProjekcji=$F2860,IF(AND($G2860=$G2861,$F2860=$F2861),ROUND($D2859-SUM($K2861:O2861),0),ROUND(P2859*$E2860,0)),IF(LataProjekcji&gt;$F2860,0,ROUND(P2859*$E2860,0))),0),0)</f>
        <v>0</v>
      </c>
      <c r="Q2861" s="5">
        <f ca="1">IF(AND($G2859,NOT(ISTEXT($G2858)),ISNUMBER(Poczatek),ISNUMBER(Koniec_Projekt)),IFERROR(IF(LataProjekcji=$F2860,IF(AND($G2860=$G2861,$F2860=$F2861),ROUND($D2859-SUM($K2861:P2861),0),ROUND(Q2859*$E2860,0)),IF(LataProjekcji&gt;$F2860,0,ROUND(Q2859*$E2860,0))),0),0)</f>
        <v>0</v>
      </c>
      <c r="R2861" s="5">
        <f ca="1">IF(AND($G2859,NOT(ISTEXT($G2858)),ISNUMBER(Poczatek),ISNUMBER(Koniec_Projekt)),IFERROR(IF(LataProjekcji=$F2860,IF(AND($G2860=$G2861,$F2860=$F2861),ROUND($D2859-SUM($K2861:Q2861),0),ROUND(R2859*$E2860,0)),IF(LataProjekcji&gt;$F2860,0,ROUND(R2859*$E2860,0))),0),0)</f>
        <v>0</v>
      </c>
      <c r="S2861" s="5">
        <f ca="1">IF(AND($G2859,NOT(ISTEXT($G2858)),ISNUMBER(Poczatek),ISNUMBER(Koniec_Projekt)),IFERROR(IF(LataProjekcji=$F2860,IF(AND($G2860=$G2861,$F2860=$F2861),ROUND($D2859-SUM($K2861:R2861),0),ROUND(S2859*$E2860,0)),IF(LataProjekcji&gt;$F2860,0,ROUND(S2859*$E2860,0))),0),0)</f>
        <v>0</v>
      </c>
      <c r="T2861" s="5">
        <f ca="1">IF(AND($G2859,NOT(ISTEXT($G2858)),ISNUMBER(Poczatek),ISNUMBER(Koniec_Projekt)),IFERROR(IF(LataProjekcji=$F2860,IF(AND($G2860=$G2861,$F2860=$F2861),ROUND($D2859-SUM($K2861:S2861),0),ROUND(T2859*$E2860,0)),IF(LataProjekcji&gt;$F2860,0,ROUND(T2859*$E2860,0))),0),0)</f>
        <v>0</v>
      </c>
      <c r="U2861" s="5">
        <f ca="1">IF(AND($G2859,NOT(ISTEXT($G2858)),ISNUMBER(Poczatek),ISNUMBER(Koniec_Projekt)),IFERROR(IF(LataProjekcji=$F2860,IF(AND($G2860=$G2861,$F2860=$F2861),ROUND($D2859-SUM($K2861:T2861),0),ROUND(U2859*$E2860,0)),IF(LataProjekcji&gt;$F2860,0,ROUND(U2859*$E2860,0))),0),0)</f>
        <v>0</v>
      </c>
      <c r="V2861" s="5">
        <f ca="1">IF(AND($G2859,NOT(ISTEXT($G2858)),ISNUMBER(Poczatek),ISNUMBER(Koniec_Projekt)),IFERROR(IF(LataProjekcji=$F2860,IF(AND($G2860=$G2861,$F2860=$F2861),ROUND($D2859-SUM($K2861:U2861),0),ROUND(V2859*$E2860,0)),IF(LataProjekcji&gt;$F2860,0,ROUND(V2859*$E2860,0))),0),0)</f>
        <v>0</v>
      </c>
      <c r="W2861" s="5">
        <f ca="1">IF(AND($G2859,NOT(ISTEXT($G2858)),ISNUMBER(Poczatek),ISNUMBER(Koniec_Projekt)),IFERROR(IF(LataProjekcji=$F2860,IF(AND($G2860=$G2861,$F2860=$F2861),ROUND($D2859-SUM($K2861:V2861),0),ROUND(W2859*$E2860,0)),IF(LataProjekcji&gt;$F2860,0,ROUND(W2859*$E2860,0))),0),0)</f>
        <v>0</v>
      </c>
      <c r="X2861" s="5">
        <f ca="1">IF(AND($G2859,NOT(ISTEXT($G2858)),ISNUMBER(Poczatek),ISNUMBER(Koniec_Projekt)),IFERROR(IF(LataProjekcji=$F2860,IF(AND($G2860=$G2861,$F2860=$F2861),ROUND($D2859-SUM($K2861:W2861),0),ROUND(X2859*$E2860,0)),IF(LataProjekcji&gt;$F2860,0,ROUND(X2859*$E2860,0))),0),0)</f>
        <v>0</v>
      </c>
    </row>
    <row r="2862" spans="2:24" ht="12.75" hidden="1" thickBot="1">
      <c r="B2862" s="555" t="s">
        <v>804</v>
      </c>
      <c r="C2862" s="556"/>
      <c r="D2862" s="557">
        <f ca="1">IF(D2859&gt;10,ROUND((D2861-1)*E2860,0),E2860)</f>
        <v>0</v>
      </c>
      <c r="E2862" s="557">
        <f ca="1">D2859-D2862</f>
        <v>0</v>
      </c>
      <c r="F2862" s="556"/>
      <c r="G2862" s="556"/>
      <c r="H2862" s="556"/>
      <c r="I2862" s="556"/>
      <c r="J2862" s="556"/>
      <c r="K2862" s="556"/>
      <c r="L2862" s="556"/>
      <c r="M2862" s="556"/>
      <c r="N2862" s="556"/>
      <c r="O2862" s="556"/>
      <c r="P2862" s="556"/>
      <c r="Q2862" s="556"/>
      <c r="R2862" s="556"/>
      <c r="S2862" s="556"/>
      <c r="T2862" s="556"/>
      <c r="U2862" s="556"/>
      <c r="V2862" s="556"/>
      <c r="W2862" s="556"/>
      <c r="X2862" s="556"/>
    </row>
    <row r="2863" spans="2:24" ht="12.75" hidden="1" thickTop="1"/>
    <row r="2864" spans="2:24" ht="12.75" hidden="1" thickBot="1">
      <c r="B2864" s="558" t="str">
        <f ca="1">"nazwa ST: "&amp;B1698</f>
        <v>nazwa ST: 0</v>
      </c>
      <c r="C2864" s="558"/>
      <c r="D2864" s="559">
        <f>D1698</f>
        <v>170</v>
      </c>
      <c r="E2864" s="558"/>
      <c r="F2864" s="558"/>
      <c r="G2864" s="558"/>
      <c r="H2864" s="558"/>
      <c r="I2864" s="558"/>
      <c r="J2864" s="558"/>
      <c r="K2864" s="567" t="str">
        <f t="shared" ref="K2864:X2864" si="1788">LataProjekcji</f>
        <v>Uzupełnij dane</v>
      </c>
      <c r="L2864" s="567" t="str">
        <f t="shared" si="1788"/>
        <v/>
      </c>
      <c r="M2864" s="567" t="str">
        <f t="shared" si="1788"/>
        <v/>
      </c>
      <c r="N2864" s="567" t="str">
        <f t="shared" si="1788"/>
        <v/>
      </c>
      <c r="O2864" s="567" t="str">
        <f t="shared" si="1788"/>
        <v/>
      </c>
      <c r="P2864" s="567" t="str">
        <f t="shared" si="1788"/>
        <v/>
      </c>
      <c r="Q2864" s="567" t="str">
        <f t="shared" si="1788"/>
        <v/>
      </c>
      <c r="R2864" s="567" t="str">
        <f t="shared" si="1788"/>
        <v/>
      </c>
      <c r="S2864" s="567" t="str">
        <f t="shared" si="1788"/>
        <v/>
      </c>
      <c r="T2864" s="567" t="str">
        <f t="shared" si="1788"/>
        <v/>
      </c>
      <c r="U2864" s="567" t="str">
        <f t="shared" si="1788"/>
        <v/>
      </c>
      <c r="V2864" s="567" t="str">
        <f t="shared" si="1788"/>
        <v/>
      </c>
      <c r="W2864" s="567" t="str">
        <f t="shared" si="1788"/>
        <v/>
      </c>
      <c r="X2864" s="567" t="str">
        <f t="shared" si="1788"/>
        <v/>
      </c>
    </row>
    <row r="2865" spans="2:24" hidden="1">
      <c r="B2865" s="554" t="s">
        <v>805</v>
      </c>
      <c r="D2865" s="1">
        <f ca="1">D1699</f>
        <v>1900</v>
      </c>
      <c r="E2865" s="1">
        <f ca="1">E1699</f>
        <v>1</v>
      </c>
      <c r="F2865" s="1">
        <f ca="1">IF(D2866&gt;10,F1699,1)</f>
        <v>1</v>
      </c>
      <c r="G2865" s="553" t="str">
        <f ca="1">IF(ISBLANK(OFFSET($E$269,$D2864,0)),"brak daty",IF(D2866&gt;10,EDATE(OFFSET($E$269,$D2864,0),D2868),DATE(D2865,E2865,1)))</f>
        <v>brak daty</v>
      </c>
      <c r="H2865" s="566" t="b">
        <f ca="1">SUM(K2865:X2865)=D2868</f>
        <v>1</v>
      </c>
      <c r="I2865" s="1" t="s">
        <v>801</v>
      </c>
      <c r="K2865" s="5">
        <f ca="1">IF(AND($G2866,NOT(ISTEXT($G2865)),ISNUMBER(Poczatek),ISNUMBER(Koniec_Projekt)),IFERROR(IF($D2865=LataProjekcji,$F2865,IF($D2865&lt;LataProjekcji,IF((SUM(K2865)+12)&lt;$D2868,12,$D2868-SUM(K2865)),0)),0),0)</f>
        <v>0</v>
      </c>
      <c r="L2865" s="5">
        <f ca="1">IF(AND($G2866,NOT(ISTEXT($G2865)),ISNUMBER(Poczatek),ISNUMBER(Koniec_Projekt)),IFERROR(IF($D2865=LataProjekcji,$F2865,IF($D2865&lt;LataProjekcji,IF((SUM($K2865:K2865)+12)&lt;$D2868,12,$D2868-SUM($K2865:K2865)),0)),0),0)</f>
        <v>0</v>
      </c>
      <c r="M2865" s="5">
        <f ca="1">IF(AND($G2866,NOT(ISTEXT($G2865)),ISNUMBER(Poczatek),ISNUMBER(Koniec_Projekt)),IFERROR(IF($D2865=LataProjekcji,$F2865,IF($D2865&lt;LataProjekcji,IF((SUM($K2865:L2865)+12)&lt;$D2868,12,$D2868-SUM($K2865:L2865)),0)),0),0)</f>
        <v>0</v>
      </c>
      <c r="N2865" s="5">
        <f ca="1">IF(AND($G2866,NOT(ISTEXT($G2865)),ISNUMBER(Poczatek),ISNUMBER(Koniec_Projekt)),IFERROR(IF($D2865=LataProjekcji,$F2865,IF($D2865&lt;LataProjekcji,IF((SUM($K2865:M2865)+12)&lt;$D2868,12,$D2868-SUM($K2865:M2865)),0)),0),0)</f>
        <v>0</v>
      </c>
      <c r="O2865" s="5">
        <f ca="1">IF(AND($G2866,NOT(ISTEXT($G2865)),ISNUMBER(Poczatek),ISNUMBER(Koniec_Projekt)),IFERROR(IF($D2865=LataProjekcji,$F2865,IF($D2865&lt;LataProjekcji,IF((SUM($K2865:N2865)+12)&lt;$D2868,12,$D2868-SUM($K2865:N2865)),0)),0),0)</f>
        <v>0</v>
      </c>
      <c r="P2865" s="5">
        <f ca="1">IF(AND($G2866,NOT(ISTEXT($G2865)),ISNUMBER(Poczatek),ISNUMBER(Koniec_Projekt)),IFERROR(IF($D2865=LataProjekcji,$F2865,IF($D2865&lt;LataProjekcji,IF((SUM($K2865:O2865)+12)&lt;$D2868,12,$D2868-SUM($K2865:O2865)),0)),0),0)</f>
        <v>0</v>
      </c>
      <c r="Q2865" s="5">
        <f ca="1">IF(AND($G2866,NOT(ISTEXT($G2865)),ISNUMBER(Poczatek),ISNUMBER(Koniec_Projekt)),IFERROR(IF($D2865=LataProjekcji,$F2865,IF($D2865&lt;LataProjekcji,IF((SUM($K2865:P2865)+12)&lt;$D2868,12,$D2868-SUM($K2865:P2865)),0)),0),0)</f>
        <v>0</v>
      </c>
      <c r="R2865" s="5">
        <f ca="1">IF(AND($G2866,NOT(ISTEXT($G2865)),ISNUMBER(Poczatek),ISNUMBER(Koniec_Projekt)),IFERROR(IF($D2865=LataProjekcji,$F2865,IF($D2865&lt;LataProjekcji,IF((SUM($K2865:Q2865)+12)&lt;$D2868,12,$D2868-SUM($K2865:Q2865)),0)),0),0)</f>
        <v>0</v>
      </c>
      <c r="S2865" s="5">
        <f ca="1">IF(AND($G2866,NOT(ISTEXT($G2865)),ISNUMBER(Poczatek),ISNUMBER(Koniec_Projekt)),IFERROR(IF($D2865=LataProjekcji,$F2865,IF($D2865&lt;LataProjekcji,IF((SUM($K2865:R2865)+12)&lt;$D2868,12,$D2868-SUM($K2865:R2865)),0)),0),0)</f>
        <v>0</v>
      </c>
      <c r="T2865" s="5">
        <f ca="1">IF(AND($G2866,NOT(ISTEXT($G2865)),ISNUMBER(Poczatek),ISNUMBER(Koniec_Projekt)),IFERROR(IF($D2865=LataProjekcji,$F2865,IF($D2865&lt;LataProjekcji,IF((SUM($K2865:S2865)+12)&lt;$D2868,12,$D2868-SUM($K2865:S2865)),0)),0),0)</f>
        <v>0</v>
      </c>
      <c r="U2865" s="5">
        <f ca="1">IF(AND($G2866,NOT(ISTEXT($G2865)),ISNUMBER(Poczatek),ISNUMBER(Koniec_Projekt)),IFERROR(IF($D2865=LataProjekcji,$F2865,IF($D2865&lt;LataProjekcji,IF((SUM($K2865:T2865)+12)&lt;$D2868,12,$D2868-SUM($K2865:T2865)),0)),0),0)</f>
        <v>0</v>
      </c>
      <c r="V2865" s="5">
        <f ca="1">IF(AND($G2866,NOT(ISTEXT($G2865)),ISNUMBER(Poczatek),ISNUMBER(Koniec_Projekt)),IFERROR(IF($D2865=LataProjekcji,$F2865,IF($D2865&lt;LataProjekcji,IF((SUM($K2865:U2865)+12)&lt;$D2868,12,$D2868-SUM($K2865:U2865)),0)),0),0)</f>
        <v>0</v>
      </c>
      <c r="W2865" s="5">
        <f ca="1">IF(AND($G2866,NOT(ISTEXT($G2865)),ISNUMBER(Poczatek),ISNUMBER(Koniec_Projekt)),IFERROR(IF($D2865=LataProjekcji,$F2865,IF($D2865&lt;LataProjekcji,IF((SUM($K2865:V2865)+12)&lt;$D2868,12,$D2868-SUM($K2865:V2865)),0)),0),0)</f>
        <v>0</v>
      </c>
      <c r="X2865" s="5">
        <f ca="1">IF(AND($G2866,NOT(ISTEXT($G2865)),ISNUMBER(Poczatek),ISNUMBER(Koniec_Projekt)),IFERROR(IF($D2865=LataProjekcji,$F2865,IF($D2865&lt;LataProjekcji,IF((SUM($K2865:W2865)+12)&lt;$D2868,12,$D2868-SUM($K2865:W2865)),0)),0),0)</f>
        <v>0</v>
      </c>
    </row>
    <row r="2866" spans="2:24" hidden="1">
      <c r="B2866" s="554" t="s">
        <v>807</v>
      </c>
      <c r="D2866" s="5">
        <f ca="1">D1700</f>
        <v>0</v>
      </c>
      <c r="E2866" s="474">
        <f ca="1">E1700</f>
        <v>0</v>
      </c>
      <c r="F2866" s="474">
        <f ca="1">F1700</f>
        <v>0</v>
      </c>
      <c r="G2866" s="1" t="b">
        <f>NOT(ISBLANK(am_maszyny))</f>
        <v>0</v>
      </c>
      <c r="H2866" s="566" t="b">
        <f ca="1">SUM(K2866:X2866)=E2868</f>
        <v>1</v>
      </c>
      <c r="I2866" s="1" t="s">
        <v>802</v>
      </c>
      <c r="K2866" s="565">
        <f ca="1">IF(AND($G2866,NOT(ISTEXT($G2865)),ISNUMBER(Poczatek),ISNUMBER(Koniec_Projekt)),IFERROR(IF($D2865=LataProjekcji,IF($F2865&gt;$E2868,$E2868,$F2865),IF($D2868&gt;=$E2868,(IF($D2865&lt;LataProjekcji,IF((SUM(J2866:$K2866)+12)&lt;$E2868,12,$E2868-SUM(J2866:$K2866)),0)),(IF($D2865&lt;LataProjekcji,IF((SUM(J2866:$K2866)+12)&lt;$D2868,12,$D2868-SUM(J2866:$K2866)),0)))),0),0)</f>
        <v>0</v>
      </c>
      <c r="L2866" s="565">
        <f ca="1">IF(AND($G2866,NOT(ISTEXT($G2865)),ISNUMBER(Poczatek),ISNUMBER(Koniec_Projekt)),IFERROR(IF($D2865=LataProjekcji,IF($F2865&gt;$E2868,$E2868,$F2865),IF($D2868&gt;=$E2868,(IF($D2865&lt;LataProjekcji,IF((SUM($K2866:K2866)+12)&lt;$E2868,12,$E2868-SUM($K2866:K2866)),0)),(IF($D2865&lt;LataProjekcji,IF((SUM($K2866:K2866)+12)&lt;$D2868,12,$D2868-SUM($K2866:K2866)),0)))),0),0)</f>
        <v>0</v>
      </c>
      <c r="M2866" s="565">
        <f ca="1">IF(AND($G2866,NOT(ISTEXT($G2865)),ISNUMBER(Poczatek),ISNUMBER(Koniec_Projekt)),IFERROR(IF($D2865=LataProjekcji,IF($F2865&gt;$E2868,$E2868,$F2865),IF($D2868&gt;=$E2868,(IF($D2865&lt;LataProjekcji,IF((SUM($K2866:L2866)+12)&lt;$E2868,12,$E2868-SUM($K2866:L2866)),0)),(IF($D2865&lt;LataProjekcji,IF((SUM($K2866:L2866)+12)&lt;$D2868,12,$D2868-SUM($K2866:L2866)),0)))),0),0)</f>
        <v>0</v>
      </c>
      <c r="N2866" s="565">
        <f ca="1">IF(AND($G2866,NOT(ISTEXT($G2865)),ISNUMBER(Poczatek),ISNUMBER(Koniec_Projekt)),IFERROR(IF($D2865=LataProjekcji,IF($F2865&gt;$E2868,$E2868,$F2865),IF($D2868&gt;=$E2868,(IF($D2865&lt;LataProjekcji,IF((SUM($K2866:M2866)+12)&lt;$E2868,12,$E2868-SUM($K2866:M2866)),0)),(IF($D2865&lt;LataProjekcji,IF((SUM($K2866:M2866)+12)&lt;$D2868,12,$D2868-SUM($K2866:M2866)),0)))),0),0)</f>
        <v>0</v>
      </c>
      <c r="O2866" s="565">
        <f ca="1">IF(AND($G2866,NOT(ISTEXT($G2865)),ISNUMBER(Poczatek),ISNUMBER(Koniec_Projekt)),IFERROR(IF($D2865=LataProjekcji,IF($F2865&gt;$E2868,$E2868,$F2865),IF($D2868&gt;=$E2868,(IF($D2865&lt;LataProjekcji,IF((SUM($K2866:N2866)+12)&lt;$E2868,12,$E2868-SUM($K2866:N2866)),0)),(IF($D2865&lt;LataProjekcji,IF((SUM($K2866:N2866)+12)&lt;$D2868,12,$D2868-SUM($K2866:N2866)),0)))),0),0)</f>
        <v>0</v>
      </c>
      <c r="P2866" s="565">
        <f ca="1">IF(AND($G2866,NOT(ISTEXT($G2865)),ISNUMBER(Poczatek),ISNUMBER(Koniec_Projekt)),IFERROR(IF($D2865=LataProjekcji,IF($F2865&gt;$E2868,$E2868,$F2865),IF($D2868&gt;=$E2868,(IF($D2865&lt;LataProjekcji,IF((SUM($K2866:O2866)+12)&lt;$E2868,12,$E2868-SUM($K2866:O2866)),0)),(IF($D2865&lt;LataProjekcji,IF((SUM($K2866:O2866)+12)&lt;$D2868,12,$D2868-SUM($K2866:O2866)),0)))),0),0)</f>
        <v>0</v>
      </c>
      <c r="Q2866" s="565">
        <f ca="1">IF(AND($G2866,NOT(ISTEXT($G2865)),ISNUMBER(Poczatek),ISNUMBER(Koniec_Projekt)),IFERROR(IF($D2865=LataProjekcji,IF($F2865&gt;$E2868,$E2868,$F2865),IF($D2868&gt;=$E2868,(IF($D2865&lt;LataProjekcji,IF((SUM($K2866:P2866)+12)&lt;$E2868,12,$E2868-SUM($K2866:P2866)),0)),(IF($D2865&lt;LataProjekcji,IF((SUM($K2866:P2866)+12)&lt;$D2868,12,$D2868-SUM($K2866:P2866)),0)))),0),0)</f>
        <v>0</v>
      </c>
      <c r="R2866" s="565">
        <f ca="1">IF(AND($G2866,NOT(ISTEXT($G2865)),ISNUMBER(Poczatek),ISNUMBER(Koniec_Projekt)),IFERROR(IF($D2865=LataProjekcji,IF($F2865&gt;$E2868,$E2868,$F2865),IF($D2868&gt;=$E2868,(IF($D2865&lt;LataProjekcji,IF((SUM($K2866:Q2866)+12)&lt;$E2868,12,$E2868-SUM($K2866:Q2866)),0)),(IF($D2865&lt;LataProjekcji,IF((SUM($K2866:Q2866)+12)&lt;$D2868,12,$D2868-SUM($K2866:Q2866)),0)))),0),0)</f>
        <v>0</v>
      </c>
      <c r="S2866" s="565">
        <f ca="1">IF(AND($G2866,NOT(ISTEXT($G2865)),ISNUMBER(Poczatek),ISNUMBER(Koniec_Projekt)),IFERROR(IF($D2865=LataProjekcji,IF($F2865&gt;$E2868,$E2868,$F2865),IF($D2868&gt;=$E2868,(IF($D2865&lt;LataProjekcji,IF((SUM($K2866:R2866)+12)&lt;$E2868,12,$E2868-SUM($K2866:R2866)),0)),(IF($D2865&lt;LataProjekcji,IF((SUM($K2866:R2866)+12)&lt;$D2868,12,$D2868-SUM($K2866:R2866)),0)))),0),0)</f>
        <v>0</v>
      </c>
      <c r="T2866" s="565">
        <f ca="1">IF(AND($G2866,NOT(ISTEXT($G2865)),ISNUMBER(Poczatek),ISNUMBER(Koniec_Projekt)),IFERROR(IF($D2865=LataProjekcji,IF($F2865&gt;$E2868,$E2868,$F2865),IF($D2868&gt;=$E2868,(IF($D2865&lt;LataProjekcji,IF((SUM($K2866:S2866)+12)&lt;$E2868,12,$E2868-SUM($K2866:S2866)),0)),(IF($D2865&lt;LataProjekcji,IF((SUM($K2866:S2866)+12)&lt;$D2868,12,$D2868-SUM($K2866:S2866)),0)))),0),0)</f>
        <v>0</v>
      </c>
      <c r="U2866" s="565">
        <f ca="1">IF(AND($G2866,NOT(ISTEXT($G2865)),ISNUMBER(Poczatek),ISNUMBER(Koniec_Projekt)),IFERROR(IF($D2865=LataProjekcji,IF($F2865&gt;$E2868,$E2868,$F2865),IF($D2868&gt;=$E2868,(IF($D2865&lt;LataProjekcji,IF((SUM($K2866:T2866)+12)&lt;$E2868,12,$E2868-SUM($K2866:T2866)),0)),(IF($D2865&lt;LataProjekcji,IF((SUM($K2866:T2866)+12)&lt;$D2868,12,$D2868-SUM($K2866:T2866)),0)))),0),0)</f>
        <v>0</v>
      </c>
      <c r="V2866" s="565">
        <f ca="1">IF(AND($G2866,NOT(ISTEXT($G2865)),ISNUMBER(Poczatek),ISNUMBER(Koniec_Projekt)),IFERROR(IF($D2865=LataProjekcji,IF($F2865&gt;$E2868,$E2868,$F2865),IF($D2868&gt;=$E2868,(IF($D2865&lt;LataProjekcji,IF((SUM($K2866:U2866)+12)&lt;$E2868,12,$E2868-SUM($K2866:U2866)),0)),(IF($D2865&lt;LataProjekcji,IF((SUM($K2866:U2866)+12)&lt;$D2868,12,$D2868-SUM($K2866:U2866)),0)))),0),0)</f>
        <v>0</v>
      </c>
      <c r="W2866" s="565">
        <f ca="1">IF(AND($G2866,NOT(ISTEXT($G2865)),ISNUMBER(Poczatek),ISNUMBER(Koniec_Projekt)),IFERROR(IF($D2865=LataProjekcji,IF($F2865&gt;$E2868,$E2868,$F2865),IF($D2868&gt;=$E2868,(IF($D2865&lt;LataProjekcji,IF((SUM($K2866:V2866)+12)&lt;$E2868,12,$E2868-SUM($K2866:V2866)),0)),(IF($D2865&lt;LataProjekcji,IF((SUM($K2866:V2866)+12)&lt;$D2868,12,$D2868-SUM($K2866:V2866)),0)))),0),0)</f>
        <v>0</v>
      </c>
      <c r="X2866" s="565">
        <f ca="1">IF(AND($G2866,NOT(ISTEXT($G2865)),ISNUMBER(Poczatek),ISNUMBER(Koniec_Projekt)),IFERROR(IF($D2865=LataProjekcji,IF($F2865&gt;$E2868,$E2868,$F2865),IF($D2868&gt;=$E2868,(IF($D2865&lt;LataProjekcji,IF((SUM($K2866:W2866)+12)&lt;$E2868,12,$E2868-SUM($K2866:W2866)),0)),(IF($D2865&lt;LataProjekcji,IF((SUM($K2866:W2866)+12)&lt;$D2868,12,$D2868-SUM($K2866:W2866)),0)))),0),0)</f>
        <v>0</v>
      </c>
    </row>
    <row r="2867" spans="2:24" hidden="1">
      <c r="B2867" s="554" t="s">
        <v>806</v>
      </c>
      <c r="D2867" s="474">
        <f ca="1">D1701</f>
        <v>0</v>
      </c>
      <c r="E2867" s="474">
        <f ca="1">IF(D2866&gt;10,ROUND(D2867/12,2),D2867)</f>
        <v>0</v>
      </c>
      <c r="F2867" s="552">
        <f>Koniec_Projekt</f>
        <v>0</v>
      </c>
      <c r="G2867" s="330">
        <f>Miesiac_Koniec_Projekt</f>
        <v>0</v>
      </c>
      <c r="H2867" s="566" t="b">
        <f ca="1">SUM(K2867:X2867)=D2866</f>
        <v>1</v>
      </c>
      <c r="I2867" s="1" t="s">
        <v>739</v>
      </c>
      <c r="K2867" s="256">
        <f ca="1">IF(AND($G2866,NOT(ISTEXT($G2865)),ISNUMBER(Poczatek),ISNUMBER(Koniec_Projekt)),IFERROR(IF(LataProjekcji=$F2868,ROUND($D2866,0),ROUND(K2865*$E2867,0)),0),0)</f>
        <v>0</v>
      </c>
      <c r="L2867" s="5">
        <f ca="1">IF(AND($G2866,NOT(ISTEXT($G2865)),ISNUMBER(Poczatek),ISNUMBER(Koniec_Projekt)),IFERROR(IF(LataProjekcji=$F2868,ROUND($D2866-SUM(K2867:$K2867),0),ROUND(L2865*$E2867,0)),0),0)</f>
        <v>0</v>
      </c>
      <c r="M2867" s="5">
        <f ca="1">IF(AND($G2866,NOT(ISTEXT($G2865)),ISNUMBER(Poczatek),ISNUMBER(Koniec_Projekt)),IFERROR(IF(LataProjekcji=$F2868,ROUND($D2866-SUM($K2867:L2867),0),ROUND(M2865*$E2867,0)),0),0)</f>
        <v>0</v>
      </c>
      <c r="N2867" s="5">
        <f ca="1">IF(AND($G2866,NOT(ISTEXT($G2865)),ISNUMBER(Poczatek),ISNUMBER(Koniec_Projekt)),IFERROR(IF(LataProjekcji=$F2868,ROUND($D2866-SUM($K2867:M2867),0),ROUND(N2865*$E2867,0)),0),0)</f>
        <v>0</v>
      </c>
      <c r="O2867" s="5">
        <f ca="1">IF(AND($G2866,NOT(ISTEXT($G2865)),ISNUMBER(Poczatek),ISNUMBER(Koniec_Projekt)),IFERROR(IF(LataProjekcji=$F2868,ROUND($D2866-SUM($K2867:N2867),0),ROUND(O2865*$E2867,0)),0),0)</f>
        <v>0</v>
      </c>
      <c r="P2867" s="5">
        <f ca="1">IF(AND($G2866,NOT(ISTEXT($G2865)),ISNUMBER(Poczatek),ISNUMBER(Koniec_Projekt)),IFERROR(IF(LataProjekcji=$F2868,ROUND($D2866-SUM($K2867:O2867),0),ROUND(P2865*$E2867,0)),0),0)</f>
        <v>0</v>
      </c>
      <c r="Q2867" s="5">
        <f ca="1">IF(AND($G2866,NOT(ISTEXT($G2865)),ISNUMBER(Poczatek),ISNUMBER(Koniec_Projekt)),IFERROR(IF(LataProjekcji=$F2868,ROUND($D2866-SUM($K2867:P2867),0),ROUND(Q2865*$E2867,0)),0),0)</f>
        <v>0</v>
      </c>
      <c r="R2867" s="5">
        <f ca="1">IF(AND($G2866,NOT(ISTEXT($G2865)),ISNUMBER(Poczatek),ISNUMBER(Koniec_Projekt)),IFERROR(IF(LataProjekcji=$F2868,ROUND($D2866-SUM($K2867:Q2867),0),ROUND(R2865*$E2867,0)),0),0)</f>
        <v>0</v>
      </c>
      <c r="S2867" s="5">
        <f ca="1">IF(AND($G2866,NOT(ISTEXT($G2865)),ISNUMBER(Poczatek),ISNUMBER(Koniec_Projekt)),IFERROR(IF(LataProjekcji=$F2868,ROUND($D2866-SUM($K2867:R2867),0),ROUND(S2865*$E2867,0)),0),0)</f>
        <v>0</v>
      </c>
      <c r="T2867" s="5">
        <f ca="1">IF(AND($G2866,NOT(ISTEXT($G2865)),ISNUMBER(Poczatek),ISNUMBER(Koniec_Projekt)),IFERROR(IF(LataProjekcji=$F2868,ROUND($D2866-SUM($K2867:S2867),0),ROUND(T2865*$E2867,0)),0),0)</f>
        <v>0</v>
      </c>
      <c r="U2867" s="5">
        <f ca="1">IF(AND($G2866,NOT(ISTEXT($G2865)),ISNUMBER(Poczatek),ISNUMBER(Koniec_Projekt)),IFERROR(IF(LataProjekcji=$F2868,ROUND($D2866-SUM($K2867:T2867),0),ROUND(U2865*$E2867,0)),0),0)</f>
        <v>0</v>
      </c>
      <c r="V2867" s="5">
        <f ca="1">IF(AND($G2866,NOT(ISTEXT($G2865)),ISNUMBER(Poczatek),ISNUMBER(Koniec_Projekt)),IFERROR(IF(LataProjekcji=$F2868,ROUND($D2866-SUM($K2867:U2867),0),ROUND(V2865*$E2867,0)),0),0)</f>
        <v>0</v>
      </c>
      <c r="W2867" s="5">
        <f ca="1">IF(AND($G2866,NOT(ISTEXT($G2865)),ISNUMBER(Poczatek),ISNUMBER(Koniec_Projekt)),IFERROR(IF(LataProjekcji=$F2868,ROUND($D2866-SUM($K2867:V2867),0),ROUND(W2865*$E2867,0)),0),0)</f>
        <v>0</v>
      </c>
      <c r="X2867" s="5">
        <f ca="1">IF(AND($G2866,NOT(ISTEXT($G2865)),ISNUMBER(Poczatek),ISNUMBER(Koniec_Projekt)),IFERROR(IF(LataProjekcji=$F2868,ROUND($D2866-SUM($K2867:W2867),0),ROUND(X2865*$E2867,0)),0),0)</f>
        <v>0</v>
      </c>
    </row>
    <row r="2868" spans="2:24" hidden="1">
      <c r="B2868" s="554" t="s">
        <v>803</v>
      </c>
      <c r="D2868" s="1">
        <f ca="1">IFERROR(ROUNDUP(D2866/E2867,0),0)</f>
        <v>0</v>
      </c>
      <c r="E2868" s="1">
        <f ca="1">IF(D2868=0,0,DATEDIF(DATE(D2865,E2865,1),DATE(F2867,G2867,1),"m"))</f>
        <v>0</v>
      </c>
      <c r="F2868" s="1" t="str">
        <f ca="1">IFERROR(YEAR(G2865),"brak daty")</f>
        <v>brak daty</v>
      </c>
      <c r="G2868" s="1" t="str">
        <f ca="1">IFERROR(MONTH(G2865),"brak daty")</f>
        <v>brak daty</v>
      </c>
      <c r="I2868" s="1" t="s">
        <v>444</v>
      </c>
      <c r="K2868" s="5">
        <f ca="1">IF(AND($G2866,NOT(ISTEXT($G2865)),ISNUMBER(Poczatek),ISNUMBER(Koniec_Projekt)),IFERROR(IF(LataProjekcji=$F2867,IF(AND($G2867=$G2868,$F2867=$F2868),ROUND($D2866-SUM($K2868),0),ROUND(K2866*$E2867,0)),IF(LataProjekcji&gt;$F2867,0,ROUND(K2866*$E2867,0))),0),0)</f>
        <v>0</v>
      </c>
      <c r="L2868" s="5">
        <f ca="1">IF(AND($G2866,NOT(ISTEXT($G2865)),ISNUMBER(Poczatek),ISNUMBER(Koniec_Projekt)),IFERROR(IF(LataProjekcji=$F2867,IF(AND($G2867=$G2868,$F2867=$F2868),ROUND($D2866-SUM($K2868:K2868),0),ROUND(L2866*$E2867,0)),IF(LataProjekcji&gt;$F2867,0,ROUND(L2866*$E2867,0))),0),0)</f>
        <v>0</v>
      </c>
      <c r="M2868" s="5">
        <f ca="1">IF(AND($G2866,NOT(ISTEXT($G2865)),ISNUMBER(Poczatek),ISNUMBER(Koniec_Projekt)),IFERROR(IF(LataProjekcji=$F2867,IF(AND($G2867=$G2868,$F2867=$F2868),ROUND($D2866-SUM($K2868:L2868),0),ROUND(M2866*$E2867,0)),IF(LataProjekcji&gt;$F2867,0,ROUND(M2866*$E2867,0))),0),0)</f>
        <v>0</v>
      </c>
      <c r="N2868" s="5">
        <f ca="1">IF(AND($G2866,NOT(ISTEXT($G2865)),ISNUMBER(Poczatek),ISNUMBER(Koniec_Projekt)),IFERROR(IF(LataProjekcji=$F2867,IF(AND($G2867=$G2868,$F2867=$F2868),ROUND($D2866-SUM($K2868:M2868),0),ROUND(N2866*$E2867,0)),IF(LataProjekcji&gt;$F2867,0,ROUND(N2866*$E2867,0))),0),0)</f>
        <v>0</v>
      </c>
      <c r="O2868" s="5">
        <f ca="1">IF(AND($G2866,NOT(ISTEXT($G2865)),ISNUMBER(Poczatek),ISNUMBER(Koniec_Projekt)),IFERROR(IF(LataProjekcji=$F2867,IF(AND($G2867=$G2868,$F2867=$F2868),ROUND($D2866-SUM($K2868:N2868),0),ROUND(O2866*$E2867,0)),IF(LataProjekcji&gt;$F2867,0,ROUND(O2866*$E2867,0))),0),0)</f>
        <v>0</v>
      </c>
      <c r="P2868" s="5">
        <f ca="1">IF(AND($G2866,NOT(ISTEXT($G2865)),ISNUMBER(Poczatek),ISNUMBER(Koniec_Projekt)),IFERROR(IF(LataProjekcji=$F2867,IF(AND($G2867=$G2868,$F2867=$F2868),ROUND($D2866-SUM($K2868:O2868),0),ROUND(P2866*$E2867,0)),IF(LataProjekcji&gt;$F2867,0,ROUND(P2866*$E2867,0))),0),0)</f>
        <v>0</v>
      </c>
      <c r="Q2868" s="5">
        <f ca="1">IF(AND($G2866,NOT(ISTEXT($G2865)),ISNUMBER(Poczatek),ISNUMBER(Koniec_Projekt)),IFERROR(IF(LataProjekcji=$F2867,IF(AND($G2867=$G2868,$F2867=$F2868),ROUND($D2866-SUM($K2868:P2868),0),ROUND(Q2866*$E2867,0)),IF(LataProjekcji&gt;$F2867,0,ROUND(Q2866*$E2867,0))),0),0)</f>
        <v>0</v>
      </c>
      <c r="R2868" s="5">
        <f ca="1">IF(AND($G2866,NOT(ISTEXT($G2865)),ISNUMBER(Poczatek),ISNUMBER(Koniec_Projekt)),IFERROR(IF(LataProjekcji=$F2867,IF(AND($G2867=$G2868,$F2867=$F2868),ROUND($D2866-SUM($K2868:Q2868),0),ROUND(R2866*$E2867,0)),IF(LataProjekcji&gt;$F2867,0,ROUND(R2866*$E2867,0))),0),0)</f>
        <v>0</v>
      </c>
      <c r="S2868" s="5">
        <f ca="1">IF(AND($G2866,NOT(ISTEXT($G2865)),ISNUMBER(Poczatek),ISNUMBER(Koniec_Projekt)),IFERROR(IF(LataProjekcji=$F2867,IF(AND($G2867=$G2868,$F2867=$F2868),ROUND($D2866-SUM($K2868:R2868),0),ROUND(S2866*$E2867,0)),IF(LataProjekcji&gt;$F2867,0,ROUND(S2866*$E2867,0))),0),0)</f>
        <v>0</v>
      </c>
      <c r="T2868" s="5">
        <f ca="1">IF(AND($G2866,NOT(ISTEXT($G2865)),ISNUMBER(Poczatek),ISNUMBER(Koniec_Projekt)),IFERROR(IF(LataProjekcji=$F2867,IF(AND($G2867=$G2868,$F2867=$F2868),ROUND($D2866-SUM($K2868:S2868),0),ROUND(T2866*$E2867,0)),IF(LataProjekcji&gt;$F2867,0,ROUND(T2866*$E2867,0))),0),0)</f>
        <v>0</v>
      </c>
      <c r="U2868" s="5">
        <f ca="1">IF(AND($G2866,NOT(ISTEXT($G2865)),ISNUMBER(Poczatek),ISNUMBER(Koniec_Projekt)),IFERROR(IF(LataProjekcji=$F2867,IF(AND($G2867=$G2868,$F2867=$F2868),ROUND($D2866-SUM($K2868:T2868),0),ROUND(U2866*$E2867,0)),IF(LataProjekcji&gt;$F2867,0,ROUND(U2866*$E2867,0))),0),0)</f>
        <v>0</v>
      </c>
      <c r="V2868" s="5">
        <f ca="1">IF(AND($G2866,NOT(ISTEXT($G2865)),ISNUMBER(Poczatek),ISNUMBER(Koniec_Projekt)),IFERROR(IF(LataProjekcji=$F2867,IF(AND($G2867=$G2868,$F2867=$F2868),ROUND($D2866-SUM($K2868:U2868),0),ROUND(V2866*$E2867,0)),IF(LataProjekcji&gt;$F2867,0,ROUND(V2866*$E2867,0))),0),0)</f>
        <v>0</v>
      </c>
      <c r="W2868" s="5">
        <f ca="1">IF(AND($G2866,NOT(ISTEXT($G2865)),ISNUMBER(Poczatek),ISNUMBER(Koniec_Projekt)),IFERROR(IF(LataProjekcji=$F2867,IF(AND($G2867=$G2868,$F2867=$F2868),ROUND($D2866-SUM($K2868:V2868),0),ROUND(W2866*$E2867,0)),IF(LataProjekcji&gt;$F2867,0,ROUND(W2866*$E2867,0))),0),0)</f>
        <v>0</v>
      </c>
      <c r="X2868" s="5">
        <f ca="1">IF(AND($G2866,NOT(ISTEXT($G2865)),ISNUMBER(Poczatek),ISNUMBER(Koniec_Projekt)),IFERROR(IF(LataProjekcji=$F2867,IF(AND($G2867=$G2868,$F2867=$F2868),ROUND($D2866-SUM($K2868:W2868),0),ROUND(X2866*$E2867,0)),IF(LataProjekcji&gt;$F2867,0,ROUND(X2866*$E2867,0))),0),0)</f>
        <v>0</v>
      </c>
    </row>
    <row r="2869" spans="2:24" ht="12.75" hidden="1" thickBot="1">
      <c r="B2869" s="555" t="s">
        <v>804</v>
      </c>
      <c r="C2869" s="556"/>
      <c r="D2869" s="557">
        <f ca="1">IF(D2866&gt;10,ROUND((D2868-1)*E2867,0),E2867)</f>
        <v>0</v>
      </c>
      <c r="E2869" s="557">
        <f ca="1">D2866-D2869</f>
        <v>0</v>
      </c>
      <c r="F2869" s="556"/>
      <c r="G2869" s="556"/>
      <c r="H2869" s="556"/>
      <c r="I2869" s="556"/>
      <c r="J2869" s="556"/>
      <c r="K2869" s="556"/>
      <c r="L2869" s="556"/>
      <c r="M2869" s="556"/>
      <c r="N2869" s="556"/>
      <c r="O2869" s="556"/>
      <c r="P2869" s="556"/>
      <c r="Q2869" s="556"/>
      <c r="R2869" s="556"/>
      <c r="S2869" s="556"/>
      <c r="T2869" s="556"/>
      <c r="U2869" s="556"/>
      <c r="V2869" s="556"/>
      <c r="W2869" s="556"/>
      <c r="X2869" s="556"/>
    </row>
    <row r="2870" spans="2:24" ht="12.75" hidden="1" thickTop="1"/>
    <row r="2871" spans="2:24" ht="12.75" hidden="1" thickBot="1">
      <c r="B2871" s="558" t="str">
        <f ca="1">"nazwa ST: "&amp;B1705</f>
        <v>nazwa ST: 0</v>
      </c>
      <c r="C2871" s="558"/>
      <c r="D2871" s="559">
        <f>D1705</f>
        <v>171</v>
      </c>
      <c r="E2871" s="558"/>
      <c r="F2871" s="558"/>
      <c r="G2871" s="558"/>
      <c r="H2871" s="558"/>
      <c r="I2871" s="558"/>
      <c r="J2871" s="558"/>
      <c r="K2871" s="567" t="str">
        <f t="shared" ref="K2871:X2871" si="1789">LataProjekcji</f>
        <v>Uzupełnij dane</v>
      </c>
      <c r="L2871" s="567" t="str">
        <f t="shared" si="1789"/>
        <v/>
      </c>
      <c r="M2871" s="567" t="str">
        <f t="shared" si="1789"/>
        <v/>
      </c>
      <c r="N2871" s="567" t="str">
        <f t="shared" si="1789"/>
        <v/>
      </c>
      <c r="O2871" s="567" t="str">
        <f t="shared" si="1789"/>
        <v/>
      </c>
      <c r="P2871" s="567" t="str">
        <f t="shared" si="1789"/>
        <v/>
      </c>
      <c r="Q2871" s="567" t="str">
        <f t="shared" si="1789"/>
        <v/>
      </c>
      <c r="R2871" s="567" t="str">
        <f t="shared" si="1789"/>
        <v/>
      </c>
      <c r="S2871" s="567" t="str">
        <f t="shared" si="1789"/>
        <v/>
      </c>
      <c r="T2871" s="567" t="str">
        <f t="shared" si="1789"/>
        <v/>
      </c>
      <c r="U2871" s="567" t="str">
        <f t="shared" si="1789"/>
        <v/>
      </c>
      <c r="V2871" s="567" t="str">
        <f t="shared" si="1789"/>
        <v/>
      </c>
      <c r="W2871" s="567" t="str">
        <f t="shared" si="1789"/>
        <v/>
      </c>
      <c r="X2871" s="567" t="str">
        <f t="shared" si="1789"/>
        <v/>
      </c>
    </row>
    <row r="2872" spans="2:24" hidden="1">
      <c r="B2872" s="554" t="s">
        <v>805</v>
      </c>
      <c r="D2872" s="1">
        <f ca="1">D1706</f>
        <v>1900</v>
      </c>
      <c r="E2872" s="1">
        <f ca="1">E1706</f>
        <v>1</v>
      </c>
      <c r="F2872" s="1">
        <f ca="1">IF(D2873&gt;10,F1706,1)</f>
        <v>1</v>
      </c>
      <c r="G2872" s="553" t="str">
        <f ca="1">IF(ISBLANK(OFFSET($E$269,$D2871,0)),"brak daty",IF(D2873&gt;10,EDATE(OFFSET($E$269,$D2871,0),D2875),DATE(D2872,E2872,1)))</f>
        <v>brak daty</v>
      </c>
      <c r="H2872" s="566" t="b">
        <f ca="1">SUM(K2872:X2872)=D2875</f>
        <v>1</v>
      </c>
      <c r="I2872" s="1" t="s">
        <v>801</v>
      </c>
      <c r="K2872" s="5">
        <f ca="1">IF(AND($G2873,NOT(ISTEXT($G2872)),ISNUMBER(Poczatek),ISNUMBER(Koniec_Projekt)),IFERROR(IF($D2872=LataProjekcji,$F2872,IF($D2872&lt;LataProjekcji,IF((SUM(K2872)+12)&lt;$D2875,12,$D2875-SUM(K2872)),0)),0),0)</f>
        <v>0</v>
      </c>
      <c r="L2872" s="5">
        <f ca="1">IF(AND($G2873,NOT(ISTEXT($G2872)),ISNUMBER(Poczatek),ISNUMBER(Koniec_Projekt)),IFERROR(IF($D2872=LataProjekcji,$F2872,IF($D2872&lt;LataProjekcji,IF((SUM($K2872:K2872)+12)&lt;$D2875,12,$D2875-SUM($K2872:K2872)),0)),0),0)</f>
        <v>0</v>
      </c>
      <c r="M2872" s="5">
        <f ca="1">IF(AND($G2873,NOT(ISTEXT($G2872)),ISNUMBER(Poczatek),ISNUMBER(Koniec_Projekt)),IFERROR(IF($D2872=LataProjekcji,$F2872,IF($D2872&lt;LataProjekcji,IF((SUM($K2872:L2872)+12)&lt;$D2875,12,$D2875-SUM($K2872:L2872)),0)),0),0)</f>
        <v>0</v>
      </c>
      <c r="N2872" s="5">
        <f ca="1">IF(AND($G2873,NOT(ISTEXT($G2872)),ISNUMBER(Poczatek),ISNUMBER(Koniec_Projekt)),IFERROR(IF($D2872=LataProjekcji,$F2872,IF($D2872&lt;LataProjekcji,IF((SUM($K2872:M2872)+12)&lt;$D2875,12,$D2875-SUM($K2872:M2872)),0)),0),0)</f>
        <v>0</v>
      </c>
      <c r="O2872" s="5">
        <f ca="1">IF(AND($G2873,NOT(ISTEXT($G2872)),ISNUMBER(Poczatek),ISNUMBER(Koniec_Projekt)),IFERROR(IF($D2872=LataProjekcji,$F2872,IF($D2872&lt;LataProjekcji,IF((SUM($K2872:N2872)+12)&lt;$D2875,12,$D2875-SUM($K2872:N2872)),0)),0),0)</f>
        <v>0</v>
      </c>
      <c r="P2872" s="5">
        <f ca="1">IF(AND($G2873,NOT(ISTEXT($G2872)),ISNUMBER(Poczatek),ISNUMBER(Koniec_Projekt)),IFERROR(IF($D2872=LataProjekcji,$F2872,IF($D2872&lt;LataProjekcji,IF((SUM($K2872:O2872)+12)&lt;$D2875,12,$D2875-SUM($K2872:O2872)),0)),0),0)</f>
        <v>0</v>
      </c>
      <c r="Q2872" s="5">
        <f ca="1">IF(AND($G2873,NOT(ISTEXT($G2872)),ISNUMBER(Poczatek),ISNUMBER(Koniec_Projekt)),IFERROR(IF($D2872=LataProjekcji,$F2872,IF($D2872&lt;LataProjekcji,IF((SUM($K2872:P2872)+12)&lt;$D2875,12,$D2875-SUM($K2872:P2872)),0)),0),0)</f>
        <v>0</v>
      </c>
      <c r="R2872" s="5">
        <f ca="1">IF(AND($G2873,NOT(ISTEXT($G2872)),ISNUMBER(Poczatek),ISNUMBER(Koniec_Projekt)),IFERROR(IF($D2872=LataProjekcji,$F2872,IF($D2872&lt;LataProjekcji,IF((SUM($K2872:Q2872)+12)&lt;$D2875,12,$D2875-SUM($K2872:Q2872)),0)),0),0)</f>
        <v>0</v>
      </c>
      <c r="S2872" s="5">
        <f ca="1">IF(AND($G2873,NOT(ISTEXT($G2872)),ISNUMBER(Poczatek),ISNUMBER(Koniec_Projekt)),IFERROR(IF($D2872=LataProjekcji,$F2872,IF($D2872&lt;LataProjekcji,IF((SUM($K2872:R2872)+12)&lt;$D2875,12,$D2875-SUM($K2872:R2872)),0)),0),0)</f>
        <v>0</v>
      </c>
      <c r="T2872" s="5">
        <f ca="1">IF(AND($G2873,NOT(ISTEXT($G2872)),ISNUMBER(Poczatek),ISNUMBER(Koniec_Projekt)),IFERROR(IF($D2872=LataProjekcji,$F2872,IF($D2872&lt;LataProjekcji,IF((SUM($K2872:S2872)+12)&lt;$D2875,12,$D2875-SUM($K2872:S2872)),0)),0),0)</f>
        <v>0</v>
      </c>
      <c r="U2872" s="5">
        <f ca="1">IF(AND($G2873,NOT(ISTEXT($G2872)),ISNUMBER(Poczatek),ISNUMBER(Koniec_Projekt)),IFERROR(IF($D2872=LataProjekcji,$F2872,IF($D2872&lt;LataProjekcji,IF((SUM($K2872:T2872)+12)&lt;$D2875,12,$D2875-SUM($K2872:T2872)),0)),0),0)</f>
        <v>0</v>
      </c>
      <c r="V2872" s="5">
        <f ca="1">IF(AND($G2873,NOT(ISTEXT($G2872)),ISNUMBER(Poczatek),ISNUMBER(Koniec_Projekt)),IFERROR(IF($D2872=LataProjekcji,$F2872,IF($D2872&lt;LataProjekcji,IF((SUM($K2872:U2872)+12)&lt;$D2875,12,$D2875-SUM($K2872:U2872)),0)),0),0)</f>
        <v>0</v>
      </c>
      <c r="W2872" s="5">
        <f ca="1">IF(AND($G2873,NOT(ISTEXT($G2872)),ISNUMBER(Poczatek),ISNUMBER(Koniec_Projekt)),IFERROR(IF($D2872=LataProjekcji,$F2872,IF($D2872&lt;LataProjekcji,IF((SUM($K2872:V2872)+12)&lt;$D2875,12,$D2875-SUM($K2872:V2872)),0)),0),0)</f>
        <v>0</v>
      </c>
      <c r="X2872" s="5">
        <f ca="1">IF(AND($G2873,NOT(ISTEXT($G2872)),ISNUMBER(Poczatek),ISNUMBER(Koniec_Projekt)),IFERROR(IF($D2872=LataProjekcji,$F2872,IF($D2872&lt;LataProjekcji,IF((SUM($K2872:W2872)+12)&lt;$D2875,12,$D2875-SUM($K2872:W2872)),0)),0),0)</f>
        <v>0</v>
      </c>
    </row>
    <row r="2873" spans="2:24" hidden="1">
      <c r="B2873" s="554" t="s">
        <v>807</v>
      </c>
      <c r="D2873" s="5">
        <f ca="1">D1707</f>
        <v>0</v>
      </c>
      <c r="E2873" s="474">
        <f ca="1">E1707</f>
        <v>0</v>
      </c>
      <c r="F2873" s="474">
        <f ca="1">F1707</f>
        <v>0</v>
      </c>
      <c r="G2873" s="1" t="b">
        <f>NOT(ISBLANK(am_maszyny))</f>
        <v>0</v>
      </c>
      <c r="H2873" s="566" t="b">
        <f ca="1">SUM(K2873:X2873)=E2875</f>
        <v>1</v>
      </c>
      <c r="I2873" s="1" t="s">
        <v>802</v>
      </c>
      <c r="K2873" s="565">
        <f ca="1">IF(AND($G2873,NOT(ISTEXT($G2872)),ISNUMBER(Poczatek),ISNUMBER(Koniec_Projekt)),IFERROR(IF($D2872=LataProjekcji,IF($F2872&gt;$E2875,$E2875,$F2872),IF($D2875&gt;=$E2875,(IF($D2872&lt;LataProjekcji,IF((SUM(J2873:$K2873)+12)&lt;$E2875,12,$E2875-SUM(J2873:$K2873)),0)),(IF($D2872&lt;LataProjekcji,IF((SUM(J2873:$K2873)+12)&lt;$D2875,12,$D2875-SUM(J2873:$K2873)),0)))),0),0)</f>
        <v>0</v>
      </c>
      <c r="L2873" s="565">
        <f ca="1">IF(AND($G2873,NOT(ISTEXT($G2872)),ISNUMBER(Poczatek),ISNUMBER(Koniec_Projekt)),IFERROR(IF($D2872=LataProjekcji,IF($F2872&gt;$E2875,$E2875,$F2872),IF($D2875&gt;=$E2875,(IF($D2872&lt;LataProjekcji,IF((SUM($K2873:K2873)+12)&lt;$E2875,12,$E2875-SUM($K2873:K2873)),0)),(IF($D2872&lt;LataProjekcji,IF((SUM($K2873:K2873)+12)&lt;$D2875,12,$D2875-SUM($K2873:K2873)),0)))),0),0)</f>
        <v>0</v>
      </c>
      <c r="M2873" s="565">
        <f ca="1">IF(AND($G2873,NOT(ISTEXT($G2872)),ISNUMBER(Poczatek),ISNUMBER(Koniec_Projekt)),IFERROR(IF($D2872=LataProjekcji,IF($F2872&gt;$E2875,$E2875,$F2872),IF($D2875&gt;=$E2875,(IF($D2872&lt;LataProjekcji,IF((SUM($K2873:L2873)+12)&lt;$E2875,12,$E2875-SUM($K2873:L2873)),0)),(IF($D2872&lt;LataProjekcji,IF((SUM($K2873:L2873)+12)&lt;$D2875,12,$D2875-SUM($K2873:L2873)),0)))),0),0)</f>
        <v>0</v>
      </c>
      <c r="N2873" s="565">
        <f ca="1">IF(AND($G2873,NOT(ISTEXT($G2872)),ISNUMBER(Poczatek),ISNUMBER(Koniec_Projekt)),IFERROR(IF($D2872=LataProjekcji,IF($F2872&gt;$E2875,$E2875,$F2872),IF($D2875&gt;=$E2875,(IF($D2872&lt;LataProjekcji,IF((SUM($K2873:M2873)+12)&lt;$E2875,12,$E2875-SUM($K2873:M2873)),0)),(IF($D2872&lt;LataProjekcji,IF((SUM($K2873:M2873)+12)&lt;$D2875,12,$D2875-SUM($K2873:M2873)),0)))),0),0)</f>
        <v>0</v>
      </c>
      <c r="O2873" s="565">
        <f ca="1">IF(AND($G2873,NOT(ISTEXT($G2872)),ISNUMBER(Poczatek),ISNUMBER(Koniec_Projekt)),IFERROR(IF($D2872=LataProjekcji,IF($F2872&gt;$E2875,$E2875,$F2872),IF($D2875&gt;=$E2875,(IF($D2872&lt;LataProjekcji,IF((SUM($K2873:N2873)+12)&lt;$E2875,12,$E2875-SUM($K2873:N2873)),0)),(IF($D2872&lt;LataProjekcji,IF((SUM($K2873:N2873)+12)&lt;$D2875,12,$D2875-SUM($K2873:N2873)),0)))),0),0)</f>
        <v>0</v>
      </c>
      <c r="P2873" s="565">
        <f ca="1">IF(AND($G2873,NOT(ISTEXT($G2872)),ISNUMBER(Poczatek),ISNUMBER(Koniec_Projekt)),IFERROR(IF($D2872=LataProjekcji,IF($F2872&gt;$E2875,$E2875,$F2872),IF($D2875&gt;=$E2875,(IF($D2872&lt;LataProjekcji,IF((SUM($K2873:O2873)+12)&lt;$E2875,12,$E2875-SUM($K2873:O2873)),0)),(IF($D2872&lt;LataProjekcji,IF((SUM($K2873:O2873)+12)&lt;$D2875,12,$D2875-SUM($K2873:O2873)),0)))),0),0)</f>
        <v>0</v>
      </c>
      <c r="Q2873" s="565">
        <f ca="1">IF(AND($G2873,NOT(ISTEXT($G2872)),ISNUMBER(Poczatek),ISNUMBER(Koniec_Projekt)),IFERROR(IF($D2872=LataProjekcji,IF($F2872&gt;$E2875,$E2875,$F2872),IF($D2875&gt;=$E2875,(IF($D2872&lt;LataProjekcji,IF((SUM($K2873:P2873)+12)&lt;$E2875,12,$E2875-SUM($K2873:P2873)),0)),(IF($D2872&lt;LataProjekcji,IF((SUM($K2873:P2873)+12)&lt;$D2875,12,$D2875-SUM($K2873:P2873)),0)))),0),0)</f>
        <v>0</v>
      </c>
      <c r="R2873" s="565">
        <f ca="1">IF(AND($G2873,NOT(ISTEXT($G2872)),ISNUMBER(Poczatek),ISNUMBER(Koniec_Projekt)),IFERROR(IF($D2872=LataProjekcji,IF($F2872&gt;$E2875,$E2875,$F2872),IF($D2875&gt;=$E2875,(IF($D2872&lt;LataProjekcji,IF((SUM($K2873:Q2873)+12)&lt;$E2875,12,$E2875-SUM($K2873:Q2873)),0)),(IF($D2872&lt;LataProjekcji,IF((SUM($K2873:Q2873)+12)&lt;$D2875,12,$D2875-SUM($K2873:Q2873)),0)))),0),0)</f>
        <v>0</v>
      </c>
      <c r="S2873" s="565">
        <f ca="1">IF(AND($G2873,NOT(ISTEXT($G2872)),ISNUMBER(Poczatek),ISNUMBER(Koniec_Projekt)),IFERROR(IF($D2872=LataProjekcji,IF($F2872&gt;$E2875,$E2875,$F2872),IF($D2875&gt;=$E2875,(IF($D2872&lt;LataProjekcji,IF((SUM($K2873:R2873)+12)&lt;$E2875,12,$E2875-SUM($K2873:R2873)),0)),(IF($D2872&lt;LataProjekcji,IF((SUM($K2873:R2873)+12)&lt;$D2875,12,$D2875-SUM($K2873:R2873)),0)))),0),0)</f>
        <v>0</v>
      </c>
      <c r="T2873" s="565">
        <f ca="1">IF(AND($G2873,NOT(ISTEXT($G2872)),ISNUMBER(Poczatek),ISNUMBER(Koniec_Projekt)),IFERROR(IF($D2872=LataProjekcji,IF($F2872&gt;$E2875,$E2875,$F2872),IF($D2875&gt;=$E2875,(IF($D2872&lt;LataProjekcji,IF((SUM($K2873:S2873)+12)&lt;$E2875,12,$E2875-SUM($K2873:S2873)),0)),(IF($D2872&lt;LataProjekcji,IF((SUM($K2873:S2873)+12)&lt;$D2875,12,$D2875-SUM($K2873:S2873)),0)))),0),0)</f>
        <v>0</v>
      </c>
      <c r="U2873" s="565">
        <f ca="1">IF(AND($G2873,NOT(ISTEXT($G2872)),ISNUMBER(Poczatek),ISNUMBER(Koniec_Projekt)),IFERROR(IF($D2872=LataProjekcji,IF($F2872&gt;$E2875,$E2875,$F2872),IF($D2875&gt;=$E2875,(IF($D2872&lt;LataProjekcji,IF((SUM($K2873:T2873)+12)&lt;$E2875,12,$E2875-SUM($K2873:T2873)),0)),(IF($D2872&lt;LataProjekcji,IF((SUM($K2873:T2873)+12)&lt;$D2875,12,$D2875-SUM($K2873:T2873)),0)))),0),0)</f>
        <v>0</v>
      </c>
      <c r="V2873" s="565">
        <f ca="1">IF(AND($G2873,NOT(ISTEXT($G2872)),ISNUMBER(Poczatek),ISNUMBER(Koniec_Projekt)),IFERROR(IF($D2872=LataProjekcji,IF($F2872&gt;$E2875,$E2875,$F2872),IF($D2875&gt;=$E2875,(IF($D2872&lt;LataProjekcji,IF((SUM($K2873:U2873)+12)&lt;$E2875,12,$E2875-SUM($K2873:U2873)),0)),(IF($D2872&lt;LataProjekcji,IF((SUM($K2873:U2873)+12)&lt;$D2875,12,$D2875-SUM($K2873:U2873)),0)))),0),0)</f>
        <v>0</v>
      </c>
      <c r="W2873" s="565">
        <f ca="1">IF(AND($G2873,NOT(ISTEXT($G2872)),ISNUMBER(Poczatek),ISNUMBER(Koniec_Projekt)),IFERROR(IF($D2872=LataProjekcji,IF($F2872&gt;$E2875,$E2875,$F2872),IF($D2875&gt;=$E2875,(IF($D2872&lt;LataProjekcji,IF((SUM($K2873:V2873)+12)&lt;$E2875,12,$E2875-SUM($K2873:V2873)),0)),(IF($D2872&lt;LataProjekcji,IF((SUM($K2873:V2873)+12)&lt;$D2875,12,$D2875-SUM($K2873:V2873)),0)))),0),0)</f>
        <v>0</v>
      </c>
      <c r="X2873" s="565">
        <f ca="1">IF(AND($G2873,NOT(ISTEXT($G2872)),ISNUMBER(Poczatek),ISNUMBER(Koniec_Projekt)),IFERROR(IF($D2872=LataProjekcji,IF($F2872&gt;$E2875,$E2875,$F2872),IF($D2875&gt;=$E2875,(IF($D2872&lt;LataProjekcji,IF((SUM($K2873:W2873)+12)&lt;$E2875,12,$E2875-SUM($K2873:W2873)),0)),(IF($D2872&lt;LataProjekcji,IF((SUM($K2873:W2873)+12)&lt;$D2875,12,$D2875-SUM($K2873:W2873)),0)))),0),0)</f>
        <v>0</v>
      </c>
    </row>
    <row r="2874" spans="2:24" hidden="1">
      <c r="B2874" s="554" t="s">
        <v>806</v>
      </c>
      <c r="D2874" s="474">
        <f ca="1">D1708</f>
        <v>0</v>
      </c>
      <c r="E2874" s="474">
        <f ca="1">IF(D2873&gt;10,ROUND(D2874/12,2),D2874)</f>
        <v>0</v>
      </c>
      <c r="F2874" s="552">
        <f>Koniec_Projekt</f>
        <v>0</v>
      </c>
      <c r="G2874" s="330">
        <f>Miesiac_Koniec_Projekt</f>
        <v>0</v>
      </c>
      <c r="H2874" s="566" t="b">
        <f ca="1">SUM(K2874:X2874)=D2873</f>
        <v>1</v>
      </c>
      <c r="I2874" s="1" t="s">
        <v>739</v>
      </c>
      <c r="K2874" s="256">
        <f ca="1">IF(AND($G2873,NOT(ISTEXT($G2872)),ISNUMBER(Poczatek),ISNUMBER(Koniec_Projekt)),IFERROR(IF(LataProjekcji=$F2875,ROUND($D2873,0),ROUND(K2872*$E2874,0)),0),0)</f>
        <v>0</v>
      </c>
      <c r="L2874" s="5">
        <f ca="1">IF(AND($G2873,NOT(ISTEXT($G2872)),ISNUMBER(Poczatek),ISNUMBER(Koniec_Projekt)),IFERROR(IF(LataProjekcji=$F2875,ROUND($D2873-SUM(K2874:$K2874),0),ROUND(L2872*$E2874,0)),0),0)</f>
        <v>0</v>
      </c>
      <c r="M2874" s="5">
        <f ca="1">IF(AND($G2873,NOT(ISTEXT($G2872)),ISNUMBER(Poczatek),ISNUMBER(Koniec_Projekt)),IFERROR(IF(LataProjekcji=$F2875,ROUND($D2873-SUM($K2874:L2874),0),ROUND(M2872*$E2874,0)),0),0)</f>
        <v>0</v>
      </c>
      <c r="N2874" s="5">
        <f ca="1">IF(AND($G2873,NOT(ISTEXT($G2872)),ISNUMBER(Poczatek),ISNUMBER(Koniec_Projekt)),IFERROR(IF(LataProjekcji=$F2875,ROUND($D2873-SUM($K2874:M2874),0),ROUND(N2872*$E2874,0)),0),0)</f>
        <v>0</v>
      </c>
      <c r="O2874" s="5">
        <f ca="1">IF(AND($G2873,NOT(ISTEXT($G2872)),ISNUMBER(Poczatek),ISNUMBER(Koniec_Projekt)),IFERROR(IF(LataProjekcji=$F2875,ROUND($D2873-SUM($K2874:N2874),0),ROUND(O2872*$E2874,0)),0),0)</f>
        <v>0</v>
      </c>
      <c r="P2874" s="5">
        <f ca="1">IF(AND($G2873,NOT(ISTEXT($G2872)),ISNUMBER(Poczatek),ISNUMBER(Koniec_Projekt)),IFERROR(IF(LataProjekcji=$F2875,ROUND($D2873-SUM($K2874:O2874),0),ROUND(P2872*$E2874,0)),0),0)</f>
        <v>0</v>
      </c>
      <c r="Q2874" s="5">
        <f ca="1">IF(AND($G2873,NOT(ISTEXT($G2872)),ISNUMBER(Poczatek),ISNUMBER(Koniec_Projekt)),IFERROR(IF(LataProjekcji=$F2875,ROUND($D2873-SUM($K2874:P2874),0),ROUND(Q2872*$E2874,0)),0),0)</f>
        <v>0</v>
      </c>
      <c r="R2874" s="5">
        <f ca="1">IF(AND($G2873,NOT(ISTEXT($G2872)),ISNUMBER(Poczatek),ISNUMBER(Koniec_Projekt)),IFERROR(IF(LataProjekcji=$F2875,ROUND($D2873-SUM($K2874:Q2874),0),ROUND(R2872*$E2874,0)),0),0)</f>
        <v>0</v>
      </c>
      <c r="S2874" s="5">
        <f ca="1">IF(AND($G2873,NOT(ISTEXT($G2872)),ISNUMBER(Poczatek),ISNUMBER(Koniec_Projekt)),IFERROR(IF(LataProjekcji=$F2875,ROUND($D2873-SUM($K2874:R2874),0),ROUND(S2872*$E2874,0)),0),0)</f>
        <v>0</v>
      </c>
      <c r="T2874" s="5">
        <f ca="1">IF(AND($G2873,NOT(ISTEXT($G2872)),ISNUMBER(Poczatek),ISNUMBER(Koniec_Projekt)),IFERROR(IF(LataProjekcji=$F2875,ROUND($D2873-SUM($K2874:S2874),0),ROUND(T2872*$E2874,0)),0),0)</f>
        <v>0</v>
      </c>
      <c r="U2874" s="5">
        <f ca="1">IF(AND($G2873,NOT(ISTEXT($G2872)),ISNUMBER(Poczatek),ISNUMBER(Koniec_Projekt)),IFERROR(IF(LataProjekcji=$F2875,ROUND($D2873-SUM($K2874:T2874),0),ROUND(U2872*$E2874,0)),0),0)</f>
        <v>0</v>
      </c>
      <c r="V2874" s="5">
        <f ca="1">IF(AND($G2873,NOT(ISTEXT($G2872)),ISNUMBER(Poczatek),ISNUMBER(Koniec_Projekt)),IFERROR(IF(LataProjekcji=$F2875,ROUND($D2873-SUM($K2874:U2874),0),ROUND(V2872*$E2874,0)),0),0)</f>
        <v>0</v>
      </c>
      <c r="W2874" s="5">
        <f ca="1">IF(AND($G2873,NOT(ISTEXT($G2872)),ISNUMBER(Poczatek),ISNUMBER(Koniec_Projekt)),IFERROR(IF(LataProjekcji=$F2875,ROUND($D2873-SUM($K2874:V2874),0),ROUND(W2872*$E2874,0)),0),0)</f>
        <v>0</v>
      </c>
      <c r="X2874" s="5">
        <f ca="1">IF(AND($G2873,NOT(ISTEXT($G2872)),ISNUMBER(Poczatek),ISNUMBER(Koniec_Projekt)),IFERROR(IF(LataProjekcji=$F2875,ROUND($D2873-SUM($K2874:W2874),0),ROUND(X2872*$E2874,0)),0),0)</f>
        <v>0</v>
      </c>
    </row>
    <row r="2875" spans="2:24" hidden="1">
      <c r="B2875" s="554" t="s">
        <v>803</v>
      </c>
      <c r="D2875" s="1">
        <f ca="1">IFERROR(ROUNDUP(D2873/E2874,0),0)</f>
        <v>0</v>
      </c>
      <c r="E2875" s="1">
        <f ca="1">IF(D2875=0,0,DATEDIF(DATE(D2872,E2872,1),DATE(F2874,G2874,1),"m"))</f>
        <v>0</v>
      </c>
      <c r="F2875" s="1" t="str">
        <f ca="1">IFERROR(YEAR(G2872),"brak daty")</f>
        <v>brak daty</v>
      </c>
      <c r="G2875" s="1" t="str">
        <f ca="1">IFERROR(MONTH(G2872),"brak daty")</f>
        <v>brak daty</v>
      </c>
      <c r="I2875" s="1" t="s">
        <v>444</v>
      </c>
      <c r="K2875" s="5">
        <f ca="1">IF(AND($G2873,NOT(ISTEXT($G2872)),ISNUMBER(Poczatek),ISNUMBER(Koniec_Projekt)),IFERROR(IF(LataProjekcji=$F2874,IF(AND($G2874=$G2875,$F2874=$F2875),ROUND($D2873-SUM($K2875),0),ROUND(K2873*$E2874,0)),IF(LataProjekcji&gt;$F2874,0,ROUND(K2873*$E2874,0))),0),0)</f>
        <v>0</v>
      </c>
      <c r="L2875" s="5">
        <f ca="1">IF(AND($G2873,NOT(ISTEXT($G2872)),ISNUMBER(Poczatek),ISNUMBER(Koniec_Projekt)),IFERROR(IF(LataProjekcji=$F2874,IF(AND($G2874=$G2875,$F2874=$F2875),ROUND($D2873-SUM($K2875:K2875),0),ROUND(L2873*$E2874,0)),IF(LataProjekcji&gt;$F2874,0,ROUND(L2873*$E2874,0))),0),0)</f>
        <v>0</v>
      </c>
      <c r="M2875" s="5">
        <f ca="1">IF(AND($G2873,NOT(ISTEXT($G2872)),ISNUMBER(Poczatek),ISNUMBER(Koniec_Projekt)),IFERROR(IF(LataProjekcji=$F2874,IF(AND($G2874=$G2875,$F2874=$F2875),ROUND($D2873-SUM($K2875:L2875),0),ROUND(M2873*$E2874,0)),IF(LataProjekcji&gt;$F2874,0,ROUND(M2873*$E2874,0))),0),0)</f>
        <v>0</v>
      </c>
      <c r="N2875" s="5">
        <f ca="1">IF(AND($G2873,NOT(ISTEXT($G2872)),ISNUMBER(Poczatek),ISNUMBER(Koniec_Projekt)),IFERROR(IF(LataProjekcji=$F2874,IF(AND($G2874=$G2875,$F2874=$F2875),ROUND($D2873-SUM($K2875:M2875),0),ROUND(N2873*$E2874,0)),IF(LataProjekcji&gt;$F2874,0,ROUND(N2873*$E2874,0))),0),0)</f>
        <v>0</v>
      </c>
      <c r="O2875" s="5">
        <f ca="1">IF(AND($G2873,NOT(ISTEXT($G2872)),ISNUMBER(Poczatek),ISNUMBER(Koniec_Projekt)),IFERROR(IF(LataProjekcji=$F2874,IF(AND($G2874=$G2875,$F2874=$F2875),ROUND($D2873-SUM($K2875:N2875),0),ROUND(O2873*$E2874,0)),IF(LataProjekcji&gt;$F2874,0,ROUND(O2873*$E2874,0))),0),0)</f>
        <v>0</v>
      </c>
      <c r="P2875" s="5">
        <f ca="1">IF(AND($G2873,NOT(ISTEXT($G2872)),ISNUMBER(Poczatek),ISNUMBER(Koniec_Projekt)),IFERROR(IF(LataProjekcji=$F2874,IF(AND($G2874=$G2875,$F2874=$F2875),ROUND($D2873-SUM($K2875:O2875),0),ROUND(P2873*$E2874,0)),IF(LataProjekcji&gt;$F2874,0,ROUND(P2873*$E2874,0))),0),0)</f>
        <v>0</v>
      </c>
      <c r="Q2875" s="5">
        <f ca="1">IF(AND($G2873,NOT(ISTEXT($G2872)),ISNUMBER(Poczatek),ISNUMBER(Koniec_Projekt)),IFERROR(IF(LataProjekcji=$F2874,IF(AND($G2874=$G2875,$F2874=$F2875),ROUND($D2873-SUM($K2875:P2875),0),ROUND(Q2873*$E2874,0)),IF(LataProjekcji&gt;$F2874,0,ROUND(Q2873*$E2874,0))),0),0)</f>
        <v>0</v>
      </c>
      <c r="R2875" s="5">
        <f ca="1">IF(AND($G2873,NOT(ISTEXT($G2872)),ISNUMBER(Poczatek),ISNUMBER(Koniec_Projekt)),IFERROR(IF(LataProjekcji=$F2874,IF(AND($G2874=$G2875,$F2874=$F2875),ROUND($D2873-SUM($K2875:Q2875),0),ROUND(R2873*$E2874,0)),IF(LataProjekcji&gt;$F2874,0,ROUND(R2873*$E2874,0))),0),0)</f>
        <v>0</v>
      </c>
      <c r="S2875" s="5">
        <f ca="1">IF(AND($G2873,NOT(ISTEXT($G2872)),ISNUMBER(Poczatek),ISNUMBER(Koniec_Projekt)),IFERROR(IF(LataProjekcji=$F2874,IF(AND($G2874=$G2875,$F2874=$F2875),ROUND($D2873-SUM($K2875:R2875),0),ROUND(S2873*$E2874,0)),IF(LataProjekcji&gt;$F2874,0,ROUND(S2873*$E2874,0))),0),0)</f>
        <v>0</v>
      </c>
      <c r="T2875" s="5">
        <f ca="1">IF(AND($G2873,NOT(ISTEXT($G2872)),ISNUMBER(Poczatek),ISNUMBER(Koniec_Projekt)),IFERROR(IF(LataProjekcji=$F2874,IF(AND($G2874=$G2875,$F2874=$F2875),ROUND($D2873-SUM($K2875:S2875),0),ROUND(T2873*$E2874,0)),IF(LataProjekcji&gt;$F2874,0,ROUND(T2873*$E2874,0))),0),0)</f>
        <v>0</v>
      </c>
      <c r="U2875" s="5">
        <f ca="1">IF(AND($G2873,NOT(ISTEXT($G2872)),ISNUMBER(Poczatek),ISNUMBER(Koniec_Projekt)),IFERROR(IF(LataProjekcji=$F2874,IF(AND($G2874=$G2875,$F2874=$F2875),ROUND($D2873-SUM($K2875:T2875),0),ROUND(U2873*$E2874,0)),IF(LataProjekcji&gt;$F2874,0,ROUND(U2873*$E2874,0))),0),0)</f>
        <v>0</v>
      </c>
      <c r="V2875" s="5">
        <f ca="1">IF(AND($G2873,NOT(ISTEXT($G2872)),ISNUMBER(Poczatek),ISNUMBER(Koniec_Projekt)),IFERROR(IF(LataProjekcji=$F2874,IF(AND($G2874=$G2875,$F2874=$F2875),ROUND($D2873-SUM($K2875:U2875),0),ROUND(V2873*$E2874,0)),IF(LataProjekcji&gt;$F2874,0,ROUND(V2873*$E2874,0))),0),0)</f>
        <v>0</v>
      </c>
      <c r="W2875" s="5">
        <f ca="1">IF(AND($G2873,NOT(ISTEXT($G2872)),ISNUMBER(Poczatek),ISNUMBER(Koniec_Projekt)),IFERROR(IF(LataProjekcji=$F2874,IF(AND($G2874=$G2875,$F2874=$F2875),ROUND($D2873-SUM($K2875:V2875),0),ROUND(W2873*$E2874,0)),IF(LataProjekcji&gt;$F2874,0,ROUND(W2873*$E2874,0))),0),0)</f>
        <v>0</v>
      </c>
      <c r="X2875" s="5">
        <f ca="1">IF(AND($G2873,NOT(ISTEXT($G2872)),ISNUMBER(Poczatek),ISNUMBER(Koniec_Projekt)),IFERROR(IF(LataProjekcji=$F2874,IF(AND($G2874=$G2875,$F2874=$F2875),ROUND($D2873-SUM($K2875:W2875),0),ROUND(X2873*$E2874,0)),IF(LataProjekcji&gt;$F2874,0,ROUND(X2873*$E2874,0))),0),0)</f>
        <v>0</v>
      </c>
    </row>
    <row r="2876" spans="2:24" ht="12.75" hidden="1" thickBot="1">
      <c r="B2876" s="555" t="s">
        <v>804</v>
      </c>
      <c r="C2876" s="556"/>
      <c r="D2876" s="557">
        <f ca="1">IF(D2873&gt;10,ROUND((D2875-1)*E2874,0),E2874)</f>
        <v>0</v>
      </c>
      <c r="E2876" s="557">
        <f ca="1">D2873-D2876</f>
        <v>0</v>
      </c>
      <c r="F2876" s="556"/>
      <c r="G2876" s="556"/>
      <c r="H2876" s="556"/>
      <c r="I2876" s="556"/>
      <c r="J2876" s="556"/>
      <c r="K2876" s="556"/>
      <c r="L2876" s="556"/>
      <c r="M2876" s="556"/>
      <c r="N2876" s="556"/>
      <c r="O2876" s="556"/>
      <c r="P2876" s="556"/>
      <c r="Q2876" s="556"/>
      <c r="R2876" s="556"/>
      <c r="S2876" s="556"/>
      <c r="T2876" s="556"/>
      <c r="U2876" s="556"/>
      <c r="V2876" s="556"/>
      <c r="W2876" s="556"/>
      <c r="X2876" s="556"/>
    </row>
    <row r="2877" spans="2:24" ht="12.75" hidden="1" thickTop="1"/>
    <row r="2878" spans="2:24" ht="12.75" hidden="1" thickBot="1">
      <c r="B2878" s="558" t="str">
        <f ca="1">"nazwa ST: "&amp;B1712</f>
        <v>nazwa ST: 0</v>
      </c>
      <c r="C2878" s="558"/>
      <c r="D2878" s="559">
        <f>D1712</f>
        <v>172</v>
      </c>
      <c r="E2878" s="558"/>
      <c r="F2878" s="558"/>
      <c r="G2878" s="558"/>
      <c r="H2878" s="558"/>
      <c r="I2878" s="558"/>
      <c r="J2878" s="558"/>
      <c r="K2878" s="567" t="str">
        <f t="shared" ref="K2878:X2878" si="1790">LataProjekcji</f>
        <v>Uzupełnij dane</v>
      </c>
      <c r="L2878" s="567" t="str">
        <f t="shared" si="1790"/>
        <v/>
      </c>
      <c r="M2878" s="567" t="str">
        <f t="shared" si="1790"/>
        <v/>
      </c>
      <c r="N2878" s="567" t="str">
        <f t="shared" si="1790"/>
        <v/>
      </c>
      <c r="O2878" s="567" t="str">
        <f t="shared" si="1790"/>
        <v/>
      </c>
      <c r="P2878" s="567" t="str">
        <f t="shared" si="1790"/>
        <v/>
      </c>
      <c r="Q2878" s="567" t="str">
        <f t="shared" si="1790"/>
        <v/>
      </c>
      <c r="R2878" s="567" t="str">
        <f t="shared" si="1790"/>
        <v/>
      </c>
      <c r="S2878" s="567" t="str">
        <f t="shared" si="1790"/>
        <v/>
      </c>
      <c r="T2878" s="567" t="str">
        <f t="shared" si="1790"/>
        <v/>
      </c>
      <c r="U2878" s="567" t="str">
        <f t="shared" si="1790"/>
        <v/>
      </c>
      <c r="V2878" s="567" t="str">
        <f t="shared" si="1790"/>
        <v/>
      </c>
      <c r="W2878" s="567" t="str">
        <f t="shared" si="1790"/>
        <v/>
      </c>
      <c r="X2878" s="567" t="str">
        <f t="shared" si="1790"/>
        <v/>
      </c>
    </row>
    <row r="2879" spans="2:24" hidden="1">
      <c r="B2879" s="554" t="s">
        <v>805</v>
      </c>
      <c r="D2879" s="1">
        <f ca="1">D1713</f>
        <v>1900</v>
      </c>
      <c r="E2879" s="1">
        <f ca="1">E1713</f>
        <v>1</v>
      </c>
      <c r="F2879" s="1">
        <f ca="1">IF(D2880&gt;10,F1713,1)</f>
        <v>1</v>
      </c>
      <c r="G2879" s="553" t="str">
        <f ca="1">IF(ISBLANK(OFFSET($E$269,$D2878,0)),"brak daty",IF(D2880&gt;10,EDATE(OFFSET($E$269,$D2878,0),D2882),DATE(D2879,E2879,1)))</f>
        <v>brak daty</v>
      </c>
      <c r="H2879" s="566" t="b">
        <f ca="1">SUM(K2879:X2879)=D2882</f>
        <v>1</v>
      </c>
      <c r="I2879" s="1" t="s">
        <v>801</v>
      </c>
      <c r="K2879" s="5">
        <f ca="1">IF(AND($G2880,NOT(ISTEXT($G2879)),ISNUMBER(Poczatek),ISNUMBER(Koniec_Projekt)),IFERROR(IF($D2879=LataProjekcji,$F2879,IF($D2879&lt;LataProjekcji,IF((SUM(K2879)+12)&lt;$D2882,12,$D2882-SUM(K2879)),0)),0),0)</f>
        <v>0</v>
      </c>
      <c r="L2879" s="5">
        <f ca="1">IF(AND($G2880,NOT(ISTEXT($G2879)),ISNUMBER(Poczatek),ISNUMBER(Koniec_Projekt)),IFERROR(IF($D2879=LataProjekcji,$F2879,IF($D2879&lt;LataProjekcji,IF((SUM($K2879:K2879)+12)&lt;$D2882,12,$D2882-SUM($K2879:K2879)),0)),0),0)</f>
        <v>0</v>
      </c>
      <c r="M2879" s="5">
        <f ca="1">IF(AND($G2880,NOT(ISTEXT($G2879)),ISNUMBER(Poczatek),ISNUMBER(Koniec_Projekt)),IFERROR(IF($D2879=LataProjekcji,$F2879,IF($D2879&lt;LataProjekcji,IF((SUM($K2879:L2879)+12)&lt;$D2882,12,$D2882-SUM($K2879:L2879)),0)),0),0)</f>
        <v>0</v>
      </c>
      <c r="N2879" s="5">
        <f ca="1">IF(AND($G2880,NOT(ISTEXT($G2879)),ISNUMBER(Poczatek),ISNUMBER(Koniec_Projekt)),IFERROR(IF($D2879=LataProjekcji,$F2879,IF($D2879&lt;LataProjekcji,IF((SUM($K2879:M2879)+12)&lt;$D2882,12,$D2882-SUM($K2879:M2879)),0)),0),0)</f>
        <v>0</v>
      </c>
      <c r="O2879" s="5">
        <f ca="1">IF(AND($G2880,NOT(ISTEXT($G2879)),ISNUMBER(Poczatek),ISNUMBER(Koniec_Projekt)),IFERROR(IF($D2879=LataProjekcji,$F2879,IF($D2879&lt;LataProjekcji,IF((SUM($K2879:N2879)+12)&lt;$D2882,12,$D2882-SUM($K2879:N2879)),0)),0),0)</f>
        <v>0</v>
      </c>
      <c r="P2879" s="5">
        <f ca="1">IF(AND($G2880,NOT(ISTEXT($G2879)),ISNUMBER(Poczatek),ISNUMBER(Koniec_Projekt)),IFERROR(IF($D2879=LataProjekcji,$F2879,IF($D2879&lt;LataProjekcji,IF((SUM($K2879:O2879)+12)&lt;$D2882,12,$D2882-SUM($K2879:O2879)),0)),0),0)</f>
        <v>0</v>
      </c>
      <c r="Q2879" s="5">
        <f ca="1">IF(AND($G2880,NOT(ISTEXT($G2879)),ISNUMBER(Poczatek),ISNUMBER(Koniec_Projekt)),IFERROR(IF($D2879=LataProjekcji,$F2879,IF($D2879&lt;LataProjekcji,IF((SUM($K2879:P2879)+12)&lt;$D2882,12,$D2882-SUM($K2879:P2879)),0)),0),0)</f>
        <v>0</v>
      </c>
      <c r="R2879" s="5">
        <f ca="1">IF(AND($G2880,NOT(ISTEXT($G2879)),ISNUMBER(Poczatek),ISNUMBER(Koniec_Projekt)),IFERROR(IF($D2879=LataProjekcji,$F2879,IF($D2879&lt;LataProjekcji,IF((SUM($K2879:Q2879)+12)&lt;$D2882,12,$D2882-SUM($K2879:Q2879)),0)),0),0)</f>
        <v>0</v>
      </c>
      <c r="S2879" s="5">
        <f ca="1">IF(AND($G2880,NOT(ISTEXT($G2879)),ISNUMBER(Poczatek),ISNUMBER(Koniec_Projekt)),IFERROR(IF($D2879=LataProjekcji,$F2879,IF($D2879&lt;LataProjekcji,IF((SUM($K2879:R2879)+12)&lt;$D2882,12,$D2882-SUM($K2879:R2879)),0)),0),0)</f>
        <v>0</v>
      </c>
      <c r="T2879" s="5">
        <f ca="1">IF(AND($G2880,NOT(ISTEXT($G2879)),ISNUMBER(Poczatek),ISNUMBER(Koniec_Projekt)),IFERROR(IF($D2879=LataProjekcji,$F2879,IF($D2879&lt;LataProjekcji,IF((SUM($K2879:S2879)+12)&lt;$D2882,12,$D2882-SUM($K2879:S2879)),0)),0),0)</f>
        <v>0</v>
      </c>
      <c r="U2879" s="5">
        <f ca="1">IF(AND($G2880,NOT(ISTEXT($G2879)),ISNUMBER(Poczatek),ISNUMBER(Koniec_Projekt)),IFERROR(IF($D2879=LataProjekcji,$F2879,IF($D2879&lt;LataProjekcji,IF((SUM($K2879:T2879)+12)&lt;$D2882,12,$D2882-SUM($K2879:T2879)),0)),0),0)</f>
        <v>0</v>
      </c>
      <c r="V2879" s="5">
        <f ca="1">IF(AND($G2880,NOT(ISTEXT($G2879)),ISNUMBER(Poczatek),ISNUMBER(Koniec_Projekt)),IFERROR(IF($D2879=LataProjekcji,$F2879,IF($D2879&lt;LataProjekcji,IF((SUM($K2879:U2879)+12)&lt;$D2882,12,$D2882-SUM($K2879:U2879)),0)),0),0)</f>
        <v>0</v>
      </c>
      <c r="W2879" s="5">
        <f ca="1">IF(AND($G2880,NOT(ISTEXT($G2879)),ISNUMBER(Poczatek),ISNUMBER(Koniec_Projekt)),IFERROR(IF($D2879=LataProjekcji,$F2879,IF($D2879&lt;LataProjekcji,IF((SUM($K2879:V2879)+12)&lt;$D2882,12,$D2882-SUM($K2879:V2879)),0)),0),0)</f>
        <v>0</v>
      </c>
      <c r="X2879" s="5">
        <f ca="1">IF(AND($G2880,NOT(ISTEXT($G2879)),ISNUMBER(Poczatek),ISNUMBER(Koniec_Projekt)),IFERROR(IF($D2879=LataProjekcji,$F2879,IF($D2879&lt;LataProjekcji,IF((SUM($K2879:W2879)+12)&lt;$D2882,12,$D2882-SUM($K2879:W2879)),0)),0),0)</f>
        <v>0</v>
      </c>
    </row>
    <row r="2880" spans="2:24" hidden="1">
      <c r="B2880" s="554" t="s">
        <v>807</v>
      </c>
      <c r="D2880" s="5">
        <f ca="1">D1714</f>
        <v>0</v>
      </c>
      <c r="E2880" s="474">
        <f ca="1">E1714</f>
        <v>0</v>
      </c>
      <c r="F2880" s="474">
        <f ca="1">F1714</f>
        <v>0</v>
      </c>
      <c r="G2880" s="1" t="b">
        <f>NOT(ISBLANK(am_maszyny))</f>
        <v>0</v>
      </c>
      <c r="H2880" s="566" t="b">
        <f ca="1">SUM(K2880:X2880)=E2882</f>
        <v>1</v>
      </c>
      <c r="I2880" s="1" t="s">
        <v>802</v>
      </c>
      <c r="K2880" s="565">
        <f ca="1">IF(AND($G2880,NOT(ISTEXT($G2879)),ISNUMBER(Poczatek),ISNUMBER(Koniec_Projekt)),IFERROR(IF($D2879=LataProjekcji,IF($F2879&gt;$E2882,$E2882,$F2879),IF($D2882&gt;=$E2882,(IF($D2879&lt;LataProjekcji,IF((SUM(J2880:$K2880)+12)&lt;$E2882,12,$E2882-SUM(J2880:$K2880)),0)),(IF($D2879&lt;LataProjekcji,IF((SUM(J2880:$K2880)+12)&lt;$D2882,12,$D2882-SUM(J2880:$K2880)),0)))),0),0)</f>
        <v>0</v>
      </c>
      <c r="L2880" s="565">
        <f ca="1">IF(AND($G2880,NOT(ISTEXT($G2879)),ISNUMBER(Poczatek),ISNUMBER(Koniec_Projekt)),IFERROR(IF($D2879=LataProjekcji,IF($F2879&gt;$E2882,$E2882,$F2879),IF($D2882&gt;=$E2882,(IF($D2879&lt;LataProjekcji,IF((SUM($K2880:K2880)+12)&lt;$E2882,12,$E2882-SUM($K2880:K2880)),0)),(IF($D2879&lt;LataProjekcji,IF((SUM($K2880:K2880)+12)&lt;$D2882,12,$D2882-SUM($K2880:K2880)),0)))),0),0)</f>
        <v>0</v>
      </c>
      <c r="M2880" s="565">
        <f ca="1">IF(AND($G2880,NOT(ISTEXT($G2879)),ISNUMBER(Poczatek),ISNUMBER(Koniec_Projekt)),IFERROR(IF($D2879=LataProjekcji,IF($F2879&gt;$E2882,$E2882,$F2879),IF($D2882&gt;=$E2882,(IF($D2879&lt;LataProjekcji,IF((SUM($K2880:L2880)+12)&lt;$E2882,12,$E2882-SUM($K2880:L2880)),0)),(IF($D2879&lt;LataProjekcji,IF((SUM($K2880:L2880)+12)&lt;$D2882,12,$D2882-SUM($K2880:L2880)),0)))),0),0)</f>
        <v>0</v>
      </c>
      <c r="N2880" s="565">
        <f ca="1">IF(AND($G2880,NOT(ISTEXT($G2879)),ISNUMBER(Poczatek),ISNUMBER(Koniec_Projekt)),IFERROR(IF($D2879=LataProjekcji,IF($F2879&gt;$E2882,$E2882,$F2879),IF($D2882&gt;=$E2882,(IF($D2879&lt;LataProjekcji,IF((SUM($K2880:M2880)+12)&lt;$E2882,12,$E2882-SUM($K2880:M2880)),0)),(IF($D2879&lt;LataProjekcji,IF((SUM($K2880:M2880)+12)&lt;$D2882,12,$D2882-SUM($K2880:M2880)),0)))),0),0)</f>
        <v>0</v>
      </c>
      <c r="O2880" s="565">
        <f ca="1">IF(AND($G2880,NOT(ISTEXT($G2879)),ISNUMBER(Poczatek),ISNUMBER(Koniec_Projekt)),IFERROR(IF($D2879=LataProjekcji,IF($F2879&gt;$E2882,$E2882,$F2879),IF($D2882&gt;=$E2882,(IF($D2879&lt;LataProjekcji,IF((SUM($K2880:N2880)+12)&lt;$E2882,12,$E2882-SUM($K2880:N2880)),0)),(IF($D2879&lt;LataProjekcji,IF((SUM($K2880:N2880)+12)&lt;$D2882,12,$D2882-SUM($K2880:N2880)),0)))),0),0)</f>
        <v>0</v>
      </c>
      <c r="P2880" s="565">
        <f ca="1">IF(AND($G2880,NOT(ISTEXT($G2879)),ISNUMBER(Poczatek),ISNUMBER(Koniec_Projekt)),IFERROR(IF($D2879=LataProjekcji,IF($F2879&gt;$E2882,$E2882,$F2879),IF($D2882&gt;=$E2882,(IF($D2879&lt;LataProjekcji,IF((SUM($K2880:O2880)+12)&lt;$E2882,12,$E2882-SUM($K2880:O2880)),0)),(IF($D2879&lt;LataProjekcji,IF((SUM($K2880:O2880)+12)&lt;$D2882,12,$D2882-SUM($K2880:O2880)),0)))),0),0)</f>
        <v>0</v>
      </c>
      <c r="Q2880" s="565">
        <f ca="1">IF(AND($G2880,NOT(ISTEXT($G2879)),ISNUMBER(Poczatek),ISNUMBER(Koniec_Projekt)),IFERROR(IF($D2879=LataProjekcji,IF($F2879&gt;$E2882,$E2882,$F2879),IF($D2882&gt;=$E2882,(IF($D2879&lt;LataProjekcji,IF((SUM($K2880:P2880)+12)&lt;$E2882,12,$E2882-SUM($K2880:P2880)),0)),(IF($D2879&lt;LataProjekcji,IF((SUM($K2880:P2880)+12)&lt;$D2882,12,$D2882-SUM($K2880:P2880)),0)))),0),0)</f>
        <v>0</v>
      </c>
      <c r="R2880" s="565">
        <f ca="1">IF(AND($G2880,NOT(ISTEXT($G2879)),ISNUMBER(Poczatek),ISNUMBER(Koniec_Projekt)),IFERROR(IF($D2879=LataProjekcji,IF($F2879&gt;$E2882,$E2882,$F2879),IF($D2882&gt;=$E2882,(IF($D2879&lt;LataProjekcji,IF((SUM($K2880:Q2880)+12)&lt;$E2882,12,$E2882-SUM($K2880:Q2880)),0)),(IF($D2879&lt;LataProjekcji,IF((SUM($K2880:Q2880)+12)&lt;$D2882,12,$D2882-SUM($K2880:Q2880)),0)))),0),0)</f>
        <v>0</v>
      </c>
      <c r="S2880" s="565">
        <f ca="1">IF(AND($G2880,NOT(ISTEXT($G2879)),ISNUMBER(Poczatek),ISNUMBER(Koniec_Projekt)),IFERROR(IF($D2879=LataProjekcji,IF($F2879&gt;$E2882,$E2882,$F2879),IF($D2882&gt;=$E2882,(IF($D2879&lt;LataProjekcji,IF((SUM($K2880:R2880)+12)&lt;$E2882,12,$E2882-SUM($K2880:R2880)),0)),(IF($D2879&lt;LataProjekcji,IF((SUM($K2880:R2880)+12)&lt;$D2882,12,$D2882-SUM($K2880:R2880)),0)))),0),0)</f>
        <v>0</v>
      </c>
      <c r="T2880" s="565">
        <f ca="1">IF(AND($G2880,NOT(ISTEXT($G2879)),ISNUMBER(Poczatek),ISNUMBER(Koniec_Projekt)),IFERROR(IF($D2879=LataProjekcji,IF($F2879&gt;$E2882,$E2882,$F2879),IF($D2882&gt;=$E2882,(IF($D2879&lt;LataProjekcji,IF((SUM($K2880:S2880)+12)&lt;$E2882,12,$E2882-SUM($K2880:S2880)),0)),(IF($D2879&lt;LataProjekcji,IF((SUM($K2880:S2880)+12)&lt;$D2882,12,$D2882-SUM($K2880:S2880)),0)))),0),0)</f>
        <v>0</v>
      </c>
      <c r="U2880" s="565">
        <f ca="1">IF(AND($G2880,NOT(ISTEXT($G2879)),ISNUMBER(Poczatek),ISNUMBER(Koniec_Projekt)),IFERROR(IF($D2879=LataProjekcji,IF($F2879&gt;$E2882,$E2882,$F2879),IF($D2882&gt;=$E2882,(IF($D2879&lt;LataProjekcji,IF((SUM($K2880:T2880)+12)&lt;$E2882,12,$E2882-SUM($K2880:T2880)),0)),(IF($D2879&lt;LataProjekcji,IF((SUM($K2880:T2880)+12)&lt;$D2882,12,$D2882-SUM($K2880:T2880)),0)))),0),0)</f>
        <v>0</v>
      </c>
      <c r="V2880" s="565">
        <f ca="1">IF(AND($G2880,NOT(ISTEXT($G2879)),ISNUMBER(Poczatek),ISNUMBER(Koniec_Projekt)),IFERROR(IF($D2879=LataProjekcji,IF($F2879&gt;$E2882,$E2882,$F2879),IF($D2882&gt;=$E2882,(IF($D2879&lt;LataProjekcji,IF((SUM($K2880:U2880)+12)&lt;$E2882,12,$E2882-SUM($K2880:U2880)),0)),(IF($D2879&lt;LataProjekcji,IF((SUM($K2880:U2880)+12)&lt;$D2882,12,$D2882-SUM($K2880:U2880)),0)))),0),0)</f>
        <v>0</v>
      </c>
      <c r="W2880" s="565">
        <f ca="1">IF(AND($G2880,NOT(ISTEXT($G2879)),ISNUMBER(Poczatek),ISNUMBER(Koniec_Projekt)),IFERROR(IF($D2879=LataProjekcji,IF($F2879&gt;$E2882,$E2882,$F2879),IF($D2882&gt;=$E2882,(IF($D2879&lt;LataProjekcji,IF((SUM($K2880:V2880)+12)&lt;$E2882,12,$E2882-SUM($K2880:V2880)),0)),(IF($D2879&lt;LataProjekcji,IF((SUM($K2880:V2880)+12)&lt;$D2882,12,$D2882-SUM($K2880:V2880)),0)))),0),0)</f>
        <v>0</v>
      </c>
      <c r="X2880" s="565">
        <f ca="1">IF(AND($G2880,NOT(ISTEXT($G2879)),ISNUMBER(Poczatek),ISNUMBER(Koniec_Projekt)),IFERROR(IF($D2879=LataProjekcji,IF($F2879&gt;$E2882,$E2882,$F2879),IF($D2882&gt;=$E2882,(IF($D2879&lt;LataProjekcji,IF((SUM($K2880:W2880)+12)&lt;$E2882,12,$E2882-SUM($K2880:W2880)),0)),(IF($D2879&lt;LataProjekcji,IF((SUM($K2880:W2880)+12)&lt;$D2882,12,$D2882-SUM($K2880:W2880)),0)))),0),0)</f>
        <v>0</v>
      </c>
    </row>
    <row r="2881" spans="2:24" hidden="1">
      <c r="B2881" s="554" t="s">
        <v>806</v>
      </c>
      <c r="D2881" s="474">
        <f ca="1">D1715</f>
        <v>0</v>
      </c>
      <c r="E2881" s="474">
        <f ca="1">IF(D2880&gt;10,ROUND(D2881/12,2),D2881)</f>
        <v>0</v>
      </c>
      <c r="F2881" s="552">
        <f>Koniec_Projekt</f>
        <v>0</v>
      </c>
      <c r="G2881" s="330">
        <f>Miesiac_Koniec_Projekt</f>
        <v>0</v>
      </c>
      <c r="H2881" s="566" t="b">
        <f ca="1">SUM(K2881:X2881)=D2880</f>
        <v>1</v>
      </c>
      <c r="I2881" s="1" t="s">
        <v>739</v>
      </c>
      <c r="K2881" s="256">
        <f ca="1">IF(AND($G2880,NOT(ISTEXT($G2879)),ISNUMBER(Poczatek),ISNUMBER(Koniec_Projekt)),IFERROR(IF(LataProjekcji=$F2882,ROUND($D2880,0),ROUND(K2879*$E2881,0)),0),0)</f>
        <v>0</v>
      </c>
      <c r="L2881" s="5">
        <f ca="1">IF(AND($G2880,NOT(ISTEXT($G2879)),ISNUMBER(Poczatek),ISNUMBER(Koniec_Projekt)),IFERROR(IF(LataProjekcji=$F2882,ROUND($D2880-SUM(K2881:$K2881),0),ROUND(L2879*$E2881,0)),0),0)</f>
        <v>0</v>
      </c>
      <c r="M2881" s="5">
        <f ca="1">IF(AND($G2880,NOT(ISTEXT($G2879)),ISNUMBER(Poczatek),ISNUMBER(Koniec_Projekt)),IFERROR(IF(LataProjekcji=$F2882,ROUND($D2880-SUM($K2881:L2881),0),ROUND(M2879*$E2881,0)),0),0)</f>
        <v>0</v>
      </c>
      <c r="N2881" s="5">
        <f ca="1">IF(AND($G2880,NOT(ISTEXT($G2879)),ISNUMBER(Poczatek),ISNUMBER(Koniec_Projekt)),IFERROR(IF(LataProjekcji=$F2882,ROUND($D2880-SUM($K2881:M2881),0),ROUND(N2879*$E2881,0)),0),0)</f>
        <v>0</v>
      </c>
      <c r="O2881" s="5">
        <f ca="1">IF(AND($G2880,NOT(ISTEXT($G2879)),ISNUMBER(Poczatek),ISNUMBER(Koniec_Projekt)),IFERROR(IF(LataProjekcji=$F2882,ROUND($D2880-SUM($K2881:N2881),0),ROUND(O2879*$E2881,0)),0),0)</f>
        <v>0</v>
      </c>
      <c r="P2881" s="5">
        <f ca="1">IF(AND($G2880,NOT(ISTEXT($G2879)),ISNUMBER(Poczatek),ISNUMBER(Koniec_Projekt)),IFERROR(IF(LataProjekcji=$F2882,ROUND($D2880-SUM($K2881:O2881),0),ROUND(P2879*$E2881,0)),0),0)</f>
        <v>0</v>
      </c>
      <c r="Q2881" s="5">
        <f ca="1">IF(AND($G2880,NOT(ISTEXT($G2879)),ISNUMBER(Poczatek),ISNUMBER(Koniec_Projekt)),IFERROR(IF(LataProjekcji=$F2882,ROUND($D2880-SUM($K2881:P2881),0),ROUND(Q2879*$E2881,0)),0),0)</f>
        <v>0</v>
      </c>
      <c r="R2881" s="5">
        <f ca="1">IF(AND($G2880,NOT(ISTEXT($G2879)),ISNUMBER(Poczatek),ISNUMBER(Koniec_Projekt)),IFERROR(IF(LataProjekcji=$F2882,ROUND($D2880-SUM($K2881:Q2881),0),ROUND(R2879*$E2881,0)),0),0)</f>
        <v>0</v>
      </c>
      <c r="S2881" s="5">
        <f ca="1">IF(AND($G2880,NOT(ISTEXT($G2879)),ISNUMBER(Poczatek),ISNUMBER(Koniec_Projekt)),IFERROR(IF(LataProjekcji=$F2882,ROUND($D2880-SUM($K2881:R2881),0),ROUND(S2879*$E2881,0)),0),0)</f>
        <v>0</v>
      </c>
      <c r="T2881" s="5">
        <f ca="1">IF(AND($G2880,NOT(ISTEXT($G2879)),ISNUMBER(Poczatek),ISNUMBER(Koniec_Projekt)),IFERROR(IF(LataProjekcji=$F2882,ROUND($D2880-SUM($K2881:S2881),0),ROUND(T2879*$E2881,0)),0),0)</f>
        <v>0</v>
      </c>
      <c r="U2881" s="5">
        <f ca="1">IF(AND($G2880,NOT(ISTEXT($G2879)),ISNUMBER(Poczatek),ISNUMBER(Koniec_Projekt)),IFERROR(IF(LataProjekcji=$F2882,ROUND($D2880-SUM($K2881:T2881),0),ROUND(U2879*$E2881,0)),0),0)</f>
        <v>0</v>
      </c>
      <c r="V2881" s="5">
        <f ca="1">IF(AND($G2880,NOT(ISTEXT($G2879)),ISNUMBER(Poczatek),ISNUMBER(Koniec_Projekt)),IFERROR(IF(LataProjekcji=$F2882,ROUND($D2880-SUM($K2881:U2881),0),ROUND(V2879*$E2881,0)),0),0)</f>
        <v>0</v>
      </c>
      <c r="W2881" s="5">
        <f ca="1">IF(AND($G2880,NOT(ISTEXT($G2879)),ISNUMBER(Poczatek),ISNUMBER(Koniec_Projekt)),IFERROR(IF(LataProjekcji=$F2882,ROUND($D2880-SUM($K2881:V2881),0),ROUND(W2879*$E2881,0)),0),0)</f>
        <v>0</v>
      </c>
      <c r="X2881" s="5">
        <f ca="1">IF(AND($G2880,NOT(ISTEXT($G2879)),ISNUMBER(Poczatek),ISNUMBER(Koniec_Projekt)),IFERROR(IF(LataProjekcji=$F2882,ROUND($D2880-SUM($K2881:W2881),0),ROUND(X2879*$E2881,0)),0),0)</f>
        <v>0</v>
      </c>
    </row>
    <row r="2882" spans="2:24" hidden="1">
      <c r="B2882" s="554" t="s">
        <v>803</v>
      </c>
      <c r="D2882" s="1">
        <f ca="1">IFERROR(ROUNDUP(D2880/E2881,0),0)</f>
        <v>0</v>
      </c>
      <c r="E2882" s="1">
        <f ca="1">IF(D2882=0,0,DATEDIF(DATE(D2879,E2879,1),DATE(F2881,G2881,1),"m"))</f>
        <v>0</v>
      </c>
      <c r="F2882" s="1" t="str">
        <f ca="1">IFERROR(YEAR(G2879),"brak daty")</f>
        <v>brak daty</v>
      </c>
      <c r="G2882" s="1" t="str">
        <f ca="1">IFERROR(MONTH(G2879),"brak daty")</f>
        <v>brak daty</v>
      </c>
      <c r="I2882" s="1" t="s">
        <v>444</v>
      </c>
      <c r="K2882" s="5">
        <f ca="1">IF(AND($G2880,NOT(ISTEXT($G2879)),ISNUMBER(Poczatek),ISNUMBER(Koniec_Projekt)),IFERROR(IF(LataProjekcji=$F2881,IF(AND($G2881=$G2882,$F2881=$F2882),ROUND($D2880-SUM($K2882),0),ROUND(K2880*$E2881,0)),IF(LataProjekcji&gt;$F2881,0,ROUND(K2880*$E2881,0))),0),0)</f>
        <v>0</v>
      </c>
      <c r="L2882" s="5">
        <f ca="1">IF(AND($G2880,NOT(ISTEXT($G2879)),ISNUMBER(Poczatek),ISNUMBER(Koniec_Projekt)),IFERROR(IF(LataProjekcji=$F2881,IF(AND($G2881=$G2882,$F2881=$F2882),ROUND($D2880-SUM($K2882:K2882),0),ROUND(L2880*$E2881,0)),IF(LataProjekcji&gt;$F2881,0,ROUND(L2880*$E2881,0))),0),0)</f>
        <v>0</v>
      </c>
      <c r="M2882" s="5">
        <f ca="1">IF(AND($G2880,NOT(ISTEXT($G2879)),ISNUMBER(Poczatek),ISNUMBER(Koniec_Projekt)),IFERROR(IF(LataProjekcji=$F2881,IF(AND($G2881=$G2882,$F2881=$F2882),ROUND($D2880-SUM($K2882:L2882),0),ROUND(M2880*$E2881,0)),IF(LataProjekcji&gt;$F2881,0,ROUND(M2880*$E2881,0))),0),0)</f>
        <v>0</v>
      </c>
      <c r="N2882" s="5">
        <f ca="1">IF(AND($G2880,NOT(ISTEXT($G2879)),ISNUMBER(Poczatek),ISNUMBER(Koniec_Projekt)),IFERROR(IF(LataProjekcji=$F2881,IF(AND($G2881=$G2882,$F2881=$F2882),ROUND($D2880-SUM($K2882:M2882),0),ROUND(N2880*$E2881,0)),IF(LataProjekcji&gt;$F2881,0,ROUND(N2880*$E2881,0))),0),0)</f>
        <v>0</v>
      </c>
      <c r="O2882" s="5">
        <f ca="1">IF(AND($G2880,NOT(ISTEXT($G2879)),ISNUMBER(Poczatek),ISNUMBER(Koniec_Projekt)),IFERROR(IF(LataProjekcji=$F2881,IF(AND($G2881=$G2882,$F2881=$F2882),ROUND($D2880-SUM($K2882:N2882),0),ROUND(O2880*$E2881,0)),IF(LataProjekcji&gt;$F2881,0,ROUND(O2880*$E2881,0))),0),0)</f>
        <v>0</v>
      </c>
      <c r="P2882" s="5">
        <f ca="1">IF(AND($G2880,NOT(ISTEXT($G2879)),ISNUMBER(Poczatek),ISNUMBER(Koniec_Projekt)),IFERROR(IF(LataProjekcji=$F2881,IF(AND($G2881=$G2882,$F2881=$F2882),ROUND($D2880-SUM($K2882:O2882),0),ROUND(P2880*$E2881,0)),IF(LataProjekcji&gt;$F2881,0,ROUND(P2880*$E2881,0))),0),0)</f>
        <v>0</v>
      </c>
      <c r="Q2882" s="5">
        <f ca="1">IF(AND($G2880,NOT(ISTEXT($G2879)),ISNUMBER(Poczatek),ISNUMBER(Koniec_Projekt)),IFERROR(IF(LataProjekcji=$F2881,IF(AND($G2881=$G2882,$F2881=$F2882),ROUND($D2880-SUM($K2882:P2882),0),ROUND(Q2880*$E2881,0)),IF(LataProjekcji&gt;$F2881,0,ROUND(Q2880*$E2881,0))),0),0)</f>
        <v>0</v>
      </c>
      <c r="R2882" s="5">
        <f ca="1">IF(AND($G2880,NOT(ISTEXT($G2879)),ISNUMBER(Poczatek),ISNUMBER(Koniec_Projekt)),IFERROR(IF(LataProjekcji=$F2881,IF(AND($G2881=$G2882,$F2881=$F2882),ROUND($D2880-SUM($K2882:Q2882),0),ROUND(R2880*$E2881,0)),IF(LataProjekcji&gt;$F2881,0,ROUND(R2880*$E2881,0))),0),0)</f>
        <v>0</v>
      </c>
      <c r="S2882" s="5">
        <f ca="1">IF(AND($G2880,NOT(ISTEXT($G2879)),ISNUMBER(Poczatek),ISNUMBER(Koniec_Projekt)),IFERROR(IF(LataProjekcji=$F2881,IF(AND($G2881=$G2882,$F2881=$F2882),ROUND($D2880-SUM($K2882:R2882),0),ROUND(S2880*$E2881,0)),IF(LataProjekcji&gt;$F2881,0,ROUND(S2880*$E2881,0))),0),0)</f>
        <v>0</v>
      </c>
      <c r="T2882" s="5">
        <f ca="1">IF(AND($G2880,NOT(ISTEXT($G2879)),ISNUMBER(Poczatek),ISNUMBER(Koniec_Projekt)),IFERROR(IF(LataProjekcji=$F2881,IF(AND($G2881=$G2882,$F2881=$F2882),ROUND($D2880-SUM($K2882:S2882),0),ROUND(T2880*$E2881,0)),IF(LataProjekcji&gt;$F2881,0,ROUND(T2880*$E2881,0))),0),0)</f>
        <v>0</v>
      </c>
      <c r="U2882" s="5">
        <f ca="1">IF(AND($G2880,NOT(ISTEXT($G2879)),ISNUMBER(Poczatek),ISNUMBER(Koniec_Projekt)),IFERROR(IF(LataProjekcji=$F2881,IF(AND($G2881=$G2882,$F2881=$F2882),ROUND($D2880-SUM($K2882:T2882),0),ROUND(U2880*$E2881,0)),IF(LataProjekcji&gt;$F2881,0,ROUND(U2880*$E2881,0))),0),0)</f>
        <v>0</v>
      </c>
      <c r="V2882" s="5">
        <f ca="1">IF(AND($G2880,NOT(ISTEXT($G2879)),ISNUMBER(Poczatek),ISNUMBER(Koniec_Projekt)),IFERROR(IF(LataProjekcji=$F2881,IF(AND($G2881=$G2882,$F2881=$F2882),ROUND($D2880-SUM($K2882:U2882),0),ROUND(V2880*$E2881,0)),IF(LataProjekcji&gt;$F2881,0,ROUND(V2880*$E2881,0))),0),0)</f>
        <v>0</v>
      </c>
      <c r="W2882" s="5">
        <f ca="1">IF(AND($G2880,NOT(ISTEXT($G2879)),ISNUMBER(Poczatek),ISNUMBER(Koniec_Projekt)),IFERROR(IF(LataProjekcji=$F2881,IF(AND($G2881=$G2882,$F2881=$F2882),ROUND($D2880-SUM($K2882:V2882),0),ROUND(W2880*$E2881,0)),IF(LataProjekcji&gt;$F2881,0,ROUND(W2880*$E2881,0))),0),0)</f>
        <v>0</v>
      </c>
      <c r="X2882" s="5">
        <f ca="1">IF(AND($G2880,NOT(ISTEXT($G2879)),ISNUMBER(Poczatek),ISNUMBER(Koniec_Projekt)),IFERROR(IF(LataProjekcji=$F2881,IF(AND($G2881=$G2882,$F2881=$F2882),ROUND($D2880-SUM($K2882:W2882),0),ROUND(X2880*$E2881,0)),IF(LataProjekcji&gt;$F2881,0,ROUND(X2880*$E2881,0))),0),0)</f>
        <v>0</v>
      </c>
    </row>
    <row r="2883" spans="2:24" ht="12.75" hidden="1" thickBot="1">
      <c r="B2883" s="555" t="s">
        <v>804</v>
      </c>
      <c r="C2883" s="556"/>
      <c r="D2883" s="557">
        <f ca="1">IF(D2880&gt;10,ROUND((D2882-1)*E2881,0),E2881)</f>
        <v>0</v>
      </c>
      <c r="E2883" s="557">
        <f ca="1">D2880-D2883</f>
        <v>0</v>
      </c>
      <c r="F2883" s="556"/>
      <c r="G2883" s="556"/>
      <c r="H2883" s="556"/>
      <c r="I2883" s="556"/>
      <c r="J2883" s="556"/>
      <c r="K2883" s="556"/>
      <c r="L2883" s="556"/>
      <c r="M2883" s="556"/>
      <c r="N2883" s="556"/>
      <c r="O2883" s="556"/>
      <c r="P2883" s="556"/>
      <c r="Q2883" s="556"/>
      <c r="R2883" s="556"/>
      <c r="S2883" s="556"/>
      <c r="T2883" s="556"/>
      <c r="U2883" s="556"/>
      <c r="V2883" s="556"/>
      <c r="W2883" s="556"/>
      <c r="X2883" s="556"/>
    </row>
    <row r="2884" spans="2:24" ht="12.75" hidden="1" thickTop="1"/>
    <row r="2885" spans="2:24" ht="12.75" hidden="1" thickBot="1">
      <c r="B2885" s="558" t="str">
        <f ca="1">"nazwa ST: "&amp;B1719</f>
        <v>nazwa ST: 0</v>
      </c>
      <c r="C2885" s="558"/>
      <c r="D2885" s="559">
        <f>D1719</f>
        <v>173</v>
      </c>
      <c r="E2885" s="558"/>
      <c r="F2885" s="558"/>
      <c r="G2885" s="558"/>
      <c r="H2885" s="558"/>
      <c r="I2885" s="558"/>
      <c r="J2885" s="558"/>
      <c r="K2885" s="567" t="str">
        <f t="shared" ref="K2885:X2885" si="1791">LataProjekcji</f>
        <v>Uzupełnij dane</v>
      </c>
      <c r="L2885" s="567" t="str">
        <f t="shared" si="1791"/>
        <v/>
      </c>
      <c r="M2885" s="567" t="str">
        <f t="shared" si="1791"/>
        <v/>
      </c>
      <c r="N2885" s="567" t="str">
        <f t="shared" si="1791"/>
        <v/>
      </c>
      <c r="O2885" s="567" t="str">
        <f t="shared" si="1791"/>
        <v/>
      </c>
      <c r="P2885" s="567" t="str">
        <f t="shared" si="1791"/>
        <v/>
      </c>
      <c r="Q2885" s="567" t="str">
        <f t="shared" si="1791"/>
        <v/>
      </c>
      <c r="R2885" s="567" t="str">
        <f t="shared" si="1791"/>
        <v/>
      </c>
      <c r="S2885" s="567" t="str">
        <f t="shared" si="1791"/>
        <v/>
      </c>
      <c r="T2885" s="567" t="str">
        <f t="shared" si="1791"/>
        <v/>
      </c>
      <c r="U2885" s="567" t="str">
        <f t="shared" si="1791"/>
        <v/>
      </c>
      <c r="V2885" s="567" t="str">
        <f t="shared" si="1791"/>
        <v/>
      </c>
      <c r="W2885" s="567" t="str">
        <f t="shared" si="1791"/>
        <v/>
      </c>
      <c r="X2885" s="567" t="str">
        <f t="shared" si="1791"/>
        <v/>
      </c>
    </row>
    <row r="2886" spans="2:24" hidden="1">
      <c r="B2886" s="554" t="s">
        <v>805</v>
      </c>
      <c r="D2886" s="1">
        <f ca="1">D1720</f>
        <v>1900</v>
      </c>
      <c r="E2886" s="1">
        <f ca="1">E1720</f>
        <v>1</v>
      </c>
      <c r="F2886" s="1">
        <f ca="1">IF(D2887&gt;10,F1720,1)</f>
        <v>1</v>
      </c>
      <c r="G2886" s="553" t="str">
        <f ca="1">IF(ISBLANK(OFFSET($E$269,$D2885,0)),"brak daty",IF(D2887&gt;10,EDATE(OFFSET($E$269,$D2885,0),D2889),DATE(D2886,E2886,1)))</f>
        <v>brak daty</v>
      </c>
      <c r="H2886" s="566" t="b">
        <f ca="1">SUM(K2886:X2886)=D2889</f>
        <v>1</v>
      </c>
      <c r="I2886" s="1" t="s">
        <v>801</v>
      </c>
      <c r="K2886" s="5">
        <f ca="1">IF(AND($G2887,NOT(ISTEXT($G2886)),ISNUMBER(Poczatek),ISNUMBER(Koniec_Projekt)),IFERROR(IF($D2886=LataProjekcji,$F2886,IF($D2886&lt;LataProjekcji,IF((SUM(K2886)+12)&lt;$D2889,12,$D2889-SUM(K2886)),0)),0),0)</f>
        <v>0</v>
      </c>
      <c r="L2886" s="5">
        <f ca="1">IF(AND($G2887,NOT(ISTEXT($G2886)),ISNUMBER(Poczatek),ISNUMBER(Koniec_Projekt)),IFERROR(IF($D2886=LataProjekcji,$F2886,IF($D2886&lt;LataProjekcji,IF((SUM($K2886:K2886)+12)&lt;$D2889,12,$D2889-SUM($K2886:K2886)),0)),0),0)</f>
        <v>0</v>
      </c>
      <c r="M2886" s="5">
        <f ca="1">IF(AND($G2887,NOT(ISTEXT($G2886)),ISNUMBER(Poczatek),ISNUMBER(Koniec_Projekt)),IFERROR(IF($D2886=LataProjekcji,$F2886,IF($D2886&lt;LataProjekcji,IF((SUM($K2886:L2886)+12)&lt;$D2889,12,$D2889-SUM($K2886:L2886)),0)),0),0)</f>
        <v>0</v>
      </c>
      <c r="N2886" s="5">
        <f ca="1">IF(AND($G2887,NOT(ISTEXT($G2886)),ISNUMBER(Poczatek),ISNUMBER(Koniec_Projekt)),IFERROR(IF($D2886=LataProjekcji,$F2886,IF($D2886&lt;LataProjekcji,IF((SUM($K2886:M2886)+12)&lt;$D2889,12,$D2889-SUM($K2886:M2886)),0)),0),0)</f>
        <v>0</v>
      </c>
      <c r="O2886" s="5">
        <f ca="1">IF(AND($G2887,NOT(ISTEXT($G2886)),ISNUMBER(Poczatek),ISNUMBER(Koniec_Projekt)),IFERROR(IF($D2886=LataProjekcji,$F2886,IF($D2886&lt;LataProjekcji,IF((SUM($K2886:N2886)+12)&lt;$D2889,12,$D2889-SUM($K2886:N2886)),0)),0),0)</f>
        <v>0</v>
      </c>
      <c r="P2886" s="5">
        <f ca="1">IF(AND($G2887,NOT(ISTEXT($G2886)),ISNUMBER(Poczatek),ISNUMBER(Koniec_Projekt)),IFERROR(IF($D2886=LataProjekcji,$F2886,IF($D2886&lt;LataProjekcji,IF((SUM($K2886:O2886)+12)&lt;$D2889,12,$D2889-SUM($K2886:O2886)),0)),0),0)</f>
        <v>0</v>
      </c>
      <c r="Q2886" s="5">
        <f ca="1">IF(AND($G2887,NOT(ISTEXT($G2886)),ISNUMBER(Poczatek),ISNUMBER(Koniec_Projekt)),IFERROR(IF($D2886=LataProjekcji,$F2886,IF($D2886&lt;LataProjekcji,IF((SUM($K2886:P2886)+12)&lt;$D2889,12,$D2889-SUM($K2886:P2886)),0)),0),0)</f>
        <v>0</v>
      </c>
      <c r="R2886" s="5">
        <f ca="1">IF(AND($G2887,NOT(ISTEXT($G2886)),ISNUMBER(Poczatek),ISNUMBER(Koniec_Projekt)),IFERROR(IF($D2886=LataProjekcji,$F2886,IF($D2886&lt;LataProjekcji,IF((SUM($K2886:Q2886)+12)&lt;$D2889,12,$D2889-SUM($K2886:Q2886)),0)),0),0)</f>
        <v>0</v>
      </c>
      <c r="S2886" s="5">
        <f ca="1">IF(AND($G2887,NOT(ISTEXT($G2886)),ISNUMBER(Poczatek),ISNUMBER(Koniec_Projekt)),IFERROR(IF($D2886=LataProjekcji,$F2886,IF($D2886&lt;LataProjekcji,IF((SUM($K2886:R2886)+12)&lt;$D2889,12,$D2889-SUM($K2886:R2886)),0)),0),0)</f>
        <v>0</v>
      </c>
      <c r="T2886" s="5">
        <f ca="1">IF(AND($G2887,NOT(ISTEXT($G2886)),ISNUMBER(Poczatek),ISNUMBER(Koniec_Projekt)),IFERROR(IF($D2886=LataProjekcji,$F2886,IF($D2886&lt;LataProjekcji,IF((SUM($K2886:S2886)+12)&lt;$D2889,12,$D2889-SUM($K2886:S2886)),0)),0),0)</f>
        <v>0</v>
      </c>
      <c r="U2886" s="5">
        <f ca="1">IF(AND($G2887,NOT(ISTEXT($G2886)),ISNUMBER(Poczatek),ISNUMBER(Koniec_Projekt)),IFERROR(IF($D2886=LataProjekcji,$F2886,IF($D2886&lt;LataProjekcji,IF((SUM($K2886:T2886)+12)&lt;$D2889,12,$D2889-SUM($K2886:T2886)),0)),0),0)</f>
        <v>0</v>
      </c>
      <c r="V2886" s="5">
        <f ca="1">IF(AND($G2887,NOT(ISTEXT($G2886)),ISNUMBER(Poczatek),ISNUMBER(Koniec_Projekt)),IFERROR(IF($D2886=LataProjekcji,$F2886,IF($D2886&lt;LataProjekcji,IF((SUM($K2886:U2886)+12)&lt;$D2889,12,$D2889-SUM($K2886:U2886)),0)),0),0)</f>
        <v>0</v>
      </c>
      <c r="W2886" s="5">
        <f ca="1">IF(AND($G2887,NOT(ISTEXT($G2886)),ISNUMBER(Poczatek),ISNUMBER(Koniec_Projekt)),IFERROR(IF($D2886=LataProjekcji,$F2886,IF($D2886&lt;LataProjekcji,IF((SUM($K2886:V2886)+12)&lt;$D2889,12,$D2889-SUM($K2886:V2886)),0)),0),0)</f>
        <v>0</v>
      </c>
      <c r="X2886" s="5">
        <f ca="1">IF(AND($G2887,NOT(ISTEXT($G2886)),ISNUMBER(Poczatek),ISNUMBER(Koniec_Projekt)),IFERROR(IF($D2886=LataProjekcji,$F2886,IF($D2886&lt;LataProjekcji,IF((SUM($K2886:W2886)+12)&lt;$D2889,12,$D2889-SUM($K2886:W2886)),0)),0),0)</f>
        <v>0</v>
      </c>
    </row>
    <row r="2887" spans="2:24" hidden="1">
      <c r="B2887" s="554" t="s">
        <v>807</v>
      </c>
      <c r="D2887" s="5">
        <f ca="1">D1721</f>
        <v>0</v>
      </c>
      <c r="E2887" s="474">
        <f ca="1">E1721</f>
        <v>0</v>
      </c>
      <c r="F2887" s="474">
        <f ca="1">F1721</f>
        <v>0</v>
      </c>
      <c r="G2887" s="1" t="b">
        <f>NOT(ISBLANK(am_maszyny))</f>
        <v>0</v>
      </c>
      <c r="H2887" s="566" t="b">
        <f ca="1">SUM(K2887:X2887)=E2889</f>
        <v>1</v>
      </c>
      <c r="I2887" s="1" t="s">
        <v>802</v>
      </c>
      <c r="K2887" s="565">
        <f ca="1">IF(AND($G2887,NOT(ISTEXT($G2886)),ISNUMBER(Poczatek),ISNUMBER(Koniec_Projekt)),IFERROR(IF($D2886=LataProjekcji,IF($F2886&gt;$E2889,$E2889,$F2886),IF($D2889&gt;=$E2889,(IF($D2886&lt;LataProjekcji,IF((SUM(J2887:$K2887)+12)&lt;$E2889,12,$E2889-SUM(J2887:$K2887)),0)),(IF($D2886&lt;LataProjekcji,IF((SUM(J2887:$K2887)+12)&lt;$D2889,12,$D2889-SUM(J2887:$K2887)),0)))),0),0)</f>
        <v>0</v>
      </c>
      <c r="L2887" s="565">
        <f ca="1">IF(AND($G2887,NOT(ISTEXT($G2886)),ISNUMBER(Poczatek),ISNUMBER(Koniec_Projekt)),IFERROR(IF($D2886=LataProjekcji,IF($F2886&gt;$E2889,$E2889,$F2886),IF($D2889&gt;=$E2889,(IF($D2886&lt;LataProjekcji,IF((SUM($K2887:K2887)+12)&lt;$E2889,12,$E2889-SUM($K2887:K2887)),0)),(IF($D2886&lt;LataProjekcji,IF((SUM($K2887:K2887)+12)&lt;$D2889,12,$D2889-SUM($K2887:K2887)),0)))),0),0)</f>
        <v>0</v>
      </c>
      <c r="M2887" s="565">
        <f ca="1">IF(AND($G2887,NOT(ISTEXT($G2886)),ISNUMBER(Poczatek),ISNUMBER(Koniec_Projekt)),IFERROR(IF($D2886=LataProjekcji,IF($F2886&gt;$E2889,$E2889,$F2886),IF($D2889&gt;=$E2889,(IF($D2886&lt;LataProjekcji,IF((SUM($K2887:L2887)+12)&lt;$E2889,12,$E2889-SUM($K2887:L2887)),0)),(IF($D2886&lt;LataProjekcji,IF((SUM($K2887:L2887)+12)&lt;$D2889,12,$D2889-SUM($K2887:L2887)),0)))),0),0)</f>
        <v>0</v>
      </c>
      <c r="N2887" s="565">
        <f ca="1">IF(AND($G2887,NOT(ISTEXT($G2886)),ISNUMBER(Poczatek),ISNUMBER(Koniec_Projekt)),IFERROR(IF($D2886=LataProjekcji,IF($F2886&gt;$E2889,$E2889,$F2886),IF($D2889&gt;=$E2889,(IF($D2886&lt;LataProjekcji,IF((SUM($K2887:M2887)+12)&lt;$E2889,12,$E2889-SUM($K2887:M2887)),0)),(IF($D2886&lt;LataProjekcji,IF((SUM($K2887:M2887)+12)&lt;$D2889,12,$D2889-SUM($K2887:M2887)),0)))),0),0)</f>
        <v>0</v>
      </c>
      <c r="O2887" s="565">
        <f ca="1">IF(AND($G2887,NOT(ISTEXT($G2886)),ISNUMBER(Poczatek),ISNUMBER(Koniec_Projekt)),IFERROR(IF($D2886=LataProjekcji,IF($F2886&gt;$E2889,$E2889,$F2886),IF($D2889&gt;=$E2889,(IF($D2886&lt;LataProjekcji,IF((SUM($K2887:N2887)+12)&lt;$E2889,12,$E2889-SUM($K2887:N2887)),0)),(IF($D2886&lt;LataProjekcji,IF((SUM($K2887:N2887)+12)&lt;$D2889,12,$D2889-SUM($K2887:N2887)),0)))),0),0)</f>
        <v>0</v>
      </c>
      <c r="P2887" s="565">
        <f ca="1">IF(AND($G2887,NOT(ISTEXT($G2886)),ISNUMBER(Poczatek),ISNUMBER(Koniec_Projekt)),IFERROR(IF($D2886=LataProjekcji,IF($F2886&gt;$E2889,$E2889,$F2886),IF($D2889&gt;=$E2889,(IF($D2886&lt;LataProjekcji,IF((SUM($K2887:O2887)+12)&lt;$E2889,12,$E2889-SUM($K2887:O2887)),0)),(IF($D2886&lt;LataProjekcji,IF((SUM($K2887:O2887)+12)&lt;$D2889,12,$D2889-SUM($K2887:O2887)),0)))),0),0)</f>
        <v>0</v>
      </c>
      <c r="Q2887" s="565">
        <f ca="1">IF(AND($G2887,NOT(ISTEXT($G2886)),ISNUMBER(Poczatek),ISNUMBER(Koniec_Projekt)),IFERROR(IF($D2886=LataProjekcji,IF($F2886&gt;$E2889,$E2889,$F2886),IF($D2889&gt;=$E2889,(IF($D2886&lt;LataProjekcji,IF((SUM($K2887:P2887)+12)&lt;$E2889,12,$E2889-SUM($K2887:P2887)),0)),(IF($D2886&lt;LataProjekcji,IF((SUM($K2887:P2887)+12)&lt;$D2889,12,$D2889-SUM($K2887:P2887)),0)))),0),0)</f>
        <v>0</v>
      </c>
      <c r="R2887" s="565">
        <f ca="1">IF(AND($G2887,NOT(ISTEXT($G2886)),ISNUMBER(Poczatek),ISNUMBER(Koniec_Projekt)),IFERROR(IF($D2886=LataProjekcji,IF($F2886&gt;$E2889,$E2889,$F2886),IF($D2889&gt;=$E2889,(IF($D2886&lt;LataProjekcji,IF((SUM($K2887:Q2887)+12)&lt;$E2889,12,$E2889-SUM($K2887:Q2887)),0)),(IF($D2886&lt;LataProjekcji,IF((SUM($K2887:Q2887)+12)&lt;$D2889,12,$D2889-SUM($K2887:Q2887)),0)))),0),0)</f>
        <v>0</v>
      </c>
      <c r="S2887" s="565">
        <f ca="1">IF(AND($G2887,NOT(ISTEXT($G2886)),ISNUMBER(Poczatek),ISNUMBER(Koniec_Projekt)),IFERROR(IF($D2886=LataProjekcji,IF($F2886&gt;$E2889,$E2889,$F2886),IF($D2889&gt;=$E2889,(IF($D2886&lt;LataProjekcji,IF((SUM($K2887:R2887)+12)&lt;$E2889,12,$E2889-SUM($K2887:R2887)),0)),(IF($D2886&lt;LataProjekcji,IF((SUM($K2887:R2887)+12)&lt;$D2889,12,$D2889-SUM($K2887:R2887)),0)))),0),0)</f>
        <v>0</v>
      </c>
      <c r="T2887" s="565">
        <f ca="1">IF(AND($G2887,NOT(ISTEXT($G2886)),ISNUMBER(Poczatek),ISNUMBER(Koniec_Projekt)),IFERROR(IF($D2886=LataProjekcji,IF($F2886&gt;$E2889,$E2889,$F2886),IF($D2889&gt;=$E2889,(IF($D2886&lt;LataProjekcji,IF((SUM($K2887:S2887)+12)&lt;$E2889,12,$E2889-SUM($K2887:S2887)),0)),(IF($D2886&lt;LataProjekcji,IF((SUM($K2887:S2887)+12)&lt;$D2889,12,$D2889-SUM($K2887:S2887)),0)))),0),0)</f>
        <v>0</v>
      </c>
      <c r="U2887" s="565">
        <f ca="1">IF(AND($G2887,NOT(ISTEXT($G2886)),ISNUMBER(Poczatek),ISNUMBER(Koniec_Projekt)),IFERROR(IF($D2886=LataProjekcji,IF($F2886&gt;$E2889,$E2889,$F2886),IF($D2889&gt;=$E2889,(IF($D2886&lt;LataProjekcji,IF((SUM($K2887:T2887)+12)&lt;$E2889,12,$E2889-SUM($K2887:T2887)),0)),(IF($D2886&lt;LataProjekcji,IF((SUM($K2887:T2887)+12)&lt;$D2889,12,$D2889-SUM($K2887:T2887)),0)))),0),0)</f>
        <v>0</v>
      </c>
      <c r="V2887" s="565">
        <f ca="1">IF(AND($G2887,NOT(ISTEXT($G2886)),ISNUMBER(Poczatek),ISNUMBER(Koniec_Projekt)),IFERROR(IF($D2886=LataProjekcji,IF($F2886&gt;$E2889,$E2889,$F2886),IF($D2889&gt;=$E2889,(IF($D2886&lt;LataProjekcji,IF((SUM($K2887:U2887)+12)&lt;$E2889,12,$E2889-SUM($K2887:U2887)),0)),(IF($D2886&lt;LataProjekcji,IF((SUM($K2887:U2887)+12)&lt;$D2889,12,$D2889-SUM($K2887:U2887)),0)))),0),0)</f>
        <v>0</v>
      </c>
      <c r="W2887" s="565">
        <f ca="1">IF(AND($G2887,NOT(ISTEXT($G2886)),ISNUMBER(Poczatek),ISNUMBER(Koniec_Projekt)),IFERROR(IF($D2886=LataProjekcji,IF($F2886&gt;$E2889,$E2889,$F2886),IF($D2889&gt;=$E2889,(IF($D2886&lt;LataProjekcji,IF((SUM($K2887:V2887)+12)&lt;$E2889,12,$E2889-SUM($K2887:V2887)),0)),(IF($D2886&lt;LataProjekcji,IF((SUM($K2887:V2887)+12)&lt;$D2889,12,$D2889-SUM($K2887:V2887)),0)))),0),0)</f>
        <v>0</v>
      </c>
      <c r="X2887" s="565">
        <f ca="1">IF(AND($G2887,NOT(ISTEXT($G2886)),ISNUMBER(Poczatek),ISNUMBER(Koniec_Projekt)),IFERROR(IF($D2886=LataProjekcji,IF($F2886&gt;$E2889,$E2889,$F2886),IF($D2889&gt;=$E2889,(IF($D2886&lt;LataProjekcji,IF((SUM($K2887:W2887)+12)&lt;$E2889,12,$E2889-SUM($K2887:W2887)),0)),(IF($D2886&lt;LataProjekcji,IF((SUM($K2887:W2887)+12)&lt;$D2889,12,$D2889-SUM($K2887:W2887)),0)))),0),0)</f>
        <v>0</v>
      </c>
    </row>
    <row r="2888" spans="2:24" hidden="1">
      <c r="B2888" s="554" t="s">
        <v>806</v>
      </c>
      <c r="D2888" s="474">
        <f ca="1">D1722</f>
        <v>0</v>
      </c>
      <c r="E2888" s="474">
        <f ca="1">IF(D2887&gt;10,ROUND(D2888/12,2),D2888)</f>
        <v>0</v>
      </c>
      <c r="F2888" s="552">
        <f>Koniec_Projekt</f>
        <v>0</v>
      </c>
      <c r="G2888" s="330">
        <f>Miesiac_Koniec_Projekt</f>
        <v>0</v>
      </c>
      <c r="H2888" s="566" t="b">
        <f ca="1">SUM(K2888:X2888)=D2887</f>
        <v>1</v>
      </c>
      <c r="I2888" s="1" t="s">
        <v>739</v>
      </c>
      <c r="K2888" s="256">
        <f ca="1">IF(AND($G2887,NOT(ISTEXT($G2886)),ISNUMBER(Poczatek),ISNUMBER(Koniec_Projekt)),IFERROR(IF(LataProjekcji=$F2889,ROUND($D2887,0),ROUND(K2886*$E2888,0)),0),0)</f>
        <v>0</v>
      </c>
      <c r="L2888" s="5">
        <f ca="1">IF(AND($G2887,NOT(ISTEXT($G2886)),ISNUMBER(Poczatek),ISNUMBER(Koniec_Projekt)),IFERROR(IF(LataProjekcji=$F2889,ROUND($D2887-SUM(K2888:$K2888),0),ROUND(L2886*$E2888,0)),0),0)</f>
        <v>0</v>
      </c>
      <c r="M2888" s="5">
        <f ca="1">IF(AND($G2887,NOT(ISTEXT($G2886)),ISNUMBER(Poczatek),ISNUMBER(Koniec_Projekt)),IFERROR(IF(LataProjekcji=$F2889,ROUND($D2887-SUM($K2888:L2888),0),ROUND(M2886*$E2888,0)),0),0)</f>
        <v>0</v>
      </c>
      <c r="N2888" s="5">
        <f ca="1">IF(AND($G2887,NOT(ISTEXT($G2886)),ISNUMBER(Poczatek),ISNUMBER(Koniec_Projekt)),IFERROR(IF(LataProjekcji=$F2889,ROUND($D2887-SUM($K2888:M2888),0),ROUND(N2886*$E2888,0)),0),0)</f>
        <v>0</v>
      </c>
      <c r="O2888" s="5">
        <f ca="1">IF(AND($G2887,NOT(ISTEXT($G2886)),ISNUMBER(Poczatek),ISNUMBER(Koniec_Projekt)),IFERROR(IF(LataProjekcji=$F2889,ROUND($D2887-SUM($K2888:N2888),0),ROUND(O2886*$E2888,0)),0),0)</f>
        <v>0</v>
      </c>
      <c r="P2888" s="5">
        <f ca="1">IF(AND($G2887,NOT(ISTEXT($G2886)),ISNUMBER(Poczatek),ISNUMBER(Koniec_Projekt)),IFERROR(IF(LataProjekcji=$F2889,ROUND($D2887-SUM($K2888:O2888),0),ROUND(P2886*$E2888,0)),0),0)</f>
        <v>0</v>
      </c>
      <c r="Q2888" s="5">
        <f ca="1">IF(AND($G2887,NOT(ISTEXT($G2886)),ISNUMBER(Poczatek),ISNUMBER(Koniec_Projekt)),IFERROR(IF(LataProjekcji=$F2889,ROUND($D2887-SUM($K2888:P2888),0),ROUND(Q2886*$E2888,0)),0),0)</f>
        <v>0</v>
      </c>
      <c r="R2888" s="5">
        <f ca="1">IF(AND($G2887,NOT(ISTEXT($G2886)),ISNUMBER(Poczatek),ISNUMBER(Koniec_Projekt)),IFERROR(IF(LataProjekcji=$F2889,ROUND($D2887-SUM($K2888:Q2888),0),ROUND(R2886*$E2888,0)),0),0)</f>
        <v>0</v>
      </c>
      <c r="S2888" s="5">
        <f ca="1">IF(AND($G2887,NOT(ISTEXT($G2886)),ISNUMBER(Poczatek),ISNUMBER(Koniec_Projekt)),IFERROR(IF(LataProjekcji=$F2889,ROUND($D2887-SUM($K2888:R2888),0),ROUND(S2886*$E2888,0)),0),0)</f>
        <v>0</v>
      </c>
      <c r="T2888" s="5">
        <f ca="1">IF(AND($G2887,NOT(ISTEXT($G2886)),ISNUMBER(Poczatek),ISNUMBER(Koniec_Projekt)),IFERROR(IF(LataProjekcji=$F2889,ROUND($D2887-SUM($K2888:S2888),0),ROUND(T2886*$E2888,0)),0),0)</f>
        <v>0</v>
      </c>
      <c r="U2888" s="5">
        <f ca="1">IF(AND($G2887,NOT(ISTEXT($G2886)),ISNUMBER(Poczatek),ISNUMBER(Koniec_Projekt)),IFERROR(IF(LataProjekcji=$F2889,ROUND($D2887-SUM($K2888:T2888),0),ROUND(U2886*$E2888,0)),0),0)</f>
        <v>0</v>
      </c>
      <c r="V2888" s="5">
        <f ca="1">IF(AND($G2887,NOT(ISTEXT($G2886)),ISNUMBER(Poczatek),ISNUMBER(Koniec_Projekt)),IFERROR(IF(LataProjekcji=$F2889,ROUND($D2887-SUM($K2888:U2888),0),ROUND(V2886*$E2888,0)),0),0)</f>
        <v>0</v>
      </c>
      <c r="W2888" s="5">
        <f ca="1">IF(AND($G2887,NOT(ISTEXT($G2886)),ISNUMBER(Poczatek),ISNUMBER(Koniec_Projekt)),IFERROR(IF(LataProjekcji=$F2889,ROUND($D2887-SUM($K2888:V2888),0),ROUND(W2886*$E2888,0)),0),0)</f>
        <v>0</v>
      </c>
      <c r="X2888" s="5">
        <f ca="1">IF(AND($G2887,NOT(ISTEXT($G2886)),ISNUMBER(Poczatek),ISNUMBER(Koniec_Projekt)),IFERROR(IF(LataProjekcji=$F2889,ROUND($D2887-SUM($K2888:W2888),0),ROUND(X2886*$E2888,0)),0),0)</f>
        <v>0</v>
      </c>
    </row>
    <row r="2889" spans="2:24" hidden="1">
      <c r="B2889" s="554" t="s">
        <v>803</v>
      </c>
      <c r="D2889" s="1">
        <f ca="1">IFERROR(ROUNDUP(D2887/E2888,0),0)</f>
        <v>0</v>
      </c>
      <c r="E2889" s="1">
        <f ca="1">IF(D2889=0,0,DATEDIF(DATE(D2886,E2886,1),DATE(F2888,G2888,1),"m"))</f>
        <v>0</v>
      </c>
      <c r="F2889" s="1" t="str">
        <f ca="1">IFERROR(YEAR(G2886),"brak daty")</f>
        <v>brak daty</v>
      </c>
      <c r="G2889" s="1" t="str">
        <f ca="1">IFERROR(MONTH(G2886),"brak daty")</f>
        <v>brak daty</v>
      </c>
      <c r="I2889" s="1" t="s">
        <v>444</v>
      </c>
      <c r="K2889" s="5">
        <f ca="1">IF(AND($G2887,NOT(ISTEXT($G2886)),ISNUMBER(Poczatek),ISNUMBER(Koniec_Projekt)),IFERROR(IF(LataProjekcji=$F2888,IF(AND($G2888=$G2889,$F2888=$F2889),ROUND($D2887-SUM($K2889),0),ROUND(K2887*$E2888,0)),IF(LataProjekcji&gt;$F2888,0,ROUND(K2887*$E2888,0))),0),0)</f>
        <v>0</v>
      </c>
      <c r="L2889" s="5">
        <f ca="1">IF(AND($G2887,NOT(ISTEXT($G2886)),ISNUMBER(Poczatek),ISNUMBER(Koniec_Projekt)),IFERROR(IF(LataProjekcji=$F2888,IF(AND($G2888=$G2889,$F2888=$F2889),ROUND($D2887-SUM($K2889:K2889),0),ROUND(L2887*$E2888,0)),IF(LataProjekcji&gt;$F2888,0,ROUND(L2887*$E2888,0))),0),0)</f>
        <v>0</v>
      </c>
      <c r="M2889" s="5">
        <f ca="1">IF(AND($G2887,NOT(ISTEXT($G2886)),ISNUMBER(Poczatek),ISNUMBER(Koniec_Projekt)),IFERROR(IF(LataProjekcji=$F2888,IF(AND($G2888=$G2889,$F2888=$F2889),ROUND($D2887-SUM($K2889:L2889),0),ROUND(M2887*$E2888,0)),IF(LataProjekcji&gt;$F2888,0,ROUND(M2887*$E2888,0))),0),0)</f>
        <v>0</v>
      </c>
      <c r="N2889" s="5">
        <f ca="1">IF(AND($G2887,NOT(ISTEXT($G2886)),ISNUMBER(Poczatek),ISNUMBER(Koniec_Projekt)),IFERROR(IF(LataProjekcji=$F2888,IF(AND($G2888=$G2889,$F2888=$F2889),ROUND($D2887-SUM($K2889:M2889),0),ROUND(N2887*$E2888,0)),IF(LataProjekcji&gt;$F2888,0,ROUND(N2887*$E2888,0))),0),0)</f>
        <v>0</v>
      </c>
      <c r="O2889" s="5">
        <f ca="1">IF(AND($G2887,NOT(ISTEXT($G2886)),ISNUMBER(Poczatek),ISNUMBER(Koniec_Projekt)),IFERROR(IF(LataProjekcji=$F2888,IF(AND($G2888=$G2889,$F2888=$F2889),ROUND($D2887-SUM($K2889:N2889),0),ROUND(O2887*$E2888,0)),IF(LataProjekcji&gt;$F2888,0,ROUND(O2887*$E2888,0))),0),0)</f>
        <v>0</v>
      </c>
      <c r="P2889" s="5">
        <f ca="1">IF(AND($G2887,NOT(ISTEXT($G2886)),ISNUMBER(Poczatek),ISNUMBER(Koniec_Projekt)),IFERROR(IF(LataProjekcji=$F2888,IF(AND($G2888=$G2889,$F2888=$F2889),ROUND($D2887-SUM($K2889:O2889),0),ROUND(P2887*$E2888,0)),IF(LataProjekcji&gt;$F2888,0,ROUND(P2887*$E2888,0))),0),0)</f>
        <v>0</v>
      </c>
      <c r="Q2889" s="5">
        <f ca="1">IF(AND($G2887,NOT(ISTEXT($G2886)),ISNUMBER(Poczatek),ISNUMBER(Koniec_Projekt)),IFERROR(IF(LataProjekcji=$F2888,IF(AND($G2888=$G2889,$F2888=$F2889),ROUND($D2887-SUM($K2889:P2889),0),ROUND(Q2887*$E2888,0)),IF(LataProjekcji&gt;$F2888,0,ROUND(Q2887*$E2888,0))),0),0)</f>
        <v>0</v>
      </c>
      <c r="R2889" s="5">
        <f ca="1">IF(AND($G2887,NOT(ISTEXT($G2886)),ISNUMBER(Poczatek),ISNUMBER(Koniec_Projekt)),IFERROR(IF(LataProjekcji=$F2888,IF(AND($G2888=$G2889,$F2888=$F2889),ROUND($D2887-SUM($K2889:Q2889),0),ROUND(R2887*$E2888,0)),IF(LataProjekcji&gt;$F2888,0,ROUND(R2887*$E2888,0))),0),0)</f>
        <v>0</v>
      </c>
      <c r="S2889" s="5">
        <f ca="1">IF(AND($G2887,NOT(ISTEXT($G2886)),ISNUMBER(Poczatek),ISNUMBER(Koniec_Projekt)),IFERROR(IF(LataProjekcji=$F2888,IF(AND($G2888=$G2889,$F2888=$F2889),ROUND($D2887-SUM($K2889:R2889),0),ROUND(S2887*$E2888,0)),IF(LataProjekcji&gt;$F2888,0,ROUND(S2887*$E2888,0))),0),0)</f>
        <v>0</v>
      </c>
      <c r="T2889" s="5">
        <f ca="1">IF(AND($G2887,NOT(ISTEXT($G2886)),ISNUMBER(Poczatek),ISNUMBER(Koniec_Projekt)),IFERROR(IF(LataProjekcji=$F2888,IF(AND($G2888=$G2889,$F2888=$F2889),ROUND($D2887-SUM($K2889:S2889),0),ROUND(T2887*$E2888,0)),IF(LataProjekcji&gt;$F2888,0,ROUND(T2887*$E2888,0))),0),0)</f>
        <v>0</v>
      </c>
      <c r="U2889" s="5">
        <f ca="1">IF(AND($G2887,NOT(ISTEXT($G2886)),ISNUMBER(Poczatek),ISNUMBER(Koniec_Projekt)),IFERROR(IF(LataProjekcji=$F2888,IF(AND($G2888=$G2889,$F2888=$F2889),ROUND($D2887-SUM($K2889:T2889),0),ROUND(U2887*$E2888,0)),IF(LataProjekcji&gt;$F2888,0,ROUND(U2887*$E2888,0))),0),0)</f>
        <v>0</v>
      </c>
      <c r="V2889" s="5">
        <f ca="1">IF(AND($G2887,NOT(ISTEXT($G2886)),ISNUMBER(Poczatek),ISNUMBER(Koniec_Projekt)),IFERROR(IF(LataProjekcji=$F2888,IF(AND($G2888=$G2889,$F2888=$F2889),ROUND($D2887-SUM($K2889:U2889),0),ROUND(V2887*$E2888,0)),IF(LataProjekcji&gt;$F2888,0,ROUND(V2887*$E2888,0))),0),0)</f>
        <v>0</v>
      </c>
      <c r="W2889" s="5">
        <f ca="1">IF(AND($G2887,NOT(ISTEXT($G2886)),ISNUMBER(Poczatek),ISNUMBER(Koniec_Projekt)),IFERROR(IF(LataProjekcji=$F2888,IF(AND($G2888=$G2889,$F2888=$F2889),ROUND($D2887-SUM($K2889:V2889),0),ROUND(W2887*$E2888,0)),IF(LataProjekcji&gt;$F2888,0,ROUND(W2887*$E2888,0))),0),0)</f>
        <v>0</v>
      </c>
      <c r="X2889" s="5">
        <f ca="1">IF(AND($G2887,NOT(ISTEXT($G2886)),ISNUMBER(Poczatek),ISNUMBER(Koniec_Projekt)),IFERROR(IF(LataProjekcji=$F2888,IF(AND($G2888=$G2889,$F2888=$F2889),ROUND($D2887-SUM($K2889:W2889),0),ROUND(X2887*$E2888,0)),IF(LataProjekcji&gt;$F2888,0,ROUND(X2887*$E2888,0))),0),0)</f>
        <v>0</v>
      </c>
    </row>
    <row r="2890" spans="2:24" ht="12.75" hidden="1" thickBot="1">
      <c r="B2890" s="555" t="s">
        <v>804</v>
      </c>
      <c r="C2890" s="556"/>
      <c r="D2890" s="557">
        <f ca="1">IF(D2887&gt;10,ROUND((D2889-1)*E2888,0),E2888)</f>
        <v>0</v>
      </c>
      <c r="E2890" s="557">
        <f ca="1">D2887-D2890</f>
        <v>0</v>
      </c>
      <c r="F2890" s="556"/>
      <c r="G2890" s="556"/>
      <c r="H2890" s="556"/>
      <c r="I2890" s="556"/>
      <c r="J2890" s="556"/>
      <c r="K2890" s="556"/>
      <c r="L2890" s="556"/>
      <c r="M2890" s="556"/>
      <c r="N2890" s="556"/>
      <c r="O2890" s="556"/>
      <c r="P2890" s="556"/>
      <c r="Q2890" s="556"/>
      <c r="R2890" s="556"/>
      <c r="S2890" s="556"/>
      <c r="T2890" s="556"/>
      <c r="U2890" s="556"/>
      <c r="V2890" s="556"/>
      <c r="W2890" s="556"/>
      <c r="X2890" s="556"/>
    </row>
    <row r="2891" spans="2:24" ht="12.75" hidden="1" thickTop="1"/>
    <row r="2892" spans="2:24" ht="12.75" hidden="1" thickBot="1">
      <c r="B2892" s="558" t="str">
        <f ca="1">"nazwa ST: "&amp;B1726</f>
        <v>nazwa ST: 0</v>
      </c>
      <c r="C2892" s="558"/>
      <c r="D2892" s="559">
        <f>D1726</f>
        <v>174</v>
      </c>
      <c r="E2892" s="558"/>
      <c r="F2892" s="558"/>
      <c r="G2892" s="558"/>
      <c r="H2892" s="558"/>
      <c r="I2892" s="558"/>
      <c r="J2892" s="558"/>
      <c r="K2892" s="567" t="str">
        <f t="shared" ref="K2892:X2892" si="1792">LataProjekcji</f>
        <v>Uzupełnij dane</v>
      </c>
      <c r="L2892" s="567" t="str">
        <f t="shared" si="1792"/>
        <v/>
      </c>
      <c r="M2892" s="567" t="str">
        <f t="shared" si="1792"/>
        <v/>
      </c>
      <c r="N2892" s="567" t="str">
        <f t="shared" si="1792"/>
        <v/>
      </c>
      <c r="O2892" s="567" t="str">
        <f t="shared" si="1792"/>
        <v/>
      </c>
      <c r="P2892" s="567" t="str">
        <f t="shared" si="1792"/>
        <v/>
      </c>
      <c r="Q2892" s="567" t="str">
        <f t="shared" si="1792"/>
        <v/>
      </c>
      <c r="R2892" s="567" t="str">
        <f t="shared" si="1792"/>
        <v/>
      </c>
      <c r="S2892" s="567" t="str">
        <f t="shared" si="1792"/>
        <v/>
      </c>
      <c r="T2892" s="567" t="str">
        <f t="shared" si="1792"/>
        <v/>
      </c>
      <c r="U2892" s="567" t="str">
        <f t="shared" si="1792"/>
        <v/>
      </c>
      <c r="V2892" s="567" t="str">
        <f t="shared" si="1792"/>
        <v/>
      </c>
      <c r="W2892" s="567" t="str">
        <f t="shared" si="1792"/>
        <v/>
      </c>
      <c r="X2892" s="567" t="str">
        <f t="shared" si="1792"/>
        <v/>
      </c>
    </row>
    <row r="2893" spans="2:24" hidden="1">
      <c r="B2893" s="554" t="s">
        <v>805</v>
      </c>
      <c r="D2893" s="1">
        <f ca="1">D1727</f>
        <v>1900</v>
      </c>
      <c r="E2893" s="1">
        <f ca="1">E1727</f>
        <v>1</v>
      </c>
      <c r="F2893" s="1">
        <f ca="1">IF(D2894&gt;10,F1727,1)</f>
        <v>1</v>
      </c>
      <c r="G2893" s="553" t="str">
        <f ca="1">IF(ISBLANK(OFFSET($E$269,$D2892,0)),"brak daty",IF(D2894&gt;10,EDATE(OFFSET($E$269,$D2892,0),D2896),DATE(D2893,E2893,1)))</f>
        <v>brak daty</v>
      </c>
      <c r="H2893" s="566" t="b">
        <f ca="1">SUM(K2893:X2893)=D2896</f>
        <v>1</v>
      </c>
      <c r="I2893" s="1" t="s">
        <v>801</v>
      </c>
      <c r="K2893" s="5">
        <f ca="1">IF(AND($G2894,NOT(ISTEXT($G2893)),ISNUMBER(Poczatek),ISNUMBER(Koniec_Projekt)),IFERROR(IF($D2893=LataProjekcji,$F2893,IF($D2893&lt;LataProjekcji,IF((SUM(K2893)+12)&lt;$D2896,12,$D2896-SUM(K2893)),0)),0),0)</f>
        <v>0</v>
      </c>
      <c r="L2893" s="5">
        <f ca="1">IF(AND($G2894,NOT(ISTEXT($G2893)),ISNUMBER(Poczatek),ISNUMBER(Koniec_Projekt)),IFERROR(IF($D2893=LataProjekcji,$F2893,IF($D2893&lt;LataProjekcji,IF((SUM($K2893:K2893)+12)&lt;$D2896,12,$D2896-SUM($K2893:K2893)),0)),0),0)</f>
        <v>0</v>
      </c>
      <c r="M2893" s="5">
        <f ca="1">IF(AND($G2894,NOT(ISTEXT($G2893)),ISNUMBER(Poczatek),ISNUMBER(Koniec_Projekt)),IFERROR(IF($D2893=LataProjekcji,$F2893,IF($D2893&lt;LataProjekcji,IF((SUM($K2893:L2893)+12)&lt;$D2896,12,$D2896-SUM($K2893:L2893)),0)),0),0)</f>
        <v>0</v>
      </c>
      <c r="N2893" s="5">
        <f ca="1">IF(AND($G2894,NOT(ISTEXT($G2893)),ISNUMBER(Poczatek),ISNUMBER(Koniec_Projekt)),IFERROR(IF($D2893=LataProjekcji,$F2893,IF($D2893&lt;LataProjekcji,IF((SUM($K2893:M2893)+12)&lt;$D2896,12,$D2896-SUM($K2893:M2893)),0)),0),0)</f>
        <v>0</v>
      </c>
      <c r="O2893" s="5">
        <f ca="1">IF(AND($G2894,NOT(ISTEXT($G2893)),ISNUMBER(Poczatek),ISNUMBER(Koniec_Projekt)),IFERROR(IF($D2893=LataProjekcji,$F2893,IF($D2893&lt;LataProjekcji,IF((SUM($K2893:N2893)+12)&lt;$D2896,12,$D2896-SUM($K2893:N2893)),0)),0),0)</f>
        <v>0</v>
      </c>
      <c r="P2893" s="5">
        <f ca="1">IF(AND($G2894,NOT(ISTEXT($G2893)),ISNUMBER(Poczatek),ISNUMBER(Koniec_Projekt)),IFERROR(IF($D2893=LataProjekcji,$F2893,IF($D2893&lt;LataProjekcji,IF((SUM($K2893:O2893)+12)&lt;$D2896,12,$D2896-SUM($K2893:O2893)),0)),0),0)</f>
        <v>0</v>
      </c>
      <c r="Q2893" s="5">
        <f ca="1">IF(AND($G2894,NOT(ISTEXT($G2893)),ISNUMBER(Poczatek),ISNUMBER(Koniec_Projekt)),IFERROR(IF($D2893=LataProjekcji,$F2893,IF($D2893&lt;LataProjekcji,IF((SUM($K2893:P2893)+12)&lt;$D2896,12,$D2896-SUM($K2893:P2893)),0)),0),0)</f>
        <v>0</v>
      </c>
      <c r="R2893" s="5">
        <f ca="1">IF(AND($G2894,NOT(ISTEXT($G2893)),ISNUMBER(Poczatek),ISNUMBER(Koniec_Projekt)),IFERROR(IF($D2893=LataProjekcji,$F2893,IF($D2893&lt;LataProjekcji,IF((SUM($K2893:Q2893)+12)&lt;$D2896,12,$D2896-SUM($K2893:Q2893)),0)),0),0)</f>
        <v>0</v>
      </c>
      <c r="S2893" s="5">
        <f ca="1">IF(AND($G2894,NOT(ISTEXT($G2893)),ISNUMBER(Poczatek),ISNUMBER(Koniec_Projekt)),IFERROR(IF($D2893=LataProjekcji,$F2893,IF($D2893&lt;LataProjekcji,IF((SUM($K2893:R2893)+12)&lt;$D2896,12,$D2896-SUM($K2893:R2893)),0)),0),0)</f>
        <v>0</v>
      </c>
      <c r="T2893" s="5">
        <f ca="1">IF(AND($G2894,NOT(ISTEXT($G2893)),ISNUMBER(Poczatek),ISNUMBER(Koniec_Projekt)),IFERROR(IF($D2893=LataProjekcji,$F2893,IF($D2893&lt;LataProjekcji,IF((SUM($K2893:S2893)+12)&lt;$D2896,12,$D2896-SUM($K2893:S2893)),0)),0),0)</f>
        <v>0</v>
      </c>
      <c r="U2893" s="5">
        <f ca="1">IF(AND($G2894,NOT(ISTEXT($G2893)),ISNUMBER(Poczatek),ISNUMBER(Koniec_Projekt)),IFERROR(IF($D2893=LataProjekcji,$F2893,IF($D2893&lt;LataProjekcji,IF((SUM($K2893:T2893)+12)&lt;$D2896,12,$D2896-SUM($K2893:T2893)),0)),0),0)</f>
        <v>0</v>
      </c>
      <c r="V2893" s="5">
        <f ca="1">IF(AND($G2894,NOT(ISTEXT($G2893)),ISNUMBER(Poczatek),ISNUMBER(Koniec_Projekt)),IFERROR(IF($D2893=LataProjekcji,$F2893,IF($D2893&lt;LataProjekcji,IF((SUM($K2893:U2893)+12)&lt;$D2896,12,$D2896-SUM($K2893:U2893)),0)),0),0)</f>
        <v>0</v>
      </c>
      <c r="W2893" s="5">
        <f ca="1">IF(AND($G2894,NOT(ISTEXT($G2893)),ISNUMBER(Poczatek),ISNUMBER(Koniec_Projekt)),IFERROR(IF($D2893=LataProjekcji,$F2893,IF($D2893&lt;LataProjekcji,IF((SUM($K2893:V2893)+12)&lt;$D2896,12,$D2896-SUM($K2893:V2893)),0)),0),0)</f>
        <v>0</v>
      </c>
      <c r="X2893" s="5">
        <f ca="1">IF(AND($G2894,NOT(ISTEXT($G2893)),ISNUMBER(Poczatek),ISNUMBER(Koniec_Projekt)),IFERROR(IF($D2893=LataProjekcji,$F2893,IF($D2893&lt;LataProjekcji,IF((SUM($K2893:W2893)+12)&lt;$D2896,12,$D2896-SUM($K2893:W2893)),0)),0),0)</f>
        <v>0</v>
      </c>
    </row>
    <row r="2894" spans="2:24" hidden="1">
      <c r="B2894" s="554" t="s">
        <v>807</v>
      </c>
      <c r="D2894" s="5">
        <f ca="1">D1728</f>
        <v>0</v>
      </c>
      <c r="E2894" s="474">
        <f ca="1">E1728</f>
        <v>0</v>
      </c>
      <c r="F2894" s="474">
        <f ca="1">F1728</f>
        <v>0</v>
      </c>
      <c r="G2894" s="1" t="b">
        <f>NOT(ISBLANK(am_maszyny))</f>
        <v>0</v>
      </c>
      <c r="H2894" s="566" t="b">
        <f ca="1">SUM(K2894:X2894)=E2896</f>
        <v>1</v>
      </c>
      <c r="I2894" s="1" t="s">
        <v>802</v>
      </c>
      <c r="K2894" s="565">
        <f ca="1">IF(AND($G2894,NOT(ISTEXT($G2893)),ISNUMBER(Poczatek),ISNUMBER(Koniec_Projekt)),IFERROR(IF($D2893=LataProjekcji,IF($F2893&gt;$E2896,$E2896,$F2893),IF($D2896&gt;=$E2896,(IF($D2893&lt;LataProjekcji,IF((SUM(J2894:$K2894)+12)&lt;$E2896,12,$E2896-SUM(J2894:$K2894)),0)),(IF($D2893&lt;LataProjekcji,IF((SUM(J2894:$K2894)+12)&lt;$D2896,12,$D2896-SUM(J2894:$K2894)),0)))),0),0)</f>
        <v>0</v>
      </c>
      <c r="L2894" s="565">
        <f ca="1">IF(AND($G2894,NOT(ISTEXT($G2893)),ISNUMBER(Poczatek),ISNUMBER(Koniec_Projekt)),IFERROR(IF($D2893=LataProjekcji,IF($F2893&gt;$E2896,$E2896,$F2893),IF($D2896&gt;=$E2896,(IF($D2893&lt;LataProjekcji,IF((SUM($K2894:K2894)+12)&lt;$E2896,12,$E2896-SUM($K2894:K2894)),0)),(IF($D2893&lt;LataProjekcji,IF((SUM($K2894:K2894)+12)&lt;$D2896,12,$D2896-SUM($K2894:K2894)),0)))),0),0)</f>
        <v>0</v>
      </c>
      <c r="M2894" s="565">
        <f ca="1">IF(AND($G2894,NOT(ISTEXT($G2893)),ISNUMBER(Poczatek),ISNUMBER(Koniec_Projekt)),IFERROR(IF($D2893=LataProjekcji,IF($F2893&gt;$E2896,$E2896,$F2893),IF($D2896&gt;=$E2896,(IF($D2893&lt;LataProjekcji,IF((SUM($K2894:L2894)+12)&lt;$E2896,12,$E2896-SUM($K2894:L2894)),0)),(IF($D2893&lt;LataProjekcji,IF((SUM($K2894:L2894)+12)&lt;$D2896,12,$D2896-SUM($K2894:L2894)),0)))),0),0)</f>
        <v>0</v>
      </c>
      <c r="N2894" s="565">
        <f ca="1">IF(AND($G2894,NOT(ISTEXT($G2893)),ISNUMBER(Poczatek),ISNUMBER(Koniec_Projekt)),IFERROR(IF($D2893=LataProjekcji,IF($F2893&gt;$E2896,$E2896,$F2893),IF($D2896&gt;=$E2896,(IF($D2893&lt;LataProjekcji,IF((SUM($K2894:M2894)+12)&lt;$E2896,12,$E2896-SUM($K2894:M2894)),0)),(IF($D2893&lt;LataProjekcji,IF((SUM($K2894:M2894)+12)&lt;$D2896,12,$D2896-SUM($K2894:M2894)),0)))),0),0)</f>
        <v>0</v>
      </c>
      <c r="O2894" s="565">
        <f ca="1">IF(AND($G2894,NOT(ISTEXT($G2893)),ISNUMBER(Poczatek),ISNUMBER(Koniec_Projekt)),IFERROR(IF($D2893=LataProjekcji,IF($F2893&gt;$E2896,$E2896,$F2893),IF($D2896&gt;=$E2896,(IF($D2893&lt;LataProjekcji,IF((SUM($K2894:N2894)+12)&lt;$E2896,12,$E2896-SUM($K2894:N2894)),0)),(IF($D2893&lt;LataProjekcji,IF((SUM($K2894:N2894)+12)&lt;$D2896,12,$D2896-SUM($K2894:N2894)),0)))),0),0)</f>
        <v>0</v>
      </c>
      <c r="P2894" s="565">
        <f ca="1">IF(AND($G2894,NOT(ISTEXT($G2893)),ISNUMBER(Poczatek),ISNUMBER(Koniec_Projekt)),IFERROR(IF($D2893=LataProjekcji,IF($F2893&gt;$E2896,$E2896,$F2893),IF($D2896&gt;=$E2896,(IF($D2893&lt;LataProjekcji,IF((SUM($K2894:O2894)+12)&lt;$E2896,12,$E2896-SUM($K2894:O2894)),0)),(IF($D2893&lt;LataProjekcji,IF((SUM($K2894:O2894)+12)&lt;$D2896,12,$D2896-SUM($K2894:O2894)),0)))),0),0)</f>
        <v>0</v>
      </c>
      <c r="Q2894" s="565">
        <f ca="1">IF(AND($G2894,NOT(ISTEXT($G2893)),ISNUMBER(Poczatek),ISNUMBER(Koniec_Projekt)),IFERROR(IF($D2893=LataProjekcji,IF($F2893&gt;$E2896,$E2896,$F2893),IF($D2896&gt;=$E2896,(IF($D2893&lt;LataProjekcji,IF((SUM($K2894:P2894)+12)&lt;$E2896,12,$E2896-SUM($K2894:P2894)),0)),(IF($D2893&lt;LataProjekcji,IF((SUM($K2894:P2894)+12)&lt;$D2896,12,$D2896-SUM($K2894:P2894)),0)))),0),0)</f>
        <v>0</v>
      </c>
      <c r="R2894" s="565">
        <f ca="1">IF(AND($G2894,NOT(ISTEXT($G2893)),ISNUMBER(Poczatek),ISNUMBER(Koniec_Projekt)),IFERROR(IF($D2893=LataProjekcji,IF($F2893&gt;$E2896,$E2896,$F2893),IF($D2896&gt;=$E2896,(IF($D2893&lt;LataProjekcji,IF((SUM($K2894:Q2894)+12)&lt;$E2896,12,$E2896-SUM($K2894:Q2894)),0)),(IF($D2893&lt;LataProjekcji,IF((SUM($K2894:Q2894)+12)&lt;$D2896,12,$D2896-SUM($K2894:Q2894)),0)))),0),0)</f>
        <v>0</v>
      </c>
      <c r="S2894" s="565">
        <f ca="1">IF(AND($G2894,NOT(ISTEXT($G2893)),ISNUMBER(Poczatek),ISNUMBER(Koniec_Projekt)),IFERROR(IF($D2893=LataProjekcji,IF($F2893&gt;$E2896,$E2896,$F2893),IF($D2896&gt;=$E2896,(IF($D2893&lt;LataProjekcji,IF((SUM($K2894:R2894)+12)&lt;$E2896,12,$E2896-SUM($K2894:R2894)),0)),(IF($D2893&lt;LataProjekcji,IF((SUM($K2894:R2894)+12)&lt;$D2896,12,$D2896-SUM($K2894:R2894)),0)))),0),0)</f>
        <v>0</v>
      </c>
      <c r="T2894" s="565">
        <f ca="1">IF(AND($G2894,NOT(ISTEXT($G2893)),ISNUMBER(Poczatek),ISNUMBER(Koniec_Projekt)),IFERROR(IF($D2893=LataProjekcji,IF($F2893&gt;$E2896,$E2896,$F2893),IF($D2896&gt;=$E2896,(IF($D2893&lt;LataProjekcji,IF((SUM($K2894:S2894)+12)&lt;$E2896,12,$E2896-SUM($K2894:S2894)),0)),(IF($D2893&lt;LataProjekcji,IF((SUM($K2894:S2894)+12)&lt;$D2896,12,$D2896-SUM($K2894:S2894)),0)))),0),0)</f>
        <v>0</v>
      </c>
      <c r="U2894" s="565">
        <f ca="1">IF(AND($G2894,NOT(ISTEXT($G2893)),ISNUMBER(Poczatek),ISNUMBER(Koniec_Projekt)),IFERROR(IF($D2893=LataProjekcji,IF($F2893&gt;$E2896,$E2896,$F2893),IF($D2896&gt;=$E2896,(IF($D2893&lt;LataProjekcji,IF((SUM($K2894:T2894)+12)&lt;$E2896,12,$E2896-SUM($K2894:T2894)),0)),(IF($D2893&lt;LataProjekcji,IF((SUM($K2894:T2894)+12)&lt;$D2896,12,$D2896-SUM($K2894:T2894)),0)))),0),0)</f>
        <v>0</v>
      </c>
      <c r="V2894" s="565">
        <f ca="1">IF(AND($G2894,NOT(ISTEXT($G2893)),ISNUMBER(Poczatek),ISNUMBER(Koniec_Projekt)),IFERROR(IF($D2893=LataProjekcji,IF($F2893&gt;$E2896,$E2896,$F2893),IF($D2896&gt;=$E2896,(IF($D2893&lt;LataProjekcji,IF((SUM($K2894:U2894)+12)&lt;$E2896,12,$E2896-SUM($K2894:U2894)),0)),(IF($D2893&lt;LataProjekcji,IF((SUM($K2894:U2894)+12)&lt;$D2896,12,$D2896-SUM($K2894:U2894)),0)))),0),0)</f>
        <v>0</v>
      </c>
      <c r="W2894" s="565">
        <f ca="1">IF(AND($G2894,NOT(ISTEXT($G2893)),ISNUMBER(Poczatek),ISNUMBER(Koniec_Projekt)),IFERROR(IF($D2893=LataProjekcji,IF($F2893&gt;$E2896,$E2896,$F2893),IF($D2896&gt;=$E2896,(IF($D2893&lt;LataProjekcji,IF((SUM($K2894:V2894)+12)&lt;$E2896,12,$E2896-SUM($K2894:V2894)),0)),(IF($D2893&lt;LataProjekcji,IF((SUM($K2894:V2894)+12)&lt;$D2896,12,$D2896-SUM($K2894:V2894)),0)))),0),0)</f>
        <v>0</v>
      </c>
      <c r="X2894" s="565">
        <f ca="1">IF(AND($G2894,NOT(ISTEXT($G2893)),ISNUMBER(Poczatek),ISNUMBER(Koniec_Projekt)),IFERROR(IF($D2893=LataProjekcji,IF($F2893&gt;$E2896,$E2896,$F2893),IF($D2896&gt;=$E2896,(IF($D2893&lt;LataProjekcji,IF((SUM($K2894:W2894)+12)&lt;$E2896,12,$E2896-SUM($K2894:W2894)),0)),(IF($D2893&lt;LataProjekcji,IF((SUM($K2894:W2894)+12)&lt;$D2896,12,$D2896-SUM($K2894:W2894)),0)))),0),0)</f>
        <v>0</v>
      </c>
    </row>
    <row r="2895" spans="2:24" hidden="1">
      <c r="B2895" s="554" t="s">
        <v>806</v>
      </c>
      <c r="D2895" s="474">
        <f ca="1">D1729</f>
        <v>0</v>
      </c>
      <c r="E2895" s="474">
        <f ca="1">IF(D2894&gt;10,ROUND(D2895/12,2),D2895)</f>
        <v>0</v>
      </c>
      <c r="F2895" s="552">
        <f>Koniec_Projekt</f>
        <v>0</v>
      </c>
      <c r="G2895" s="330">
        <f>Miesiac_Koniec_Projekt</f>
        <v>0</v>
      </c>
      <c r="H2895" s="566" t="b">
        <f ca="1">SUM(K2895:X2895)=D2894</f>
        <v>1</v>
      </c>
      <c r="I2895" s="1" t="s">
        <v>739</v>
      </c>
      <c r="K2895" s="256">
        <f ca="1">IF(AND($G2894,NOT(ISTEXT($G2893)),ISNUMBER(Poczatek),ISNUMBER(Koniec_Projekt)),IFERROR(IF(LataProjekcji=$F2896,ROUND($D2894,0),ROUND(K2893*$E2895,0)),0),0)</f>
        <v>0</v>
      </c>
      <c r="L2895" s="5">
        <f ca="1">IF(AND($G2894,NOT(ISTEXT($G2893)),ISNUMBER(Poczatek),ISNUMBER(Koniec_Projekt)),IFERROR(IF(LataProjekcji=$F2896,ROUND($D2894-SUM(K2895:$K2895),0),ROUND(L2893*$E2895,0)),0),0)</f>
        <v>0</v>
      </c>
      <c r="M2895" s="5">
        <f ca="1">IF(AND($G2894,NOT(ISTEXT($G2893)),ISNUMBER(Poczatek),ISNUMBER(Koniec_Projekt)),IFERROR(IF(LataProjekcji=$F2896,ROUND($D2894-SUM($K2895:L2895),0),ROUND(M2893*$E2895,0)),0),0)</f>
        <v>0</v>
      </c>
      <c r="N2895" s="5">
        <f ca="1">IF(AND($G2894,NOT(ISTEXT($G2893)),ISNUMBER(Poczatek),ISNUMBER(Koniec_Projekt)),IFERROR(IF(LataProjekcji=$F2896,ROUND($D2894-SUM($K2895:M2895),0),ROUND(N2893*$E2895,0)),0),0)</f>
        <v>0</v>
      </c>
      <c r="O2895" s="5">
        <f ca="1">IF(AND($G2894,NOT(ISTEXT($G2893)),ISNUMBER(Poczatek),ISNUMBER(Koniec_Projekt)),IFERROR(IF(LataProjekcji=$F2896,ROUND($D2894-SUM($K2895:N2895),0),ROUND(O2893*$E2895,0)),0),0)</f>
        <v>0</v>
      </c>
      <c r="P2895" s="5">
        <f ca="1">IF(AND($G2894,NOT(ISTEXT($G2893)),ISNUMBER(Poczatek),ISNUMBER(Koniec_Projekt)),IFERROR(IF(LataProjekcji=$F2896,ROUND($D2894-SUM($K2895:O2895),0),ROUND(P2893*$E2895,0)),0),0)</f>
        <v>0</v>
      </c>
      <c r="Q2895" s="5">
        <f ca="1">IF(AND($G2894,NOT(ISTEXT($G2893)),ISNUMBER(Poczatek),ISNUMBER(Koniec_Projekt)),IFERROR(IF(LataProjekcji=$F2896,ROUND($D2894-SUM($K2895:P2895),0),ROUND(Q2893*$E2895,0)),0),0)</f>
        <v>0</v>
      </c>
      <c r="R2895" s="5">
        <f ca="1">IF(AND($G2894,NOT(ISTEXT($G2893)),ISNUMBER(Poczatek),ISNUMBER(Koniec_Projekt)),IFERROR(IF(LataProjekcji=$F2896,ROUND($D2894-SUM($K2895:Q2895),0),ROUND(R2893*$E2895,0)),0),0)</f>
        <v>0</v>
      </c>
      <c r="S2895" s="5">
        <f ca="1">IF(AND($G2894,NOT(ISTEXT($G2893)),ISNUMBER(Poczatek),ISNUMBER(Koniec_Projekt)),IFERROR(IF(LataProjekcji=$F2896,ROUND($D2894-SUM($K2895:R2895),0),ROUND(S2893*$E2895,0)),0),0)</f>
        <v>0</v>
      </c>
      <c r="T2895" s="5">
        <f ca="1">IF(AND($G2894,NOT(ISTEXT($G2893)),ISNUMBER(Poczatek),ISNUMBER(Koniec_Projekt)),IFERROR(IF(LataProjekcji=$F2896,ROUND($D2894-SUM($K2895:S2895),0),ROUND(T2893*$E2895,0)),0),0)</f>
        <v>0</v>
      </c>
      <c r="U2895" s="5">
        <f ca="1">IF(AND($G2894,NOT(ISTEXT($G2893)),ISNUMBER(Poczatek),ISNUMBER(Koniec_Projekt)),IFERROR(IF(LataProjekcji=$F2896,ROUND($D2894-SUM($K2895:T2895),0),ROUND(U2893*$E2895,0)),0),0)</f>
        <v>0</v>
      </c>
      <c r="V2895" s="5">
        <f ca="1">IF(AND($G2894,NOT(ISTEXT($G2893)),ISNUMBER(Poczatek),ISNUMBER(Koniec_Projekt)),IFERROR(IF(LataProjekcji=$F2896,ROUND($D2894-SUM($K2895:U2895),0),ROUND(V2893*$E2895,0)),0),0)</f>
        <v>0</v>
      </c>
      <c r="W2895" s="5">
        <f ca="1">IF(AND($G2894,NOT(ISTEXT($G2893)),ISNUMBER(Poczatek),ISNUMBER(Koniec_Projekt)),IFERROR(IF(LataProjekcji=$F2896,ROUND($D2894-SUM($K2895:V2895),0),ROUND(W2893*$E2895,0)),0),0)</f>
        <v>0</v>
      </c>
      <c r="X2895" s="5">
        <f ca="1">IF(AND($G2894,NOT(ISTEXT($G2893)),ISNUMBER(Poczatek),ISNUMBER(Koniec_Projekt)),IFERROR(IF(LataProjekcji=$F2896,ROUND($D2894-SUM($K2895:W2895),0),ROUND(X2893*$E2895,0)),0),0)</f>
        <v>0</v>
      </c>
    </row>
    <row r="2896" spans="2:24" hidden="1">
      <c r="B2896" s="554" t="s">
        <v>803</v>
      </c>
      <c r="D2896" s="1">
        <f ca="1">IFERROR(ROUNDUP(D2894/E2895,0),0)</f>
        <v>0</v>
      </c>
      <c r="E2896" s="1">
        <f ca="1">IF(D2896=0,0,DATEDIF(DATE(D2893,E2893,1),DATE(F2895,G2895,1),"m"))</f>
        <v>0</v>
      </c>
      <c r="F2896" s="1" t="str">
        <f ca="1">IFERROR(YEAR(G2893),"brak daty")</f>
        <v>brak daty</v>
      </c>
      <c r="G2896" s="1" t="str">
        <f ca="1">IFERROR(MONTH(G2893),"brak daty")</f>
        <v>brak daty</v>
      </c>
      <c r="I2896" s="1" t="s">
        <v>444</v>
      </c>
      <c r="K2896" s="5">
        <f ca="1">IF(AND($G2894,NOT(ISTEXT($G2893)),ISNUMBER(Poczatek),ISNUMBER(Koniec_Projekt)),IFERROR(IF(LataProjekcji=$F2895,IF(AND($G2895=$G2896,$F2895=$F2896),ROUND($D2894-SUM($K2896),0),ROUND(K2894*$E2895,0)),IF(LataProjekcji&gt;$F2895,0,ROUND(K2894*$E2895,0))),0),0)</f>
        <v>0</v>
      </c>
      <c r="L2896" s="5">
        <f ca="1">IF(AND($G2894,NOT(ISTEXT($G2893)),ISNUMBER(Poczatek),ISNUMBER(Koniec_Projekt)),IFERROR(IF(LataProjekcji=$F2895,IF(AND($G2895=$G2896,$F2895=$F2896),ROUND($D2894-SUM($K2896:K2896),0),ROUND(L2894*$E2895,0)),IF(LataProjekcji&gt;$F2895,0,ROUND(L2894*$E2895,0))),0),0)</f>
        <v>0</v>
      </c>
      <c r="M2896" s="5">
        <f ca="1">IF(AND($G2894,NOT(ISTEXT($G2893)),ISNUMBER(Poczatek),ISNUMBER(Koniec_Projekt)),IFERROR(IF(LataProjekcji=$F2895,IF(AND($G2895=$G2896,$F2895=$F2896),ROUND($D2894-SUM($K2896:L2896),0),ROUND(M2894*$E2895,0)),IF(LataProjekcji&gt;$F2895,0,ROUND(M2894*$E2895,0))),0),0)</f>
        <v>0</v>
      </c>
      <c r="N2896" s="5">
        <f ca="1">IF(AND($G2894,NOT(ISTEXT($G2893)),ISNUMBER(Poczatek),ISNUMBER(Koniec_Projekt)),IFERROR(IF(LataProjekcji=$F2895,IF(AND($G2895=$G2896,$F2895=$F2896),ROUND($D2894-SUM($K2896:M2896),0),ROUND(N2894*$E2895,0)),IF(LataProjekcji&gt;$F2895,0,ROUND(N2894*$E2895,0))),0),0)</f>
        <v>0</v>
      </c>
      <c r="O2896" s="5">
        <f ca="1">IF(AND($G2894,NOT(ISTEXT($G2893)),ISNUMBER(Poczatek),ISNUMBER(Koniec_Projekt)),IFERROR(IF(LataProjekcji=$F2895,IF(AND($G2895=$G2896,$F2895=$F2896),ROUND($D2894-SUM($K2896:N2896),0),ROUND(O2894*$E2895,0)),IF(LataProjekcji&gt;$F2895,0,ROUND(O2894*$E2895,0))),0),0)</f>
        <v>0</v>
      </c>
      <c r="P2896" s="5">
        <f ca="1">IF(AND($G2894,NOT(ISTEXT($G2893)),ISNUMBER(Poczatek),ISNUMBER(Koniec_Projekt)),IFERROR(IF(LataProjekcji=$F2895,IF(AND($G2895=$G2896,$F2895=$F2896),ROUND($D2894-SUM($K2896:O2896),0),ROUND(P2894*$E2895,0)),IF(LataProjekcji&gt;$F2895,0,ROUND(P2894*$E2895,0))),0),0)</f>
        <v>0</v>
      </c>
      <c r="Q2896" s="5">
        <f ca="1">IF(AND($G2894,NOT(ISTEXT($G2893)),ISNUMBER(Poczatek),ISNUMBER(Koniec_Projekt)),IFERROR(IF(LataProjekcji=$F2895,IF(AND($G2895=$G2896,$F2895=$F2896),ROUND($D2894-SUM($K2896:P2896),0),ROUND(Q2894*$E2895,0)),IF(LataProjekcji&gt;$F2895,0,ROUND(Q2894*$E2895,0))),0),0)</f>
        <v>0</v>
      </c>
      <c r="R2896" s="5">
        <f ca="1">IF(AND($G2894,NOT(ISTEXT($G2893)),ISNUMBER(Poczatek),ISNUMBER(Koniec_Projekt)),IFERROR(IF(LataProjekcji=$F2895,IF(AND($G2895=$G2896,$F2895=$F2896),ROUND($D2894-SUM($K2896:Q2896),0),ROUND(R2894*$E2895,0)),IF(LataProjekcji&gt;$F2895,0,ROUND(R2894*$E2895,0))),0),0)</f>
        <v>0</v>
      </c>
      <c r="S2896" s="5">
        <f ca="1">IF(AND($G2894,NOT(ISTEXT($G2893)),ISNUMBER(Poczatek),ISNUMBER(Koniec_Projekt)),IFERROR(IF(LataProjekcji=$F2895,IF(AND($G2895=$G2896,$F2895=$F2896),ROUND($D2894-SUM($K2896:R2896),0),ROUND(S2894*$E2895,0)),IF(LataProjekcji&gt;$F2895,0,ROUND(S2894*$E2895,0))),0),0)</f>
        <v>0</v>
      </c>
      <c r="T2896" s="5">
        <f ca="1">IF(AND($G2894,NOT(ISTEXT($G2893)),ISNUMBER(Poczatek),ISNUMBER(Koniec_Projekt)),IFERROR(IF(LataProjekcji=$F2895,IF(AND($G2895=$G2896,$F2895=$F2896),ROUND($D2894-SUM($K2896:S2896),0),ROUND(T2894*$E2895,0)),IF(LataProjekcji&gt;$F2895,0,ROUND(T2894*$E2895,0))),0),0)</f>
        <v>0</v>
      </c>
      <c r="U2896" s="5">
        <f ca="1">IF(AND($G2894,NOT(ISTEXT($G2893)),ISNUMBER(Poczatek),ISNUMBER(Koniec_Projekt)),IFERROR(IF(LataProjekcji=$F2895,IF(AND($G2895=$G2896,$F2895=$F2896),ROUND($D2894-SUM($K2896:T2896),0),ROUND(U2894*$E2895,0)),IF(LataProjekcji&gt;$F2895,0,ROUND(U2894*$E2895,0))),0),0)</f>
        <v>0</v>
      </c>
      <c r="V2896" s="5">
        <f ca="1">IF(AND($G2894,NOT(ISTEXT($G2893)),ISNUMBER(Poczatek),ISNUMBER(Koniec_Projekt)),IFERROR(IF(LataProjekcji=$F2895,IF(AND($G2895=$G2896,$F2895=$F2896),ROUND($D2894-SUM($K2896:U2896),0),ROUND(V2894*$E2895,0)),IF(LataProjekcji&gt;$F2895,0,ROUND(V2894*$E2895,0))),0),0)</f>
        <v>0</v>
      </c>
      <c r="W2896" s="5">
        <f ca="1">IF(AND($G2894,NOT(ISTEXT($G2893)),ISNUMBER(Poczatek),ISNUMBER(Koniec_Projekt)),IFERROR(IF(LataProjekcji=$F2895,IF(AND($G2895=$G2896,$F2895=$F2896),ROUND($D2894-SUM($K2896:V2896),0),ROUND(W2894*$E2895,0)),IF(LataProjekcji&gt;$F2895,0,ROUND(W2894*$E2895,0))),0),0)</f>
        <v>0</v>
      </c>
      <c r="X2896" s="5">
        <f ca="1">IF(AND($G2894,NOT(ISTEXT($G2893)),ISNUMBER(Poczatek),ISNUMBER(Koniec_Projekt)),IFERROR(IF(LataProjekcji=$F2895,IF(AND($G2895=$G2896,$F2895=$F2896),ROUND($D2894-SUM($K2896:W2896),0),ROUND(X2894*$E2895,0)),IF(LataProjekcji&gt;$F2895,0,ROUND(X2894*$E2895,0))),0),0)</f>
        <v>0</v>
      </c>
    </row>
    <row r="2897" spans="2:24" ht="12.75" hidden="1" thickBot="1">
      <c r="B2897" s="555" t="s">
        <v>804</v>
      </c>
      <c r="C2897" s="556"/>
      <c r="D2897" s="557">
        <f ca="1">IF(D2894&gt;10,ROUND((D2896-1)*E2895,0),E2895)</f>
        <v>0</v>
      </c>
      <c r="E2897" s="557">
        <f ca="1">D2894-D2897</f>
        <v>0</v>
      </c>
      <c r="F2897" s="556"/>
      <c r="G2897" s="556"/>
      <c r="H2897" s="556"/>
      <c r="I2897" s="556"/>
      <c r="J2897" s="556"/>
      <c r="K2897" s="556"/>
      <c r="L2897" s="556"/>
      <c r="M2897" s="556"/>
      <c r="N2897" s="556"/>
      <c r="O2897" s="556"/>
      <c r="P2897" s="556"/>
      <c r="Q2897" s="556"/>
      <c r="R2897" s="556"/>
      <c r="S2897" s="556"/>
      <c r="T2897" s="556"/>
      <c r="U2897" s="556"/>
      <c r="V2897" s="556"/>
      <c r="W2897" s="556"/>
      <c r="X2897" s="556"/>
    </row>
    <row r="2898" spans="2:24" ht="12.75" hidden="1" thickTop="1"/>
    <row r="2899" spans="2:24" ht="12.75" hidden="1" thickBot="1">
      <c r="B2899" s="558" t="str">
        <f ca="1">"nazwa ST: "&amp;B1733</f>
        <v>nazwa ST: 0</v>
      </c>
      <c r="C2899" s="558"/>
      <c r="D2899" s="559">
        <f>D1733</f>
        <v>175</v>
      </c>
      <c r="E2899" s="558"/>
      <c r="F2899" s="558"/>
      <c r="G2899" s="558"/>
      <c r="H2899" s="558"/>
      <c r="I2899" s="558"/>
      <c r="J2899" s="558"/>
      <c r="K2899" s="567" t="str">
        <f t="shared" ref="K2899:X2899" si="1793">LataProjekcji</f>
        <v>Uzupełnij dane</v>
      </c>
      <c r="L2899" s="567" t="str">
        <f t="shared" si="1793"/>
        <v/>
      </c>
      <c r="M2899" s="567" t="str">
        <f t="shared" si="1793"/>
        <v/>
      </c>
      <c r="N2899" s="567" t="str">
        <f t="shared" si="1793"/>
        <v/>
      </c>
      <c r="O2899" s="567" t="str">
        <f t="shared" si="1793"/>
        <v/>
      </c>
      <c r="P2899" s="567" t="str">
        <f t="shared" si="1793"/>
        <v/>
      </c>
      <c r="Q2899" s="567" t="str">
        <f t="shared" si="1793"/>
        <v/>
      </c>
      <c r="R2899" s="567" t="str">
        <f t="shared" si="1793"/>
        <v/>
      </c>
      <c r="S2899" s="567" t="str">
        <f t="shared" si="1793"/>
        <v/>
      </c>
      <c r="T2899" s="567" t="str">
        <f t="shared" si="1793"/>
        <v/>
      </c>
      <c r="U2899" s="567" t="str">
        <f t="shared" si="1793"/>
        <v/>
      </c>
      <c r="V2899" s="567" t="str">
        <f t="shared" si="1793"/>
        <v/>
      </c>
      <c r="W2899" s="567" t="str">
        <f t="shared" si="1793"/>
        <v/>
      </c>
      <c r="X2899" s="567" t="str">
        <f t="shared" si="1793"/>
        <v/>
      </c>
    </row>
    <row r="2900" spans="2:24" hidden="1">
      <c r="B2900" s="554" t="s">
        <v>805</v>
      </c>
      <c r="D2900" s="1">
        <f ca="1">D1734</f>
        <v>1900</v>
      </c>
      <c r="E2900" s="1">
        <f ca="1">E1734</f>
        <v>1</v>
      </c>
      <c r="F2900" s="1">
        <f ca="1">IF(D2901&gt;10,F1734,1)</f>
        <v>1</v>
      </c>
      <c r="G2900" s="553" t="str">
        <f ca="1">IF(ISBLANK(OFFSET($E$269,$D2899,0)),"brak daty",IF(D2901&gt;10,EDATE(OFFSET($E$269,$D2899,0),D2903),DATE(D2900,E2900,1)))</f>
        <v>brak daty</v>
      </c>
      <c r="H2900" s="566" t="b">
        <f ca="1">SUM(K2900:X2900)=D2903</f>
        <v>1</v>
      </c>
      <c r="I2900" s="1" t="s">
        <v>801</v>
      </c>
      <c r="K2900" s="5">
        <f ca="1">IF(AND($G2901,NOT(ISTEXT($G2900)),ISNUMBER(Poczatek),ISNUMBER(Koniec_Projekt)),IFERROR(IF($D2900=LataProjekcji,$F2900,IF($D2900&lt;LataProjekcji,IF((SUM(K2900)+12)&lt;$D2903,12,$D2903-SUM(K2900)),0)),0),0)</f>
        <v>0</v>
      </c>
      <c r="L2900" s="5">
        <f ca="1">IF(AND($G2901,NOT(ISTEXT($G2900)),ISNUMBER(Poczatek),ISNUMBER(Koniec_Projekt)),IFERROR(IF($D2900=LataProjekcji,$F2900,IF($D2900&lt;LataProjekcji,IF((SUM($K2900:K2900)+12)&lt;$D2903,12,$D2903-SUM($K2900:K2900)),0)),0),0)</f>
        <v>0</v>
      </c>
      <c r="M2900" s="5">
        <f ca="1">IF(AND($G2901,NOT(ISTEXT($G2900)),ISNUMBER(Poczatek),ISNUMBER(Koniec_Projekt)),IFERROR(IF($D2900=LataProjekcji,$F2900,IF($D2900&lt;LataProjekcji,IF((SUM($K2900:L2900)+12)&lt;$D2903,12,$D2903-SUM($K2900:L2900)),0)),0),0)</f>
        <v>0</v>
      </c>
      <c r="N2900" s="5">
        <f ca="1">IF(AND($G2901,NOT(ISTEXT($G2900)),ISNUMBER(Poczatek),ISNUMBER(Koniec_Projekt)),IFERROR(IF($D2900=LataProjekcji,$F2900,IF($D2900&lt;LataProjekcji,IF((SUM($K2900:M2900)+12)&lt;$D2903,12,$D2903-SUM($K2900:M2900)),0)),0),0)</f>
        <v>0</v>
      </c>
      <c r="O2900" s="5">
        <f ca="1">IF(AND($G2901,NOT(ISTEXT($G2900)),ISNUMBER(Poczatek),ISNUMBER(Koniec_Projekt)),IFERROR(IF($D2900=LataProjekcji,$F2900,IF($D2900&lt;LataProjekcji,IF((SUM($K2900:N2900)+12)&lt;$D2903,12,$D2903-SUM($K2900:N2900)),0)),0),0)</f>
        <v>0</v>
      </c>
      <c r="P2900" s="5">
        <f ca="1">IF(AND($G2901,NOT(ISTEXT($G2900)),ISNUMBER(Poczatek),ISNUMBER(Koniec_Projekt)),IFERROR(IF($D2900=LataProjekcji,$F2900,IF($D2900&lt;LataProjekcji,IF((SUM($K2900:O2900)+12)&lt;$D2903,12,$D2903-SUM($K2900:O2900)),0)),0),0)</f>
        <v>0</v>
      </c>
      <c r="Q2900" s="5">
        <f ca="1">IF(AND($G2901,NOT(ISTEXT($G2900)),ISNUMBER(Poczatek),ISNUMBER(Koniec_Projekt)),IFERROR(IF($D2900=LataProjekcji,$F2900,IF($D2900&lt;LataProjekcji,IF((SUM($K2900:P2900)+12)&lt;$D2903,12,$D2903-SUM($K2900:P2900)),0)),0),0)</f>
        <v>0</v>
      </c>
      <c r="R2900" s="5">
        <f ca="1">IF(AND($G2901,NOT(ISTEXT($G2900)),ISNUMBER(Poczatek),ISNUMBER(Koniec_Projekt)),IFERROR(IF($D2900=LataProjekcji,$F2900,IF($D2900&lt;LataProjekcji,IF((SUM($K2900:Q2900)+12)&lt;$D2903,12,$D2903-SUM($K2900:Q2900)),0)),0),0)</f>
        <v>0</v>
      </c>
      <c r="S2900" s="5">
        <f ca="1">IF(AND($G2901,NOT(ISTEXT($G2900)),ISNUMBER(Poczatek),ISNUMBER(Koniec_Projekt)),IFERROR(IF($D2900=LataProjekcji,$F2900,IF($D2900&lt;LataProjekcji,IF((SUM($K2900:R2900)+12)&lt;$D2903,12,$D2903-SUM($K2900:R2900)),0)),0),0)</f>
        <v>0</v>
      </c>
      <c r="T2900" s="5">
        <f ca="1">IF(AND($G2901,NOT(ISTEXT($G2900)),ISNUMBER(Poczatek),ISNUMBER(Koniec_Projekt)),IFERROR(IF($D2900=LataProjekcji,$F2900,IF($D2900&lt;LataProjekcji,IF((SUM($K2900:S2900)+12)&lt;$D2903,12,$D2903-SUM($K2900:S2900)),0)),0),0)</f>
        <v>0</v>
      </c>
      <c r="U2900" s="5">
        <f ca="1">IF(AND($G2901,NOT(ISTEXT($G2900)),ISNUMBER(Poczatek),ISNUMBER(Koniec_Projekt)),IFERROR(IF($D2900=LataProjekcji,$F2900,IF($D2900&lt;LataProjekcji,IF((SUM($K2900:T2900)+12)&lt;$D2903,12,$D2903-SUM($K2900:T2900)),0)),0),0)</f>
        <v>0</v>
      </c>
      <c r="V2900" s="5">
        <f ca="1">IF(AND($G2901,NOT(ISTEXT($G2900)),ISNUMBER(Poczatek),ISNUMBER(Koniec_Projekt)),IFERROR(IF($D2900=LataProjekcji,$F2900,IF($D2900&lt;LataProjekcji,IF((SUM($K2900:U2900)+12)&lt;$D2903,12,$D2903-SUM($K2900:U2900)),0)),0),0)</f>
        <v>0</v>
      </c>
      <c r="W2900" s="5">
        <f ca="1">IF(AND($G2901,NOT(ISTEXT($G2900)),ISNUMBER(Poczatek),ISNUMBER(Koniec_Projekt)),IFERROR(IF($D2900=LataProjekcji,$F2900,IF($D2900&lt;LataProjekcji,IF((SUM($K2900:V2900)+12)&lt;$D2903,12,$D2903-SUM($K2900:V2900)),0)),0),0)</f>
        <v>0</v>
      </c>
      <c r="X2900" s="5">
        <f ca="1">IF(AND($G2901,NOT(ISTEXT($G2900)),ISNUMBER(Poczatek),ISNUMBER(Koniec_Projekt)),IFERROR(IF($D2900=LataProjekcji,$F2900,IF($D2900&lt;LataProjekcji,IF((SUM($K2900:W2900)+12)&lt;$D2903,12,$D2903-SUM($K2900:W2900)),0)),0),0)</f>
        <v>0</v>
      </c>
    </row>
    <row r="2901" spans="2:24" hidden="1">
      <c r="B2901" s="554" t="s">
        <v>807</v>
      </c>
      <c r="D2901" s="5">
        <f ca="1">D1735</f>
        <v>0</v>
      </c>
      <c r="E2901" s="474">
        <f ca="1">E1735</f>
        <v>0</v>
      </c>
      <c r="F2901" s="474">
        <f ca="1">F1735</f>
        <v>0</v>
      </c>
      <c r="G2901" s="1" t="b">
        <f>NOT(ISBLANK(am_maszyny))</f>
        <v>0</v>
      </c>
      <c r="H2901" s="566" t="b">
        <f ca="1">SUM(K2901:X2901)=E2903</f>
        <v>1</v>
      </c>
      <c r="I2901" s="1" t="s">
        <v>802</v>
      </c>
      <c r="K2901" s="565">
        <f ca="1">IF(AND($G2901,NOT(ISTEXT($G2900)),ISNUMBER(Poczatek),ISNUMBER(Koniec_Projekt)),IFERROR(IF($D2900=LataProjekcji,IF($F2900&gt;$E2903,$E2903,$F2900),IF($D2903&gt;=$E2903,(IF($D2900&lt;LataProjekcji,IF((SUM(J2901:$K2901)+12)&lt;$E2903,12,$E2903-SUM(J2901:$K2901)),0)),(IF($D2900&lt;LataProjekcji,IF((SUM(J2901:$K2901)+12)&lt;$D2903,12,$D2903-SUM(J2901:$K2901)),0)))),0),0)</f>
        <v>0</v>
      </c>
      <c r="L2901" s="565">
        <f ca="1">IF(AND($G2901,NOT(ISTEXT($G2900)),ISNUMBER(Poczatek),ISNUMBER(Koniec_Projekt)),IFERROR(IF($D2900=LataProjekcji,IF($F2900&gt;$E2903,$E2903,$F2900),IF($D2903&gt;=$E2903,(IF($D2900&lt;LataProjekcji,IF((SUM($K2901:K2901)+12)&lt;$E2903,12,$E2903-SUM($K2901:K2901)),0)),(IF($D2900&lt;LataProjekcji,IF((SUM($K2901:K2901)+12)&lt;$D2903,12,$D2903-SUM($K2901:K2901)),0)))),0),0)</f>
        <v>0</v>
      </c>
      <c r="M2901" s="565">
        <f ca="1">IF(AND($G2901,NOT(ISTEXT($G2900)),ISNUMBER(Poczatek),ISNUMBER(Koniec_Projekt)),IFERROR(IF($D2900=LataProjekcji,IF($F2900&gt;$E2903,$E2903,$F2900),IF($D2903&gt;=$E2903,(IF($D2900&lt;LataProjekcji,IF((SUM($K2901:L2901)+12)&lt;$E2903,12,$E2903-SUM($K2901:L2901)),0)),(IF($D2900&lt;LataProjekcji,IF((SUM($K2901:L2901)+12)&lt;$D2903,12,$D2903-SUM($K2901:L2901)),0)))),0),0)</f>
        <v>0</v>
      </c>
      <c r="N2901" s="565">
        <f ca="1">IF(AND($G2901,NOT(ISTEXT($G2900)),ISNUMBER(Poczatek),ISNUMBER(Koniec_Projekt)),IFERROR(IF($D2900=LataProjekcji,IF($F2900&gt;$E2903,$E2903,$F2900),IF($D2903&gt;=$E2903,(IF($D2900&lt;LataProjekcji,IF((SUM($K2901:M2901)+12)&lt;$E2903,12,$E2903-SUM($K2901:M2901)),0)),(IF($D2900&lt;LataProjekcji,IF((SUM($K2901:M2901)+12)&lt;$D2903,12,$D2903-SUM($K2901:M2901)),0)))),0),0)</f>
        <v>0</v>
      </c>
      <c r="O2901" s="565">
        <f ca="1">IF(AND($G2901,NOT(ISTEXT($G2900)),ISNUMBER(Poczatek),ISNUMBER(Koniec_Projekt)),IFERROR(IF($D2900=LataProjekcji,IF($F2900&gt;$E2903,$E2903,$F2900),IF($D2903&gt;=$E2903,(IF($D2900&lt;LataProjekcji,IF((SUM($K2901:N2901)+12)&lt;$E2903,12,$E2903-SUM($K2901:N2901)),0)),(IF($D2900&lt;LataProjekcji,IF((SUM($K2901:N2901)+12)&lt;$D2903,12,$D2903-SUM($K2901:N2901)),0)))),0),0)</f>
        <v>0</v>
      </c>
      <c r="P2901" s="565">
        <f ca="1">IF(AND($G2901,NOT(ISTEXT($G2900)),ISNUMBER(Poczatek),ISNUMBER(Koniec_Projekt)),IFERROR(IF($D2900=LataProjekcji,IF($F2900&gt;$E2903,$E2903,$F2900),IF($D2903&gt;=$E2903,(IF($D2900&lt;LataProjekcji,IF((SUM($K2901:O2901)+12)&lt;$E2903,12,$E2903-SUM($K2901:O2901)),0)),(IF($D2900&lt;LataProjekcji,IF((SUM($K2901:O2901)+12)&lt;$D2903,12,$D2903-SUM($K2901:O2901)),0)))),0),0)</f>
        <v>0</v>
      </c>
      <c r="Q2901" s="565">
        <f ca="1">IF(AND($G2901,NOT(ISTEXT($G2900)),ISNUMBER(Poczatek),ISNUMBER(Koniec_Projekt)),IFERROR(IF($D2900=LataProjekcji,IF($F2900&gt;$E2903,$E2903,$F2900),IF($D2903&gt;=$E2903,(IF($D2900&lt;LataProjekcji,IF((SUM($K2901:P2901)+12)&lt;$E2903,12,$E2903-SUM($K2901:P2901)),0)),(IF($D2900&lt;LataProjekcji,IF((SUM($K2901:P2901)+12)&lt;$D2903,12,$D2903-SUM($K2901:P2901)),0)))),0),0)</f>
        <v>0</v>
      </c>
      <c r="R2901" s="565">
        <f ca="1">IF(AND($G2901,NOT(ISTEXT($G2900)),ISNUMBER(Poczatek),ISNUMBER(Koniec_Projekt)),IFERROR(IF($D2900=LataProjekcji,IF($F2900&gt;$E2903,$E2903,$F2900),IF($D2903&gt;=$E2903,(IF($D2900&lt;LataProjekcji,IF((SUM($K2901:Q2901)+12)&lt;$E2903,12,$E2903-SUM($K2901:Q2901)),0)),(IF($D2900&lt;LataProjekcji,IF((SUM($K2901:Q2901)+12)&lt;$D2903,12,$D2903-SUM($K2901:Q2901)),0)))),0),0)</f>
        <v>0</v>
      </c>
      <c r="S2901" s="565">
        <f ca="1">IF(AND($G2901,NOT(ISTEXT($G2900)),ISNUMBER(Poczatek),ISNUMBER(Koniec_Projekt)),IFERROR(IF($D2900=LataProjekcji,IF($F2900&gt;$E2903,$E2903,$F2900),IF($D2903&gt;=$E2903,(IF($D2900&lt;LataProjekcji,IF((SUM($K2901:R2901)+12)&lt;$E2903,12,$E2903-SUM($K2901:R2901)),0)),(IF($D2900&lt;LataProjekcji,IF((SUM($K2901:R2901)+12)&lt;$D2903,12,$D2903-SUM($K2901:R2901)),0)))),0),0)</f>
        <v>0</v>
      </c>
      <c r="T2901" s="565">
        <f ca="1">IF(AND($G2901,NOT(ISTEXT($G2900)),ISNUMBER(Poczatek),ISNUMBER(Koniec_Projekt)),IFERROR(IF($D2900=LataProjekcji,IF($F2900&gt;$E2903,$E2903,$F2900),IF($D2903&gt;=$E2903,(IF($D2900&lt;LataProjekcji,IF((SUM($K2901:S2901)+12)&lt;$E2903,12,$E2903-SUM($K2901:S2901)),0)),(IF($D2900&lt;LataProjekcji,IF((SUM($K2901:S2901)+12)&lt;$D2903,12,$D2903-SUM($K2901:S2901)),0)))),0),0)</f>
        <v>0</v>
      </c>
      <c r="U2901" s="565">
        <f ca="1">IF(AND($G2901,NOT(ISTEXT($G2900)),ISNUMBER(Poczatek),ISNUMBER(Koniec_Projekt)),IFERROR(IF($D2900=LataProjekcji,IF($F2900&gt;$E2903,$E2903,$F2900),IF($D2903&gt;=$E2903,(IF($D2900&lt;LataProjekcji,IF((SUM($K2901:T2901)+12)&lt;$E2903,12,$E2903-SUM($K2901:T2901)),0)),(IF($D2900&lt;LataProjekcji,IF((SUM($K2901:T2901)+12)&lt;$D2903,12,$D2903-SUM($K2901:T2901)),0)))),0),0)</f>
        <v>0</v>
      </c>
      <c r="V2901" s="565">
        <f ca="1">IF(AND($G2901,NOT(ISTEXT($G2900)),ISNUMBER(Poczatek),ISNUMBER(Koniec_Projekt)),IFERROR(IF($D2900=LataProjekcji,IF($F2900&gt;$E2903,$E2903,$F2900),IF($D2903&gt;=$E2903,(IF($D2900&lt;LataProjekcji,IF((SUM($K2901:U2901)+12)&lt;$E2903,12,$E2903-SUM($K2901:U2901)),0)),(IF($D2900&lt;LataProjekcji,IF((SUM($K2901:U2901)+12)&lt;$D2903,12,$D2903-SUM($K2901:U2901)),0)))),0),0)</f>
        <v>0</v>
      </c>
      <c r="W2901" s="565">
        <f ca="1">IF(AND($G2901,NOT(ISTEXT($G2900)),ISNUMBER(Poczatek),ISNUMBER(Koniec_Projekt)),IFERROR(IF($D2900=LataProjekcji,IF($F2900&gt;$E2903,$E2903,$F2900),IF($D2903&gt;=$E2903,(IF($D2900&lt;LataProjekcji,IF((SUM($K2901:V2901)+12)&lt;$E2903,12,$E2903-SUM($K2901:V2901)),0)),(IF($D2900&lt;LataProjekcji,IF((SUM($K2901:V2901)+12)&lt;$D2903,12,$D2903-SUM($K2901:V2901)),0)))),0),0)</f>
        <v>0</v>
      </c>
      <c r="X2901" s="565">
        <f ca="1">IF(AND($G2901,NOT(ISTEXT($G2900)),ISNUMBER(Poczatek),ISNUMBER(Koniec_Projekt)),IFERROR(IF($D2900=LataProjekcji,IF($F2900&gt;$E2903,$E2903,$F2900),IF($D2903&gt;=$E2903,(IF($D2900&lt;LataProjekcji,IF((SUM($K2901:W2901)+12)&lt;$E2903,12,$E2903-SUM($K2901:W2901)),0)),(IF($D2900&lt;LataProjekcji,IF((SUM($K2901:W2901)+12)&lt;$D2903,12,$D2903-SUM($K2901:W2901)),0)))),0),0)</f>
        <v>0</v>
      </c>
    </row>
    <row r="2902" spans="2:24" hidden="1">
      <c r="B2902" s="554" t="s">
        <v>806</v>
      </c>
      <c r="D2902" s="474">
        <f ca="1">D1736</f>
        <v>0</v>
      </c>
      <c r="E2902" s="474">
        <f ca="1">IF(D2901&gt;10,ROUND(D2902/12,2),D2902)</f>
        <v>0</v>
      </c>
      <c r="F2902" s="552">
        <f>Koniec_Projekt</f>
        <v>0</v>
      </c>
      <c r="G2902" s="330">
        <f>Miesiac_Koniec_Projekt</f>
        <v>0</v>
      </c>
      <c r="H2902" s="566" t="b">
        <f ca="1">SUM(K2902:X2902)=D2901</f>
        <v>1</v>
      </c>
      <c r="I2902" s="1" t="s">
        <v>739</v>
      </c>
      <c r="K2902" s="256">
        <f ca="1">IF(AND($G2901,NOT(ISTEXT($G2900)),ISNUMBER(Poczatek),ISNUMBER(Koniec_Projekt)),IFERROR(IF(LataProjekcji=$F2903,ROUND($D2901,0),ROUND(K2900*$E2902,0)),0),0)</f>
        <v>0</v>
      </c>
      <c r="L2902" s="5">
        <f ca="1">IF(AND($G2901,NOT(ISTEXT($G2900)),ISNUMBER(Poczatek),ISNUMBER(Koniec_Projekt)),IFERROR(IF(LataProjekcji=$F2903,ROUND($D2901-SUM(K2902:$K2902),0),ROUND(L2900*$E2902,0)),0),0)</f>
        <v>0</v>
      </c>
      <c r="M2902" s="5">
        <f ca="1">IF(AND($G2901,NOT(ISTEXT($G2900)),ISNUMBER(Poczatek),ISNUMBER(Koniec_Projekt)),IFERROR(IF(LataProjekcji=$F2903,ROUND($D2901-SUM($K2902:L2902),0),ROUND(M2900*$E2902,0)),0),0)</f>
        <v>0</v>
      </c>
      <c r="N2902" s="5">
        <f ca="1">IF(AND($G2901,NOT(ISTEXT($G2900)),ISNUMBER(Poczatek),ISNUMBER(Koniec_Projekt)),IFERROR(IF(LataProjekcji=$F2903,ROUND($D2901-SUM($K2902:M2902),0),ROUND(N2900*$E2902,0)),0),0)</f>
        <v>0</v>
      </c>
      <c r="O2902" s="5">
        <f ca="1">IF(AND($G2901,NOT(ISTEXT($G2900)),ISNUMBER(Poczatek),ISNUMBER(Koniec_Projekt)),IFERROR(IF(LataProjekcji=$F2903,ROUND($D2901-SUM($K2902:N2902),0),ROUND(O2900*$E2902,0)),0),0)</f>
        <v>0</v>
      </c>
      <c r="P2902" s="5">
        <f ca="1">IF(AND($G2901,NOT(ISTEXT($G2900)),ISNUMBER(Poczatek),ISNUMBER(Koniec_Projekt)),IFERROR(IF(LataProjekcji=$F2903,ROUND($D2901-SUM($K2902:O2902),0),ROUND(P2900*$E2902,0)),0),0)</f>
        <v>0</v>
      </c>
      <c r="Q2902" s="5">
        <f ca="1">IF(AND($G2901,NOT(ISTEXT($G2900)),ISNUMBER(Poczatek),ISNUMBER(Koniec_Projekt)),IFERROR(IF(LataProjekcji=$F2903,ROUND($D2901-SUM($K2902:P2902),0),ROUND(Q2900*$E2902,0)),0),0)</f>
        <v>0</v>
      </c>
      <c r="R2902" s="5">
        <f ca="1">IF(AND($G2901,NOT(ISTEXT($G2900)),ISNUMBER(Poczatek),ISNUMBER(Koniec_Projekt)),IFERROR(IF(LataProjekcji=$F2903,ROUND($D2901-SUM($K2902:Q2902),0),ROUND(R2900*$E2902,0)),0),0)</f>
        <v>0</v>
      </c>
      <c r="S2902" s="5">
        <f ca="1">IF(AND($G2901,NOT(ISTEXT($G2900)),ISNUMBER(Poczatek),ISNUMBER(Koniec_Projekt)),IFERROR(IF(LataProjekcji=$F2903,ROUND($D2901-SUM($K2902:R2902),0),ROUND(S2900*$E2902,0)),0),0)</f>
        <v>0</v>
      </c>
      <c r="T2902" s="5">
        <f ca="1">IF(AND($G2901,NOT(ISTEXT($G2900)),ISNUMBER(Poczatek),ISNUMBER(Koniec_Projekt)),IFERROR(IF(LataProjekcji=$F2903,ROUND($D2901-SUM($K2902:S2902),0),ROUND(T2900*$E2902,0)),0),0)</f>
        <v>0</v>
      </c>
      <c r="U2902" s="5">
        <f ca="1">IF(AND($G2901,NOT(ISTEXT($G2900)),ISNUMBER(Poczatek),ISNUMBER(Koniec_Projekt)),IFERROR(IF(LataProjekcji=$F2903,ROUND($D2901-SUM($K2902:T2902),0),ROUND(U2900*$E2902,0)),0),0)</f>
        <v>0</v>
      </c>
      <c r="V2902" s="5">
        <f ca="1">IF(AND($G2901,NOT(ISTEXT($G2900)),ISNUMBER(Poczatek),ISNUMBER(Koniec_Projekt)),IFERROR(IF(LataProjekcji=$F2903,ROUND($D2901-SUM($K2902:U2902),0),ROUND(V2900*$E2902,0)),0),0)</f>
        <v>0</v>
      </c>
      <c r="W2902" s="5">
        <f ca="1">IF(AND($G2901,NOT(ISTEXT($G2900)),ISNUMBER(Poczatek),ISNUMBER(Koniec_Projekt)),IFERROR(IF(LataProjekcji=$F2903,ROUND($D2901-SUM($K2902:V2902),0),ROUND(W2900*$E2902,0)),0),0)</f>
        <v>0</v>
      </c>
      <c r="X2902" s="5">
        <f ca="1">IF(AND($G2901,NOT(ISTEXT($G2900)),ISNUMBER(Poczatek),ISNUMBER(Koniec_Projekt)),IFERROR(IF(LataProjekcji=$F2903,ROUND($D2901-SUM($K2902:W2902),0),ROUND(X2900*$E2902,0)),0),0)</f>
        <v>0</v>
      </c>
    </row>
    <row r="2903" spans="2:24" hidden="1">
      <c r="B2903" s="554" t="s">
        <v>803</v>
      </c>
      <c r="D2903" s="1">
        <f ca="1">IFERROR(ROUNDUP(D2901/E2902,0),0)</f>
        <v>0</v>
      </c>
      <c r="E2903" s="1">
        <f ca="1">IF(D2903=0,0,DATEDIF(DATE(D2900,E2900,1),DATE(F2902,G2902,1),"m"))</f>
        <v>0</v>
      </c>
      <c r="F2903" s="1" t="str">
        <f ca="1">IFERROR(YEAR(G2900),"brak daty")</f>
        <v>brak daty</v>
      </c>
      <c r="G2903" s="1" t="str">
        <f ca="1">IFERROR(MONTH(G2900),"brak daty")</f>
        <v>brak daty</v>
      </c>
      <c r="I2903" s="1" t="s">
        <v>444</v>
      </c>
      <c r="K2903" s="5">
        <f ca="1">IF(AND($G2901,NOT(ISTEXT($G2900)),ISNUMBER(Poczatek),ISNUMBER(Koniec_Projekt)),IFERROR(IF(LataProjekcji=$F2902,IF(AND($G2902=$G2903,$F2902=$F2903),ROUND($D2901-SUM($K2903),0),ROUND(K2901*$E2902,0)),IF(LataProjekcji&gt;$F2902,0,ROUND(K2901*$E2902,0))),0),0)</f>
        <v>0</v>
      </c>
      <c r="L2903" s="5">
        <f ca="1">IF(AND($G2901,NOT(ISTEXT($G2900)),ISNUMBER(Poczatek),ISNUMBER(Koniec_Projekt)),IFERROR(IF(LataProjekcji=$F2902,IF(AND($G2902=$G2903,$F2902=$F2903),ROUND($D2901-SUM($K2903:K2903),0),ROUND(L2901*$E2902,0)),IF(LataProjekcji&gt;$F2902,0,ROUND(L2901*$E2902,0))),0),0)</f>
        <v>0</v>
      </c>
      <c r="M2903" s="5">
        <f ca="1">IF(AND($G2901,NOT(ISTEXT($G2900)),ISNUMBER(Poczatek),ISNUMBER(Koniec_Projekt)),IFERROR(IF(LataProjekcji=$F2902,IF(AND($G2902=$G2903,$F2902=$F2903),ROUND($D2901-SUM($K2903:L2903),0),ROUND(M2901*$E2902,0)),IF(LataProjekcji&gt;$F2902,0,ROUND(M2901*$E2902,0))),0),0)</f>
        <v>0</v>
      </c>
      <c r="N2903" s="5">
        <f ca="1">IF(AND($G2901,NOT(ISTEXT($G2900)),ISNUMBER(Poczatek),ISNUMBER(Koniec_Projekt)),IFERROR(IF(LataProjekcji=$F2902,IF(AND($G2902=$G2903,$F2902=$F2903),ROUND($D2901-SUM($K2903:M2903),0),ROUND(N2901*$E2902,0)),IF(LataProjekcji&gt;$F2902,0,ROUND(N2901*$E2902,0))),0),0)</f>
        <v>0</v>
      </c>
      <c r="O2903" s="5">
        <f ca="1">IF(AND($G2901,NOT(ISTEXT($G2900)),ISNUMBER(Poczatek),ISNUMBER(Koniec_Projekt)),IFERROR(IF(LataProjekcji=$F2902,IF(AND($G2902=$G2903,$F2902=$F2903),ROUND($D2901-SUM($K2903:N2903),0),ROUND(O2901*$E2902,0)),IF(LataProjekcji&gt;$F2902,0,ROUND(O2901*$E2902,0))),0),0)</f>
        <v>0</v>
      </c>
      <c r="P2903" s="5">
        <f ca="1">IF(AND($G2901,NOT(ISTEXT($G2900)),ISNUMBER(Poczatek),ISNUMBER(Koniec_Projekt)),IFERROR(IF(LataProjekcji=$F2902,IF(AND($G2902=$G2903,$F2902=$F2903),ROUND($D2901-SUM($K2903:O2903),0),ROUND(P2901*$E2902,0)),IF(LataProjekcji&gt;$F2902,0,ROUND(P2901*$E2902,0))),0),0)</f>
        <v>0</v>
      </c>
      <c r="Q2903" s="5">
        <f ca="1">IF(AND($G2901,NOT(ISTEXT($G2900)),ISNUMBER(Poczatek),ISNUMBER(Koniec_Projekt)),IFERROR(IF(LataProjekcji=$F2902,IF(AND($G2902=$G2903,$F2902=$F2903),ROUND($D2901-SUM($K2903:P2903),0),ROUND(Q2901*$E2902,0)),IF(LataProjekcji&gt;$F2902,0,ROUND(Q2901*$E2902,0))),0),0)</f>
        <v>0</v>
      </c>
      <c r="R2903" s="5">
        <f ca="1">IF(AND($G2901,NOT(ISTEXT($G2900)),ISNUMBER(Poczatek),ISNUMBER(Koniec_Projekt)),IFERROR(IF(LataProjekcji=$F2902,IF(AND($G2902=$G2903,$F2902=$F2903),ROUND($D2901-SUM($K2903:Q2903),0),ROUND(R2901*$E2902,0)),IF(LataProjekcji&gt;$F2902,0,ROUND(R2901*$E2902,0))),0),0)</f>
        <v>0</v>
      </c>
      <c r="S2903" s="5">
        <f ca="1">IF(AND($G2901,NOT(ISTEXT($G2900)),ISNUMBER(Poczatek),ISNUMBER(Koniec_Projekt)),IFERROR(IF(LataProjekcji=$F2902,IF(AND($G2902=$G2903,$F2902=$F2903),ROUND($D2901-SUM($K2903:R2903),0),ROUND(S2901*$E2902,0)),IF(LataProjekcji&gt;$F2902,0,ROUND(S2901*$E2902,0))),0),0)</f>
        <v>0</v>
      </c>
      <c r="T2903" s="5">
        <f ca="1">IF(AND($G2901,NOT(ISTEXT($G2900)),ISNUMBER(Poczatek),ISNUMBER(Koniec_Projekt)),IFERROR(IF(LataProjekcji=$F2902,IF(AND($G2902=$G2903,$F2902=$F2903),ROUND($D2901-SUM($K2903:S2903),0),ROUND(T2901*$E2902,0)),IF(LataProjekcji&gt;$F2902,0,ROUND(T2901*$E2902,0))),0),0)</f>
        <v>0</v>
      </c>
      <c r="U2903" s="5">
        <f ca="1">IF(AND($G2901,NOT(ISTEXT($G2900)),ISNUMBER(Poczatek),ISNUMBER(Koniec_Projekt)),IFERROR(IF(LataProjekcji=$F2902,IF(AND($G2902=$G2903,$F2902=$F2903),ROUND($D2901-SUM($K2903:T2903),0),ROUND(U2901*$E2902,0)),IF(LataProjekcji&gt;$F2902,0,ROUND(U2901*$E2902,0))),0),0)</f>
        <v>0</v>
      </c>
      <c r="V2903" s="5">
        <f ca="1">IF(AND($G2901,NOT(ISTEXT($G2900)),ISNUMBER(Poczatek),ISNUMBER(Koniec_Projekt)),IFERROR(IF(LataProjekcji=$F2902,IF(AND($G2902=$G2903,$F2902=$F2903),ROUND($D2901-SUM($K2903:U2903),0),ROUND(V2901*$E2902,0)),IF(LataProjekcji&gt;$F2902,0,ROUND(V2901*$E2902,0))),0),0)</f>
        <v>0</v>
      </c>
      <c r="W2903" s="5">
        <f ca="1">IF(AND($G2901,NOT(ISTEXT($G2900)),ISNUMBER(Poczatek),ISNUMBER(Koniec_Projekt)),IFERROR(IF(LataProjekcji=$F2902,IF(AND($G2902=$G2903,$F2902=$F2903),ROUND($D2901-SUM($K2903:V2903),0),ROUND(W2901*$E2902,0)),IF(LataProjekcji&gt;$F2902,0,ROUND(W2901*$E2902,0))),0),0)</f>
        <v>0</v>
      </c>
      <c r="X2903" s="5">
        <f ca="1">IF(AND($G2901,NOT(ISTEXT($G2900)),ISNUMBER(Poczatek),ISNUMBER(Koniec_Projekt)),IFERROR(IF(LataProjekcji=$F2902,IF(AND($G2902=$G2903,$F2902=$F2903),ROUND($D2901-SUM($K2903:W2903),0),ROUND(X2901*$E2902,0)),IF(LataProjekcji&gt;$F2902,0,ROUND(X2901*$E2902,0))),0),0)</f>
        <v>0</v>
      </c>
    </row>
    <row r="2904" spans="2:24" ht="12.75" hidden="1" thickBot="1">
      <c r="B2904" s="555" t="s">
        <v>804</v>
      </c>
      <c r="C2904" s="556"/>
      <c r="D2904" s="557">
        <f ca="1">IF(D2901&gt;10,ROUND((D2903-1)*E2902,0),E2902)</f>
        <v>0</v>
      </c>
      <c r="E2904" s="557">
        <f ca="1">D2901-D2904</f>
        <v>0</v>
      </c>
      <c r="F2904" s="556"/>
      <c r="G2904" s="556"/>
      <c r="H2904" s="556"/>
      <c r="I2904" s="556"/>
      <c r="J2904" s="556"/>
      <c r="K2904" s="556"/>
      <c r="L2904" s="556"/>
      <c r="M2904" s="556"/>
      <c r="N2904" s="556"/>
      <c r="O2904" s="556"/>
      <c r="P2904" s="556"/>
      <c r="Q2904" s="556"/>
      <c r="R2904" s="556"/>
      <c r="S2904" s="556"/>
      <c r="T2904" s="556"/>
      <c r="U2904" s="556"/>
      <c r="V2904" s="556"/>
      <c r="W2904" s="556"/>
      <c r="X2904" s="556"/>
    </row>
    <row r="2905" spans="2:24" ht="12.75" hidden="1" thickTop="1"/>
    <row r="2906" spans="2:24" ht="12.75" hidden="1" thickBot="1">
      <c r="B2906" s="558" t="str">
        <f ca="1">"nazwa ST: "&amp;B1740</f>
        <v>nazwa ST: 0</v>
      </c>
      <c r="C2906" s="558"/>
      <c r="D2906" s="559">
        <f>D1740</f>
        <v>176</v>
      </c>
      <c r="E2906" s="558"/>
      <c r="F2906" s="558"/>
      <c r="G2906" s="558"/>
      <c r="H2906" s="558"/>
      <c r="I2906" s="558"/>
      <c r="J2906" s="558"/>
      <c r="K2906" s="567" t="str">
        <f t="shared" ref="K2906:X2906" si="1794">LataProjekcji</f>
        <v>Uzupełnij dane</v>
      </c>
      <c r="L2906" s="567" t="str">
        <f t="shared" si="1794"/>
        <v/>
      </c>
      <c r="M2906" s="567" t="str">
        <f t="shared" si="1794"/>
        <v/>
      </c>
      <c r="N2906" s="567" t="str">
        <f t="shared" si="1794"/>
        <v/>
      </c>
      <c r="O2906" s="567" t="str">
        <f t="shared" si="1794"/>
        <v/>
      </c>
      <c r="P2906" s="567" t="str">
        <f t="shared" si="1794"/>
        <v/>
      </c>
      <c r="Q2906" s="567" t="str">
        <f t="shared" si="1794"/>
        <v/>
      </c>
      <c r="R2906" s="567" t="str">
        <f t="shared" si="1794"/>
        <v/>
      </c>
      <c r="S2906" s="567" t="str">
        <f t="shared" si="1794"/>
        <v/>
      </c>
      <c r="T2906" s="567" t="str">
        <f t="shared" si="1794"/>
        <v/>
      </c>
      <c r="U2906" s="567" t="str">
        <f t="shared" si="1794"/>
        <v/>
      </c>
      <c r="V2906" s="567" t="str">
        <f t="shared" si="1794"/>
        <v/>
      </c>
      <c r="W2906" s="567" t="str">
        <f t="shared" si="1794"/>
        <v/>
      </c>
      <c r="X2906" s="567" t="str">
        <f t="shared" si="1794"/>
        <v/>
      </c>
    </row>
    <row r="2907" spans="2:24" hidden="1">
      <c r="B2907" s="554" t="s">
        <v>805</v>
      </c>
      <c r="D2907" s="1">
        <f ca="1">D1741</f>
        <v>1900</v>
      </c>
      <c r="E2907" s="1">
        <f ca="1">E1741</f>
        <v>1</v>
      </c>
      <c r="F2907" s="1">
        <f ca="1">IF(D2908&gt;10,F1741,1)</f>
        <v>1</v>
      </c>
      <c r="G2907" s="553" t="str">
        <f ca="1">IF(ISBLANK(OFFSET($E$269,$D2906,0)),"brak daty",IF(D2908&gt;10,EDATE(OFFSET($E$269,$D2906,0),D2910),DATE(D2907,E2907,1)))</f>
        <v>brak daty</v>
      </c>
      <c r="H2907" s="566" t="b">
        <f ca="1">SUM(K2907:X2907)=D2910</f>
        <v>1</v>
      </c>
      <c r="I2907" s="1" t="s">
        <v>801</v>
      </c>
      <c r="K2907" s="5">
        <f ca="1">IF(AND($G2908,NOT(ISTEXT($G2907)),ISNUMBER(Poczatek),ISNUMBER(Koniec_Projekt)),IFERROR(IF($D2907=LataProjekcji,$F2907,IF($D2907&lt;LataProjekcji,IF((SUM(K2907)+12)&lt;$D2910,12,$D2910-SUM(K2907)),0)),0),0)</f>
        <v>0</v>
      </c>
      <c r="L2907" s="5">
        <f ca="1">IF(AND($G2908,NOT(ISTEXT($G2907)),ISNUMBER(Poczatek),ISNUMBER(Koniec_Projekt)),IFERROR(IF($D2907=LataProjekcji,$F2907,IF($D2907&lt;LataProjekcji,IF((SUM($K2907:K2907)+12)&lt;$D2910,12,$D2910-SUM($K2907:K2907)),0)),0),0)</f>
        <v>0</v>
      </c>
      <c r="M2907" s="5">
        <f ca="1">IF(AND($G2908,NOT(ISTEXT($G2907)),ISNUMBER(Poczatek),ISNUMBER(Koniec_Projekt)),IFERROR(IF($D2907=LataProjekcji,$F2907,IF($D2907&lt;LataProjekcji,IF((SUM($K2907:L2907)+12)&lt;$D2910,12,$D2910-SUM($K2907:L2907)),0)),0),0)</f>
        <v>0</v>
      </c>
      <c r="N2907" s="5">
        <f ca="1">IF(AND($G2908,NOT(ISTEXT($G2907)),ISNUMBER(Poczatek),ISNUMBER(Koniec_Projekt)),IFERROR(IF($D2907=LataProjekcji,$F2907,IF($D2907&lt;LataProjekcji,IF((SUM($K2907:M2907)+12)&lt;$D2910,12,$D2910-SUM($K2907:M2907)),0)),0),0)</f>
        <v>0</v>
      </c>
      <c r="O2907" s="5">
        <f ca="1">IF(AND($G2908,NOT(ISTEXT($G2907)),ISNUMBER(Poczatek),ISNUMBER(Koniec_Projekt)),IFERROR(IF($D2907=LataProjekcji,$F2907,IF($D2907&lt;LataProjekcji,IF((SUM($K2907:N2907)+12)&lt;$D2910,12,$D2910-SUM($K2907:N2907)),0)),0),0)</f>
        <v>0</v>
      </c>
      <c r="P2907" s="5">
        <f ca="1">IF(AND($G2908,NOT(ISTEXT($G2907)),ISNUMBER(Poczatek),ISNUMBER(Koniec_Projekt)),IFERROR(IF($D2907=LataProjekcji,$F2907,IF($D2907&lt;LataProjekcji,IF((SUM($K2907:O2907)+12)&lt;$D2910,12,$D2910-SUM($K2907:O2907)),0)),0),0)</f>
        <v>0</v>
      </c>
      <c r="Q2907" s="5">
        <f ca="1">IF(AND($G2908,NOT(ISTEXT($G2907)),ISNUMBER(Poczatek),ISNUMBER(Koniec_Projekt)),IFERROR(IF($D2907=LataProjekcji,$F2907,IF($D2907&lt;LataProjekcji,IF((SUM($K2907:P2907)+12)&lt;$D2910,12,$D2910-SUM($K2907:P2907)),0)),0),0)</f>
        <v>0</v>
      </c>
      <c r="R2907" s="5">
        <f ca="1">IF(AND($G2908,NOT(ISTEXT($G2907)),ISNUMBER(Poczatek),ISNUMBER(Koniec_Projekt)),IFERROR(IF($D2907=LataProjekcji,$F2907,IF($D2907&lt;LataProjekcji,IF((SUM($K2907:Q2907)+12)&lt;$D2910,12,$D2910-SUM($K2907:Q2907)),0)),0),0)</f>
        <v>0</v>
      </c>
      <c r="S2907" s="5">
        <f ca="1">IF(AND($G2908,NOT(ISTEXT($G2907)),ISNUMBER(Poczatek),ISNUMBER(Koniec_Projekt)),IFERROR(IF($D2907=LataProjekcji,$F2907,IF($D2907&lt;LataProjekcji,IF((SUM($K2907:R2907)+12)&lt;$D2910,12,$D2910-SUM($K2907:R2907)),0)),0),0)</f>
        <v>0</v>
      </c>
      <c r="T2907" s="5">
        <f ca="1">IF(AND($G2908,NOT(ISTEXT($G2907)),ISNUMBER(Poczatek),ISNUMBER(Koniec_Projekt)),IFERROR(IF($D2907=LataProjekcji,$F2907,IF($D2907&lt;LataProjekcji,IF((SUM($K2907:S2907)+12)&lt;$D2910,12,$D2910-SUM($K2907:S2907)),0)),0),0)</f>
        <v>0</v>
      </c>
      <c r="U2907" s="5">
        <f ca="1">IF(AND($G2908,NOT(ISTEXT($G2907)),ISNUMBER(Poczatek),ISNUMBER(Koniec_Projekt)),IFERROR(IF($D2907=LataProjekcji,$F2907,IF($D2907&lt;LataProjekcji,IF((SUM($K2907:T2907)+12)&lt;$D2910,12,$D2910-SUM($K2907:T2907)),0)),0),0)</f>
        <v>0</v>
      </c>
      <c r="V2907" s="5">
        <f ca="1">IF(AND($G2908,NOT(ISTEXT($G2907)),ISNUMBER(Poczatek),ISNUMBER(Koniec_Projekt)),IFERROR(IF($D2907=LataProjekcji,$F2907,IF($D2907&lt;LataProjekcji,IF((SUM($K2907:U2907)+12)&lt;$D2910,12,$D2910-SUM($K2907:U2907)),0)),0),0)</f>
        <v>0</v>
      </c>
      <c r="W2907" s="5">
        <f ca="1">IF(AND($G2908,NOT(ISTEXT($G2907)),ISNUMBER(Poczatek),ISNUMBER(Koniec_Projekt)),IFERROR(IF($D2907=LataProjekcji,$F2907,IF($D2907&lt;LataProjekcji,IF((SUM($K2907:V2907)+12)&lt;$D2910,12,$D2910-SUM($K2907:V2907)),0)),0),0)</f>
        <v>0</v>
      </c>
      <c r="X2907" s="5">
        <f ca="1">IF(AND($G2908,NOT(ISTEXT($G2907)),ISNUMBER(Poczatek),ISNUMBER(Koniec_Projekt)),IFERROR(IF($D2907=LataProjekcji,$F2907,IF($D2907&lt;LataProjekcji,IF((SUM($K2907:W2907)+12)&lt;$D2910,12,$D2910-SUM($K2907:W2907)),0)),0),0)</f>
        <v>0</v>
      </c>
    </row>
    <row r="2908" spans="2:24" hidden="1">
      <c r="B2908" s="554" t="s">
        <v>807</v>
      </c>
      <c r="D2908" s="5">
        <f ca="1">D1742</f>
        <v>0</v>
      </c>
      <c r="E2908" s="474">
        <f ca="1">E1742</f>
        <v>0</v>
      </c>
      <c r="F2908" s="474">
        <f ca="1">F1742</f>
        <v>0</v>
      </c>
      <c r="G2908" s="1" t="b">
        <f>NOT(ISBLANK(am_maszyny))</f>
        <v>0</v>
      </c>
      <c r="H2908" s="566" t="b">
        <f ca="1">SUM(K2908:X2908)=E2910</f>
        <v>1</v>
      </c>
      <c r="I2908" s="1" t="s">
        <v>802</v>
      </c>
      <c r="K2908" s="565">
        <f ca="1">IF(AND($G2908,NOT(ISTEXT($G2907)),ISNUMBER(Poczatek),ISNUMBER(Koniec_Projekt)),IFERROR(IF($D2907=LataProjekcji,IF($F2907&gt;$E2910,$E2910,$F2907),IF($D2910&gt;=$E2910,(IF($D2907&lt;LataProjekcji,IF((SUM(J2908:$K2908)+12)&lt;$E2910,12,$E2910-SUM(J2908:$K2908)),0)),(IF($D2907&lt;LataProjekcji,IF((SUM(J2908:$K2908)+12)&lt;$D2910,12,$D2910-SUM(J2908:$K2908)),0)))),0),0)</f>
        <v>0</v>
      </c>
      <c r="L2908" s="565">
        <f ca="1">IF(AND($G2908,NOT(ISTEXT($G2907)),ISNUMBER(Poczatek),ISNUMBER(Koniec_Projekt)),IFERROR(IF($D2907=LataProjekcji,IF($F2907&gt;$E2910,$E2910,$F2907),IF($D2910&gt;=$E2910,(IF($D2907&lt;LataProjekcji,IF((SUM($K2908:K2908)+12)&lt;$E2910,12,$E2910-SUM($K2908:K2908)),0)),(IF($D2907&lt;LataProjekcji,IF((SUM($K2908:K2908)+12)&lt;$D2910,12,$D2910-SUM($K2908:K2908)),0)))),0),0)</f>
        <v>0</v>
      </c>
      <c r="M2908" s="565">
        <f ca="1">IF(AND($G2908,NOT(ISTEXT($G2907)),ISNUMBER(Poczatek),ISNUMBER(Koniec_Projekt)),IFERROR(IF($D2907=LataProjekcji,IF($F2907&gt;$E2910,$E2910,$F2907),IF($D2910&gt;=$E2910,(IF($D2907&lt;LataProjekcji,IF((SUM($K2908:L2908)+12)&lt;$E2910,12,$E2910-SUM($K2908:L2908)),0)),(IF($D2907&lt;LataProjekcji,IF((SUM($K2908:L2908)+12)&lt;$D2910,12,$D2910-SUM($K2908:L2908)),0)))),0),0)</f>
        <v>0</v>
      </c>
      <c r="N2908" s="565">
        <f ca="1">IF(AND($G2908,NOT(ISTEXT($G2907)),ISNUMBER(Poczatek),ISNUMBER(Koniec_Projekt)),IFERROR(IF($D2907=LataProjekcji,IF($F2907&gt;$E2910,$E2910,$F2907),IF($D2910&gt;=$E2910,(IF($D2907&lt;LataProjekcji,IF((SUM($K2908:M2908)+12)&lt;$E2910,12,$E2910-SUM($K2908:M2908)),0)),(IF($D2907&lt;LataProjekcji,IF((SUM($K2908:M2908)+12)&lt;$D2910,12,$D2910-SUM($K2908:M2908)),0)))),0),0)</f>
        <v>0</v>
      </c>
      <c r="O2908" s="565">
        <f ca="1">IF(AND($G2908,NOT(ISTEXT($G2907)),ISNUMBER(Poczatek),ISNUMBER(Koniec_Projekt)),IFERROR(IF($D2907=LataProjekcji,IF($F2907&gt;$E2910,$E2910,$F2907),IF($D2910&gt;=$E2910,(IF($D2907&lt;LataProjekcji,IF((SUM($K2908:N2908)+12)&lt;$E2910,12,$E2910-SUM($K2908:N2908)),0)),(IF($D2907&lt;LataProjekcji,IF((SUM($K2908:N2908)+12)&lt;$D2910,12,$D2910-SUM($K2908:N2908)),0)))),0),0)</f>
        <v>0</v>
      </c>
      <c r="P2908" s="565">
        <f ca="1">IF(AND($G2908,NOT(ISTEXT($G2907)),ISNUMBER(Poczatek),ISNUMBER(Koniec_Projekt)),IFERROR(IF($D2907=LataProjekcji,IF($F2907&gt;$E2910,$E2910,$F2907),IF($D2910&gt;=$E2910,(IF($D2907&lt;LataProjekcji,IF((SUM($K2908:O2908)+12)&lt;$E2910,12,$E2910-SUM($K2908:O2908)),0)),(IF($D2907&lt;LataProjekcji,IF((SUM($K2908:O2908)+12)&lt;$D2910,12,$D2910-SUM($K2908:O2908)),0)))),0),0)</f>
        <v>0</v>
      </c>
      <c r="Q2908" s="565">
        <f ca="1">IF(AND($G2908,NOT(ISTEXT($G2907)),ISNUMBER(Poczatek),ISNUMBER(Koniec_Projekt)),IFERROR(IF($D2907=LataProjekcji,IF($F2907&gt;$E2910,$E2910,$F2907),IF($D2910&gt;=$E2910,(IF($D2907&lt;LataProjekcji,IF((SUM($K2908:P2908)+12)&lt;$E2910,12,$E2910-SUM($K2908:P2908)),0)),(IF($D2907&lt;LataProjekcji,IF((SUM($K2908:P2908)+12)&lt;$D2910,12,$D2910-SUM($K2908:P2908)),0)))),0),0)</f>
        <v>0</v>
      </c>
      <c r="R2908" s="565">
        <f ca="1">IF(AND($G2908,NOT(ISTEXT($G2907)),ISNUMBER(Poczatek),ISNUMBER(Koniec_Projekt)),IFERROR(IF($D2907=LataProjekcji,IF($F2907&gt;$E2910,$E2910,$F2907),IF($D2910&gt;=$E2910,(IF($D2907&lt;LataProjekcji,IF((SUM($K2908:Q2908)+12)&lt;$E2910,12,$E2910-SUM($K2908:Q2908)),0)),(IF($D2907&lt;LataProjekcji,IF((SUM($K2908:Q2908)+12)&lt;$D2910,12,$D2910-SUM($K2908:Q2908)),0)))),0),0)</f>
        <v>0</v>
      </c>
      <c r="S2908" s="565">
        <f ca="1">IF(AND($G2908,NOT(ISTEXT($G2907)),ISNUMBER(Poczatek),ISNUMBER(Koniec_Projekt)),IFERROR(IF($D2907=LataProjekcji,IF($F2907&gt;$E2910,$E2910,$F2907),IF($D2910&gt;=$E2910,(IF($D2907&lt;LataProjekcji,IF((SUM($K2908:R2908)+12)&lt;$E2910,12,$E2910-SUM($K2908:R2908)),0)),(IF($D2907&lt;LataProjekcji,IF((SUM($K2908:R2908)+12)&lt;$D2910,12,$D2910-SUM($K2908:R2908)),0)))),0),0)</f>
        <v>0</v>
      </c>
      <c r="T2908" s="565">
        <f ca="1">IF(AND($G2908,NOT(ISTEXT($G2907)),ISNUMBER(Poczatek),ISNUMBER(Koniec_Projekt)),IFERROR(IF($D2907=LataProjekcji,IF($F2907&gt;$E2910,$E2910,$F2907),IF($D2910&gt;=$E2910,(IF($D2907&lt;LataProjekcji,IF((SUM($K2908:S2908)+12)&lt;$E2910,12,$E2910-SUM($K2908:S2908)),0)),(IF($D2907&lt;LataProjekcji,IF((SUM($K2908:S2908)+12)&lt;$D2910,12,$D2910-SUM($K2908:S2908)),0)))),0),0)</f>
        <v>0</v>
      </c>
      <c r="U2908" s="565">
        <f ca="1">IF(AND($G2908,NOT(ISTEXT($G2907)),ISNUMBER(Poczatek),ISNUMBER(Koniec_Projekt)),IFERROR(IF($D2907=LataProjekcji,IF($F2907&gt;$E2910,$E2910,$F2907),IF($D2910&gt;=$E2910,(IF($D2907&lt;LataProjekcji,IF((SUM($K2908:T2908)+12)&lt;$E2910,12,$E2910-SUM($K2908:T2908)),0)),(IF($D2907&lt;LataProjekcji,IF((SUM($K2908:T2908)+12)&lt;$D2910,12,$D2910-SUM($K2908:T2908)),0)))),0),0)</f>
        <v>0</v>
      </c>
      <c r="V2908" s="565">
        <f ca="1">IF(AND($G2908,NOT(ISTEXT($G2907)),ISNUMBER(Poczatek),ISNUMBER(Koniec_Projekt)),IFERROR(IF($D2907=LataProjekcji,IF($F2907&gt;$E2910,$E2910,$F2907),IF($D2910&gt;=$E2910,(IF($D2907&lt;LataProjekcji,IF((SUM($K2908:U2908)+12)&lt;$E2910,12,$E2910-SUM($K2908:U2908)),0)),(IF($D2907&lt;LataProjekcji,IF((SUM($K2908:U2908)+12)&lt;$D2910,12,$D2910-SUM($K2908:U2908)),0)))),0),0)</f>
        <v>0</v>
      </c>
      <c r="W2908" s="565">
        <f ca="1">IF(AND($G2908,NOT(ISTEXT($G2907)),ISNUMBER(Poczatek),ISNUMBER(Koniec_Projekt)),IFERROR(IF($D2907=LataProjekcji,IF($F2907&gt;$E2910,$E2910,$F2907),IF($D2910&gt;=$E2910,(IF($D2907&lt;LataProjekcji,IF((SUM($K2908:V2908)+12)&lt;$E2910,12,$E2910-SUM($K2908:V2908)),0)),(IF($D2907&lt;LataProjekcji,IF((SUM($K2908:V2908)+12)&lt;$D2910,12,$D2910-SUM($K2908:V2908)),0)))),0),0)</f>
        <v>0</v>
      </c>
      <c r="X2908" s="565">
        <f ca="1">IF(AND($G2908,NOT(ISTEXT($G2907)),ISNUMBER(Poczatek),ISNUMBER(Koniec_Projekt)),IFERROR(IF($D2907=LataProjekcji,IF($F2907&gt;$E2910,$E2910,$F2907),IF($D2910&gt;=$E2910,(IF($D2907&lt;LataProjekcji,IF((SUM($K2908:W2908)+12)&lt;$E2910,12,$E2910-SUM($K2908:W2908)),0)),(IF($D2907&lt;LataProjekcji,IF((SUM($K2908:W2908)+12)&lt;$D2910,12,$D2910-SUM($K2908:W2908)),0)))),0),0)</f>
        <v>0</v>
      </c>
    </row>
    <row r="2909" spans="2:24" hidden="1">
      <c r="B2909" s="554" t="s">
        <v>806</v>
      </c>
      <c r="D2909" s="474">
        <f ca="1">D1743</f>
        <v>0</v>
      </c>
      <c r="E2909" s="474">
        <f ca="1">IF(D2908&gt;10,ROUND(D2909/12,2),D2909)</f>
        <v>0</v>
      </c>
      <c r="F2909" s="552">
        <f>Koniec_Projekt</f>
        <v>0</v>
      </c>
      <c r="G2909" s="330">
        <f>Miesiac_Koniec_Projekt</f>
        <v>0</v>
      </c>
      <c r="H2909" s="566" t="b">
        <f ca="1">SUM(K2909:X2909)=D2908</f>
        <v>1</v>
      </c>
      <c r="I2909" s="1" t="s">
        <v>739</v>
      </c>
      <c r="K2909" s="256">
        <f ca="1">IF(AND($G2908,NOT(ISTEXT($G2907)),ISNUMBER(Poczatek),ISNUMBER(Koniec_Projekt)),IFERROR(IF(LataProjekcji=$F2910,ROUND($D2908,0),ROUND(K2907*$E2909,0)),0),0)</f>
        <v>0</v>
      </c>
      <c r="L2909" s="5">
        <f ca="1">IF(AND($G2908,NOT(ISTEXT($G2907)),ISNUMBER(Poczatek),ISNUMBER(Koniec_Projekt)),IFERROR(IF(LataProjekcji=$F2910,ROUND($D2908-SUM(K2909:$K2909),0),ROUND(L2907*$E2909,0)),0),0)</f>
        <v>0</v>
      </c>
      <c r="M2909" s="5">
        <f ca="1">IF(AND($G2908,NOT(ISTEXT($G2907)),ISNUMBER(Poczatek),ISNUMBER(Koniec_Projekt)),IFERROR(IF(LataProjekcji=$F2910,ROUND($D2908-SUM($K2909:L2909),0),ROUND(M2907*$E2909,0)),0),0)</f>
        <v>0</v>
      </c>
      <c r="N2909" s="5">
        <f ca="1">IF(AND($G2908,NOT(ISTEXT($G2907)),ISNUMBER(Poczatek),ISNUMBER(Koniec_Projekt)),IFERROR(IF(LataProjekcji=$F2910,ROUND($D2908-SUM($K2909:M2909),0),ROUND(N2907*$E2909,0)),0),0)</f>
        <v>0</v>
      </c>
      <c r="O2909" s="5">
        <f ca="1">IF(AND($G2908,NOT(ISTEXT($G2907)),ISNUMBER(Poczatek),ISNUMBER(Koniec_Projekt)),IFERROR(IF(LataProjekcji=$F2910,ROUND($D2908-SUM($K2909:N2909),0),ROUND(O2907*$E2909,0)),0),0)</f>
        <v>0</v>
      </c>
      <c r="P2909" s="5">
        <f ca="1">IF(AND($G2908,NOT(ISTEXT($G2907)),ISNUMBER(Poczatek),ISNUMBER(Koniec_Projekt)),IFERROR(IF(LataProjekcji=$F2910,ROUND($D2908-SUM($K2909:O2909),0),ROUND(P2907*$E2909,0)),0),0)</f>
        <v>0</v>
      </c>
      <c r="Q2909" s="5">
        <f ca="1">IF(AND($G2908,NOT(ISTEXT($G2907)),ISNUMBER(Poczatek),ISNUMBER(Koniec_Projekt)),IFERROR(IF(LataProjekcji=$F2910,ROUND($D2908-SUM($K2909:P2909),0),ROUND(Q2907*$E2909,0)),0),0)</f>
        <v>0</v>
      </c>
      <c r="R2909" s="5">
        <f ca="1">IF(AND($G2908,NOT(ISTEXT($G2907)),ISNUMBER(Poczatek),ISNUMBER(Koniec_Projekt)),IFERROR(IF(LataProjekcji=$F2910,ROUND($D2908-SUM($K2909:Q2909),0),ROUND(R2907*$E2909,0)),0),0)</f>
        <v>0</v>
      </c>
      <c r="S2909" s="5">
        <f ca="1">IF(AND($G2908,NOT(ISTEXT($G2907)),ISNUMBER(Poczatek),ISNUMBER(Koniec_Projekt)),IFERROR(IF(LataProjekcji=$F2910,ROUND($D2908-SUM($K2909:R2909),0),ROUND(S2907*$E2909,0)),0),0)</f>
        <v>0</v>
      </c>
      <c r="T2909" s="5">
        <f ca="1">IF(AND($G2908,NOT(ISTEXT($G2907)),ISNUMBER(Poczatek),ISNUMBER(Koniec_Projekt)),IFERROR(IF(LataProjekcji=$F2910,ROUND($D2908-SUM($K2909:S2909),0),ROUND(T2907*$E2909,0)),0),0)</f>
        <v>0</v>
      </c>
      <c r="U2909" s="5">
        <f ca="1">IF(AND($G2908,NOT(ISTEXT($G2907)),ISNUMBER(Poczatek),ISNUMBER(Koniec_Projekt)),IFERROR(IF(LataProjekcji=$F2910,ROUND($D2908-SUM($K2909:T2909),0),ROUND(U2907*$E2909,0)),0),0)</f>
        <v>0</v>
      </c>
      <c r="V2909" s="5">
        <f ca="1">IF(AND($G2908,NOT(ISTEXT($G2907)),ISNUMBER(Poczatek),ISNUMBER(Koniec_Projekt)),IFERROR(IF(LataProjekcji=$F2910,ROUND($D2908-SUM($K2909:U2909),0),ROUND(V2907*$E2909,0)),0),0)</f>
        <v>0</v>
      </c>
      <c r="W2909" s="5">
        <f ca="1">IF(AND($G2908,NOT(ISTEXT($G2907)),ISNUMBER(Poczatek),ISNUMBER(Koniec_Projekt)),IFERROR(IF(LataProjekcji=$F2910,ROUND($D2908-SUM($K2909:V2909),0),ROUND(W2907*$E2909,0)),0),0)</f>
        <v>0</v>
      </c>
      <c r="X2909" s="5">
        <f ca="1">IF(AND($G2908,NOT(ISTEXT($G2907)),ISNUMBER(Poczatek),ISNUMBER(Koniec_Projekt)),IFERROR(IF(LataProjekcji=$F2910,ROUND($D2908-SUM($K2909:W2909),0),ROUND(X2907*$E2909,0)),0),0)</f>
        <v>0</v>
      </c>
    </row>
    <row r="2910" spans="2:24" hidden="1">
      <c r="B2910" s="554" t="s">
        <v>803</v>
      </c>
      <c r="D2910" s="1">
        <f ca="1">IFERROR(ROUNDUP(D2908/E2909,0),0)</f>
        <v>0</v>
      </c>
      <c r="E2910" s="1">
        <f ca="1">IF(D2910=0,0,DATEDIF(DATE(D2907,E2907,1),DATE(F2909,G2909,1),"m"))</f>
        <v>0</v>
      </c>
      <c r="F2910" s="1" t="str">
        <f ca="1">IFERROR(YEAR(G2907),"brak daty")</f>
        <v>brak daty</v>
      </c>
      <c r="G2910" s="1" t="str">
        <f ca="1">IFERROR(MONTH(G2907),"brak daty")</f>
        <v>brak daty</v>
      </c>
      <c r="I2910" s="1" t="s">
        <v>444</v>
      </c>
      <c r="K2910" s="5">
        <f ca="1">IF(AND($G2908,NOT(ISTEXT($G2907)),ISNUMBER(Poczatek),ISNUMBER(Koniec_Projekt)),IFERROR(IF(LataProjekcji=$F2909,IF(AND($G2909=$G2910,$F2909=$F2910),ROUND($D2908-SUM($K2910),0),ROUND(K2908*$E2909,0)),IF(LataProjekcji&gt;$F2909,0,ROUND(K2908*$E2909,0))),0),0)</f>
        <v>0</v>
      </c>
      <c r="L2910" s="5">
        <f ca="1">IF(AND($G2908,NOT(ISTEXT($G2907)),ISNUMBER(Poczatek),ISNUMBER(Koniec_Projekt)),IFERROR(IF(LataProjekcji=$F2909,IF(AND($G2909=$G2910,$F2909=$F2910),ROUND($D2908-SUM($K2910:K2910),0),ROUND(L2908*$E2909,0)),IF(LataProjekcji&gt;$F2909,0,ROUND(L2908*$E2909,0))),0),0)</f>
        <v>0</v>
      </c>
      <c r="M2910" s="5">
        <f ca="1">IF(AND($G2908,NOT(ISTEXT($G2907)),ISNUMBER(Poczatek),ISNUMBER(Koniec_Projekt)),IFERROR(IF(LataProjekcji=$F2909,IF(AND($G2909=$G2910,$F2909=$F2910),ROUND($D2908-SUM($K2910:L2910),0),ROUND(M2908*$E2909,0)),IF(LataProjekcji&gt;$F2909,0,ROUND(M2908*$E2909,0))),0),0)</f>
        <v>0</v>
      </c>
      <c r="N2910" s="5">
        <f ca="1">IF(AND($G2908,NOT(ISTEXT($G2907)),ISNUMBER(Poczatek),ISNUMBER(Koniec_Projekt)),IFERROR(IF(LataProjekcji=$F2909,IF(AND($G2909=$G2910,$F2909=$F2910),ROUND($D2908-SUM($K2910:M2910),0),ROUND(N2908*$E2909,0)),IF(LataProjekcji&gt;$F2909,0,ROUND(N2908*$E2909,0))),0),0)</f>
        <v>0</v>
      </c>
      <c r="O2910" s="5">
        <f ca="1">IF(AND($G2908,NOT(ISTEXT($G2907)),ISNUMBER(Poczatek),ISNUMBER(Koniec_Projekt)),IFERROR(IF(LataProjekcji=$F2909,IF(AND($G2909=$G2910,$F2909=$F2910),ROUND($D2908-SUM($K2910:N2910),0),ROUND(O2908*$E2909,0)),IF(LataProjekcji&gt;$F2909,0,ROUND(O2908*$E2909,0))),0),0)</f>
        <v>0</v>
      </c>
      <c r="P2910" s="5">
        <f ca="1">IF(AND($G2908,NOT(ISTEXT($G2907)),ISNUMBER(Poczatek),ISNUMBER(Koniec_Projekt)),IFERROR(IF(LataProjekcji=$F2909,IF(AND($G2909=$G2910,$F2909=$F2910),ROUND($D2908-SUM($K2910:O2910),0),ROUND(P2908*$E2909,0)),IF(LataProjekcji&gt;$F2909,0,ROUND(P2908*$E2909,0))),0),0)</f>
        <v>0</v>
      </c>
      <c r="Q2910" s="5">
        <f ca="1">IF(AND($G2908,NOT(ISTEXT($G2907)),ISNUMBER(Poczatek),ISNUMBER(Koniec_Projekt)),IFERROR(IF(LataProjekcji=$F2909,IF(AND($G2909=$G2910,$F2909=$F2910),ROUND($D2908-SUM($K2910:P2910),0),ROUND(Q2908*$E2909,0)),IF(LataProjekcji&gt;$F2909,0,ROUND(Q2908*$E2909,0))),0),0)</f>
        <v>0</v>
      </c>
      <c r="R2910" s="5">
        <f ca="1">IF(AND($G2908,NOT(ISTEXT($G2907)),ISNUMBER(Poczatek),ISNUMBER(Koniec_Projekt)),IFERROR(IF(LataProjekcji=$F2909,IF(AND($G2909=$G2910,$F2909=$F2910),ROUND($D2908-SUM($K2910:Q2910),0),ROUND(R2908*$E2909,0)),IF(LataProjekcji&gt;$F2909,0,ROUND(R2908*$E2909,0))),0),0)</f>
        <v>0</v>
      </c>
      <c r="S2910" s="5">
        <f ca="1">IF(AND($G2908,NOT(ISTEXT($G2907)),ISNUMBER(Poczatek),ISNUMBER(Koniec_Projekt)),IFERROR(IF(LataProjekcji=$F2909,IF(AND($G2909=$G2910,$F2909=$F2910),ROUND($D2908-SUM($K2910:R2910),0),ROUND(S2908*$E2909,0)),IF(LataProjekcji&gt;$F2909,0,ROUND(S2908*$E2909,0))),0),0)</f>
        <v>0</v>
      </c>
      <c r="T2910" s="5">
        <f ca="1">IF(AND($G2908,NOT(ISTEXT($G2907)),ISNUMBER(Poczatek),ISNUMBER(Koniec_Projekt)),IFERROR(IF(LataProjekcji=$F2909,IF(AND($G2909=$G2910,$F2909=$F2910),ROUND($D2908-SUM($K2910:S2910),0),ROUND(T2908*$E2909,0)),IF(LataProjekcji&gt;$F2909,0,ROUND(T2908*$E2909,0))),0),0)</f>
        <v>0</v>
      </c>
      <c r="U2910" s="5">
        <f ca="1">IF(AND($G2908,NOT(ISTEXT($G2907)),ISNUMBER(Poczatek),ISNUMBER(Koniec_Projekt)),IFERROR(IF(LataProjekcji=$F2909,IF(AND($G2909=$G2910,$F2909=$F2910),ROUND($D2908-SUM($K2910:T2910),0),ROUND(U2908*$E2909,0)),IF(LataProjekcji&gt;$F2909,0,ROUND(U2908*$E2909,0))),0),0)</f>
        <v>0</v>
      </c>
      <c r="V2910" s="5">
        <f ca="1">IF(AND($G2908,NOT(ISTEXT($G2907)),ISNUMBER(Poczatek),ISNUMBER(Koniec_Projekt)),IFERROR(IF(LataProjekcji=$F2909,IF(AND($G2909=$G2910,$F2909=$F2910),ROUND($D2908-SUM($K2910:U2910),0),ROUND(V2908*$E2909,0)),IF(LataProjekcji&gt;$F2909,0,ROUND(V2908*$E2909,0))),0),0)</f>
        <v>0</v>
      </c>
      <c r="W2910" s="5">
        <f ca="1">IF(AND($G2908,NOT(ISTEXT($G2907)),ISNUMBER(Poczatek),ISNUMBER(Koniec_Projekt)),IFERROR(IF(LataProjekcji=$F2909,IF(AND($G2909=$G2910,$F2909=$F2910),ROUND($D2908-SUM($K2910:V2910),0),ROUND(W2908*$E2909,0)),IF(LataProjekcji&gt;$F2909,0,ROUND(W2908*$E2909,0))),0),0)</f>
        <v>0</v>
      </c>
      <c r="X2910" s="5">
        <f ca="1">IF(AND($G2908,NOT(ISTEXT($G2907)),ISNUMBER(Poczatek),ISNUMBER(Koniec_Projekt)),IFERROR(IF(LataProjekcji=$F2909,IF(AND($G2909=$G2910,$F2909=$F2910),ROUND($D2908-SUM($K2910:W2910),0),ROUND(X2908*$E2909,0)),IF(LataProjekcji&gt;$F2909,0,ROUND(X2908*$E2909,0))),0),0)</f>
        <v>0</v>
      </c>
    </row>
    <row r="2911" spans="2:24" ht="12.75" hidden="1" thickBot="1">
      <c r="B2911" s="555" t="s">
        <v>804</v>
      </c>
      <c r="C2911" s="556"/>
      <c r="D2911" s="557">
        <f ca="1">IF(D2908&gt;10,ROUND((D2910-1)*E2909,0),E2909)</f>
        <v>0</v>
      </c>
      <c r="E2911" s="557">
        <f ca="1">D2908-D2911</f>
        <v>0</v>
      </c>
      <c r="F2911" s="556"/>
      <c r="G2911" s="556"/>
      <c r="H2911" s="556"/>
      <c r="I2911" s="556"/>
      <c r="J2911" s="556"/>
      <c r="K2911" s="556"/>
      <c r="L2911" s="556"/>
      <c r="M2911" s="556"/>
      <c r="N2911" s="556"/>
      <c r="O2911" s="556"/>
      <c r="P2911" s="556"/>
      <c r="Q2911" s="556"/>
      <c r="R2911" s="556"/>
      <c r="S2911" s="556"/>
      <c r="T2911" s="556"/>
      <c r="U2911" s="556"/>
      <c r="V2911" s="556"/>
      <c r="W2911" s="556"/>
      <c r="X2911" s="556"/>
    </row>
    <row r="2912" spans="2:24" ht="12.75" hidden="1" thickTop="1"/>
    <row r="2913" spans="2:24" ht="12.75" hidden="1" thickBot="1">
      <c r="B2913" s="558" t="str">
        <f ca="1">"nazwa ST: "&amp;B1747</f>
        <v>nazwa ST: 0</v>
      </c>
      <c r="C2913" s="558"/>
      <c r="D2913" s="559">
        <f>D1747</f>
        <v>177</v>
      </c>
      <c r="E2913" s="558"/>
      <c r="F2913" s="558"/>
      <c r="G2913" s="558"/>
      <c r="H2913" s="558"/>
      <c r="I2913" s="558"/>
      <c r="J2913" s="558"/>
      <c r="K2913" s="567" t="str">
        <f t="shared" ref="K2913:X2913" si="1795">LataProjekcji</f>
        <v>Uzupełnij dane</v>
      </c>
      <c r="L2913" s="567" t="str">
        <f t="shared" si="1795"/>
        <v/>
      </c>
      <c r="M2913" s="567" t="str">
        <f t="shared" si="1795"/>
        <v/>
      </c>
      <c r="N2913" s="567" t="str">
        <f t="shared" si="1795"/>
        <v/>
      </c>
      <c r="O2913" s="567" t="str">
        <f t="shared" si="1795"/>
        <v/>
      </c>
      <c r="P2913" s="567" t="str">
        <f t="shared" si="1795"/>
        <v/>
      </c>
      <c r="Q2913" s="567" t="str">
        <f t="shared" si="1795"/>
        <v/>
      </c>
      <c r="R2913" s="567" t="str">
        <f t="shared" si="1795"/>
        <v/>
      </c>
      <c r="S2913" s="567" t="str">
        <f t="shared" si="1795"/>
        <v/>
      </c>
      <c r="T2913" s="567" t="str">
        <f t="shared" si="1795"/>
        <v/>
      </c>
      <c r="U2913" s="567" t="str">
        <f t="shared" si="1795"/>
        <v/>
      </c>
      <c r="V2913" s="567" t="str">
        <f t="shared" si="1795"/>
        <v/>
      </c>
      <c r="W2913" s="567" t="str">
        <f t="shared" si="1795"/>
        <v/>
      </c>
      <c r="X2913" s="567" t="str">
        <f t="shared" si="1795"/>
        <v/>
      </c>
    </row>
    <row r="2914" spans="2:24" hidden="1">
      <c r="B2914" s="554" t="s">
        <v>805</v>
      </c>
      <c r="D2914" s="1">
        <f ca="1">D1748</f>
        <v>1900</v>
      </c>
      <c r="E2914" s="1">
        <f ca="1">E1748</f>
        <v>1</v>
      </c>
      <c r="F2914" s="1">
        <f ca="1">IF(D2915&gt;10,F1748,1)</f>
        <v>1</v>
      </c>
      <c r="G2914" s="553" t="str">
        <f ca="1">IF(ISBLANK(OFFSET($E$269,$D2913,0)),"brak daty",IF(D2915&gt;10,EDATE(OFFSET($E$269,$D2913,0),D2917),DATE(D2914,E2914,1)))</f>
        <v>brak daty</v>
      </c>
      <c r="H2914" s="566" t="b">
        <f ca="1">SUM(K2914:X2914)=D2917</f>
        <v>1</v>
      </c>
      <c r="I2914" s="1" t="s">
        <v>801</v>
      </c>
      <c r="K2914" s="5">
        <f ca="1">IF(AND($G2915,NOT(ISTEXT($G2914)),ISNUMBER(Poczatek),ISNUMBER(Koniec_Projekt)),IFERROR(IF($D2914=LataProjekcji,$F2914,IF($D2914&lt;LataProjekcji,IF((SUM(K2914)+12)&lt;$D2917,12,$D2917-SUM(K2914)),0)),0),0)</f>
        <v>0</v>
      </c>
      <c r="L2914" s="5">
        <f ca="1">IF(AND($G2915,NOT(ISTEXT($G2914)),ISNUMBER(Poczatek),ISNUMBER(Koniec_Projekt)),IFERROR(IF($D2914=LataProjekcji,$F2914,IF($D2914&lt;LataProjekcji,IF((SUM($K2914:K2914)+12)&lt;$D2917,12,$D2917-SUM($K2914:K2914)),0)),0),0)</f>
        <v>0</v>
      </c>
      <c r="M2914" s="5">
        <f ca="1">IF(AND($G2915,NOT(ISTEXT($G2914)),ISNUMBER(Poczatek),ISNUMBER(Koniec_Projekt)),IFERROR(IF($D2914=LataProjekcji,$F2914,IF($D2914&lt;LataProjekcji,IF((SUM($K2914:L2914)+12)&lt;$D2917,12,$D2917-SUM($K2914:L2914)),0)),0),0)</f>
        <v>0</v>
      </c>
      <c r="N2914" s="5">
        <f ca="1">IF(AND($G2915,NOT(ISTEXT($G2914)),ISNUMBER(Poczatek),ISNUMBER(Koniec_Projekt)),IFERROR(IF($D2914=LataProjekcji,$F2914,IF($D2914&lt;LataProjekcji,IF((SUM($K2914:M2914)+12)&lt;$D2917,12,$D2917-SUM($K2914:M2914)),0)),0),0)</f>
        <v>0</v>
      </c>
      <c r="O2914" s="5">
        <f ca="1">IF(AND($G2915,NOT(ISTEXT($G2914)),ISNUMBER(Poczatek),ISNUMBER(Koniec_Projekt)),IFERROR(IF($D2914=LataProjekcji,$F2914,IF($D2914&lt;LataProjekcji,IF((SUM($K2914:N2914)+12)&lt;$D2917,12,$D2917-SUM($K2914:N2914)),0)),0),0)</f>
        <v>0</v>
      </c>
      <c r="P2914" s="5">
        <f ca="1">IF(AND($G2915,NOT(ISTEXT($G2914)),ISNUMBER(Poczatek),ISNUMBER(Koniec_Projekt)),IFERROR(IF($D2914=LataProjekcji,$F2914,IF($D2914&lt;LataProjekcji,IF((SUM($K2914:O2914)+12)&lt;$D2917,12,$D2917-SUM($K2914:O2914)),0)),0),0)</f>
        <v>0</v>
      </c>
      <c r="Q2914" s="5">
        <f ca="1">IF(AND($G2915,NOT(ISTEXT($G2914)),ISNUMBER(Poczatek),ISNUMBER(Koniec_Projekt)),IFERROR(IF($D2914=LataProjekcji,$F2914,IF($D2914&lt;LataProjekcji,IF((SUM($K2914:P2914)+12)&lt;$D2917,12,$D2917-SUM($K2914:P2914)),0)),0),0)</f>
        <v>0</v>
      </c>
      <c r="R2914" s="5">
        <f ca="1">IF(AND($G2915,NOT(ISTEXT($G2914)),ISNUMBER(Poczatek),ISNUMBER(Koniec_Projekt)),IFERROR(IF($D2914=LataProjekcji,$F2914,IF($D2914&lt;LataProjekcji,IF((SUM($K2914:Q2914)+12)&lt;$D2917,12,$D2917-SUM($K2914:Q2914)),0)),0),0)</f>
        <v>0</v>
      </c>
      <c r="S2914" s="5">
        <f ca="1">IF(AND($G2915,NOT(ISTEXT($G2914)),ISNUMBER(Poczatek),ISNUMBER(Koniec_Projekt)),IFERROR(IF($D2914=LataProjekcji,$F2914,IF($D2914&lt;LataProjekcji,IF((SUM($K2914:R2914)+12)&lt;$D2917,12,$D2917-SUM($K2914:R2914)),0)),0),0)</f>
        <v>0</v>
      </c>
      <c r="T2914" s="5">
        <f ca="1">IF(AND($G2915,NOT(ISTEXT($G2914)),ISNUMBER(Poczatek),ISNUMBER(Koniec_Projekt)),IFERROR(IF($D2914=LataProjekcji,$F2914,IF($D2914&lt;LataProjekcji,IF((SUM($K2914:S2914)+12)&lt;$D2917,12,$D2917-SUM($K2914:S2914)),0)),0),0)</f>
        <v>0</v>
      </c>
      <c r="U2914" s="5">
        <f ca="1">IF(AND($G2915,NOT(ISTEXT($G2914)),ISNUMBER(Poczatek),ISNUMBER(Koniec_Projekt)),IFERROR(IF($D2914=LataProjekcji,$F2914,IF($D2914&lt;LataProjekcji,IF((SUM($K2914:T2914)+12)&lt;$D2917,12,$D2917-SUM($K2914:T2914)),0)),0),0)</f>
        <v>0</v>
      </c>
      <c r="V2914" s="5">
        <f ca="1">IF(AND($G2915,NOT(ISTEXT($G2914)),ISNUMBER(Poczatek),ISNUMBER(Koniec_Projekt)),IFERROR(IF($D2914=LataProjekcji,$F2914,IF($D2914&lt;LataProjekcji,IF((SUM($K2914:U2914)+12)&lt;$D2917,12,$D2917-SUM($K2914:U2914)),0)),0),0)</f>
        <v>0</v>
      </c>
      <c r="W2914" s="5">
        <f ca="1">IF(AND($G2915,NOT(ISTEXT($G2914)),ISNUMBER(Poczatek),ISNUMBER(Koniec_Projekt)),IFERROR(IF($D2914=LataProjekcji,$F2914,IF($D2914&lt;LataProjekcji,IF((SUM($K2914:V2914)+12)&lt;$D2917,12,$D2917-SUM($K2914:V2914)),0)),0),0)</f>
        <v>0</v>
      </c>
      <c r="X2914" s="5">
        <f ca="1">IF(AND($G2915,NOT(ISTEXT($G2914)),ISNUMBER(Poczatek),ISNUMBER(Koniec_Projekt)),IFERROR(IF($D2914=LataProjekcji,$F2914,IF($D2914&lt;LataProjekcji,IF((SUM($K2914:W2914)+12)&lt;$D2917,12,$D2917-SUM($K2914:W2914)),0)),0),0)</f>
        <v>0</v>
      </c>
    </row>
    <row r="2915" spans="2:24" hidden="1">
      <c r="B2915" s="554" t="s">
        <v>807</v>
      </c>
      <c r="D2915" s="5">
        <f ca="1">D1749</f>
        <v>0</v>
      </c>
      <c r="E2915" s="474">
        <f ca="1">E1749</f>
        <v>0</v>
      </c>
      <c r="F2915" s="474">
        <f ca="1">F1749</f>
        <v>0</v>
      </c>
      <c r="G2915" s="1" t="b">
        <f>NOT(ISBLANK(am_maszyny))</f>
        <v>0</v>
      </c>
      <c r="H2915" s="566" t="b">
        <f ca="1">SUM(K2915:X2915)=E2917</f>
        <v>1</v>
      </c>
      <c r="I2915" s="1" t="s">
        <v>802</v>
      </c>
      <c r="K2915" s="565">
        <f ca="1">IF(AND($G2915,NOT(ISTEXT($G2914)),ISNUMBER(Poczatek),ISNUMBER(Koniec_Projekt)),IFERROR(IF($D2914=LataProjekcji,IF($F2914&gt;$E2917,$E2917,$F2914),IF($D2917&gt;=$E2917,(IF($D2914&lt;LataProjekcji,IF((SUM(J2915:$K2915)+12)&lt;$E2917,12,$E2917-SUM(J2915:$K2915)),0)),(IF($D2914&lt;LataProjekcji,IF((SUM(J2915:$K2915)+12)&lt;$D2917,12,$D2917-SUM(J2915:$K2915)),0)))),0),0)</f>
        <v>0</v>
      </c>
      <c r="L2915" s="565">
        <f ca="1">IF(AND($G2915,NOT(ISTEXT($G2914)),ISNUMBER(Poczatek),ISNUMBER(Koniec_Projekt)),IFERROR(IF($D2914=LataProjekcji,IF($F2914&gt;$E2917,$E2917,$F2914),IF($D2917&gt;=$E2917,(IF($D2914&lt;LataProjekcji,IF((SUM($K2915:K2915)+12)&lt;$E2917,12,$E2917-SUM($K2915:K2915)),0)),(IF($D2914&lt;LataProjekcji,IF((SUM($K2915:K2915)+12)&lt;$D2917,12,$D2917-SUM($K2915:K2915)),0)))),0),0)</f>
        <v>0</v>
      </c>
      <c r="M2915" s="565">
        <f ca="1">IF(AND($G2915,NOT(ISTEXT($G2914)),ISNUMBER(Poczatek),ISNUMBER(Koniec_Projekt)),IFERROR(IF($D2914=LataProjekcji,IF($F2914&gt;$E2917,$E2917,$F2914),IF($D2917&gt;=$E2917,(IF($D2914&lt;LataProjekcji,IF((SUM($K2915:L2915)+12)&lt;$E2917,12,$E2917-SUM($K2915:L2915)),0)),(IF($D2914&lt;LataProjekcji,IF((SUM($K2915:L2915)+12)&lt;$D2917,12,$D2917-SUM($K2915:L2915)),0)))),0),0)</f>
        <v>0</v>
      </c>
      <c r="N2915" s="565">
        <f ca="1">IF(AND($G2915,NOT(ISTEXT($G2914)),ISNUMBER(Poczatek),ISNUMBER(Koniec_Projekt)),IFERROR(IF($D2914=LataProjekcji,IF($F2914&gt;$E2917,$E2917,$F2914),IF($D2917&gt;=$E2917,(IF($D2914&lt;LataProjekcji,IF((SUM($K2915:M2915)+12)&lt;$E2917,12,$E2917-SUM($K2915:M2915)),0)),(IF($D2914&lt;LataProjekcji,IF((SUM($K2915:M2915)+12)&lt;$D2917,12,$D2917-SUM($K2915:M2915)),0)))),0),0)</f>
        <v>0</v>
      </c>
      <c r="O2915" s="565">
        <f ca="1">IF(AND($G2915,NOT(ISTEXT($G2914)),ISNUMBER(Poczatek),ISNUMBER(Koniec_Projekt)),IFERROR(IF($D2914=LataProjekcji,IF($F2914&gt;$E2917,$E2917,$F2914),IF($D2917&gt;=$E2917,(IF($D2914&lt;LataProjekcji,IF((SUM($K2915:N2915)+12)&lt;$E2917,12,$E2917-SUM($K2915:N2915)),0)),(IF($D2914&lt;LataProjekcji,IF((SUM($K2915:N2915)+12)&lt;$D2917,12,$D2917-SUM($K2915:N2915)),0)))),0),0)</f>
        <v>0</v>
      </c>
      <c r="P2915" s="565">
        <f ca="1">IF(AND($G2915,NOT(ISTEXT($G2914)),ISNUMBER(Poczatek),ISNUMBER(Koniec_Projekt)),IFERROR(IF($D2914=LataProjekcji,IF($F2914&gt;$E2917,$E2917,$F2914),IF($D2917&gt;=$E2917,(IF($D2914&lt;LataProjekcji,IF((SUM($K2915:O2915)+12)&lt;$E2917,12,$E2917-SUM($K2915:O2915)),0)),(IF($D2914&lt;LataProjekcji,IF((SUM($K2915:O2915)+12)&lt;$D2917,12,$D2917-SUM($K2915:O2915)),0)))),0),0)</f>
        <v>0</v>
      </c>
      <c r="Q2915" s="565">
        <f ca="1">IF(AND($G2915,NOT(ISTEXT($G2914)),ISNUMBER(Poczatek),ISNUMBER(Koniec_Projekt)),IFERROR(IF($D2914=LataProjekcji,IF($F2914&gt;$E2917,$E2917,$F2914),IF($D2917&gt;=$E2917,(IF($D2914&lt;LataProjekcji,IF((SUM($K2915:P2915)+12)&lt;$E2917,12,$E2917-SUM($K2915:P2915)),0)),(IF($D2914&lt;LataProjekcji,IF((SUM($K2915:P2915)+12)&lt;$D2917,12,$D2917-SUM($K2915:P2915)),0)))),0),0)</f>
        <v>0</v>
      </c>
      <c r="R2915" s="565">
        <f ca="1">IF(AND($G2915,NOT(ISTEXT($G2914)),ISNUMBER(Poczatek),ISNUMBER(Koniec_Projekt)),IFERROR(IF($D2914=LataProjekcji,IF($F2914&gt;$E2917,$E2917,$F2914),IF($D2917&gt;=$E2917,(IF($D2914&lt;LataProjekcji,IF((SUM($K2915:Q2915)+12)&lt;$E2917,12,$E2917-SUM($K2915:Q2915)),0)),(IF($D2914&lt;LataProjekcji,IF((SUM($K2915:Q2915)+12)&lt;$D2917,12,$D2917-SUM($K2915:Q2915)),0)))),0),0)</f>
        <v>0</v>
      </c>
      <c r="S2915" s="565">
        <f ca="1">IF(AND($G2915,NOT(ISTEXT($G2914)),ISNUMBER(Poczatek),ISNUMBER(Koniec_Projekt)),IFERROR(IF($D2914=LataProjekcji,IF($F2914&gt;$E2917,$E2917,$F2914),IF($D2917&gt;=$E2917,(IF($D2914&lt;LataProjekcji,IF((SUM($K2915:R2915)+12)&lt;$E2917,12,$E2917-SUM($K2915:R2915)),0)),(IF($D2914&lt;LataProjekcji,IF((SUM($K2915:R2915)+12)&lt;$D2917,12,$D2917-SUM($K2915:R2915)),0)))),0),0)</f>
        <v>0</v>
      </c>
      <c r="T2915" s="565">
        <f ca="1">IF(AND($G2915,NOT(ISTEXT($G2914)),ISNUMBER(Poczatek),ISNUMBER(Koniec_Projekt)),IFERROR(IF($D2914=LataProjekcji,IF($F2914&gt;$E2917,$E2917,$F2914),IF($D2917&gt;=$E2917,(IF($D2914&lt;LataProjekcji,IF((SUM($K2915:S2915)+12)&lt;$E2917,12,$E2917-SUM($K2915:S2915)),0)),(IF($D2914&lt;LataProjekcji,IF((SUM($K2915:S2915)+12)&lt;$D2917,12,$D2917-SUM($K2915:S2915)),0)))),0),0)</f>
        <v>0</v>
      </c>
      <c r="U2915" s="565">
        <f ca="1">IF(AND($G2915,NOT(ISTEXT($G2914)),ISNUMBER(Poczatek),ISNUMBER(Koniec_Projekt)),IFERROR(IF($D2914=LataProjekcji,IF($F2914&gt;$E2917,$E2917,$F2914),IF($D2917&gt;=$E2917,(IF($D2914&lt;LataProjekcji,IF((SUM($K2915:T2915)+12)&lt;$E2917,12,$E2917-SUM($K2915:T2915)),0)),(IF($D2914&lt;LataProjekcji,IF((SUM($K2915:T2915)+12)&lt;$D2917,12,$D2917-SUM($K2915:T2915)),0)))),0),0)</f>
        <v>0</v>
      </c>
      <c r="V2915" s="565">
        <f ca="1">IF(AND($G2915,NOT(ISTEXT($G2914)),ISNUMBER(Poczatek),ISNUMBER(Koniec_Projekt)),IFERROR(IF($D2914=LataProjekcji,IF($F2914&gt;$E2917,$E2917,$F2914),IF($D2917&gt;=$E2917,(IF($D2914&lt;LataProjekcji,IF((SUM($K2915:U2915)+12)&lt;$E2917,12,$E2917-SUM($K2915:U2915)),0)),(IF($D2914&lt;LataProjekcji,IF((SUM($K2915:U2915)+12)&lt;$D2917,12,$D2917-SUM($K2915:U2915)),0)))),0),0)</f>
        <v>0</v>
      </c>
      <c r="W2915" s="565">
        <f ca="1">IF(AND($G2915,NOT(ISTEXT($G2914)),ISNUMBER(Poczatek),ISNUMBER(Koniec_Projekt)),IFERROR(IF($D2914=LataProjekcji,IF($F2914&gt;$E2917,$E2917,$F2914),IF($D2917&gt;=$E2917,(IF($D2914&lt;LataProjekcji,IF((SUM($K2915:V2915)+12)&lt;$E2917,12,$E2917-SUM($K2915:V2915)),0)),(IF($D2914&lt;LataProjekcji,IF((SUM($K2915:V2915)+12)&lt;$D2917,12,$D2917-SUM($K2915:V2915)),0)))),0),0)</f>
        <v>0</v>
      </c>
      <c r="X2915" s="565">
        <f ca="1">IF(AND($G2915,NOT(ISTEXT($G2914)),ISNUMBER(Poczatek),ISNUMBER(Koniec_Projekt)),IFERROR(IF($D2914=LataProjekcji,IF($F2914&gt;$E2917,$E2917,$F2914),IF($D2917&gt;=$E2917,(IF($D2914&lt;LataProjekcji,IF((SUM($K2915:W2915)+12)&lt;$E2917,12,$E2917-SUM($K2915:W2915)),0)),(IF($D2914&lt;LataProjekcji,IF((SUM($K2915:W2915)+12)&lt;$D2917,12,$D2917-SUM($K2915:W2915)),0)))),0),0)</f>
        <v>0</v>
      </c>
    </row>
    <row r="2916" spans="2:24" hidden="1">
      <c r="B2916" s="554" t="s">
        <v>806</v>
      </c>
      <c r="D2916" s="474">
        <f ca="1">D1750</f>
        <v>0</v>
      </c>
      <c r="E2916" s="474">
        <f ca="1">IF(D2915&gt;10,ROUND(D2916/12,2),D2916)</f>
        <v>0</v>
      </c>
      <c r="F2916" s="552">
        <f>Koniec_Projekt</f>
        <v>0</v>
      </c>
      <c r="G2916" s="330">
        <f>Miesiac_Koniec_Projekt</f>
        <v>0</v>
      </c>
      <c r="H2916" s="566" t="b">
        <f ca="1">SUM(K2916:X2916)=D2915</f>
        <v>1</v>
      </c>
      <c r="I2916" s="1" t="s">
        <v>739</v>
      </c>
      <c r="K2916" s="256">
        <f ca="1">IF(AND($G2915,NOT(ISTEXT($G2914)),ISNUMBER(Poczatek),ISNUMBER(Koniec_Projekt)),IFERROR(IF(LataProjekcji=$F2917,ROUND($D2915,0),ROUND(K2914*$E2916,0)),0),0)</f>
        <v>0</v>
      </c>
      <c r="L2916" s="5">
        <f ca="1">IF(AND($G2915,NOT(ISTEXT($G2914)),ISNUMBER(Poczatek),ISNUMBER(Koniec_Projekt)),IFERROR(IF(LataProjekcji=$F2917,ROUND($D2915-SUM(K2916:$K2916),0),ROUND(L2914*$E2916,0)),0),0)</f>
        <v>0</v>
      </c>
      <c r="M2916" s="5">
        <f ca="1">IF(AND($G2915,NOT(ISTEXT($G2914)),ISNUMBER(Poczatek),ISNUMBER(Koniec_Projekt)),IFERROR(IF(LataProjekcji=$F2917,ROUND($D2915-SUM($K2916:L2916),0),ROUND(M2914*$E2916,0)),0),0)</f>
        <v>0</v>
      </c>
      <c r="N2916" s="5">
        <f ca="1">IF(AND($G2915,NOT(ISTEXT($G2914)),ISNUMBER(Poczatek),ISNUMBER(Koniec_Projekt)),IFERROR(IF(LataProjekcji=$F2917,ROUND($D2915-SUM($K2916:M2916),0),ROUND(N2914*$E2916,0)),0),0)</f>
        <v>0</v>
      </c>
      <c r="O2916" s="5">
        <f ca="1">IF(AND($G2915,NOT(ISTEXT($G2914)),ISNUMBER(Poczatek),ISNUMBER(Koniec_Projekt)),IFERROR(IF(LataProjekcji=$F2917,ROUND($D2915-SUM($K2916:N2916),0),ROUND(O2914*$E2916,0)),0),0)</f>
        <v>0</v>
      </c>
      <c r="P2916" s="5">
        <f ca="1">IF(AND($G2915,NOT(ISTEXT($G2914)),ISNUMBER(Poczatek),ISNUMBER(Koniec_Projekt)),IFERROR(IF(LataProjekcji=$F2917,ROUND($D2915-SUM($K2916:O2916),0),ROUND(P2914*$E2916,0)),0),0)</f>
        <v>0</v>
      </c>
      <c r="Q2916" s="5">
        <f ca="1">IF(AND($G2915,NOT(ISTEXT($G2914)),ISNUMBER(Poczatek),ISNUMBER(Koniec_Projekt)),IFERROR(IF(LataProjekcji=$F2917,ROUND($D2915-SUM($K2916:P2916),0),ROUND(Q2914*$E2916,0)),0),0)</f>
        <v>0</v>
      </c>
      <c r="R2916" s="5">
        <f ca="1">IF(AND($G2915,NOT(ISTEXT($G2914)),ISNUMBER(Poczatek),ISNUMBER(Koniec_Projekt)),IFERROR(IF(LataProjekcji=$F2917,ROUND($D2915-SUM($K2916:Q2916),0),ROUND(R2914*$E2916,0)),0),0)</f>
        <v>0</v>
      </c>
      <c r="S2916" s="5">
        <f ca="1">IF(AND($G2915,NOT(ISTEXT($G2914)),ISNUMBER(Poczatek),ISNUMBER(Koniec_Projekt)),IFERROR(IF(LataProjekcji=$F2917,ROUND($D2915-SUM($K2916:R2916),0),ROUND(S2914*$E2916,0)),0),0)</f>
        <v>0</v>
      </c>
      <c r="T2916" s="5">
        <f ca="1">IF(AND($G2915,NOT(ISTEXT($G2914)),ISNUMBER(Poczatek),ISNUMBER(Koniec_Projekt)),IFERROR(IF(LataProjekcji=$F2917,ROUND($D2915-SUM($K2916:S2916),0),ROUND(T2914*$E2916,0)),0),0)</f>
        <v>0</v>
      </c>
      <c r="U2916" s="5">
        <f ca="1">IF(AND($G2915,NOT(ISTEXT($G2914)),ISNUMBER(Poczatek),ISNUMBER(Koniec_Projekt)),IFERROR(IF(LataProjekcji=$F2917,ROUND($D2915-SUM($K2916:T2916),0),ROUND(U2914*$E2916,0)),0),0)</f>
        <v>0</v>
      </c>
      <c r="V2916" s="5">
        <f ca="1">IF(AND($G2915,NOT(ISTEXT($G2914)),ISNUMBER(Poczatek),ISNUMBER(Koniec_Projekt)),IFERROR(IF(LataProjekcji=$F2917,ROUND($D2915-SUM($K2916:U2916),0),ROUND(V2914*$E2916,0)),0),0)</f>
        <v>0</v>
      </c>
      <c r="W2916" s="5">
        <f ca="1">IF(AND($G2915,NOT(ISTEXT($G2914)),ISNUMBER(Poczatek),ISNUMBER(Koniec_Projekt)),IFERROR(IF(LataProjekcji=$F2917,ROUND($D2915-SUM($K2916:V2916),0),ROUND(W2914*$E2916,0)),0),0)</f>
        <v>0</v>
      </c>
      <c r="X2916" s="5">
        <f ca="1">IF(AND($G2915,NOT(ISTEXT($G2914)),ISNUMBER(Poczatek),ISNUMBER(Koniec_Projekt)),IFERROR(IF(LataProjekcji=$F2917,ROUND($D2915-SUM($K2916:W2916),0),ROUND(X2914*$E2916,0)),0),0)</f>
        <v>0</v>
      </c>
    </row>
    <row r="2917" spans="2:24" hidden="1">
      <c r="B2917" s="554" t="s">
        <v>803</v>
      </c>
      <c r="D2917" s="1">
        <f ca="1">IFERROR(ROUNDUP(D2915/E2916,0),0)</f>
        <v>0</v>
      </c>
      <c r="E2917" s="1">
        <f ca="1">IF(D2917=0,0,DATEDIF(DATE(D2914,E2914,1),DATE(F2916,G2916,1),"m"))</f>
        <v>0</v>
      </c>
      <c r="F2917" s="1" t="str">
        <f ca="1">IFERROR(YEAR(G2914),"brak daty")</f>
        <v>brak daty</v>
      </c>
      <c r="G2917" s="1" t="str">
        <f ca="1">IFERROR(MONTH(G2914),"brak daty")</f>
        <v>brak daty</v>
      </c>
      <c r="I2917" s="1" t="s">
        <v>444</v>
      </c>
      <c r="K2917" s="5">
        <f ca="1">IF(AND($G2915,NOT(ISTEXT($G2914)),ISNUMBER(Poczatek),ISNUMBER(Koniec_Projekt)),IFERROR(IF(LataProjekcji=$F2916,IF(AND($G2916=$G2917,$F2916=$F2917),ROUND($D2915-SUM($K2917),0),ROUND(K2915*$E2916,0)),IF(LataProjekcji&gt;$F2916,0,ROUND(K2915*$E2916,0))),0),0)</f>
        <v>0</v>
      </c>
      <c r="L2917" s="5">
        <f ca="1">IF(AND($G2915,NOT(ISTEXT($G2914)),ISNUMBER(Poczatek),ISNUMBER(Koniec_Projekt)),IFERROR(IF(LataProjekcji=$F2916,IF(AND($G2916=$G2917,$F2916=$F2917),ROUND($D2915-SUM($K2917:K2917),0),ROUND(L2915*$E2916,0)),IF(LataProjekcji&gt;$F2916,0,ROUND(L2915*$E2916,0))),0),0)</f>
        <v>0</v>
      </c>
      <c r="M2917" s="5">
        <f ca="1">IF(AND($G2915,NOT(ISTEXT($G2914)),ISNUMBER(Poczatek),ISNUMBER(Koniec_Projekt)),IFERROR(IF(LataProjekcji=$F2916,IF(AND($G2916=$G2917,$F2916=$F2917),ROUND($D2915-SUM($K2917:L2917),0),ROUND(M2915*$E2916,0)),IF(LataProjekcji&gt;$F2916,0,ROUND(M2915*$E2916,0))),0),0)</f>
        <v>0</v>
      </c>
      <c r="N2917" s="5">
        <f ca="1">IF(AND($G2915,NOT(ISTEXT($G2914)),ISNUMBER(Poczatek),ISNUMBER(Koniec_Projekt)),IFERROR(IF(LataProjekcji=$F2916,IF(AND($G2916=$G2917,$F2916=$F2917),ROUND($D2915-SUM($K2917:M2917),0),ROUND(N2915*$E2916,0)),IF(LataProjekcji&gt;$F2916,0,ROUND(N2915*$E2916,0))),0),0)</f>
        <v>0</v>
      </c>
      <c r="O2917" s="5">
        <f ca="1">IF(AND($G2915,NOT(ISTEXT($G2914)),ISNUMBER(Poczatek),ISNUMBER(Koniec_Projekt)),IFERROR(IF(LataProjekcji=$F2916,IF(AND($G2916=$G2917,$F2916=$F2917),ROUND($D2915-SUM($K2917:N2917),0),ROUND(O2915*$E2916,0)),IF(LataProjekcji&gt;$F2916,0,ROUND(O2915*$E2916,0))),0),0)</f>
        <v>0</v>
      </c>
      <c r="P2917" s="5">
        <f ca="1">IF(AND($G2915,NOT(ISTEXT($G2914)),ISNUMBER(Poczatek),ISNUMBER(Koniec_Projekt)),IFERROR(IF(LataProjekcji=$F2916,IF(AND($G2916=$G2917,$F2916=$F2917),ROUND($D2915-SUM($K2917:O2917),0),ROUND(P2915*$E2916,0)),IF(LataProjekcji&gt;$F2916,0,ROUND(P2915*$E2916,0))),0),0)</f>
        <v>0</v>
      </c>
      <c r="Q2917" s="5">
        <f ca="1">IF(AND($G2915,NOT(ISTEXT($G2914)),ISNUMBER(Poczatek),ISNUMBER(Koniec_Projekt)),IFERROR(IF(LataProjekcji=$F2916,IF(AND($G2916=$G2917,$F2916=$F2917),ROUND($D2915-SUM($K2917:P2917),0),ROUND(Q2915*$E2916,0)),IF(LataProjekcji&gt;$F2916,0,ROUND(Q2915*$E2916,0))),0),0)</f>
        <v>0</v>
      </c>
      <c r="R2917" s="5">
        <f ca="1">IF(AND($G2915,NOT(ISTEXT($G2914)),ISNUMBER(Poczatek),ISNUMBER(Koniec_Projekt)),IFERROR(IF(LataProjekcji=$F2916,IF(AND($G2916=$G2917,$F2916=$F2917),ROUND($D2915-SUM($K2917:Q2917),0),ROUND(R2915*$E2916,0)),IF(LataProjekcji&gt;$F2916,0,ROUND(R2915*$E2916,0))),0),0)</f>
        <v>0</v>
      </c>
      <c r="S2917" s="5">
        <f ca="1">IF(AND($G2915,NOT(ISTEXT($G2914)),ISNUMBER(Poczatek),ISNUMBER(Koniec_Projekt)),IFERROR(IF(LataProjekcji=$F2916,IF(AND($G2916=$G2917,$F2916=$F2917),ROUND($D2915-SUM($K2917:R2917),0),ROUND(S2915*$E2916,0)),IF(LataProjekcji&gt;$F2916,0,ROUND(S2915*$E2916,0))),0),0)</f>
        <v>0</v>
      </c>
      <c r="T2917" s="5">
        <f ca="1">IF(AND($G2915,NOT(ISTEXT($G2914)),ISNUMBER(Poczatek),ISNUMBER(Koniec_Projekt)),IFERROR(IF(LataProjekcji=$F2916,IF(AND($G2916=$G2917,$F2916=$F2917),ROUND($D2915-SUM($K2917:S2917),0),ROUND(T2915*$E2916,0)),IF(LataProjekcji&gt;$F2916,0,ROUND(T2915*$E2916,0))),0),0)</f>
        <v>0</v>
      </c>
      <c r="U2917" s="5">
        <f ca="1">IF(AND($G2915,NOT(ISTEXT($G2914)),ISNUMBER(Poczatek),ISNUMBER(Koniec_Projekt)),IFERROR(IF(LataProjekcji=$F2916,IF(AND($G2916=$G2917,$F2916=$F2917),ROUND($D2915-SUM($K2917:T2917),0),ROUND(U2915*$E2916,0)),IF(LataProjekcji&gt;$F2916,0,ROUND(U2915*$E2916,0))),0),0)</f>
        <v>0</v>
      </c>
      <c r="V2917" s="5">
        <f ca="1">IF(AND($G2915,NOT(ISTEXT($G2914)),ISNUMBER(Poczatek),ISNUMBER(Koniec_Projekt)),IFERROR(IF(LataProjekcji=$F2916,IF(AND($G2916=$G2917,$F2916=$F2917),ROUND($D2915-SUM($K2917:U2917),0),ROUND(V2915*$E2916,0)),IF(LataProjekcji&gt;$F2916,0,ROUND(V2915*$E2916,0))),0),0)</f>
        <v>0</v>
      </c>
      <c r="W2917" s="5">
        <f ca="1">IF(AND($G2915,NOT(ISTEXT($G2914)),ISNUMBER(Poczatek),ISNUMBER(Koniec_Projekt)),IFERROR(IF(LataProjekcji=$F2916,IF(AND($G2916=$G2917,$F2916=$F2917),ROUND($D2915-SUM($K2917:V2917),0),ROUND(W2915*$E2916,0)),IF(LataProjekcji&gt;$F2916,0,ROUND(W2915*$E2916,0))),0),0)</f>
        <v>0</v>
      </c>
      <c r="X2917" s="5">
        <f ca="1">IF(AND($G2915,NOT(ISTEXT($G2914)),ISNUMBER(Poczatek),ISNUMBER(Koniec_Projekt)),IFERROR(IF(LataProjekcji=$F2916,IF(AND($G2916=$G2917,$F2916=$F2917),ROUND($D2915-SUM($K2917:W2917),0),ROUND(X2915*$E2916,0)),IF(LataProjekcji&gt;$F2916,0,ROUND(X2915*$E2916,0))),0),0)</f>
        <v>0</v>
      </c>
    </row>
    <row r="2918" spans="2:24" ht="12.75" hidden="1" thickBot="1">
      <c r="B2918" s="555" t="s">
        <v>804</v>
      </c>
      <c r="C2918" s="556"/>
      <c r="D2918" s="557">
        <f ca="1">IF(D2915&gt;10,ROUND((D2917-1)*E2916,0),E2916)</f>
        <v>0</v>
      </c>
      <c r="E2918" s="557">
        <f ca="1">D2915-D2918</f>
        <v>0</v>
      </c>
      <c r="F2918" s="556"/>
      <c r="G2918" s="556"/>
      <c r="H2918" s="556"/>
      <c r="I2918" s="556"/>
      <c r="J2918" s="556"/>
      <c r="K2918" s="556"/>
      <c r="L2918" s="556"/>
      <c r="M2918" s="556"/>
      <c r="N2918" s="556"/>
      <c r="O2918" s="556"/>
      <c r="P2918" s="556"/>
      <c r="Q2918" s="556"/>
      <c r="R2918" s="556"/>
      <c r="S2918" s="556"/>
      <c r="T2918" s="556"/>
      <c r="U2918" s="556"/>
      <c r="V2918" s="556"/>
      <c r="W2918" s="556"/>
      <c r="X2918" s="556"/>
    </row>
    <row r="2919" spans="2:24" ht="12.75" hidden="1" thickTop="1"/>
    <row r="2920" spans="2:24" ht="12.75" hidden="1" thickBot="1">
      <c r="B2920" s="558" t="str">
        <f ca="1">"nazwa ST: "&amp;B1754</f>
        <v>nazwa ST: 0</v>
      </c>
      <c r="C2920" s="558"/>
      <c r="D2920" s="559">
        <f>D1754</f>
        <v>178</v>
      </c>
      <c r="E2920" s="558"/>
      <c r="F2920" s="558"/>
      <c r="G2920" s="558"/>
      <c r="H2920" s="558"/>
      <c r="I2920" s="558"/>
      <c r="J2920" s="558"/>
      <c r="K2920" s="567" t="str">
        <f t="shared" ref="K2920:X2920" si="1796">LataProjekcji</f>
        <v>Uzupełnij dane</v>
      </c>
      <c r="L2920" s="567" t="str">
        <f t="shared" si="1796"/>
        <v/>
      </c>
      <c r="M2920" s="567" t="str">
        <f t="shared" si="1796"/>
        <v/>
      </c>
      <c r="N2920" s="567" t="str">
        <f t="shared" si="1796"/>
        <v/>
      </c>
      <c r="O2920" s="567" t="str">
        <f t="shared" si="1796"/>
        <v/>
      </c>
      <c r="P2920" s="567" t="str">
        <f t="shared" si="1796"/>
        <v/>
      </c>
      <c r="Q2920" s="567" t="str">
        <f t="shared" si="1796"/>
        <v/>
      </c>
      <c r="R2920" s="567" t="str">
        <f t="shared" si="1796"/>
        <v/>
      </c>
      <c r="S2920" s="567" t="str">
        <f t="shared" si="1796"/>
        <v/>
      </c>
      <c r="T2920" s="567" t="str">
        <f t="shared" si="1796"/>
        <v/>
      </c>
      <c r="U2920" s="567" t="str">
        <f t="shared" si="1796"/>
        <v/>
      </c>
      <c r="V2920" s="567" t="str">
        <f t="shared" si="1796"/>
        <v/>
      </c>
      <c r="W2920" s="567" t="str">
        <f t="shared" si="1796"/>
        <v/>
      </c>
      <c r="X2920" s="567" t="str">
        <f t="shared" si="1796"/>
        <v/>
      </c>
    </row>
    <row r="2921" spans="2:24" hidden="1">
      <c r="B2921" s="554" t="s">
        <v>805</v>
      </c>
      <c r="D2921" s="1">
        <f ca="1">D1755</f>
        <v>1900</v>
      </c>
      <c r="E2921" s="1">
        <f ca="1">E1755</f>
        <v>1</v>
      </c>
      <c r="F2921" s="1">
        <f ca="1">IF(D2922&gt;10,F1755,1)</f>
        <v>1</v>
      </c>
      <c r="G2921" s="553" t="str">
        <f ca="1">IF(ISBLANK(OFFSET($E$269,$D2920,0)),"brak daty",IF(D2922&gt;10,EDATE(OFFSET($E$269,$D2920,0),D2924),DATE(D2921,E2921,1)))</f>
        <v>brak daty</v>
      </c>
      <c r="H2921" s="566" t="b">
        <f ca="1">SUM(K2921:X2921)=D2924</f>
        <v>1</v>
      </c>
      <c r="I2921" s="1" t="s">
        <v>801</v>
      </c>
      <c r="K2921" s="5">
        <f ca="1">IF(AND($G2922,NOT(ISTEXT($G2921)),ISNUMBER(Poczatek),ISNUMBER(Koniec_Projekt)),IFERROR(IF($D2921=LataProjekcji,$F2921,IF($D2921&lt;LataProjekcji,IF((SUM(K2921)+12)&lt;$D2924,12,$D2924-SUM(K2921)),0)),0),0)</f>
        <v>0</v>
      </c>
      <c r="L2921" s="5">
        <f ca="1">IF(AND($G2922,NOT(ISTEXT($G2921)),ISNUMBER(Poczatek),ISNUMBER(Koniec_Projekt)),IFERROR(IF($D2921=LataProjekcji,$F2921,IF($D2921&lt;LataProjekcji,IF((SUM($K2921:K2921)+12)&lt;$D2924,12,$D2924-SUM($K2921:K2921)),0)),0),0)</f>
        <v>0</v>
      </c>
      <c r="M2921" s="5">
        <f ca="1">IF(AND($G2922,NOT(ISTEXT($G2921)),ISNUMBER(Poczatek),ISNUMBER(Koniec_Projekt)),IFERROR(IF($D2921=LataProjekcji,$F2921,IF($D2921&lt;LataProjekcji,IF((SUM($K2921:L2921)+12)&lt;$D2924,12,$D2924-SUM($K2921:L2921)),0)),0),0)</f>
        <v>0</v>
      </c>
      <c r="N2921" s="5">
        <f ca="1">IF(AND($G2922,NOT(ISTEXT($G2921)),ISNUMBER(Poczatek),ISNUMBER(Koniec_Projekt)),IFERROR(IF($D2921=LataProjekcji,$F2921,IF($D2921&lt;LataProjekcji,IF((SUM($K2921:M2921)+12)&lt;$D2924,12,$D2924-SUM($K2921:M2921)),0)),0),0)</f>
        <v>0</v>
      </c>
      <c r="O2921" s="5">
        <f ca="1">IF(AND($G2922,NOT(ISTEXT($G2921)),ISNUMBER(Poczatek),ISNUMBER(Koniec_Projekt)),IFERROR(IF($D2921=LataProjekcji,$F2921,IF($D2921&lt;LataProjekcji,IF((SUM($K2921:N2921)+12)&lt;$D2924,12,$D2924-SUM($K2921:N2921)),0)),0),0)</f>
        <v>0</v>
      </c>
      <c r="P2921" s="5">
        <f ca="1">IF(AND($G2922,NOT(ISTEXT($G2921)),ISNUMBER(Poczatek),ISNUMBER(Koniec_Projekt)),IFERROR(IF($D2921=LataProjekcji,$F2921,IF($D2921&lt;LataProjekcji,IF((SUM($K2921:O2921)+12)&lt;$D2924,12,$D2924-SUM($K2921:O2921)),0)),0),0)</f>
        <v>0</v>
      </c>
      <c r="Q2921" s="5">
        <f ca="1">IF(AND($G2922,NOT(ISTEXT($G2921)),ISNUMBER(Poczatek),ISNUMBER(Koniec_Projekt)),IFERROR(IF($D2921=LataProjekcji,$F2921,IF($D2921&lt;LataProjekcji,IF((SUM($K2921:P2921)+12)&lt;$D2924,12,$D2924-SUM($K2921:P2921)),0)),0),0)</f>
        <v>0</v>
      </c>
      <c r="R2921" s="5">
        <f ca="1">IF(AND($G2922,NOT(ISTEXT($G2921)),ISNUMBER(Poczatek),ISNUMBER(Koniec_Projekt)),IFERROR(IF($D2921=LataProjekcji,$F2921,IF($D2921&lt;LataProjekcji,IF((SUM($K2921:Q2921)+12)&lt;$D2924,12,$D2924-SUM($K2921:Q2921)),0)),0),0)</f>
        <v>0</v>
      </c>
      <c r="S2921" s="5">
        <f ca="1">IF(AND($G2922,NOT(ISTEXT($G2921)),ISNUMBER(Poczatek),ISNUMBER(Koniec_Projekt)),IFERROR(IF($D2921=LataProjekcji,$F2921,IF($D2921&lt;LataProjekcji,IF((SUM($K2921:R2921)+12)&lt;$D2924,12,$D2924-SUM($K2921:R2921)),0)),0),0)</f>
        <v>0</v>
      </c>
      <c r="T2921" s="5">
        <f ca="1">IF(AND($G2922,NOT(ISTEXT($G2921)),ISNUMBER(Poczatek),ISNUMBER(Koniec_Projekt)),IFERROR(IF($D2921=LataProjekcji,$F2921,IF($D2921&lt;LataProjekcji,IF((SUM($K2921:S2921)+12)&lt;$D2924,12,$D2924-SUM($K2921:S2921)),0)),0),0)</f>
        <v>0</v>
      </c>
      <c r="U2921" s="5">
        <f ca="1">IF(AND($G2922,NOT(ISTEXT($G2921)),ISNUMBER(Poczatek),ISNUMBER(Koniec_Projekt)),IFERROR(IF($D2921=LataProjekcji,$F2921,IF($D2921&lt;LataProjekcji,IF((SUM($K2921:T2921)+12)&lt;$D2924,12,$D2924-SUM($K2921:T2921)),0)),0),0)</f>
        <v>0</v>
      </c>
      <c r="V2921" s="5">
        <f ca="1">IF(AND($G2922,NOT(ISTEXT($G2921)),ISNUMBER(Poczatek),ISNUMBER(Koniec_Projekt)),IFERROR(IF($D2921=LataProjekcji,$F2921,IF($D2921&lt;LataProjekcji,IF((SUM($K2921:U2921)+12)&lt;$D2924,12,$D2924-SUM($K2921:U2921)),0)),0),0)</f>
        <v>0</v>
      </c>
      <c r="W2921" s="5">
        <f ca="1">IF(AND($G2922,NOT(ISTEXT($G2921)),ISNUMBER(Poczatek),ISNUMBER(Koniec_Projekt)),IFERROR(IF($D2921=LataProjekcji,$F2921,IF($D2921&lt;LataProjekcji,IF((SUM($K2921:V2921)+12)&lt;$D2924,12,$D2924-SUM($K2921:V2921)),0)),0),0)</f>
        <v>0</v>
      </c>
      <c r="X2921" s="5">
        <f ca="1">IF(AND($G2922,NOT(ISTEXT($G2921)),ISNUMBER(Poczatek),ISNUMBER(Koniec_Projekt)),IFERROR(IF($D2921=LataProjekcji,$F2921,IF($D2921&lt;LataProjekcji,IF((SUM($K2921:W2921)+12)&lt;$D2924,12,$D2924-SUM($K2921:W2921)),0)),0),0)</f>
        <v>0</v>
      </c>
    </row>
    <row r="2922" spans="2:24" hidden="1">
      <c r="B2922" s="554" t="s">
        <v>807</v>
      </c>
      <c r="D2922" s="5">
        <f ca="1">D1756</f>
        <v>0</v>
      </c>
      <c r="E2922" s="474">
        <f ca="1">E1756</f>
        <v>0</v>
      </c>
      <c r="F2922" s="474">
        <f ca="1">F1756</f>
        <v>0</v>
      </c>
      <c r="G2922" s="1" t="b">
        <f>NOT(ISBLANK(am_maszyny))</f>
        <v>0</v>
      </c>
      <c r="H2922" s="566" t="b">
        <f ca="1">SUM(K2922:X2922)=E2924</f>
        <v>1</v>
      </c>
      <c r="I2922" s="1" t="s">
        <v>802</v>
      </c>
      <c r="K2922" s="565">
        <f ca="1">IF(AND($G2922,NOT(ISTEXT($G2921)),ISNUMBER(Poczatek),ISNUMBER(Koniec_Projekt)),IFERROR(IF($D2921=LataProjekcji,IF($F2921&gt;$E2924,$E2924,$F2921),IF($D2924&gt;=$E2924,(IF($D2921&lt;LataProjekcji,IF((SUM(J2922:$K2922)+12)&lt;$E2924,12,$E2924-SUM(J2922:$K2922)),0)),(IF($D2921&lt;LataProjekcji,IF((SUM(J2922:$K2922)+12)&lt;$D2924,12,$D2924-SUM(J2922:$K2922)),0)))),0),0)</f>
        <v>0</v>
      </c>
      <c r="L2922" s="565">
        <f ca="1">IF(AND($G2922,NOT(ISTEXT($G2921)),ISNUMBER(Poczatek),ISNUMBER(Koniec_Projekt)),IFERROR(IF($D2921=LataProjekcji,IF($F2921&gt;$E2924,$E2924,$F2921),IF($D2924&gt;=$E2924,(IF($D2921&lt;LataProjekcji,IF((SUM($K2922:K2922)+12)&lt;$E2924,12,$E2924-SUM($K2922:K2922)),0)),(IF($D2921&lt;LataProjekcji,IF((SUM($K2922:K2922)+12)&lt;$D2924,12,$D2924-SUM($K2922:K2922)),0)))),0),0)</f>
        <v>0</v>
      </c>
      <c r="M2922" s="565">
        <f ca="1">IF(AND($G2922,NOT(ISTEXT($G2921)),ISNUMBER(Poczatek),ISNUMBER(Koniec_Projekt)),IFERROR(IF($D2921=LataProjekcji,IF($F2921&gt;$E2924,$E2924,$F2921),IF($D2924&gt;=$E2924,(IF($D2921&lt;LataProjekcji,IF((SUM($K2922:L2922)+12)&lt;$E2924,12,$E2924-SUM($K2922:L2922)),0)),(IF($D2921&lt;LataProjekcji,IF((SUM($K2922:L2922)+12)&lt;$D2924,12,$D2924-SUM($K2922:L2922)),0)))),0),0)</f>
        <v>0</v>
      </c>
      <c r="N2922" s="565">
        <f ca="1">IF(AND($G2922,NOT(ISTEXT($G2921)),ISNUMBER(Poczatek),ISNUMBER(Koniec_Projekt)),IFERROR(IF($D2921=LataProjekcji,IF($F2921&gt;$E2924,$E2924,$F2921),IF($D2924&gt;=$E2924,(IF($D2921&lt;LataProjekcji,IF((SUM($K2922:M2922)+12)&lt;$E2924,12,$E2924-SUM($K2922:M2922)),0)),(IF($D2921&lt;LataProjekcji,IF((SUM($K2922:M2922)+12)&lt;$D2924,12,$D2924-SUM($K2922:M2922)),0)))),0),0)</f>
        <v>0</v>
      </c>
      <c r="O2922" s="565">
        <f ca="1">IF(AND($G2922,NOT(ISTEXT($G2921)),ISNUMBER(Poczatek),ISNUMBER(Koniec_Projekt)),IFERROR(IF($D2921=LataProjekcji,IF($F2921&gt;$E2924,$E2924,$F2921),IF($D2924&gt;=$E2924,(IF($D2921&lt;LataProjekcji,IF((SUM($K2922:N2922)+12)&lt;$E2924,12,$E2924-SUM($K2922:N2922)),0)),(IF($D2921&lt;LataProjekcji,IF((SUM($K2922:N2922)+12)&lt;$D2924,12,$D2924-SUM($K2922:N2922)),0)))),0),0)</f>
        <v>0</v>
      </c>
      <c r="P2922" s="565">
        <f ca="1">IF(AND($G2922,NOT(ISTEXT($G2921)),ISNUMBER(Poczatek),ISNUMBER(Koniec_Projekt)),IFERROR(IF($D2921=LataProjekcji,IF($F2921&gt;$E2924,$E2924,$F2921),IF($D2924&gt;=$E2924,(IF($D2921&lt;LataProjekcji,IF((SUM($K2922:O2922)+12)&lt;$E2924,12,$E2924-SUM($K2922:O2922)),0)),(IF($D2921&lt;LataProjekcji,IF((SUM($K2922:O2922)+12)&lt;$D2924,12,$D2924-SUM($K2922:O2922)),0)))),0),0)</f>
        <v>0</v>
      </c>
      <c r="Q2922" s="565">
        <f ca="1">IF(AND($G2922,NOT(ISTEXT($G2921)),ISNUMBER(Poczatek),ISNUMBER(Koniec_Projekt)),IFERROR(IF($D2921=LataProjekcji,IF($F2921&gt;$E2924,$E2924,$F2921),IF($D2924&gt;=$E2924,(IF($D2921&lt;LataProjekcji,IF((SUM($K2922:P2922)+12)&lt;$E2924,12,$E2924-SUM($K2922:P2922)),0)),(IF($D2921&lt;LataProjekcji,IF((SUM($K2922:P2922)+12)&lt;$D2924,12,$D2924-SUM($K2922:P2922)),0)))),0),0)</f>
        <v>0</v>
      </c>
      <c r="R2922" s="565">
        <f ca="1">IF(AND($G2922,NOT(ISTEXT($G2921)),ISNUMBER(Poczatek),ISNUMBER(Koniec_Projekt)),IFERROR(IF($D2921=LataProjekcji,IF($F2921&gt;$E2924,$E2924,$F2921),IF($D2924&gt;=$E2924,(IF($D2921&lt;LataProjekcji,IF((SUM($K2922:Q2922)+12)&lt;$E2924,12,$E2924-SUM($K2922:Q2922)),0)),(IF($D2921&lt;LataProjekcji,IF((SUM($K2922:Q2922)+12)&lt;$D2924,12,$D2924-SUM($K2922:Q2922)),0)))),0),0)</f>
        <v>0</v>
      </c>
      <c r="S2922" s="565">
        <f ca="1">IF(AND($G2922,NOT(ISTEXT($G2921)),ISNUMBER(Poczatek),ISNUMBER(Koniec_Projekt)),IFERROR(IF($D2921=LataProjekcji,IF($F2921&gt;$E2924,$E2924,$F2921),IF($D2924&gt;=$E2924,(IF($D2921&lt;LataProjekcji,IF((SUM($K2922:R2922)+12)&lt;$E2924,12,$E2924-SUM($K2922:R2922)),0)),(IF($D2921&lt;LataProjekcji,IF((SUM($K2922:R2922)+12)&lt;$D2924,12,$D2924-SUM($K2922:R2922)),0)))),0),0)</f>
        <v>0</v>
      </c>
      <c r="T2922" s="565">
        <f ca="1">IF(AND($G2922,NOT(ISTEXT($G2921)),ISNUMBER(Poczatek),ISNUMBER(Koniec_Projekt)),IFERROR(IF($D2921=LataProjekcji,IF($F2921&gt;$E2924,$E2924,$F2921),IF($D2924&gt;=$E2924,(IF($D2921&lt;LataProjekcji,IF((SUM($K2922:S2922)+12)&lt;$E2924,12,$E2924-SUM($K2922:S2922)),0)),(IF($D2921&lt;LataProjekcji,IF((SUM($K2922:S2922)+12)&lt;$D2924,12,$D2924-SUM($K2922:S2922)),0)))),0),0)</f>
        <v>0</v>
      </c>
      <c r="U2922" s="565">
        <f ca="1">IF(AND($G2922,NOT(ISTEXT($G2921)),ISNUMBER(Poczatek),ISNUMBER(Koniec_Projekt)),IFERROR(IF($D2921=LataProjekcji,IF($F2921&gt;$E2924,$E2924,$F2921),IF($D2924&gt;=$E2924,(IF($D2921&lt;LataProjekcji,IF((SUM($K2922:T2922)+12)&lt;$E2924,12,$E2924-SUM($K2922:T2922)),0)),(IF($D2921&lt;LataProjekcji,IF((SUM($K2922:T2922)+12)&lt;$D2924,12,$D2924-SUM($K2922:T2922)),0)))),0),0)</f>
        <v>0</v>
      </c>
      <c r="V2922" s="565">
        <f ca="1">IF(AND($G2922,NOT(ISTEXT($G2921)),ISNUMBER(Poczatek),ISNUMBER(Koniec_Projekt)),IFERROR(IF($D2921=LataProjekcji,IF($F2921&gt;$E2924,$E2924,$F2921),IF($D2924&gt;=$E2924,(IF($D2921&lt;LataProjekcji,IF((SUM($K2922:U2922)+12)&lt;$E2924,12,$E2924-SUM($K2922:U2922)),0)),(IF($D2921&lt;LataProjekcji,IF((SUM($K2922:U2922)+12)&lt;$D2924,12,$D2924-SUM($K2922:U2922)),0)))),0),0)</f>
        <v>0</v>
      </c>
      <c r="W2922" s="565">
        <f ca="1">IF(AND($G2922,NOT(ISTEXT($G2921)),ISNUMBER(Poczatek),ISNUMBER(Koniec_Projekt)),IFERROR(IF($D2921=LataProjekcji,IF($F2921&gt;$E2924,$E2924,$F2921),IF($D2924&gt;=$E2924,(IF($D2921&lt;LataProjekcji,IF((SUM($K2922:V2922)+12)&lt;$E2924,12,$E2924-SUM($K2922:V2922)),0)),(IF($D2921&lt;LataProjekcji,IF((SUM($K2922:V2922)+12)&lt;$D2924,12,$D2924-SUM($K2922:V2922)),0)))),0),0)</f>
        <v>0</v>
      </c>
      <c r="X2922" s="565">
        <f ca="1">IF(AND($G2922,NOT(ISTEXT($G2921)),ISNUMBER(Poczatek),ISNUMBER(Koniec_Projekt)),IFERROR(IF($D2921=LataProjekcji,IF($F2921&gt;$E2924,$E2924,$F2921),IF($D2924&gt;=$E2924,(IF($D2921&lt;LataProjekcji,IF((SUM($K2922:W2922)+12)&lt;$E2924,12,$E2924-SUM($K2922:W2922)),0)),(IF($D2921&lt;LataProjekcji,IF((SUM($K2922:W2922)+12)&lt;$D2924,12,$D2924-SUM($K2922:W2922)),0)))),0),0)</f>
        <v>0</v>
      </c>
    </row>
    <row r="2923" spans="2:24" hidden="1">
      <c r="B2923" s="554" t="s">
        <v>806</v>
      </c>
      <c r="D2923" s="474">
        <f ca="1">D1757</f>
        <v>0</v>
      </c>
      <c r="E2923" s="474">
        <f ca="1">IF(D2922&gt;10,ROUND(D2923/12,2),D2923)</f>
        <v>0</v>
      </c>
      <c r="F2923" s="552">
        <f>Koniec_Projekt</f>
        <v>0</v>
      </c>
      <c r="G2923" s="330">
        <f>Miesiac_Koniec_Projekt</f>
        <v>0</v>
      </c>
      <c r="H2923" s="566" t="b">
        <f ca="1">SUM(K2923:X2923)=D2922</f>
        <v>1</v>
      </c>
      <c r="I2923" s="1" t="s">
        <v>739</v>
      </c>
      <c r="K2923" s="256">
        <f ca="1">IF(AND($G2922,NOT(ISTEXT($G2921)),ISNUMBER(Poczatek),ISNUMBER(Koniec_Projekt)),IFERROR(IF(LataProjekcji=$F2924,ROUND($D2922,0),ROUND(K2921*$E2923,0)),0),0)</f>
        <v>0</v>
      </c>
      <c r="L2923" s="5">
        <f ca="1">IF(AND($G2922,NOT(ISTEXT($G2921)),ISNUMBER(Poczatek),ISNUMBER(Koniec_Projekt)),IFERROR(IF(LataProjekcji=$F2924,ROUND($D2922-SUM(K2923:$K2923),0),ROUND(L2921*$E2923,0)),0),0)</f>
        <v>0</v>
      </c>
      <c r="M2923" s="5">
        <f ca="1">IF(AND($G2922,NOT(ISTEXT($G2921)),ISNUMBER(Poczatek),ISNUMBER(Koniec_Projekt)),IFERROR(IF(LataProjekcji=$F2924,ROUND($D2922-SUM($K2923:L2923),0),ROUND(M2921*$E2923,0)),0),0)</f>
        <v>0</v>
      </c>
      <c r="N2923" s="5">
        <f ca="1">IF(AND($G2922,NOT(ISTEXT($G2921)),ISNUMBER(Poczatek),ISNUMBER(Koniec_Projekt)),IFERROR(IF(LataProjekcji=$F2924,ROUND($D2922-SUM($K2923:M2923),0),ROUND(N2921*$E2923,0)),0),0)</f>
        <v>0</v>
      </c>
      <c r="O2923" s="5">
        <f ca="1">IF(AND($G2922,NOT(ISTEXT($G2921)),ISNUMBER(Poczatek),ISNUMBER(Koniec_Projekt)),IFERROR(IF(LataProjekcji=$F2924,ROUND($D2922-SUM($K2923:N2923),0),ROUND(O2921*$E2923,0)),0),0)</f>
        <v>0</v>
      </c>
      <c r="P2923" s="5">
        <f ca="1">IF(AND($G2922,NOT(ISTEXT($G2921)),ISNUMBER(Poczatek),ISNUMBER(Koniec_Projekt)),IFERROR(IF(LataProjekcji=$F2924,ROUND($D2922-SUM($K2923:O2923),0),ROUND(P2921*$E2923,0)),0),0)</f>
        <v>0</v>
      </c>
      <c r="Q2923" s="5">
        <f ca="1">IF(AND($G2922,NOT(ISTEXT($G2921)),ISNUMBER(Poczatek),ISNUMBER(Koniec_Projekt)),IFERROR(IF(LataProjekcji=$F2924,ROUND($D2922-SUM($K2923:P2923),0),ROUND(Q2921*$E2923,0)),0),0)</f>
        <v>0</v>
      </c>
      <c r="R2923" s="5">
        <f ca="1">IF(AND($G2922,NOT(ISTEXT($G2921)),ISNUMBER(Poczatek),ISNUMBER(Koniec_Projekt)),IFERROR(IF(LataProjekcji=$F2924,ROUND($D2922-SUM($K2923:Q2923),0),ROUND(R2921*$E2923,0)),0),0)</f>
        <v>0</v>
      </c>
      <c r="S2923" s="5">
        <f ca="1">IF(AND($G2922,NOT(ISTEXT($G2921)),ISNUMBER(Poczatek),ISNUMBER(Koniec_Projekt)),IFERROR(IF(LataProjekcji=$F2924,ROUND($D2922-SUM($K2923:R2923),0),ROUND(S2921*$E2923,0)),0),0)</f>
        <v>0</v>
      </c>
      <c r="T2923" s="5">
        <f ca="1">IF(AND($G2922,NOT(ISTEXT($G2921)),ISNUMBER(Poczatek),ISNUMBER(Koniec_Projekt)),IFERROR(IF(LataProjekcji=$F2924,ROUND($D2922-SUM($K2923:S2923),0),ROUND(T2921*$E2923,0)),0),0)</f>
        <v>0</v>
      </c>
      <c r="U2923" s="5">
        <f ca="1">IF(AND($G2922,NOT(ISTEXT($G2921)),ISNUMBER(Poczatek),ISNUMBER(Koniec_Projekt)),IFERROR(IF(LataProjekcji=$F2924,ROUND($D2922-SUM($K2923:T2923),0),ROUND(U2921*$E2923,0)),0),0)</f>
        <v>0</v>
      </c>
      <c r="V2923" s="5">
        <f ca="1">IF(AND($G2922,NOT(ISTEXT($G2921)),ISNUMBER(Poczatek),ISNUMBER(Koniec_Projekt)),IFERROR(IF(LataProjekcji=$F2924,ROUND($D2922-SUM($K2923:U2923),0),ROUND(V2921*$E2923,0)),0),0)</f>
        <v>0</v>
      </c>
      <c r="W2923" s="5">
        <f ca="1">IF(AND($G2922,NOT(ISTEXT($G2921)),ISNUMBER(Poczatek),ISNUMBER(Koniec_Projekt)),IFERROR(IF(LataProjekcji=$F2924,ROUND($D2922-SUM($K2923:V2923),0),ROUND(W2921*$E2923,0)),0),0)</f>
        <v>0</v>
      </c>
      <c r="X2923" s="5">
        <f ca="1">IF(AND($G2922,NOT(ISTEXT($G2921)),ISNUMBER(Poczatek),ISNUMBER(Koniec_Projekt)),IFERROR(IF(LataProjekcji=$F2924,ROUND($D2922-SUM($K2923:W2923),0),ROUND(X2921*$E2923,0)),0),0)</f>
        <v>0</v>
      </c>
    </row>
    <row r="2924" spans="2:24" hidden="1">
      <c r="B2924" s="554" t="s">
        <v>803</v>
      </c>
      <c r="D2924" s="1">
        <f ca="1">IFERROR(ROUNDUP(D2922/E2923,0),0)</f>
        <v>0</v>
      </c>
      <c r="E2924" s="1">
        <f ca="1">IF(D2924=0,0,DATEDIF(DATE(D2921,E2921,1),DATE(F2923,G2923,1),"m"))</f>
        <v>0</v>
      </c>
      <c r="F2924" s="1" t="str">
        <f ca="1">IFERROR(YEAR(G2921),"brak daty")</f>
        <v>brak daty</v>
      </c>
      <c r="G2924" s="1" t="str">
        <f ca="1">IFERROR(MONTH(G2921),"brak daty")</f>
        <v>brak daty</v>
      </c>
      <c r="I2924" s="1" t="s">
        <v>444</v>
      </c>
      <c r="K2924" s="5">
        <f ca="1">IF(AND($G2922,NOT(ISTEXT($G2921)),ISNUMBER(Poczatek),ISNUMBER(Koniec_Projekt)),IFERROR(IF(LataProjekcji=$F2923,IF(AND($G2923=$G2924,$F2923=$F2924),ROUND($D2922-SUM($K2924),0),ROUND(K2922*$E2923,0)),IF(LataProjekcji&gt;$F2923,0,ROUND(K2922*$E2923,0))),0),0)</f>
        <v>0</v>
      </c>
      <c r="L2924" s="5">
        <f ca="1">IF(AND($G2922,NOT(ISTEXT($G2921)),ISNUMBER(Poczatek),ISNUMBER(Koniec_Projekt)),IFERROR(IF(LataProjekcji=$F2923,IF(AND($G2923=$G2924,$F2923=$F2924),ROUND($D2922-SUM($K2924:K2924),0),ROUND(L2922*$E2923,0)),IF(LataProjekcji&gt;$F2923,0,ROUND(L2922*$E2923,0))),0),0)</f>
        <v>0</v>
      </c>
      <c r="M2924" s="5">
        <f ca="1">IF(AND($G2922,NOT(ISTEXT($G2921)),ISNUMBER(Poczatek),ISNUMBER(Koniec_Projekt)),IFERROR(IF(LataProjekcji=$F2923,IF(AND($G2923=$G2924,$F2923=$F2924),ROUND($D2922-SUM($K2924:L2924),0),ROUND(M2922*$E2923,0)),IF(LataProjekcji&gt;$F2923,0,ROUND(M2922*$E2923,0))),0),0)</f>
        <v>0</v>
      </c>
      <c r="N2924" s="5">
        <f ca="1">IF(AND($G2922,NOT(ISTEXT($G2921)),ISNUMBER(Poczatek),ISNUMBER(Koniec_Projekt)),IFERROR(IF(LataProjekcji=$F2923,IF(AND($G2923=$G2924,$F2923=$F2924),ROUND($D2922-SUM($K2924:M2924),0),ROUND(N2922*$E2923,0)),IF(LataProjekcji&gt;$F2923,0,ROUND(N2922*$E2923,0))),0),0)</f>
        <v>0</v>
      </c>
      <c r="O2924" s="5">
        <f ca="1">IF(AND($G2922,NOT(ISTEXT($G2921)),ISNUMBER(Poczatek),ISNUMBER(Koniec_Projekt)),IFERROR(IF(LataProjekcji=$F2923,IF(AND($G2923=$G2924,$F2923=$F2924),ROUND($D2922-SUM($K2924:N2924),0),ROUND(O2922*$E2923,0)),IF(LataProjekcji&gt;$F2923,0,ROUND(O2922*$E2923,0))),0),0)</f>
        <v>0</v>
      </c>
      <c r="P2924" s="5">
        <f ca="1">IF(AND($G2922,NOT(ISTEXT($G2921)),ISNUMBER(Poczatek),ISNUMBER(Koniec_Projekt)),IFERROR(IF(LataProjekcji=$F2923,IF(AND($G2923=$G2924,$F2923=$F2924),ROUND($D2922-SUM($K2924:O2924),0),ROUND(P2922*$E2923,0)),IF(LataProjekcji&gt;$F2923,0,ROUND(P2922*$E2923,0))),0),0)</f>
        <v>0</v>
      </c>
      <c r="Q2924" s="5">
        <f ca="1">IF(AND($G2922,NOT(ISTEXT($G2921)),ISNUMBER(Poczatek),ISNUMBER(Koniec_Projekt)),IFERROR(IF(LataProjekcji=$F2923,IF(AND($G2923=$G2924,$F2923=$F2924),ROUND($D2922-SUM($K2924:P2924),0),ROUND(Q2922*$E2923,0)),IF(LataProjekcji&gt;$F2923,0,ROUND(Q2922*$E2923,0))),0),0)</f>
        <v>0</v>
      </c>
      <c r="R2924" s="5">
        <f ca="1">IF(AND($G2922,NOT(ISTEXT($G2921)),ISNUMBER(Poczatek),ISNUMBER(Koniec_Projekt)),IFERROR(IF(LataProjekcji=$F2923,IF(AND($G2923=$G2924,$F2923=$F2924),ROUND($D2922-SUM($K2924:Q2924),0),ROUND(R2922*$E2923,0)),IF(LataProjekcji&gt;$F2923,0,ROUND(R2922*$E2923,0))),0),0)</f>
        <v>0</v>
      </c>
      <c r="S2924" s="5">
        <f ca="1">IF(AND($G2922,NOT(ISTEXT($G2921)),ISNUMBER(Poczatek),ISNUMBER(Koniec_Projekt)),IFERROR(IF(LataProjekcji=$F2923,IF(AND($G2923=$G2924,$F2923=$F2924),ROUND($D2922-SUM($K2924:R2924),0),ROUND(S2922*$E2923,0)),IF(LataProjekcji&gt;$F2923,0,ROUND(S2922*$E2923,0))),0),0)</f>
        <v>0</v>
      </c>
      <c r="T2924" s="5">
        <f ca="1">IF(AND($G2922,NOT(ISTEXT($G2921)),ISNUMBER(Poczatek),ISNUMBER(Koniec_Projekt)),IFERROR(IF(LataProjekcji=$F2923,IF(AND($G2923=$G2924,$F2923=$F2924),ROUND($D2922-SUM($K2924:S2924),0),ROUND(T2922*$E2923,0)),IF(LataProjekcji&gt;$F2923,0,ROUND(T2922*$E2923,0))),0),0)</f>
        <v>0</v>
      </c>
      <c r="U2924" s="5">
        <f ca="1">IF(AND($G2922,NOT(ISTEXT($G2921)),ISNUMBER(Poczatek),ISNUMBER(Koniec_Projekt)),IFERROR(IF(LataProjekcji=$F2923,IF(AND($G2923=$G2924,$F2923=$F2924),ROUND($D2922-SUM($K2924:T2924),0),ROUND(U2922*$E2923,0)),IF(LataProjekcji&gt;$F2923,0,ROUND(U2922*$E2923,0))),0),0)</f>
        <v>0</v>
      </c>
      <c r="V2924" s="5">
        <f ca="1">IF(AND($G2922,NOT(ISTEXT($G2921)),ISNUMBER(Poczatek),ISNUMBER(Koniec_Projekt)),IFERROR(IF(LataProjekcji=$F2923,IF(AND($G2923=$G2924,$F2923=$F2924),ROUND($D2922-SUM($K2924:U2924),0),ROUND(V2922*$E2923,0)),IF(LataProjekcji&gt;$F2923,0,ROUND(V2922*$E2923,0))),0),0)</f>
        <v>0</v>
      </c>
      <c r="W2924" s="5">
        <f ca="1">IF(AND($G2922,NOT(ISTEXT($G2921)),ISNUMBER(Poczatek),ISNUMBER(Koniec_Projekt)),IFERROR(IF(LataProjekcji=$F2923,IF(AND($G2923=$G2924,$F2923=$F2924),ROUND($D2922-SUM($K2924:V2924),0),ROUND(W2922*$E2923,0)),IF(LataProjekcji&gt;$F2923,0,ROUND(W2922*$E2923,0))),0),0)</f>
        <v>0</v>
      </c>
      <c r="X2924" s="5">
        <f ca="1">IF(AND($G2922,NOT(ISTEXT($G2921)),ISNUMBER(Poczatek),ISNUMBER(Koniec_Projekt)),IFERROR(IF(LataProjekcji=$F2923,IF(AND($G2923=$G2924,$F2923=$F2924),ROUND($D2922-SUM($K2924:W2924),0),ROUND(X2922*$E2923,0)),IF(LataProjekcji&gt;$F2923,0,ROUND(X2922*$E2923,0))),0),0)</f>
        <v>0</v>
      </c>
    </row>
    <row r="2925" spans="2:24" ht="12.75" hidden="1" thickBot="1">
      <c r="B2925" s="555" t="s">
        <v>804</v>
      </c>
      <c r="C2925" s="556"/>
      <c r="D2925" s="557">
        <f ca="1">IF(D2922&gt;10,ROUND((D2924-1)*E2923,0),E2923)</f>
        <v>0</v>
      </c>
      <c r="E2925" s="557">
        <f ca="1">D2922-D2925</f>
        <v>0</v>
      </c>
      <c r="F2925" s="556"/>
      <c r="G2925" s="556"/>
      <c r="H2925" s="556"/>
      <c r="I2925" s="556"/>
      <c r="J2925" s="556"/>
      <c r="K2925" s="556"/>
      <c r="L2925" s="556"/>
      <c r="M2925" s="556"/>
      <c r="N2925" s="556"/>
      <c r="O2925" s="556"/>
      <c r="P2925" s="556"/>
      <c r="Q2925" s="556"/>
      <c r="R2925" s="556"/>
      <c r="S2925" s="556"/>
      <c r="T2925" s="556"/>
      <c r="U2925" s="556"/>
      <c r="V2925" s="556"/>
      <c r="W2925" s="556"/>
      <c r="X2925" s="556"/>
    </row>
    <row r="2926" spans="2:24" ht="12.75" hidden="1" thickTop="1"/>
    <row r="2927" spans="2:24" ht="12.75" hidden="1" thickBot="1">
      <c r="B2927" s="558" t="str">
        <f ca="1">"nazwa ST: "&amp;B1761</f>
        <v>nazwa ST: 0</v>
      </c>
      <c r="C2927" s="558"/>
      <c r="D2927" s="559">
        <f>D1761</f>
        <v>179</v>
      </c>
      <c r="E2927" s="558"/>
      <c r="F2927" s="558"/>
      <c r="G2927" s="558"/>
      <c r="H2927" s="558"/>
      <c r="I2927" s="558"/>
      <c r="J2927" s="558"/>
      <c r="K2927" s="567" t="str">
        <f t="shared" ref="K2927:X2927" si="1797">LataProjekcji</f>
        <v>Uzupełnij dane</v>
      </c>
      <c r="L2927" s="567" t="str">
        <f t="shared" si="1797"/>
        <v/>
      </c>
      <c r="M2927" s="567" t="str">
        <f t="shared" si="1797"/>
        <v/>
      </c>
      <c r="N2927" s="567" t="str">
        <f t="shared" si="1797"/>
        <v/>
      </c>
      <c r="O2927" s="567" t="str">
        <f t="shared" si="1797"/>
        <v/>
      </c>
      <c r="P2927" s="567" t="str">
        <f t="shared" si="1797"/>
        <v/>
      </c>
      <c r="Q2927" s="567" t="str">
        <f t="shared" si="1797"/>
        <v/>
      </c>
      <c r="R2927" s="567" t="str">
        <f t="shared" si="1797"/>
        <v/>
      </c>
      <c r="S2927" s="567" t="str">
        <f t="shared" si="1797"/>
        <v/>
      </c>
      <c r="T2927" s="567" t="str">
        <f t="shared" si="1797"/>
        <v/>
      </c>
      <c r="U2927" s="567" t="str">
        <f t="shared" si="1797"/>
        <v/>
      </c>
      <c r="V2927" s="567" t="str">
        <f t="shared" si="1797"/>
        <v/>
      </c>
      <c r="W2927" s="567" t="str">
        <f t="shared" si="1797"/>
        <v/>
      </c>
      <c r="X2927" s="567" t="str">
        <f t="shared" si="1797"/>
        <v/>
      </c>
    </row>
    <row r="2928" spans="2:24" hidden="1">
      <c r="B2928" s="554" t="s">
        <v>805</v>
      </c>
      <c r="D2928" s="1">
        <f ca="1">D1762</f>
        <v>1900</v>
      </c>
      <c r="E2928" s="1">
        <f ca="1">E1762</f>
        <v>1</v>
      </c>
      <c r="F2928" s="1">
        <f ca="1">IF(D2929&gt;10,F1762,1)</f>
        <v>1</v>
      </c>
      <c r="G2928" s="553" t="str">
        <f ca="1">IF(ISBLANK(OFFSET($E$269,$D2927,0)),"brak daty",IF(D2929&gt;10,EDATE(OFFSET($E$269,$D2927,0),D2931),DATE(D2928,E2928,1)))</f>
        <v>brak daty</v>
      </c>
      <c r="H2928" s="566" t="b">
        <f ca="1">SUM(K2928:X2928)=D2931</f>
        <v>1</v>
      </c>
      <c r="I2928" s="1" t="s">
        <v>801</v>
      </c>
      <c r="K2928" s="5">
        <f ca="1">IF(AND($G2929,NOT(ISTEXT($G2928)),ISNUMBER(Poczatek),ISNUMBER(Koniec_Projekt)),IFERROR(IF($D2928=LataProjekcji,$F2928,IF($D2928&lt;LataProjekcji,IF((SUM(K2928)+12)&lt;$D2931,12,$D2931-SUM(K2928)),0)),0),0)</f>
        <v>0</v>
      </c>
      <c r="L2928" s="5">
        <f ca="1">IF(AND($G2929,NOT(ISTEXT($G2928)),ISNUMBER(Poczatek),ISNUMBER(Koniec_Projekt)),IFERROR(IF($D2928=LataProjekcji,$F2928,IF($D2928&lt;LataProjekcji,IF((SUM($K2928:K2928)+12)&lt;$D2931,12,$D2931-SUM($K2928:K2928)),0)),0),0)</f>
        <v>0</v>
      </c>
      <c r="M2928" s="5">
        <f ca="1">IF(AND($G2929,NOT(ISTEXT($G2928)),ISNUMBER(Poczatek),ISNUMBER(Koniec_Projekt)),IFERROR(IF($D2928=LataProjekcji,$F2928,IF($D2928&lt;LataProjekcji,IF((SUM($K2928:L2928)+12)&lt;$D2931,12,$D2931-SUM($K2928:L2928)),0)),0),0)</f>
        <v>0</v>
      </c>
      <c r="N2928" s="5">
        <f ca="1">IF(AND($G2929,NOT(ISTEXT($G2928)),ISNUMBER(Poczatek),ISNUMBER(Koniec_Projekt)),IFERROR(IF($D2928=LataProjekcji,$F2928,IF($D2928&lt;LataProjekcji,IF((SUM($K2928:M2928)+12)&lt;$D2931,12,$D2931-SUM($K2928:M2928)),0)),0),0)</f>
        <v>0</v>
      </c>
      <c r="O2928" s="5">
        <f ca="1">IF(AND($G2929,NOT(ISTEXT($G2928)),ISNUMBER(Poczatek),ISNUMBER(Koniec_Projekt)),IFERROR(IF($D2928=LataProjekcji,$F2928,IF($D2928&lt;LataProjekcji,IF((SUM($K2928:N2928)+12)&lt;$D2931,12,$D2931-SUM($K2928:N2928)),0)),0),0)</f>
        <v>0</v>
      </c>
      <c r="P2928" s="5">
        <f ca="1">IF(AND($G2929,NOT(ISTEXT($G2928)),ISNUMBER(Poczatek),ISNUMBER(Koniec_Projekt)),IFERROR(IF($D2928=LataProjekcji,$F2928,IF($D2928&lt;LataProjekcji,IF((SUM($K2928:O2928)+12)&lt;$D2931,12,$D2931-SUM($K2928:O2928)),0)),0),0)</f>
        <v>0</v>
      </c>
      <c r="Q2928" s="5">
        <f ca="1">IF(AND($G2929,NOT(ISTEXT($G2928)),ISNUMBER(Poczatek),ISNUMBER(Koniec_Projekt)),IFERROR(IF($D2928=LataProjekcji,$F2928,IF($D2928&lt;LataProjekcji,IF((SUM($K2928:P2928)+12)&lt;$D2931,12,$D2931-SUM($K2928:P2928)),0)),0),0)</f>
        <v>0</v>
      </c>
      <c r="R2928" s="5">
        <f ca="1">IF(AND($G2929,NOT(ISTEXT($G2928)),ISNUMBER(Poczatek),ISNUMBER(Koniec_Projekt)),IFERROR(IF($D2928=LataProjekcji,$F2928,IF($D2928&lt;LataProjekcji,IF((SUM($K2928:Q2928)+12)&lt;$D2931,12,$D2931-SUM($K2928:Q2928)),0)),0),0)</f>
        <v>0</v>
      </c>
      <c r="S2928" s="5">
        <f ca="1">IF(AND($G2929,NOT(ISTEXT($G2928)),ISNUMBER(Poczatek),ISNUMBER(Koniec_Projekt)),IFERROR(IF($D2928=LataProjekcji,$F2928,IF($D2928&lt;LataProjekcji,IF((SUM($K2928:R2928)+12)&lt;$D2931,12,$D2931-SUM($K2928:R2928)),0)),0),0)</f>
        <v>0</v>
      </c>
      <c r="T2928" s="5">
        <f ca="1">IF(AND($G2929,NOT(ISTEXT($G2928)),ISNUMBER(Poczatek),ISNUMBER(Koniec_Projekt)),IFERROR(IF($D2928=LataProjekcji,$F2928,IF($D2928&lt;LataProjekcji,IF((SUM($K2928:S2928)+12)&lt;$D2931,12,$D2931-SUM($K2928:S2928)),0)),0),0)</f>
        <v>0</v>
      </c>
      <c r="U2928" s="5">
        <f ca="1">IF(AND($G2929,NOT(ISTEXT($G2928)),ISNUMBER(Poczatek),ISNUMBER(Koniec_Projekt)),IFERROR(IF($D2928=LataProjekcji,$F2928,IF($D2928&lt;LataProjekcji,IF((SUM($K2928:T2928)+12)&lt;$D2931,12,$D2931-SUM($K2928:T2928)),0)),0),0)</f>
        <v>0</v>
      </c>
      <c r="V2928" s="5">
        <f ca="1">IF(AND($G2929,NOT(ISTEXT($G2928)),ISNUMBER(Poczatek),ISNUMBER(Koniec_Projekt)),IFERROR(IF($D2928=LataProjekcji,$F2928,IF($D2928&lt;LataProjekcji,IF((SUM($K2928:U2928)+12)&lt;$D2931,12,$D2931-SUM($K2928:U2928)),0)),0),0)</f>
        <v>0</v>
      </c>
      <c r="W2928" s="5">
        <f ca="1">IF(AND($G2929,NOT(ISTEXT($G2928)),ISNUMBER(Poczatek),ISNUMBER(Koniec_Projekt)),IFERROR(IF($D2928=LataProjekcji,$F2928,IF($D2928&lt;LataProjekcji,IF((SUM($K2928:V2928)+12)&lt;$D2931,12,$D2931-SUM($K2928:V2928)),0)),0),0)</f>
        <v>0</v>
      </c>
      <c r="X2928" s="5">
        <f ca="1">IF(AND($G2929,NOT(ISTEXT($G2928)),ISNUMBER(Poczatek),ISNUMBER(Koniec_Projekt)),IFERROR(IF($D2928=LataProjekcji,$F2928,IF($D2928&lt;LataProjekcji,IF((SUM($K2928:W2928)+12)&lt;$D2931,12,$D2931-SUM($K2928:W2928)),0)),0),0)</f>
        <v>0</v>
      </c>
    </row>
    <row r="2929" spans="2:24" hidden="1">
      <c r="B2929" s="554" t="s">
        <v>807</v>
      </c>
      <c r="D2929" s="5">
        <f ca="1">D1763</f>
        <v>0</v>
      </c>
      <c r="E2929" s="474">
        <f ca="1">E1763</f>
        <v>0</v>
      </c>
      <c r="F2929" s="474">
        <f ca="1">F1763</f>
        <v>0</v>
      </c>
      <c r="G2929" s="1" t="b">
        <f>NOT(ISBLANK(am_maszyny))</f>
        <v>0</v>
      </c>
      <c r="H2929" s="566" t="b">
        <f ca="1">SUM(K2929:X2929)=E2931</f>
        <v>1</v>
      </c>
      <c r="I2929" s="1" t="s">
        <v>802</v>
      </c>
      <c r="K2929" s="565">
        <f ca="1">IF(AND($G2929,NOT(ISTEXT($G2928)),ISNUMBER(Poczatek),ISNUMBER(Koniec_Projekt)),IFERROR(IF($D2928=LataProjekcji,IF($F2928&gt;$E2931,$E2931,$F2928),IF($D2931&gt;=$E2931,(IF($D2928&lt;LataProjekcji,IF((SUM(J2929:$K2929)+12)&lt;$E2931,12,$E2931-SUM(J2929:$K2929)),0)),(IF($D2928&lt;LataProjekcji,IF((SUM(J2929:$K2929)+12)&lt;$D2931,12,$D2931-SUM(J2929:$K2929)),0)))),0),0)</f>
        <v>0</v>
      </c>
      <c r="L2929" s="565">
        <f ca="1">IF(AND($G2929,NOT(ISTEXT($G2928)),ISNUMBER(Poczatek),ISNUMBER(Koniec_Projekt)),IFERROR(IF($D2928=LataProjekcji,IF($F2928&gt;$E2931,$E2931,$F2928),IF($D2931&gt;=$E2931,(IF($D2928&lt;LataProjekcji,IF((SUM($K2929:K2929)+12)&lt;$E2931,12,$E2931-SUM($K2929:K2929)),0)),(IF($D2928&lt;LataProjekcji,IF((SUM($K2929:K2929)+12)&lt;$D2931,12,$D2931-SUM($K2929:K2929)),0)))),0),0)</f>
        <v>0</v>
      </c>
      <c r="M2929" s="565">
        <f ca="1">IF(AND($G2929,NOT(ISTEXT($G2928)),ISNUMBER(Poczatek),ISNUMBER(Koniec_Projekt)),IFERROR(IF($D2928=LataProjekcji,IF($F2928&gt;$E2931,$E2931,$F2928),IF($D2931&gt;=$E2931,(IF($D2928&lt;LataProjekcji,IF((SUM($K2929:L2929)+12)&lt;$E2931,12,$E2931-SUM($K2929:L2929)),0)),(IF($D2928&lt;LataProjekcji,IF((SUM($K2929:L2929)+12)&lt;$D2931,12,$D2931-SUM($K2929:L2929)),0)))),0),0)</f>
        <v>0</v>
      </c>
      <c r="N2929" s="565">
        <f ca="1">IF(AND($G2929,NOT(ISTEXT($G2928)),ISNUMBER(Poczatek),ISNUMBER(Koniec_Projekt)),IFERROR(IF($D2928=LataProjekcji,IF($F2928&gt;$E2931,$E2931,$F2928),IF($D2931&gt;=$E2931,(IF($D2928&lt;LataProjekcji,IF((SUM($K2929:M2929)+12)&lt;$E2931,12,$E2931-SUM($K2929:M2929)),0)),(IF($D2928&lt;LataProjekcji,IF((SUM($K2929:M2929)+12)&lt;$D2931,12,$D2931-SUM($K2929:M2929)),0)))),0),0)</f>
        <v>0</v>
      </c>
      <c r="O2929" s="565">
        <f ca="1">IF(AND($G2929,NOT(ISTEXT($G2928)),ISNUMBER(Poczatek),ISNUMBER(Koniec_Projekt)),IFERROR(IF($D2928=LataProjekcji,IF($F2928&gt;$E2931,$E2931,$F2928),IF($D2931&gt;=$E2931,(IF($D2928&lt;LataProjekcji,IF((SUM($K2929:N2929)+12)&lt;$E2931,12,$E2931-SUM($K2929:N2929)),0)),(IF($D2928&lt;LataProjekcji,IF((SUM($K2929:N2929)+12)&lt;$D2931,12,$D2931-SUM($K2929:N2929)),0)))),0),0)</f>
        <v>0</v>
      </c>
      <c r="P2929" s="565">
        <f ca="1">IF(AND($G2929,NOT(ISTEXT($G2928)),ISNUMBER(Poczatek),ISNUMBER(Koniec_Projekt)),IFERROR(IF($D2928=LataProjekcji,IF($F2928&gt;$E2931,$E2931,$F2928),IF($D2931&gt;=$E2931,(IF($D2928&lt;LataProjekcji,IF((SUM($K2929:O2929)+12)&lt;$E2931,12,$E2931-SUM($K2929:O2929)),0)),(IF($D2928&lt;LataProjekcji,IF((SUM($K2929:O2929)+12)&lt;$D2931,12,$D2931-SUM($K2929:O2929)),0)))),0),0)</f>
        <v>0</v>
      </c>
      <c r="Q2929" s="565">
        <f ca="1">IF(AND($G2929,NOT(ISTEXT($G2928)),ISNUMBER(Poczatek),ISNUMBER(Koniec_Projekt)),IFERROR(IF($D2928=LataProjekcji,IF($F2928&gt;$E2931,$E2931,$F2928),IF($D2931&gt;=$E2931,(IF($D2928&lt;LataProjekcji,IF((SUM($K2929:P2929)+12)&lt;$E2931,12,$E2931-SUM($K2929:P2929)),0)),(IF($D2928&lt;LataProjekcji,IF((SUM($K2929:P2929)+12)&lt;$D2931,12,$D2931-SUM($K2929:P2929)),0)))),0),0)</f>
        <v>0</v>
      </c>
      <c r="R2929" s="565">
        <f ca="1">IF(AND($G2929,NOT(ISTEXT($G2928)),ISNUMBER(Poczatek),ISNUMBER(Koniec_Projekt)),IFERROR(IF($D2928=LataProjekcji,IF($F2928&gt;$E2931,$E2931,$F2928),IF($D2931&gt;=$E2931,(IF($D2928&lt;LataProjekcji,IF((SUM($K2929:Q2929)+12)&lt;$E2931,12,$E2931-SUM($K2929:Q2929)),0)),(IF($D2928&lt;LataProjekcji,IF((SUM($K2929:Q2929)+12)&lt;$D2931,12,$D2931-SUM($K2929:Q2929)),0)))),0),0)</f>
        <v>0</v>
      </c>
      <c r="S2929" s="565">
        <f ca="1">IF(AND($G2929,NOT(ISTEXT($G2928)),ISNUMBER(Poczatek),ISNUMBER(Koniec_Projekt)),IFERROR(IF($D2928=LataProjekcji,IF($F2928&gt;$E2931,$E2931,$F2928),IF($D2931&gt;=$E2931,(IF($D2928&lt;LataProjekcji,IF((SUM($K2929:R2929)+12)&lt;$E2931,12,$E2931-SUM($K2929:R2929)),0)),(IF($D2928&lt;LataProjekcji,IF((SUM($K2929:R2929)+12)&lt;$D2931,12,$D2931-SUM($K2929:R2929)),0)))),0),0)</f>
        <v>0</v>
      </c>
      <c r="T2929" s="565">
        <f ca="1">IF(AND($G2929,NOT(ISTEXT($G2928)),ISNUMBER(Poczatek),ISNUMBER(Koniec_Projekt)),IFERROR(IF($D2928=LataProjekcji,IF($F2928&gt;$E2931,$E2931,$F2928),IF($D2931&gt;=$E2931,(IF($D2928&lt;LataProjekcji,IF((SUM($K2929:S2929)+12)&lt;$E2931,12,$E2931-SUM($K2929:S2929)),0)),(IF($D2928&lt;LataProjekcji,IF((SUM($K2929:S2929)+12)&lt;$D2931,12,$D2931-SUM($K2929:S2929)),0)))),0),0)</f>
        <v>0</v>
      </c>
      <c r="U2929" s="565">
        <f ca="1">IF(AND($G2929,NOT(ISTEXT($G2928)),ISNUMBER(Poczatek),ISNUMBER(Koniec_Projekt)),IFERROR(IF($D2928=LataProjekcji,IF($F2928&gt;$E2931,$E2931,$F2928),IF($D2931&gt;=$E2931,(IF($D2928&lt;LataProjekcji,IF((SUM($K2929:T2929)+12)&lt;$E2931,12,$E2931-SUM($K2929:T2929)),0)),(IF($D2928&lt;LataProjekcji,IF((SUM($K2929:T2929)+12)&lt;$D2931,12,$D2931-SUM($K2929:T2929)),0)))),0),0)</f>
        <v>0</v>
      </c>
      <c r="V2929" s="565">
        <f ca="1">IF(AND($G2929,NOT(ISTEXT($G2928)),ISNUMBER(Poczatek),ISNUMBER(Koniec_Projekt)),IFERROR(IF($D2928=LataProjekcji,IF($F2928&gt;$E2931,$E2931,$F2928),IF($D2931&gt;=$E2931,(IF($D2928&lt;LataProjekcji,IF((SUM($K2929:U2929)+12)&lt;$E2931,12,$E2931-SUM($K2929:U2929)),0)),(IF($D2928&lt;LataProjekcji,IF((SUM($K2929:U2929)+12)&lt;$D2931,12,$D2931-SUM($K2929:U2929)),0)))),0),0)</f>
        <v>0</v>
      </c>
      <c r="W2929" s="565">
        <f ca="1">IF(AND($G2929,NOT(ISTEXT($G2928)),ISNUMBER(Poczatek),ISNUMBER(Koniec_Projekt)),IFERROR(IF($D2928=LataProjekcji,IF($F2928&gt;$E2931,$E2931,$F2928),IF($D2931&gt;=$E2931,(IF($D2928&lt;LataProjekcji,IF((SUM($K2929:V2929)+12)&lt;$E2931,12,$E2931-SUM($K2929:V2929)),0)),(IF($D2928&lt;LataProjekcji,IF((SUM($K2929:V2929)+12)&lt;$D2931,12,$D2931-SUM($K2929:V2929)),0)))),0),0)</f>
        <v>0</v>
      </c>
      <c r="X2929" s="565">
        <f ca="1">IF(AND($G2929,NOT(ISTEXT($G2928)),ISNUMBER(Poczatek),ISNUMBER(Koniec_Projekt)),IFERROR(IF($D2928=LataProjekcji,IF($F2928&gt;$E2931,$E2931,$F2928),IF($D2931&gt;=$E2931,(IF($D2928&lt;LataProjekcji,IF((SUM($K2929:W2929)+12)&lt;$E2931,12,$E2931-SUM($K2929:W2929)),0)),(IF($D2928&lt;LataProjekcji,IF((SUM($K2929:W2929)+12)&lt;$D2931,12,$D2931-SUM($K2929:W2929)),0)))),0),0)</f>
        <v>0</v>
      </c>
    </row>
    <row r="2930" spans="2:24" hidden="1">
      <c r="B2930" s="554" t="s">
        <v>806</v>
      </c>
      <c r="D2930" s="474">
        <f ca="1">D1764</f>
        <v>0</v>
      </c>
      <c r="E2930" s="474">
        <f ca="1">IF(D2929&gt;10,ROUND(D2930/12,2),D2930)</f>
        <v>0</v>
      </c>
      <c r="F2930" s="552">
        <f>Koniec_Projekt</f>
        <v>0</v>
      </c>
      <c r="G2930" s="330">
        <f>Miesiac_Koniec_Projekt</f>
        <v>0</v>
      </c>
      <c r="H2930" s="566" t="b">
        <f ca="1">SUM(K2930:X2930)=D2929</f>
        <v>1</v>
      </c>
      <c r="I2930" s="1" t="s">
        <v>739</v>
      </c>
      <c r="K2930" s="256">
        <f ca="1">IF(AND($G2929,NOT(ISTEXT($G2928)),ISNUMBER(Poczatek),ISNUMBER(Koniec_Projekt)),IFERROR(IF(LataProjekcji=$F2931,ROUND($D2929,0),ROUND(K2928*$E2930,0)),0),0)</f>
        <v>0</v>
      </c>
      <c r="L2930" s="5">
        <f ca="1">IF(AND($G2929,NOT(ISTEXT($G2928)),ISNUMBER(Poczatek),ISNUMBER(Koniec_Projekt)),IFERROR(IF(LataProjekcji=$F2931,ROUND($D2929-SUM(K2930:$K2930),0),ROUND(L2928*$E2930,0)),0),0)</f>
        <v>0</v>
      </c>
      <c r="M2930" s="5">
        <f ca="1">IF(AND($G2929,NOT(ISTEXT($G2928)),ISNUMBER(Poczatek),ISNUMBER(Koniec_Projekt)),IFERROR(IF(LataProjekcji=$F2931,ROUND($D2929-SUM($K2930:L2930),0),ROUND(M2928*$E2930,0)),0),0)</f>
        <v>0</v>
      </c>
      <c r="N2930" s="5">
        <f ca="1">IF(AND($G2929,NOT(ISTEXT($G2928)),ISNUMBER(Poczatek),ISNUMBER(Koniec_Projekt)),IFERROR(IF(LataProjekcji=$F2931,ROUND($D2929-SUM($K2930:M2930),0),ROUND(N2928*$E2930,0)),0),0)</f>
        <v>0</v>
      </c>
      <c r="O2930" s="5">
        <f ca="1">IF(AND($G2929,NOT(ISTEXT($G2928)),ISNUMBER(Poczatek),ISNUMBER(Koniec_Projekt)),IFERROR(IF(LataProjekcji=$F2931,ROUND($D2929-SUM($K2930:N2930),0),ROUND(O2928*$E2930,0)),0),0)</f>
        <v>0</v>
      </c>
      <c r="P2930" s="5">
        <f ca="1">IF(AND($G2929,NOT(ISTEXT($G2928)),ISNUMBER(Poczatek),ISNUMBER(Koniec_Projekt)),IFERROR(IF(LataProjekcji=$F2931,ROUND($D2929-SUM($K2930:O2930),0),ROUND(P2928*$E2930,0)),0),0)</f>
        <v>0</v>
      </c>
      <c r="Q2930" s="5">
        <f ca="1">IF(AND($G2929,NOT(ISTEXT($G2928)),ISNUMBER(Poczatek),ISNUMBER(Koniec_Projekt)),IFERROR(IF(LataProjekcji=$F2931,ROUND($D2929-SUM($K2930:P2930),0),ROUND(Q2928*$E2930,0)),0),0)</f>
        <v>0</v>
      </c>
      <c r="R2930" s="5">
        <f ca="1">IF(AND($G2929,NOT(ISTEXT($G2928)),ISNUMBER(Poczatek),ISNUMBER(Koniec_Projekt)),IFERROR(IF(LataProjekcji=$F2931,ROUND($D2929-SUM($K2930:Q2930),0),ROUND(R2928*$E2930,0)),0),0)</f>
        <v>0</v>
      </c>
      <c r="S2930" s="5">
        <f ca="1">IF(AND($G2929,NOT(ISTEXT($G2928)),ISNUMBER(Poczatek),ISNUMBER(Koniec_Projekt)),IFERROR(IF(LataProjekcji=$F2931,ROUND($D2929-SUM($K2930:R2930),0),ROUND(S2928*$E2930,0)),0),0)</f>
        <v>0</v>
      </c>
      <c r="T2930" s="5">
        <f ca="1">IF(AND($G2929,NOT(ISTEXT($G2928)),ISNUMBER(Poczatek),ISNUMBER(Koniec_Projekt)),IFERROR(IF(LataProjekcji=$F2931,ROUND($D2929-SUM($K2930:S2930),0),ROUND(T2928*$E2930,0)),0),0)</f>
        <v>0</v>
      </c>
      <c r="U2930" s="5">
        <f ca="1">IF(AND($G2929,NOT(ISTEXT($G2928)),ISNUMBER(Poczatek),ISNUMBER(Koniec_Projekt)),IFERROR(IF(LataProjekcji=$F2931,ROUND($D2929-SUM($K2930:T2930),0),ROUND(U2928*$E2930,0)),0),0)</f>
        <v>0</v>
      </c>
      <c r="V2930" s="5">
        <f ca="1">IF(AND($G2929,NOT(ISTEXT($G2928)),ISNUMBER(Poczatek),ISNUMBER(Koniec_Projekt)),IFERROR(IF(LataProjekcji=$F2931,ROUND($D2929-SUM($K2930:U2930),0),ROUND(V2928*$E2930,0)),0),0)</f>
        <v>0</v>
      </c>
      <c r="W2930" s="5">
        <f ca="1">IF(AND($G2929,NOT(ISTEXT($G2928)),ISNUMBER(Poczatek),ISNUMBER(Koniec_Projekt)),IFERROR(IF(LataProjekcji=$F2931,ROUND($D2929-SUM($K2930:V2930),0),ROUND(W2928*$E2930,0)),0),0)</f>
        <v>0</v>
      </c>
      <c r="X2930" s="5">
        <f ca="1">IF(AND($G2929,NOT(ISTEXT($G2928)),ISNUMBER(Poczatek),ISNUMBER(Koniec_Projekt)),IFERROR(IF(LataProjekcji=$F2931,ROUND($D2929-SUM($K2930:W2930),0),ROUND(X2928*$E2930,0)),0),0)</f>
        <v>0</v>
      </c>
    </row>
    <row r="2931" spans="2:24" hidden="1">
      <c r="B2931" s="554" t="s">
        <v>803</v>
      </c>
      <c r="D2931" s="1">
        <f ca="1">IFERROR(ROUNDUP(D2929/E2930,0),0)</f>
        <v>0</v>
      </c>
      <c r="E2931" s="1">
        <f ca="1">IF(D2931=0,0,DATEDIF(DATE(D2928,E2928,1),DATE(F2930,G2930,1),"m"))</f>
        <v>0</v>
      </c>
      <c r="F2931" s="1" t="str">
        <f ca="1">IFERROR(YEAR(G2928),"brak daty")</f>
        <v>brak daty</v>
      </c>
      <c r="G2931" s="1" t="str">
        <f ca="1">IFERROR(MONTH(G2928),"brak daty")</f>
        <v>brak daty</v>
      </c>
      <c r="I2931" s="1" t="s">
        <v>444</v>
      </c>
      <c r="K2931" s="5">
        <f ca="1">IF(AND($G2929,NOT(ISTEXT($G2928)),ISNUMBER(Poczatek),ISNUMBER(Koniec_Projekt)),IFERROR(IF(LataProjekcji=$F2930,IF(AND($G2930=$G2931,$F2930=$F2931),ROUND($D2929-SUM($K2931),0),ROUND(K2929*$E2930,0)),IF(LataProjekcji&gt;$F2930,0,ROUND(K2929*$E2930,0))),0),0)</f>
        <v>0</v>
      </c>
      <c r="L2931" s="5">
        <f ca="1">IF(AND($G2929,NOT(ISTEXT($G2928)),ISNUMBER(Poczatek),ISNUMBER(Koniec_Projekt)),IFERROR(IF(LataProjekcji=$F2930,IF(AND($G2930=$G2931,$F2930=$F2931),ROUND($D2929-SUM($K2931:K2931),0),ROUND(L2929*$E2930,0)),IF(LataProjekcji&gt;$F2930,0,ROUND(L2929*$E2930,0))),0),0)</f>
        <v>0</v>
      </c>
      <c r="M2931" s="5">
        <f ca="1">IF(AND($G2929,NOT(ISTEXT($G2928)),ISNUMBER(Poczatek),ISNUMBER(Koniec_Projekt)),IFERROR(IF(LataProjekcji=$F2930,IF(AND($G2930=$G2931,$F2930=$F2931),ROUND($D2929-SUM($K2931:L2931),0),ROUND(M2929*$E2930,0)),IF(LataProjekcji&gt;$F2930,0,ROUND(M2929*$E2930,0))),0),0)</f>
        <v>0</v>
      </c>
      <c r="N2931" s="5">
        <f ca="1">IF(AND($G2929,NOT(ISTEXT($G2928)),ISNUMBER(Poczatek),ISNUMBER(Koniec_Projekt)),IFERROR(IF(LataProjekcji=$F2930,IF(AND($G2930=$G2931,$F2930=$F2931),ROUND($D2929-SUM($K2931:M2931),0),ROUND(N2929*$E2930,0)),IF(LataProjekcji&gt;$F2930,0,ROUND(N2929*$E2930,0))),0),0)</f>
        <v>0</v>
      </c>
      <c r="O2931" s="5">
        <f ca="1">IF(AND($G2929,NOT(ISTEXT($G2928)),ISNUMBER(Poczatek),ISNUMBER(Koniec_Projekt)),IFERROR(IF(LataProjekcji=$F2930,IF(AND($G2930=$G2931,$F2930=$F2931),ROUND($D2929-SUM($K2931:N2931),0),ROUND(O2929*$E2930,0)),IF(LataProjekcji&gt;$F2930,0,ROUND(O2929*$E2930,0))),0),0)</f>
        <v>0</v>
      </c>
      <c r="P2931" s="5">
        <f ca="1">IF(AND($G2929,NOT(ISTEXT($G2928)),ISNUMBER(Poczatek),ISNUMBER(Koniec_Projekt)),IFERROR(IF(LataProjekcji=$F2930,IF(AND($G2930=$G2931,$F2930=$F2931),ROUND($D2929-SUM($K2931:O2931),0),ROUND(P2929*$E2930,0)),IF(LataProjekcji&gt;$F2930,0,ROUND(P2929*$E2930,0))),0),0)</f>
        <v>0</v>
      </c>
      <c r="Q2931" s="5">
        <f ca="1">IF(AND($G2929,NOT(ISTEXT($G2928)),ISNUMBER(Poczatek),ISNUMBER(Koniec_Projekt)),IFERROR(IF(LataProjekcji=$F2930,IF(AND($G2930=$G2931,$F2930=$F2931),ROUND($D2929-SUM($K2931:P2931),0),ROUND(Q2929*$E2930,0)),IF(LataProjekcji&gt;$F2930,0,ROUND(Q2929*$E2930,0))),0),0)</f>
        <v>0</v>
      </c>
      <c r="R2931" s="5">
        <f ca="1">IF(AND($G2929,NOT(ISTEXT($G2928)),ISNUMBER(Poczatek),ISNUMBER(Koniec_Projekt)),IFERROR(IF(LataProjekcji=$F2930,IF(AND($G2930=$G2931,$F2930=$F2931),ROUND($D2929-SUM($K2931:Q2931),0),ROUND(R2929*$E2930,0)),IF(LataProjekcji&gt;$F2930,0,ROUND(R2929*$E2930,0))),0),0)</f>
        <v>0</v>
      </c>
      <c r="S2931" s="5">
        <f ca="1">IF(AND($G2929,NOT(ISTEXT($G2928)),ISNUMBER(Poczatek),ISNUMBER(Koniec_Projekt)),IFERROR(IF(LataProjekcji=$F2930,IF(AND($G2930=$G2931,$F2930=$F2931),ROUND($D2929-SUM($K2931:R2931),0),ROUND(S2929*$E2930,0)),IF(LataProjekcji&gt;$F2930,0,ROUND(S2929*$E2930,0))),0),0)</f>
        <v>0</v>
      </c>
      <c r="T2931" s="5">
        <f ca="1">IF(AND($G2929,NOT(ISTEXT($G2928)),ISNUMBER(Poczatek),ISNUMBER(Koniec_Projekt)),IFERROR(IF(LataProjekcji=$F2930,IF(AND($G2930=$G2931,$F2930=$F2931),ROUND($D2929-SUM($K2931:S2931),0),ROUND(T2929*$E2930,0)),IF(LataProjekcji&gt;$F2930,0,ROUND(T2929*$E2930,0))),0),0)</f>
        <v>0</v>
      </c>
      <c r="U2931" s="5">
        <f ca="1">IF(AND($G2929,NOT(ISTEXT($G2928)),ISNUMBER(Poczatek),ISNUMBER(Koniec_Projekt)),IFERROR(IF(LataProjekcji=$F2930,IF(AND($G2930=$G2931,$F2930=$F2931),ROUND($D2929-SUM($K2931:T2931),0),ROUND(U2929*$E2930,0)),IF(LataProjekcji&gt;$F2930,0,ROUND(U2929*$E2930,0))),0),0)</f>
        <v>0</v>
      </c>
      <c r="V2931" s="5">
        <f ca="1">IF(AND($G2929,NOT(ISTEXT($G2928)),ISNUMBER(Poczatek),ISNUMBER(Koniec_Projekt)),IFERROR(IF(LataProjekcji=$F2930,IF(AND($G2930=$G2931,$F2930=$F2931),ROUND($D2929-SUM($K2931:U2931),0),ROUND(V2929*$E2930,0)),IF(LataProjekcji&gt;$F2930,0,ROUND(V2929*$E2930,0))),0),0)</f>
        <v>0</v>
      </c>
      <c r="W2931" s="5">
        <f ca="1">IF(AND($G2929,NOT(ISTEXT($G2928)),ISNUMBER(Poczatek),ISNUMBER(Koniec_Projekt)),IFERROR(IF(LataProjekcji=$F2930,IF(AND($G2930=$G2931,$F2930=$F2931),ROUND($D2929-SUM($K2931:V2931),0),ROUND(W2929*$E2930,0)),IF(LataProjekcji&gt;$F2930,0,ROUND(W2929*$E2930,0))),0),0)</f>
        <v>0</v>
      </c>
      <c r="X2931" s="5">
        <f ca="1">IF(AND($G2929,NOT(ISTEXT($G2928)),ISNUMBER(Poczatek),ISNUMBER(Koniec_Projekt)),IFERROR(IF(LataProjekcji=$F2930,IF(AND($G2930=$G2931,$F2930=$F2931),ROUND($D2929-SUM($K2931:W2931),0),ROUND(X2929*$E2930,0)),IF(LataProjekcji&gt;$F2930,0,ROUND(X2929*$E2930,0))),0),0)</f>
        <v>0</v>
      </c>
    </row>
    <row r="2932" spans="2:24" ht="12.75" hidden="1" thickBot="1">
      <c r="B2932" s="555" t="s">
        <v>804</v>
      </c>
      <c r="C2932" s="556"/>
      <c r="D2932" s="557">
        <f ca="1">IF(D2929&gt;10,ROUND((D2931-1)*E2930,0),E2930)</f>
        <v>0</v>
      </c>
      <c r="E2932" s="557">
        <f ca="1">D2929-D2932</f>
        <v>0</v>
      </c>
      <c r="F2932" s="556"/>
      <c r="G2932" s="556"/>
      <c r="H2932" s="556"/>
      <c r="I2932" s="556"/>
      <c r="J2932" s="556"/>
      <c r="K2932" s="556"/>
      <c r="L2932" s="556"/>
      <c r="M2932" s="556"/>
      <c r="N2932" s="556"/>
      <c r="O2932" s="556"/>
      <c r="P2932" s="556"/>
      <c r="Q2932" s="556"/>
      <c r="R2932" s="556"/>
      <c r="S2932" s="556"/>
      <c r="T2932" s="556"/>
      <c r="U2932" s="556"/>
      <c r="V2932" s="556"/>
      <c r="W2932" s="556"/>
      <c r="X2932" s="556"/>
    </row>
    <row r="2933" spans="2:24" ht="12.75" hidden="1" thickTop="1"/>
    <row r="2934" spans="2:24" ht="12.75" hidden="1" thickBot="1">
      <c r="B2934" s="558" t="str">
        <f ca="1">"nazwa ST: "&amp;B1768</f>
        <v>nazwa ST: 0</v>
      </c>
      <c r="C2934" s="558"/>
      <c r="D2934" s="559">
        <f>D1768</f>
        <v>180</v>
      </c>
      <c r="E2934" s="558"/>
      <c r="F2934" s="558"/>
      <c r="G2934" s="558"/>
      <c r="H2934" s="558"/>
      <c r="I2934" s="558"/>
      <c r="J2934" s="558"/>
      <c r="K2934" s="567" t="str">
        <f t="shared" ref="K2934:X2934" si="1798">LataProjekcji</f>
        <v>Uzupełnij dane</v>
      </c>
      <c r="L2934" s="567" t="str">
        <f t="shared" si="1798"/>
        <v/>
      </c>
      <c r="M2934" s="567" t="str">
        <f t="shared" si="1798"/>
        <v/>
      </c>
      <c r="N2934" s="567" t="str">
        <f t="shared" si="1798"/>
        <v/>
      </c>
      <c r="O2934" s="567" t="str">
        <f t="shared" si="1798"/>
        <v/>
      </c>
      <c r="P2934" s="567" t="str">
        <f t="shared" si="1798"/>
        <v/>
      </c>
      <c r="Q2934" s="567" t="str">
        <f t="shared" si="1798"/>
        <v/>
      </c>
      <c r="R2934" s="567" t="str">
        <f t="shared" si="1798"/>
        <v/>
      </c>
      <c r="S2934" s="567" t="str">
        <f t="shared" si="1798"/>
        <v/>
      </c>
      <c r="T2934" s="567" t="str">
        <f t="shared" si="1798"/>
        <v/>
      </c>
      <c r="U2934" s="567" t="str">
        <f t="shared" si="1798"/>
        <v/>
      </c>
      <c r="V2934" s="567" t="str">
        <f t="shared" si="1798"/>
        <v/>
      </c>
      <c r="W2934" s="567" t="str">
        <f t="shared" si="1798"/>
        <v/>
      </c>
      <c r="X2934" s="567" t="str">
        <f t="shared" si="1798"/>
        <v/>
      </c>
    </row>
    <row r="2935" spans="2:24" hidden="1">
      <c r="B2935" s="554" t="s">
        <v>805</v>
      </c>
      <c r="D2935" s="1">
        <f ca="1">D1769</f>
        <v>1900</v>
      </c>
      <c r="E2935" s="1">
        <f ca="1">E1769</f>
        <v>1</v>
      </c>
      <c r="F2935" s="1">
        <f ca="1">IF(D2936&gt;10,F1769,1)</f>
        <v>1</v>
      </c>
      <c r="G2935" s="553" t="str">
        <f ca="1">IF(ISBLANK(OFFSET($E$269,$D2934,0)),"brak daty",IF(D2936&gt;10,EDATE(OFFSET($E$269,$D2934,0),D2938),DATE(D2935,E2935,1)))</f>
        <v>brak daty</v>
      </c>
      <c r="H2935" s="566" t="b">
        <f ca="1">SUM(K2935:X2935)=D2938</f>
        <v>1</v>
      </c>
      <c r="I2935" s="1" t="s">
        <v>801</v>
      </c>
      <c r="K2935" s="5">
        <f ca="1">IF(AND($G2936,NOT(ISTEXT($G2935)),ISNUMBER(Poczatek),ISNUMBER(Koniec_Projekt)),IFERROR(IF($D2935=LataProjekcji,$F2935,IF($D2935&lt;LataProjekcji,IF((SUM(K2935)+12)&lt;$D2938,12,$D2938-SUM(K2935)),0)),0),0)</f>
        <v>0</v>
      </c>
      <c r="L2935" s="5">
        <f ca="1">IF(AND($G2936,NOT(ISTEXT($G2935)),ISNUMBER(Poczatek),ISNUMBER(Koniec_Projekt)),IFERROR(IF($D2935=LataProjekcji,$F2935,IF($D2935&lt;LataProjekcji,IF((SUM($K2935:K2935)+12)&lt;$D2938,12,$D2938-SUM($K2935:K2935)),0)),0),0)</f>
        <v>0</v>
      </c>
      <c r="M2935" s="5">
        <f ca="1">IF(AND($G2936,NOT(ISTEXT($G2935)),ISNUMBER(Poczatek),ISNUMBER(Koniec_Projekt)),IFERROR(IF($D2935=LataProjekcji,$F2935,IF($D2935&lt;LataProjekcji,IF((SUM($K2935:L2935)+12)&lt;$D2938,12,$D2938-SUM($K2935:L2935)),0)),0),0)</f>
        <v>0</v>
      </c>
      <c r="N2935" s="5">
        <f ca="1">IF(AND($G2936,NOT(ISTEXT($G2935)),ISNUMBER(Poczatek),ISNUMBER(Koniec_Projekt)),IFERROR(IF($D2935=LataProjekcji,$F2935,IF($D2935&lt;LataProjekcji,IF((SUM($K2935:M2935)+12)&lt;$D2938,12,$D2938-SUM($K2935:M2935)),0)),0),0)</f>
        <v>0</v>
      </c>
      <c r="O2935" s="5">
        <f ca="1">IF(AND($G2936,NOT(ISTEXT($G2935)),ISNUMBER(Poczatek),ISNUMBER(Koniec_Projekt)),IFERROR(IF($D2935=LataProjekcji,$F2935,IF($D2935&lt;LataProjekcji,IF((SUM($K2935:N2935)+12)&lt;$D2938,12,$D2938-SUM($K2935:N2935)),0)),0),0)</f>
        <v>0</v>
      </c>
      <c r="P2935" s="5">
        <f ca="1">IF(AND($G2936,NOT(ISTEXT($G2935)),ISNUMBER(Poczatek),ISNUMBER(Koniec_Projekt)),IFERROR(IF($D2935=LataProjekcji,$F2935,IF($D2935&lt;LataProjekcji,IF((SUM($K2935:O2935)+12)&lt;$D2938,12,$D2938-SUM($K2935:O2935)),0)),0),0)</f>
        <v>0</v>
      </c>
      <c r="Q2935" s="5">
        <f ca="1">IF(AND($G2936,NOT(ISTEXT($G2935)),ISNUMBER(Poczatek),ISNUMBER(Koniec_Projekt)),IFERROR(IF($D2935=LataProjekcji,$F2935,IF($D2935&lt;LataProjekcji,IF((SUM($K2935:P2935)+12)&lt;$D2938,12,$D2938-SUM($K2935:P2935)),0)),0),0)</f>
        <v>0</v>
      </c>
      <c r="R2935" s="5">
        <f ca="1">IF(AND($G2936,NOT(ISTEXT($G2935)),ISNUMBER(Poczatek),ISNUMBER(Koniec_Projekt)),IFERROR(IF($D2935=LataProjekcji,$F2935,IF($D2935&lt;LataProjekcji,IF((SUM($K2935:Q2935)+12)&lt;$D2938,12,$D2938-SUM($K2935:Q2935)),0)),0),0)</f>
        <v>0</v>
      </c>
      <c r="S2935" s="5">
        <f ca="1">IF(AND($G2936,NOT(ISTEXT($G2935)),ISNUMBER(Poczatek),ISNUMBER(Koniec_Projekt)),IFERROR(IF($D2935=LataProjekcji,$F2935,IF($D2935&lt;LataProjekcji,IF((SUM($K2935:R2935)+12)&lt;$D2938,12,$D2938-SUM($K2935:R2935)),0)),0),0)</f>
        <v>0</v>
      </c>
      <c r="T2935" s="5">
        <f ca="1">IF(AND($G2936,NOT(ISTEXT($G2935)),ISNUMBER(Poczatek),ISNUMBER(Koniec_Projekt)),IFERROR(IF($D2935=LataProjekcji,$F2935,IF($D2935&lt;LataProjekcji,IF((SUM($K2935:S2935)+12)&lt;$D2938,12,$D2938-SUM($K2935:S2935)),0)),0),0)</f>
        <v>0</v>
      </c>
      <c r="U2935" s="5">
        <f ca="1">IF(AND($G2936,NOT(ISTEXT($G2935)),ISNUMBER(Poczatek),ISNUMBER(Koniec_Projekt)),IFERROR(IF($D2935=LataProjekcji,$F2935,IF($D2935&lt;LataProjekcji,IF((SUM($K2935:T2935)+12)&lt;$D2938,12,$D2938-SUM($K2935:T2935)),0)),0),0)</f>
        <v>0</v>
      </c>
      <c r="V2935" s="5">
        <f ca="1">IF(AND($G2936,NOT(ISTEXT($G2935)),ISNUMBER(Poczatek),ISNUMBER(Koniec_Projekt)),IFERROR(IF($D2935=LataProjekcji,$F2935,IF($D2935&lt;LataProjekcji,IF((SUM($K2935:U2935)+12)&lt;$D2938,12,$D2938-SUM($K2935:U2935)),0)),0),0)</f>
        <v>0</v>
      </c>
      <c r="W2935" s="5">
        <f ca="1">IF(AND($G2936,NOT(ISTEXT($G2935)),ISNUMBER(Poczatek),ISNUMBER(Koniec_Projekt)),IFERROR(IF($D2935=LataProjekcji,$F2935,IF($D2935&lt;LataProjekcji,IF((SUM($K2935:V2935)+12)&lt;$D2938,12,$D2938-SUM($K2935:V2935)),0)),0),0)</f>
        <v>0</v>
      </c>
      <c r="X2935" s="5">
        <f ca="1">IF(AND($G2936,NOT(ISTEXT($G2935)),ISNUMBER(Poczatek),ISNUMBER(Koniec_Projekt)),IFERROR(IF($D2935=LataProjekcji,$F2935,IF($D2935&lt;LataProjekcji,IF((SUM($K2935:W2935)+12)&lt;$D2938,12,$D2938-SUM($K2935:W2935)),0)),0),0)</f>
        <v>0</v>
      </c>
    </row>
    <row r="2936" spans="2:24" hidden="1">
      <c r="B2936" s="554" t="s">
        <v>807</v>
      </c>
      <c r="D2936" s="5">
        <f ca="1">D1770</f>
        <v>0</v>
      </c>
      <c r="E2936" s="474">
        <f ca="1">E1770</f>
        <v>0</v>
      </c>
      <c r="F2936" s="474">
        <f ca="1">F1770</f>
        <v>0</v>
      </c>
      <c r="G2936" s="1" t="b">
        <f>NOT(ISBLANK(am_maszyny))</f>
        <v>0</v>
      </c>
      <c r="H2936" s="566" t="b">
        <f ca="1">SUM(K2936:X2936)=E2938</f>
        <v>1</v>
      </c>
      <c r="I2936" s="1" t="s">
        <v>802</v>
      </c>
      <c r="K2936" s="565">
        <f ca="1">IF(AND($G2936,NOT(ISTEXT($G2935)),ISNUMBER(Poczatek),ISNUMBER(Koniec_Projekt)),IFERROR(IF($D2935=LataProjekcji,IF($F2935&gt;$E2938,$E2938,$F2935),IF($D2938&gt;=$E2938,(IF($D2935&lt;LataProjekcji,IF((SUM(J2936:$K2936)+12)&lt;$E2938,12,$E2938-SUM(J2936:$K2936)),0)),(IF($D2935&lt;LataProjekcji,IF((SUM(J2936:$K2936)+12)&lt;$D2938,12,$D2938-SUM(J2936:$K2936)),0)))),0),0)</f>
        <v>0</v>
      </c>
      <c r="L2936" s="565">
        <f ca="1">IF(AND($G2936,NOT(ISTEXT($G2935)),ISNUMBER(Poczatek),ISNUMBER(Koniec_Projekt)),IFERROR(IF($D2935=LataProjekcji,IF($F2935&gt;$E2938,$E2938,$F2935),IF($D2938&gt;=$E2938,(IF($D2935&lt;LataProjekcji,IF((SUM($K2936:K2936)+12)&lt;$E2938,12,$E2938-SUM($K2936:K2936)),0)),(IF($D2935&lt;LataProjekcji,IF((SUM($K2936:K2936)+12)&lt;$D2938,12,$D2938-SUM($K2936:K2936)),0)))),0),0)</f>
        <v>0</v>
      </c>
      <c r="M2936" s="565">
        <f ca="1">IF(AND($G2936,NOT(ISTEXT($G2935)),ISNUMBER(Poczatek),ISNUMBER(Koniec_Projekt)),IFERROR(IF($D2935=LataProjekcji,IF($F2935&gt;$E2938,$E2938,$F2935),IF($D2938&gt;=$E2938,(IF($D2935&lt;LataProjekcji,IF((SUM($K2936:L2936)+12)&lt;$E2938,12,$E2938-SUM($K2936:L2936)),0)),(IF($D2935&lt;LataProjekcji,IF((SUM($K2936:L2936)+12)&lt;$D2938,12,$D2938-SUM($K2936:L2936)),0)))),0),0)</f>
        <v>0</v>
      </c>
      <c r="N2936" s="565">
        <f ca="1">IF(AND($G2936,NOT(ISTEXT($G2935)),ISNUMBER(Poczatek),ISNUMBER(Koniec_Projekt)),IFERROR(IF($D2935=LataProjekcji,IF($F2935&gt;$E2938,$E2938,$F2935),IF($D2938&gt;=$E2938,(IF($D2935&lt;LataProjekcji,IF((SUM($K2936:M2936)+12)&lt;$E2938,12,$E2938-SUM($K2936:M2936)),0)),(IF($D2935&lt;LataProjekcji,IF((SUM($K2936:M2936)+12)&lt;$D2938,12,$D2938-SUM($K2936:M2936)),0)))),0),0)</f>
        <v>0</v>
      </c>
      <c r="O2936" s="565">
        <f ca="1">IF(AND($G2936,NOT(ISTEXT($G2935)),ISNUMBER(Poczatek),ISNUMBER(Koniec_Projekt)),IFERROR(IF($D2935=LataProjekcji,IF($F2935&gt;$E2938,$E2938,$F2935),IF($D2938&gt;=$E2938,(IF($D2935&lt;LataProjekcji,IF((SUM($K2936:N2936)+12)&lt;$E2938,12,$E2938-SUM($K2936:N2936)),0)),(IF($D2935&lt;LataProjekcji,IF((SUM($K2936:N2936)+12)&lt;$D2938,12,$D2938-SUM($K2936:N2936)),0)))),0),0)</f>
        <v>0</v>
      </c>
      <c r="P2936" s="565">
        <f ca="1">IF(AND($G2936,NOT(ISTEXT($G2935)),ISNUMBER(Poczatek),ISNUMBER(Koniec_Projekt)),IFERROR(IF($D2935=LataProjekcji,IF($F2935&gt;$E2938,$E2938,$F2935),IF($D2938&gt;=$E2938,(IF($D2935&lt;LataProjekcji,IF((SUM($K2936:O2936)+12)&lt;$E2938,12,$E2938-SUM($K2936:O2936)),0)),(IF($D2935&lt;LataProjekcji,IF((SUM($K2936:O2936)+12)&lt;$D2938,12,$D2938-SUM($K2936:O2936)),0)))),0),0)</f>
        <v>0</v>
      </c>
      <c r="Q2936" s="565">
        <f ca="1">IF(AND($G2936,NOT(ISTEXT($G2935)),ISNUMBER(Poczatek),ISNUMBER(Koniec_Projekt)),IFERROR(IF($D2935=LataProjekcji,IF($F2935&gt;$E2938,$E2938,$F2935),IF($D2938&gt;=$E2938,(IF($D2935&lt;LataProjekcji,IF((SUM($K2936:P2936)+12)&lt;$E2938,12,$E2938-SUM($K2936:P2936)),0)),(IF($D2935&lt;LataProjekcji,IF((SUM($K2936:P2936)+12)&lt;$D2938,12,$D2938-SUM($K2936:P2936)),0)))),0),0)</f>
        <v>0</v>
      </c>
      <c r="R2936" s="565">
        <f ca="1">IF(AND($G2936,NOT(ISTEXT($G2935)),ISNUMBER(Poczatek),ISNUMBER(Koniec_Projekt)),IFERROR(IF($D2935=LataProjekcji,IF($F2935&gt;$E2938,$E2938,$F2935),IF($D2938&gt;=$E2938,(IF($D2935&lt;LataProjekcji,IF((SUM($K2936:Q2936)+12)&lt;$E2938,12,$E2938-SUM($K2936:Q2936)),0)),(IF($D2935&lt;LataProjekcji,IF((SUM($K2936:Q2936)+12)&lt;$D2938,12,$D2938-SUM($K2936:Q2936)),0)))),0),0)</f>
        <v>0</v>
      </c>
      <c r="S2936" s="565">
        <f ca="1">IF(AND($G2936,NOT(ISTEXT($G2935)),ISNUMBER(Poczatek),ISNUMBER(Koniec_Projekt)),IFERROR(IF($D2935=LataProjekcji,IF($F2935&gt;$E2938,$E2938,$F2935),IF($D2938&gt;=$E2938,(IF($D2935&lt;LataProjekcji,IF((SUM($K2936:R2936)+12)&lt;$E2938,12,$E2938-SUM($K2936:R2936)),0)),(IF($D2935&lt;LataProjekcji,IF((SUM($K2936:R2936)+12)&lt;$D2938,12,$D2938-SUM($K2936:R2936)),0)))),0),0)</f>
        <v>0</v>
      </c>
      <c r="T2936" s="565">
        <f ca="1">IF(AND($G2936,NOT(ISTEXT($G2935)),ISNUMBER(Poczatek),ISNUMBER(Koniec_Projekt)),IFERROR(IF($D2935=LataProjekcji,IF($F2935&gt;$E2938,$E2938,$F2935),IF($D2938&gt;=$E2938,(IF($D2935&lt;LataProjekcji,IF((SUM($K2936:S2936)+12)&lt;$E2938,12,$E2938-SUM($K2936:S2936)),0)),(IF($D2935&lt;LataProjekcji,IF((SUM($K2936:S2936)+12)&lt;$D2938,12,$D2938-SUM($K2936:S2936)),0)))),0),0)</f>
        <v>0</v>
      </c>
      <c r="U2936" s="565">
        <f ca="1">IF(AND($G2936,NOT(ISTEXT($G2935)),ISNUMBER(Poczatek),ISNUMBER(Koniec_Projekt)),IFERROR(IF($D2935=LataProjekcji,IF($F2935&gt;$E2938,$E2938,$F2935),IF($D2938&gt;=$E2938,(IF($D2935&lt;LataProjekcji,IF((SUM($K2936:T2936)+12)&lt;$E2938,12,$E2938-SUM($K2936:T2936)),0)),(IF($D2935&lt;LataProjekcji,IF((SUM($K2936:T2936)+12)&lt;$D2938,12,$D2938-SUM($K2936:T2936)),0)))),0),0)</f>
        <v>0</v>
      </c>
      <c r="V2936" s="565">
        <f ca="1">IF(AND($G2936,NOT(ISTEXT($G2935)),ISNUMBER(Poczatek),ISNUMBER(Koniec_Projekt)),IFERROR(IF($D2935=LataProjekcji,IF($F2935&gt;$E2938,$E2938,$F2935),IF($D2938&gt;=$E2938,(IF($D2935&lt;LataProjekcji,IF((SUM($K2936:U2936)+12)&lt;$E2938,12,$E2938-SUM($K2936:U2936)),0)),(IF($D2935&lt;LataProjekcji,IF((SUM($K2936:U2936)+12)&lt;$D2938,12,$D2938-SUM($K2936:U2936)),0)))),0),0)</f>
        <v>0</v>
      </c>
      <c r="W2936" s="565">
        <f ca="1">IF(AND($G2936,NOT(ISTEXT($G2935)),ISNUMBER(Poczatek),ISNUMBER(Koniec_Projekt)),IFERROR(IF($D2935=LataProjekcji,IF($F2935&gt;$E2938,$E2938,$F2935),IF($D2938&gt;=$E2938,(IF($D2935&lt;LataProjekcji,IF((SUM($K2936:V2936)+12)&lt;$E2938,12,$E2938-SUM($K2936:V2936)),0)),(IF($D2935&lt;LataProjekcji,IF((SUM($K2936:V2936)+12)&lt;$D2938,12,$D2938-SUM($K2936:V2936)),0)))),0),0)</f>
        <v>0</v>
      </c>
      <c r="X2936" s="565">
        <f ca="1">IF(AND($G2936,NOT(ISTEXT($G2935)),ISNUMBER(Poczatek),ISNUMBER(Koniec_Projekt)),IFERROR(IF($D2935=LataProjekcji,IF($F2935&gt;$E2938,$E2938,$F2935),IF($D2938&gt;=$E2938,(IF($D2935&lt;LataProjekcji,IF((SUM($K2936:W2936)+12)&lt;$E2938,12,$E2938-SUM($K2936:W2936)),0)),(IF($D2935&lt;LataProjekcji,IF((SUM($K2936:W2936)+12)&lt;$D2938,12,$D2938-SUM($K2936:W2936)),0)))),0),0)</f>
        <v>0</v>
      </c>
    </row>
    <row r="2937" spans="2:24" hidden="1">
      <c r="B2937" s="554" t="s">
        <v>806</v>
      </c>
      <c r="D2937" s="474">
        <f ca="1">D1771</f>
        <v>0</v>
      </c>
      <c r="E2937" s="474">
        <f ca="1">IF(D2936&gt;10,ROUND(D2937/12,2),D2937)</f>
        <v>0</v>
      </c>
      <c r="F2937" s="552">
        <f>Koniec_Projekt</f>
        <v>0</v>
      </c>
      <c r="G2937" s="330">
        <f>Miesiac_Koniec_Projekt</f>
        <v>0</v>
      </c>
      <c r="H2937" s="566" t="b">
        <f ca="1">SUM(K2937:X2937)=D2936</f>
        <v>1</v>
      </c>
      <c r="I2937" s="1" t="s">
        <v>739</v>
      </c>
      <c r="K2937" s="256">
        <f ca="1">IF(AND($G2936,NOT(ISTEXT($G2935)),ISNUMBER(Poczatek),ISNUMBER(Koniec_Projekt)),IFERROR(IF(LataProjekcji=$F2938,ROUND($D2936,0),ROUND(K2935*$E2937,0)),0),0)</f>
        <v>0</v>
      </c>
      <c r="L2937" s="5">
        <f ca="1">IF(AND($G2936,NOT(ISTEXT($G2935)),ISNUMBER(Poczatek),ISNUMBER(Koniec_Projekt)),IFERROR(IF(LataProjekcji=$F2938,ROUND($D2936-SUM(K2937:$K2937),0),ROUND(L2935*$E2937,0)),0),0)</f>
        <v>0</v>
      </c>
      <c r="M2937" s="5">
        <f ca="1">IF(AND($G2936,NOT(ISTEXT($G2935)),ISNUMBER(Poczatek),ISNUMBER(Koniec_Projekt)),IFERROR(IF(LataProjekcji=$F2938,ROUND($D2936-SUM($K2937:L2937),0),ROUND(M2935*$E2937,0)),0),0)</f>
        <v>0</v>
      </c>
      <c r="N2937" s="5">
        <f ca="1">IF(AND($G2936,NOT(ISTEXT($G2935)),ISNUMBER(Poczatek),ISNUMBER(Koniec_Projekt)),IFERROR(IF(LataProjekcji=$F2938,ROUND($D2936-SUM($K2937:M2937),0),ROUND(N2935*$E2937,0)),0),0)</f>
        <v>0</v>
      </c>
      <c r="O2937" s="5">
        <f ca="1">IF(AND($G2936,NOT(ISTEXT($G2935)),ISNUMBER(Poczatek),ISNUMBER(Koniec_Projekt)),IFERROR(IF(LataProjekcji=$F2938,ROUND($D2936-SUM($K2937:N2937),0),ROUND(O2935*$E2937,0)),0),0)</f>
        <v>0</v>
      </c>
      <c r="P2937" s="5">
        <f ca="1">IF(AND($G2936,NOT(ISTEXT($G2935)),ISNUMBER(Poczatek),ISNUMBER(Koniec_Projekt)),IFERROR(IF(LataProjekcji=$F2938,ROUND($D2936-SUM($K2937:O2937),0),ROUND(P2935*$E2937,0)),0),0)</f>
        <v>0</v>
      </c>
      <c r="Q2937" s="5">
        <f ca="1">IF(AND($G2936,NOT(ISTEXT($G2935)),ISNUMBER(Poczatek),ISNUMBER(Koniec_Projekt)),IFERROR(IF(LataProjekcji=$F2938,ROUND($D2936-SUM($K2937:P2937),0),ROUND(Q2935*$E2937,0)),0),0)</f>
        <v>0</v>
      </c>
      <c r="R2937" s="5">
        <f ca="1">IF(AND($G2936,NOT(ISTEXT($G2935)),ISNUMBER(Poczatek),ISNUMBER(Koniec_Projekt)),IFERROR(IF(LataProjekcji=$F2938,ROUND($D2936-SUM($K2937:Q2937),0),ROUND(R2935*$E2937,0)),0),0)</f>
        <v>0</v>
      </c>
      <c r="S2937" s="5">
        <f ca="1">IF(AND($G2936,NOT(ISTEXT($G2935)),ISNUMBER(Poczatek),ISNUMBER(Koniec_Projekt)),IFERROR(IF(LataProjekcji=$F2938,ROUND($D2936-SUM($K2937:R2937),0),ROUND(S2935*$E2937,0)),0),0)</f>
        <v>0</v>
      </c>
      <c r="T2937" s="5">
        <f ca="1">IF(AND($G2936,NOT(ISTEXT($G2935)),ISNUMBER(Poczatek),ISNUMBER(Koniec_Projekt)),IFERROR(IF(LataProjekcji=$F2938,ROUND($D2936-SUM($K2937:S2937),0),ROUND(T2935*$E2937,0)),0),0)</f>
        <v>0</v>
      </c>
      <c r="U2937" s="5">
        <f ca="1">IF(AND($G2936,NOT(ISTEXT($G2935)),ISNUMBER(Poczatek),ISNUMBER(Koniec_Projekt)),IFERROR(IF(LataProjekcji=$F2938,ROUND($D2936-SUM($K2937:T2937),0),ROUND(U2935*$E2937,0)),0),0)</f>
        <v>0</v>
      </c>
      <c r="V2937" s="5">
        <f ca="1">IF(AND($G2936,NOT(ISTEXT($G2935)),ISNUMBER(Poczatek),ISNUMBER(Koniec_Projekt)),IFERROR(IF(LataProjekcji=$F2938,ROUND($D2936-SUM($K2937:U2937),0),ROUND(V2935*$E2937,0)),0),0)</f>
        <v>0</v>
      </c>
      <c r="W2937" s="5">
        <f ca="1">IF(AND($G2936,NOT(ISTEXT($G2935)),ISNUMBER(Poczatek),ISNUMBER(Koniec_Projekt)),IFERROR(IF(LataProjekcji=$F2938,ROUND($D2936-SUM($K2937:V2937),0),ROUND(W2935*$E2937,0)),0),0)</f>
        <v>0</v>
      </c>
      <c r="X2937" s="5">
        <f ca="1">IF(AND($G2936,NOT(ISTEXT($G2935)),ISNUMBER(Poczatek),ISNUMBER(Koniec_Projekt)),IFERROR(IF(LataProjekcji=$F2938,ROUND($D2936-SUM($K2937:W2937),0),ROUND(X2935*$E2937,0)),0),0)</f>
        <v>0</v>
      </c>
    </row>
    <row r="2938" spans="2:24" hidden="1">
      <c r="B2938" s="554" t="s">
        <v>803</v>
      </c>
      <c r="D2938" s="1">
        <f ca="1">IFERROR(ROUNDUP(D2936/E2937,0),0)</f>
        <v>0</v>
      </c>
      <c r="E2938" s="1">
        <f ca="1">IF(D2938=0,0,DATEDIF(DATE(D2935,E2935,1),DATE(F2937,G2937,1),"m"))</f>
        <v>0</v>
      </c>
      <c r="F2938" s="1" t="str">
        <f ca="1">IFERROR(YEAR(G2935),"brak daty")</f>
        <v>brak daty</v>
      </c>
      <c r="G2938" s="1" t="str">
        <f ca="1">IFERROR(MONTH(G2935),"brak daty")</f>
        <v>brak daty</v>
      </c>
      <c r="I2938" s="1" t="s">
        <v>444</v>
      </c>
      <c r="K2938" s="5">
        <f ca="1">IF(AND($G2936,NOT(ISTEXT($G2935)),ISNUMBER(Poczatek),ISNUMBER(Koniec_Projekt)),IFERROR(IF(LataProjekcji=$F2937,IF(AND($G2937=$G2938,$F2937=$F2938),ROUND($D2936-SUM($K2938),0),ROUND(K2936*$E2937,0)),IF(LataProjekcji&gt;$F2937,0,ROUND(K2936*$E2937,0))),0),0)</f>
        <v>0</v>
      </c>
      <c r="L2938" s="5">
        <f ca="1">IF(AND($G2936,NOT(ISTEXT($G2935)),ISNUMBER(Poczatek),ISNUMBER(Koniec_Projekt)),IFERROR(IF(LataProjekcji=$F2937,IF(AND($G2937=$G2938,$F2937=$F2938),ROUND($D2936-SUM($K2938:K2938),0),ROUND(L2936*$E2937,0)),IF(LataProjekcji&gt;$F2937,0,ROUND(L2936*$E2937,0))),0),0)</f>
        <v>0</v>
      </c>
      <c r="M2938" s="5">
        <f ca="1">IF(AND($G2936,NOT(ISTEXT($G2935)),ISNUMBER(Poczatek),ISNUMBER(Koniec_Projekt)),IFERROR(IF(LataProjekcji=$F2937,IF(AND($G2937=$G2938,$F2937=$F2938),ROUND($D2936-SUM($K2938:L2938),0),ROUND(M2936*$E2937,0)),IF(LataProjekcji&gt;$F2937,0,ROUND(M2936*$E2937,0))),0),0)</f>
        <v>0</v>
      </c>
      <c r="N2938" s="5">
        <f ca="1">IF(AND($G2936,NOT(ISTEXT($G2935)),ISNUMBER(Poczatek),ISNUMBER(Koniec_Projekt)),IFERROR(IF(LataProjekcji=$F2937,IF(AND($G2937=$G2938,$F2937=$F2938),ROUND($D2936-SUM($K2938:M2938),0),ROUND(N2936*$E2937,0)),IF(LataProjekcji&gt;$F2937,0,ROUND(N2936*$E2937,0))),0),0)</f>
        <v>0</v>
      </c>
      <c r="O2938" s="5">
        <f ca="1">IF(AND($G2936,NOT(ISTEXT($G2935)),ISNUMBER(Poczatek),ISNUMBER(Koniec_Projekt)),IFERROR(IF(LataProjekcji=$F2937,IF(AND($G2937=$G2938,$F2937=$F2938),ROUND($D2936-SUM($K2938:N2938),0),ROUND(O2936*$E2937,0)),IF(LataProjekcji&gt;$F2937,0,ROUND(O2936*$E2937,0))),0),0)</f>
        <v>0</v>
      </c>
      <c r="P2938" s="5">
        <f ca="1">IF(AND($G2936,NOT(ISTEXT($G2935)),ISNUMBER(Poczatek),ISNUMBER(Koniec_Projekt)),IFERROR(IF(LataProjekcji=$F2937,IF(AND($G2937=$G2938,$F2937=$F2938),ROUND($D2936-SUM($K2938:O2938),0),ROUND(P2936*$E2937,0)),IF(LataProjekcji&gt;$F2937,0,ROUND(P2936*$E2937,0))),0),0)</f>
        <v>0</v>
      </c>
      <c r="Q2938" s="5">
        <f ca="1">IF(AND($G2936,NOT(ISTEXT($G2935)),ISNUMBER(Poczatek),ISNUMBER(Koniec_Projekt)),IFERROR(IF(LataProjekcji=$F2937,IF(AND($G2937=$G2938,$F2937=$F2938),ROUND($D2936-SUM($K2938:P2938),0),ROUND(Q2936*$E2937,0)),IF(LataProjekcji&gt;$F2937,0,ROUND(Q2936*$E2937,0))),0),0)</f>
        <v>0</v>
      </c>
      <c r="R2938" s="5">
        <f ca="1">IF(AND($G2936,NOT(ISTEXT($G2935)),ISNUMBER(Poczatek),ISNUMBER(Koniec_Projekt)),IFERROR(IF(LataProjekcji=$F2937,IF(AND($G2937=$G2938,$F2937=$F2938),ROUND($D2936-SUM($K2938:Q2938),0),ROUND(R2936*$E2937,0)),IF(LataProjekcji&gt;$F2937,0,ROUND(R2936*$E2937,0))),0),0)</f>
        <v>0</v>
      </c>
      <c r="S2938" s="5">
        <f ca="1">IF(AND($G2936,NOT(ISTEXT($G2935)),ISNUMBER(Poczatek),ISNUMBER(Koniec_Projekt)),IFERROR(IF(LataProjekcji=$F2937,IF(AND($G2937=$G2938,$F2937=$F2938),ROUND($D2936-SUM($K2938:R2938),0),ROUND(S2936*$E2937,0)),IF(LataProjekcji&gt;$F2937,0,ROUND(S2936*$E2937,0))),0),0)</f>
        <v>0</v>
      </c>
      <c r="T2938" s="5">
        <f ca="1">IF(AND($G2936,NOT(ISTEXT($G2935)),ISNUMBER(Poczatek),ISNUMBER(Koniec_Projekt)),IFERROR(IF(LataProjekcji=$F2937,IF(AND($G2937=$G2938,$F2937=$F2938),ROUND($D2936-SUM($K2938:S2938),0),ROUND(T2936*$E2937,0)),IF(LataProjekcji&gt;$F2937,0,ROUND(T2936*$E2937,0))),0),0)</f>
        <v>0</v>
      </c>
      <c r="U2938" s="5">
        <f ca="1">IF(AND($G2936,NOT(ISTEXT($G2935)),ISNUMBER(Poczatek),ISNUMBER(Koniec_Projekt)),IFERROR(IF(LataProjekcji=$F2937,IF(AND($G2937=$G2938,$F2937=$F2938),ROUND($D2936-SUM($K2938:T2938),0),ROUND(U2936*$E2937,0)),IF(LataProjekcji&gt;$F2937,0,ROUND(U2936*$E2937,0))),0),0)</f>
        <v>0</v>
      </c>
      <c r="V2938" s="5">
        <f ca="1">IF(AND($G2936,NOT(ISTEXT($G2935)),ISNUMBER(Poczatek),ISNUMBER(Koniec_Projekt)),IFERROR(IF(LataProjekcji=$F2937,IF(AND($G2937=$G2938,$F2937=$F2938),ROUND($D2936-SUM($K2938:U2938),0),ROUND(V2936*$E2937,0)),IF(LataProjekcji&gt;$F2937,0,ROUND(V2936*$E2937,0))),0),0)</f>
        <v>0</v>
      </c>
      <c r="W2938" s="5">
        <f ca="1">IF(AND($G2936,NOT(ISTEXT($G2935)),ISNUMBER(Poczatek),ISNUMBER(Koniec_Projekt)),IFERROR(IF(LataProjekcji=$F2937,IF(AND($G2937=$G2938,$F2937=$F2938),ROUND($D2936-SUM($K2938:V2938),0),ROUND(W2936*$E2937,0)),IF(LataProjekcji&gt;$F2937,0,ROUND(W2936*$E2937,0))),0),0)</f>
        <v>0</v>
      </c>
      <c r="X2938" s="5">
        <f ca="1">IF(AND($G2936,NOT(ISTEXT($G2935)),ISNUMBER(Poczatek),ISNUMBER(Koniec_Projekt)),IFERROR(IF(LataProjekcji=$F2937,IF(AND($G2937=$G2938,$F2937=$F2938),ROUND($D2936-SUM($K2938:W2938),0),ROUND(X2936*$E2937,0)),IF(LataProjekcji&gt;$F2937,0,ROUND(X2936*$E2937,0))),0),0)</f>
        <v>0</v>
      </c>
    </row>
    <row r="2939" spans="2:24" ht="12.75" hidden="1" thickBot="1">
      <c r="B2939" s="555" t="s">
        <v>804</v>
      </c>
      <c r="C2939" s="556"/>
      <c r="D2939" s="557">
        <f ca="1">IF(D2936&gt;10,ROUND((D2938-1)*E2937,0),E2937)</f>
        <v>0</v>
      </c>
      <c r="E2939" s="557">
        <f ca="1">D2936-D2939</f>
        <v>0</v>
      </c>
      <c r="F2939" s="556"/>
      <c r="G2939" s="556"/>
      <c r="H2939" s="556"/>
      <c r="I2939" s="556"/>
      <c r="J2939" s="556"/>
      <c r="K2939" s="556"/>
      <c r="L2939" s="556"/>
      <c r="M2939" s="556"/>
      <c r="N2939" s="556"/>
      <c r="O2939" s="556"/>
      <c r="P2939" s="556"/>
      <c r="Q2939" s="556"/>
      <c r="R2939" s="556"/>
      <c r="S2939" s="556"/>
      <c r="T2939" s="556"/>
      <c r="U2939" s="556"/>
      <c r="V2939" s="556"/>
      <c r="W2939" s="556"/>
      <c r="X2939" s="556"/>
    </row>
    <row r="2940" spans="2:24" ht="12.75" hidden="1" thickTop="1"/>
    <row r="2941" spans="2:24" ht="12.75" hidden="1" thickBot="1">
      <c r="B2941" s="558" t="str">
        <f ca="1">"nazwa ST: "&amp;B1775</f>
        <v>nazwa ST: 0</v>
      </c>
      <c r="C2941" s="558"/>
      <c r="D2941" s="559">
        <f>D1775</f>
        <v>181</v>
      </c>
      <c r="E2941" s="558"/>
      <c r="F2941" s="558"/>
      <c r="G2941" s="558"/>
      <c r="H2941" s="558"/>
      <c r="I2941" s="558"/>
      <c r="J2941" s="558"/>
      <c r="K2941" s="567" t="str">
        <f t="shared" ref="K2941:X2941" si="1799">LataProjekcji</f>
        <v>Uzupełnij dane</v>
      </c>
      <c r="L2941" s="567" t="str">
        <f t="shared" si="1799"/>
        <v/>
      </c>
      <c r="M2941" s="567" t="str">
        <f t="shared" si="1799"/>
        <v/>
      </c>
      <c r="N2941" s="567" t="str">
        <f t="shared" si="1799"/>
        <v/>
      </c>
      <c r="O2941" s="567" t="str">
        <f t="shared" si="1799"/>
        <v/>
      </c>
      <c r="P2941" s="567" t="str">
        <f t="shared" si="1799"/>
        <v/>
      </c>
      <c r="Q2941" s="567" t="str">
        <f t="shared" si="1799"/>
        <v/>
      </c>
      <c r="R2941" s="567" t="str">
        <f t="shared" si="1799"/>
        <v/>
      </c>
      <c r="S2941" s="567" t="str">
        <f t="shared" si="1799"/>
        <v/>
      </c>
      <c r="T2941" s="567" t="str">
        <f t="shared" si="1799"/>
        <v/>
      </c>
      <c r="U2941" s="567" t="str">
        <f t="shared" si="1799"/>
        <v/>
      </c>
      <c r="V2941" s="567" t="str">
        <f t="shared" si="1799"/>
        <v/>
      </c>
      <c r="W2941" s="567" t="str">
        <f t="shared" si="1799"/>
        <v/>
      </c>
      <c r="X2941" s="567" t="str">
        <f t="shared" si="1799"/>
        <v/>
      </c>
    </row>
    <row r="2942" spans="2:24" hidden="1">
      <c r="B2942" s="554" t="s">
        <v>805</v>
      </c>
      <c r="D2942" s="1">
        <f ca="1">D1776</f>
        <v>1900</v>
      </c>
      <c r="E2942" s="1">
        <f ca="1">E1776</f>
        <v>1</v>
      </c>
      <c r="F2942" s="1">
        <f ca="1">IF(D2943&gt;10,F1776,1)</f>
        <v>1</v>
      </c>
      <c r="G2942" s="553" t="str">
        <f ca="1">IF(ISBLANK(OFFSET($E$269,$D2941,0)),"brak daty",IF(D2943&gt;10,EDATE(OFFSET($E$269,$D2941,0),D2945),DATE(D2942,E2942,1)))</f>
        <v>brak daty</v>
      </c>
      <c r="H2942" s="566" t="b">
        <f ca="1">SUM(K2942:X2942)=D2945</f>
        <v>1</v>
      </c>
      <c r="I2942" s="1" t="s">
        <v>801</v>
      </c>
      <c r="K2942" s="5">
        <f ca="1">IF(AND($G2943,NOT(ISTEXT($G2942)),ISNUMBER(Poczatek),ISNUMBER(Koniec_Projekt)),IFERROR(IF($D2942=LataProjekcji,$F2942,IF($D2942&lt;LataProjekcji,IF((SUM(K2942)+12)&lt;$D2945,12,$D2945-SUM(K2942)),0)),0),0)</f>
        <v>0</v>
      </c>
      <c r="L2942" s="5">
        <f ca="1">IF(AND($G2943,NOT(ISTEXT($G2942)),ISNUMBER(Poczatek),ISNUMBER(Koniec_Projekt)),IFERROR(IF($D2942=LataProjekcji,$F2942,IF($D2942&lt;LataProjekcji,IF((SUM($K2942:K2942)+12)&lt;$D2945,12,$D2945-SUM($K2942:K2942)),0)),0),0)</f>
        <v>0</v>
      </c>
      <c r="M2942" s="5">
        <f ca="1">IF(AND($G2943,NOT(ISTEXT($G2942)),ISNUMBER(Poczatek),ISNUMBER(Koniec_Projekt)),IFERROR(IF($D2942=LataProjekcji,$F2942,IF($D2942&lt;LataProjekcji,IF((SUM($K2942:L2942)+12)&lt;$D2945,12,$D2945-SUM($K2942:L2942)),0)),0),0)</f>
        <v>0</v>
      </c>
      <c r="N2942" s="5">
        <f ca="1">IF(AND($G2943,NOT(ISTEXT($G2942)),ISNUMBER(Poczatek),ISNUMBER(Koniec_Projekt)),IFERROR(IF($D2942=LataProjekcji,$F2942,IF($D2942&lt;LataProjekcji,IF((SUM($K2942:M2942)+12)&lt;$D2945,12,$D2945-SUM($K2942:M2942)),0)),0),0)</f>
        <v>0</v>
      </c>
      <c r="O2942" s="5">
        <f ca="1">IF(AND($G2943,NOT(ISTEXT($G2942)),ISNUMBER(Poczatek),ISNUMBER(Koniec_Projekt)),IFERROR(IF($D2942=LataProjekcji,$F2942,IF($D2942&lt;LataProjekcji,IF((SUM($K2942:N2942)+12)&lt;$D2945,12,$D2945-SUM($K2942:N2942)),0)),0),0)</f>
        <v>0</v>
      </c>
      <c r="P2942" s="5">
        <f ca="1">IF(AND($G2943,NOT(ISTEXT($G2942)),ISNUMBER(Poczatek),ISNUMBER(Koniec_Projekt)),IFERROR(IF($D2942=LataProjekcji,$F2942,IF($D2942&lt;LataProjekcji,IF((SUM($K2942:O2942)+12)&lt;$D2945,12,$D2945-SUM($K2942:O2942)),0)),0),0)</f>
        <v>0</v>
      </c>
      <c r="Q2942" s="5">
        <f ca="1">IF(AND($G2943,NOT(ISTEXT($G2942)),ISNUMBER(Poczatek),ISNUMBER(Koniec_Projekt)),IFERROR(IF($D2942=LataProjekcji,$F2942,IF($D2942&lt;LataProjekcji,IF((SUM($K2942:P2942)+12)&lt;$D2945,12,$D2945-SUM($K2942:P2942)),0)),0),0)</f>
        <v>0</v>
      </c>
      <c r="R2942" s="5">
        <f ca="1">IF(AND($G2943,NOT(ISTEXT($G2942)),ISNUMBER(Poczatek),ISNUMBER(Koniec_Projekt)),IFERROR(IF($D2942=LataProjekcji,$F2942,IF($D2942&lt;LataProjekcji,IF((SUM($K2942:Q2942)+12)&lt;$D2945,12,$D2945-SUM($K2942:Q2942)),0)),0),0)</f>
        <v>0</v>
      </c>
      <c r="S2942" s="5">
        <f ca="1">IF(AND($G2943,NOT(ISTEXT($G2942)),ISNUMBER(Poczatek),ISNUMBER(Koniec_Projekt)),IFERROR(IF($D2942=LataProjekcji,$F2942,IF($D2942&lt;LataProjekcji,IF((SUM($K2942:R2942)+12)&lt;$D2945,12,$D2945-SUM($K2942:R2942)),0)),0),0)</f>
        <v>0</v>
      </c>
      <c r="T2942" s="5">
        <f ca="1">IF(AND($G2943,NOT(ISTEXT($G2942)),ISNUMBER(Poczatek),ISNUMBER(Koniec_Projekt)),IFERROR(IF($D2942=LataProjekcji,$F2942,IF($D2942&lt;LataProjekcji,IF((SUM($K2942:S2942)+12)&lt;$D2945,12,$D2945-SUM($K2942:S2942)),0)),0),0)</f>
        <v>0</v>
      </c>
      <c r="U2942" s="5">
        <f ca="1">IF(AND($G2943,NOT(ISTEXT($G2942)),ISNUMBER(Poczatek),ISNUMBER(Koniec_Projekt)),IFERROR(IF($D2942=LataProjekcji,$F2942,IF($D2942&lt;LataProjekcji,IF((SUM($K2942:T2942)+12)&lt;$D2945,12,$D2945-SUM($K2942:T2942)),0)),0),0)</f>
        <v>0</v>
      </c>
      <c r="V2942" s="5">
        <f ca="1">IF(AND($G2943,NOT(ISTEXT($G2942)),ISNUMBER(Poczatek),ISNUMBER(Koniec_Projekt)),IFERROR(IF($D2942=LataProjekcji,$F2942,IF($D2942&lt;LataProjekcji,IF((SUM($K2942:U2942)+12)&lt;$D2945,12,$D2945-SUM($K2942:U2942)),0)),0),0)</f>
        <v>0</v>
      </c>
      <c r="W2942" s="5">
        <f ca="1">IF(AND($G2943,NOT(ISTEXT($G2942)),ISNUMBER(Poczatek),ISNUMBER(Koniec_Projekt)),IFERROR(IF($D2942=LataProjekcji,$F2942,IF($D2942&lt;LataProjekcji,IF((SUM($K2942:V2942)+12)&lt;$D2945,12,$D2945-SUM($K2942:V2942)),0)),0),0)</f>
        <v>0</v>
      </c>
      <c r="X2942" s="5">
        <f ca="1">IF(AND($G2943,NOT(ISTEXT($G2942)),ISNUMBER(Poczatek),ISNUMBER(Koniec_Projekt)),IFERROR(IF($D2942=LataProjekcji,$F2942,IF($D2942&lt;LataProjekcji,IF((SUM($K2942:W2942)+12)&lt;$D2945,12,$D2945-SUM($K2942:W2942)),0)),0),0)</f>
        <v>0</v>
      </c>
    </row>
    <row r="2943" spans="2:24" hidden="1">
      <c r="B2943" s="554" t="s">
        <v>807</v>
      </c>
      <c r="D2943" s="5">
        <f ca="1">D1777</f>
        <v>0</v>
      </c>
      <c r="E2943" s="474">
        <f ca="1">E1777</f>
        <v>0</v>
      </c>
      <c r="F2943" s="474">
        <f ca="1">F1777</f>
        <v>0</v>
      </c>
      <c r="G2943" s="1" t="b">
        <f>NOT(ISBLANK(am_maszyny))</f>
        <v>0</v>
      </c>
      <c r="H2943" s="566" t="b">
        <f ca="1">SUM(K2943:X2943)=E2945</f>
        <v>1</v>
      </c>
      <c r="I2943" s="1" t="s">
        <v>802</v>
      </c>
      <c r="K2943" s="565">
        <f ca="1">IF(AND($G2943,NOT(ISTEXT($G2942)),ISNUMBER(Poczatek),ISNUMBER(Koniec_Projekt)),IFERROR(IF($D2942=LataProjekcji,IF($F2942&gt;$E2945,$E2945,$F2942),IF($D2945&gt;=$E2945,(IF($D2942&lt;LataProjekcji,IF((SUM(J2943:$K2943)+12)&lt;$E2945,12,$E2945-SUM(J2943:$K2943)),0)),(IF($D2942&lt;LataProjekcji,IF((SUM(J2943:$K2943)+12)&lt;$D2945,12,$D2945-SUM(J2943:$K2943)),0)))),0),0)</f>
        <v>0</v>
      </c>
      <c r="L2943" s="565">
        <f ca="1">IF(AND($G2943,NOT(ISTEXT($G2942)),ISNUMBER(Poczatek),ISNUMBER(Koniec_Projekt)),IFERROR(IF($D2942=LataProjekcji,IF($F2942&gt;$E2945,$E2945,$F2942),IF($D2945&gt;=$E2945,(IF($D2942&lt;LataProjekcji,IF((SUM($K2943:K2943)+12)&lt;$E2945,12,$E2945-SUM($K2943:K2943)),0)),(IF($D2942&lt;LataProjekcji,IF((SUM($K2943:K2943)+12)&lt;$D2945,12,$D2945-SUM($K2943:K2943)),0)))),0),0)</f>
        <v>0</v>
      </c>
      <c r="M2943" s="565">
        <f ca="1">IF(AND($G2943,NOT(ISTEXT($G2942)),ISNUMBER(Poczatek),ISNUMBER(Koniec_Projekt)),IFERROR(IF($D2942=LataProjekcji,IF($F2942&gt;$E2945,$E2945,$F2942),IF($D2945&gt;=$E2945,(IF($D2942&lt;LataProjekcji,IF((SUM($K2943:L2943)+12)&lt;$E2945,12,$E2945-SUM($K2943:L2943)),0)),(IF($D2942&lt;LataProjekcji,IF((SUM($K2943:L2943)+12)&lt;$D2945,12,$D2945-SUM($K2943:L2943)),0)))),0),0)</f>
        <v>0</v>
      </c>
      <c r="N2943" s="565">
        <f ca="1">IF(AND($G2943,NOT(ISTEXT($G2942)),ISNUMBER(Poczatek),ISNUMBER(Koniec_Projekt)),IFERROR(IF($D2942=LataProjekcji,IF($F2942&gt;$E2945,$E2945,$F2942),IF($D2945&gt;=$E2945,(IF($D2942&lt;LataProjekcji,IF((SUM($K2943:M2943)+12)&lt;$E2945,12,$E2945-SUM($K2943:M2943)),0)),(IF($D2942&lt;LataProjekcji,IF((SUM($K2943:M2943)+12)&lt;$D2945,12,$D2945-SUM($K2943:M2943)),0)))),0),0)</f>
        <v>0</v>
      </c>
      <c r="O2943" s="565">
        <f ca="1">IF(AND($G2943,NOT(ISTEXT($G2942)),ISNUMBER(Poczatek),ISNUMBER(Koniec_Projekt)),IFERROR(IF($D2942=LataProjekcji,IF($F2942&gt;$E2945,$E2945,$F2942),IF($D2945&gt;=$E2945,(IF($D2942&lt;LataProjekcji,IF((SUM($K2943:N2943)+12)&lt;$E2945,12,$E2945-SUM($K2943:N2943)),0)),(IF($D2942&lt;LataProjekcji,IF((SUM($K2943:N2943)+12)&lt;$D2945,12,$D2945-SUM($K2943:N2943)),0)))),0),0)</f>
        <v>0</v>
      </c>
      <c r="P2943" s="565">
        <f ca="1">IF(AND($G2943,NOT(ISTEXT($G2942)),ISNUMBER(Poczatek),ISNUMBER(Koniec_Projekt)),IFERROR(IF($D2942=LataProjekcji,IF($F2942&gt;$E2945,$E2945,$F2942),IF($D2945&gt;=$E2945,(IF($D2942&lt;LataProjekcji,IF((SUM($K2943:O2943)+12)&lt;$E2945,12,$E2945-SUM($K2943:O2943)),0)),(IF($D2942&lt;LataProjekcji,IF((SUM($K2943:O2943)+12)&lt;$D2945,12,$D2945-SUM($K2943:O2943)),0)))),0),0)</f>
        <v>0</v>
      </c>
      <c r="Q2943" s="565">
        <f ca="1">IF(AND($G2943,NOT(ISTEXT($G2942)),ISNUMBER(Poczatek),ISNUMBER(Koniec_Projekt)),IFERROR(IF($D2942=LataProjekcji,IF($F2942&gt;$E2945,$E2945,$F2942),IF($D2945&gt;=$E2945,(IF($D2942&lt;LataProjekcji,IF((SUM($K2943:P2943)+12)&lt;$E2945,12,$E2945-SUM($K2943:P2943)),0)),(IF($D2942&lt;LataProjekcji,IF((SUM($K2943:P2943)+12)&lt;$D2945,12,$D2945-SUM($K2943:P2943)),0)))),0),0)</f>
        <v>0</v>
      </c>
      <c r="R2943" s="565">
        <f ca="1">IF(AND($G2943,NOT(ISTEXT($G2942)),ISNUMBER(Poczatek),ISNUMBER(Koniec_Projekt)),IFERROR(IF($D2942=LataProjekcji,IF($F2942&gt;$E2945,$E2945,$F2942),IF($D2945&gt;=$E2945,(IF($D2942&lt;LataProjekcji,IF((SUM($K2943:Q2943)+12)&lt;$E2945,12,$E2945-SUM($K2943:Q2943)),0)),(IF($D2942&lt;LataProjekcji,IF((SUM($K2943:Q2943)+12)&lt;$D2945,12,$D2945-SUM($K2943:Q2943)),0)))),0),0)</f>
        <v>0</v>
      </c>
      <c r="S2943" s="565">
        <f ca="1">IF(AND($G2943,NOT(ISTEXT($G2942)),ISNUMBER(Poczatek),ISNUMBER(Koniec_Projekt)),IFERROR(IF($D2942=LataProjekcji,IF($F2942&gt;$E2945,$E2945,$F2942),IF($D2945&gt;=$E2945,(IF($D2942&lt;LataProjekcji,IF((SUM($K2943:R2943)+12)&lt;$E2945,12,$E2945-SUM($K2943:R2943)),0)),(IF($D2942&lt;LataProjekcji,IF((SUM($K2943:R2943)+12)&lt;$D2945,12,$D2945-SUM($K2943:R2943)),0)))),0),0)</f>
        <v>0</v>
      </c>
      <c r="T2943" s="565">
        <f ca="1">IF(AND($G2943,NOT(ISTEXT($G2942)),ISNUMBER(Poczatek),ISNUMBER(Koniec_Projekt)),IFERROR(IF($D2942=LataProjekcji,IF($F2942&gt;$E2945,$E2945,$F2942),IF($D2945&gt;=$E2945,(IF($D2942&lt;LataProjekcji,IF((SUM($K2943:S2943)+12)&lt;$E2945,12,$E2945-SUM($K2943:S2943)),0)),(IF($D2942&lt;LataProjekcji,IF((SUM($K2943:S2943)+12)&lt;$D2945,12,$D2945-SUM($K2943:S2943)),0)))),0),0)</f>
        <v>0</v>
      </c>
      <c r="U2943" s="565">
        <f ca="1">IF(AND($G2943,NOT(ISTEXT($G2942)),ISNUMBER(Poczatek),ISNUMBER(Koniec_Projekt)),IFERROR(IF($D2942=LataProjekcji,IF($F2942&gt;$E2945,$E2945,$F2942),IF($D2945&gt;=$E2945,(IF($D2942&lt;LataProjekcji,IF((SUM($K2943:T2943)+12)&lt;$E2945,12,$E2945-SUM($K2943:T2943)),0)),(IF($D2942&lt;LataProjekcji,IF((SUM($K2943:T2943)+12)&lt;$D2945,12,$D2945-SUM($K2943:T2943)),0)))),0),0)</f>
        <v>0</v>
      </c>
      <c r="V2943" s="565">
        <f ca="1">IF(AND($G2943,NOT(ISTEXT($G2942)),ISNUMBER(Poczatek),ISNUMBER(Koniec_Projekt)),IFERROR(IF($D2942=LataProjekcji,IF($F2942&gt;$E2945,$E2945,$F2942),IF($D2945&gt;=$E2945,(IF($D2942&lt;LataProjekcji,IF((SUM($K2943:U2943)+12)&lt;$E2945,12,$E2945-SUM($K2943:U2943)),0)),(IF($D2942&lt;LataProjekcji,IF((SUM($K2943:U2943)+12)&lt;$D2945,12,$D2945-SUM($K2943:U2943)),0)))),0),0)</f>
        <v>0</v>
      </c>
      <c r="W2943" s="565">
        <f ca="1">IF(AND($G2943,NOT(ISTEXT($G2942)),ISNUMBER(Poczatek),ISNUMBER(Koniec_Projekt)),IFERROR(IF($D2942=LataProjekcji,IF($F2942&gt;$E2945,$E2945,$F2942),IF($D2945&gt;=$E2945,(IF($D2942&lt;LataProjekcji,IF((SUM($K2943:V2943)+12)&lt;$E2945,12,$E2945-SUM($K2943:V2943)),0)),(IF($D2942&lt;LataProjekcji,IF((SUM($K2943:V2943)+12)&lt;$D2945,12,$D2945-SUM($K2943:V2943)),0)))),0),0)</f>
        <v>0</v>
      </c>
      <c r="X2943" s="565">
        <f ca="1">IF(AND($G2943,NOT(ISTEXT($G2942)),ISNUMBER(Poczatek),ISNUMBER(Koniec_Projekt)),IFERROR(IF($D2942=LataProjekcji,IF($F2942&gt;$E2945,$E2945,$F2942),IF($D2945&gt;=$E2945,(IF($D2942&lt;LataProjekcji,IF((SUM($K2943:W2943)+12)&lt;$E2945,12,$E2945-SUM($K2943:W2943)),0)),(IF($D2942&lt;LataProjekcji,IF((SUM($K2943:W2943)+12)&lt;$D2945,12,$D2945-SUM($K2943:W2943)),0)))),0),0)</f>
        <v>0</v>
      </c>
    </row>
    <row r="2944" spans="2:24" hidden="1">
      <c r="B2944" s="554" t="s">
        <v>806</v>
      </c>
      <c r="D2944" s="474">
        <f ca="1">D1778</f>
        <v>0</v>
      </c>
      <c r="E2944" s="474">
        <f ca="1">IF(D2943&gt;10,ROUND(D2944/12,2),D2944)</f>
        <v>0</v>
      </c>
      <c r="F2944" s="552">
        <f>Koniec_Projekt</f>
        <v>0</v>
      </c>
      <c r="G2944" s="330">
        <f>Miesiac_Koniec_Projekt</f>
        <v>0</v>
      </c>
      <c r="H2944" s="566" t="b">
        <f ca="1">SUM(K2944:X2944)=D2943</f>
        <v>1</v>
      </c>
      <c r="I2944" s="1" t="s">
        <v>739</v>
      </c>
      <c r="K2944" s="256">
        <f ca="1">IF(AND($G2943,NOT(ISTEXT($G2942)),ISNUMBER(Poczatek),ISNUMBER(Koniec_Projekt)),IFERROR(IF(LataProjekcji=$F2945,ROUND($D2943,0),ROUND(K2942*$E2944,0)),0),0)</f>
        <v>0</v>
      </c>
      <c r="L2944" s="5">
        <f ca="1">IF(AND($G2943,NOT(ISTEXT($G2942)),ISNUMBER(Poczatek),ISNUMBER(Koniec_Projekt)),IFERROR(IF(LataProjekcji=$F2945,ROUND($D2943-SUM(K2944:$K2944),0),ROUND(L2942*$E2944,0)),0),0)</f>
        <v>0</v>
      </c>
      <c r="M2944" s="5">
        <f ca="1">IF(AND($G2943,NOT(ISTEXT($G2942)),ISNUMBER(Poczatek),ISNUMBER(Koniec_Projekt)),IFERROR(IF(LataProjekcji=$F2945,ROUND($D2943-SUM($K2944:L2944),0),ROUND(M2942*$E2944,0)),0),0)</f>
        <v>0</v>
      </c>
      <c r="N2944" s="5">
        <f ca="1">IF(AND($G2943,NOT(ISTEXT($G2942)),ISNUMBER(Poczatek),ISNUMBER(Koniec_Projekt)),IFERROR(IF(LataProjekcji=$F2945,ROUND($D2943-SUM($K2944:M2944),0),ROUND(N2942*$E2944,0)),0),0)</f>
        <v>0</v>
      </c>
      <c r="O2944" s="5">
        <f ca="1">IF(AND($G2943,NOT(ISTEXT($G2942)),ISNUMBER(Poczatek),ISNUMBER(Koniec_Projekt)),IFERROR(IF(LataProjekcji=$F2945,ROUND($D2943-SUM($K2944:N2944),0),ROUND(O2942*$E2944,0)),0),0)</f>
        <v>0</v>
      </c>
      <c r="P2944" s="5">
        <f ca="1">IF(AND($G2943,NOT(ISTEXT($G2942)),ISNUMBER(Poczatek),ISNUMBER(Koniec_Projekt)),IFERROR(IF(LataProjekcji=$F2945,ROUND($D2943-SUM($K2944:O2944),0),ROUND(P2942*$E2944,0)),0),0)</f>
        <v>0</v>
      </c>
      <c r="Q2944" s="5">
        <f ca="1">IF(AND($G2943,NOT(ISTEXT($G2942)),ISNUMBER(Poczatek),ISNUMBER(Koniec_Projekt)),IFERROR(IF(LataProjekcji=$F2945,ROUND($D2943-SUM($K2944:P2944),0),ROUND(Q2942*$E2944,0)),0),0)</f>
        <v>0</v>
      </c>
      <c r="R2944" s="5">
        <f ca="1">IF(AND($G2943,NOT(ISTEXT($G2942)),ISNUMBER(Poczatek),ISNUMBER(Koniec_Projekt)),IFERROR(IF(LataProjekcji=$F2945,ROUND($D2943-SUM($K2944:Q2944),0),ROUND(R2942*$E2944,0)),0),0)</f>
        <v>0</v>
      </c>
      <c r="S2944" s="5">
        <f ca="1">IF(AND($G2943,NOT(ISTEXT($G2942)),ISNUMBER(Poczatek),ISNUMBER(Koniec_Projekt)),IFERROR(IF(LataProjekcji=$F2945,ROUND($D2943-SUM($K2944:R2944),0),ROUND(S2942*$E2944,0)),0),0)</f>
        <v>0</v>
      </c>
      <c r="T2944" s="5">
        <f ca="1">IF(AND($G2943,NOT(ISTEXT($G2942)),ISNUMBER(Poczatek),ISNUMBER(Koniec_Projekt)),IFERROR(IF(LataProjekcji=$F2945,ROUND($D2943-SUM($K2944:S2944),0),ROUND(T2942*$E2944,0)),0),0)</f>
        <v>0</v>
      </c>
      <c r="U2944" s="5">
        <f ca="1">IF(AND($G2943,NOT(ISTEXT($G2942)),ISNUMBER(Poczatek),ISNUMBER(Koniec_Projekt)),IFERROR(IF(LataProjekcji=$F2945,ROUND($D2943-SUM($K2944:T2944),0),ROUND(U2942*$E2944,0)),0),0)</f>
        <v>0</v>
      </c>
      <c r="V2944" s="5">
        <f ca="1">IF(AND($G2943,NOT(ISTEXT($G2942)),ISNUMBER(Poczatek),ISNUMBER(Koniec_Projekt)),IFERROR(IF(LataProjekcji=$F2945,ROUND($D2943-SUM($K2944:U2944),0),ROUND(V2942*$E2944,0)),0),0)</f>
        <v>0</v>
      </c>
      <c r="W2944" s="5">
        <f ca="1">IF(AND($G2943,NOT(ISTEXT($G2942)),ISNUMBER(Poczatek),ISNUMBER(Koniec_Projekt)),IFERROR(IF(LataProjekcji=$F2945,ROUND($D2943-SUM($K2944:V2944),0),ROUND(W2942*$E2944,0)),0),0)</f>
        <v>0</v>
      </c>
      <c r="X2944" s="5">
        <f ca="1">IF(AND($G2943,NOT(ISTEXT($G2942)),ISNUMBER(Poczatek),ISNUMBER(Koniec_Projekt)),IFERROR(IF(LataProjekcji=$F2945,ROUND($D2943-SUM($K2944:W2944),0),ROUND(X2942*$E2944,0)),0),0)</f>
        <v>0</v>
      </c>
    </row>
    <row r="2945" spans="2:24" hidden="1">
      <c r="B2945" s="554" t="s">
        <v>803</v>
      </c>
      <c r="D2945" s="1">
        <f ca="1">IFERROR(ROUNDUP(D2943/E2944,0),0)</f>
        <v>0</v>
      </c>
      <c r="E2945" s="1">
        <f ca="1">IF(D2945=0,0,DATEDIF(DATE(D2942,E2942,1),DATE(F2944,G2944,1),"m"))</f>
        <v>0</v>
      </c>
      <c r="F2945" s="1" t="str">
        <f ca="1">IFERROR(YEAR(G2942),"brak daty")</f>
        <v>brak daty</v>
      </c>
      <c r="G2945" s="1" t="str">
        <f ca="1">IFERROR(MONTH(G2942),"brak daty")</f>
        <v>brak daty</v>
      </c>
      <c r="I2945" s="1" t="s">
        <v>444</v>
      </c>
      <c r="K2945" s="5">
        <f ca="1">IF(AND($G2943,NOT(ISTEXT($G2942)),ISNUMBER(Poczatek),ISNUMBER(Koniec_Projekt)),IFERROR(IF(LataProjekcji=$F2944,IF(AND($G2944=$G2945,$F2944=$F2945),ROUND($D2943-SUM($K2945),0),ROUND(K2943*$E2944,0)),IF(LataProjekcji&gt;$F2944,0,ROUND(K2943*$E2944,0))),0),0)</f>
        <v>0</v>
      </c>
      <c r="L2945" s="5">
        <f ca="1">IF(AND($G2943,NOT(ISTEXT($G2942)),ISNUMBER(Poczatek),ISNUMBER(Koniec_Projekt)),IFERROR(IF(LataProjekcji=$F2944,IF(AND($G2944=$G2945,$F2944=$F2945),ROUND($D2943-SUM($K2945:K2945),0),ROUND(L2943*$E2944,0)),IF(LataProjekcji&gt;$F2944,0,ROUND(L2943*$E2944,0))),0),0)</f>
        <v>0</v>
      </c>
      <c r="M2945" s="5">
        <f ca="1">IF(AND($G2943,NOT(ISTEXT($G2942)),ISNUMBER(Poczatek),ISNUMBER(Koniec_Projekt)),IFERROR(IF(LataProjekcji=$F2944,IF(AND($G2944=$G2945,$F2944=$F2945),ROUND($D2943-SUM($K2945:L2945),0),ROUND(M2943*$E2944,0)),IF(LataProjekcji&gt;$F2944,0,ROUND(M2943*$E2944,0))),0),0)</f>
        <v>0</v>
      </c>
      <c r="N2945" s="5">
        <f ca="1">IF(AND($G2943,NOT(ISTEXT($G2942)),ISNUMBER(Poczatek),ISNUMBER(Koniec_Projekt)),IFERROR(IF(LataProjekcji=$F2944,IF(AND($G2944=$G2945,$F2944=$F2945),ROUND($D2943-SUM($K2945:M2945),0),ROUND(N2943*$E2944,0)),IF(LataProjekcji&gt;$F2944,0,ROUND(N2943*$E2944,0))),0),0)</f>
        <v>0</v>
      </c>
      <c r="O2945" s="5">
        <f ca="1">IF(AND($G2943,NOT(ISTEXT($G2942)),ISNUMBER(Poczatek),ISNUMBER(Koniec_Projekt)),IFERROR(IF(LataProjekcji=$F2944,IF(AND($G2944=$G2945,$F2944=$F2945),ROUND($D2943-SUM($K2945:N2945),0),ROUND(O2943*$E2944,0)),IF(LataProjekcji&gt;$F2944,0,ROUND(O2943*$E2944,0))),0),0)</f>
        <v>0</v>
      </c>
      <c r="P2945" s="5">
        <f ca="1">IF(AND($G2943,NOT(ISTEXT($G2942)),ISNUMBER(Poczatek),ISNUMBER(Koniec_Projekt)),IFERROR(IF(LataProjekcji=$F2944,IF(AND($G2944=$G2945,$F2944=$F2945),ROUND($D2943-SUM($K2945:O2945),0),ROUND(P2943*$E2944,0)),IF(LataProjekcji&gt;$F2944,0,ROUND(P2943*$E2944,0))),0),0)</f>
        <v>0</v>
      </c>
      <c r="Q2945" s="5">
        <f ca="1">IF(AND($G2943,NOT(ISTEXT($G2942)),ISNUMBER(Poczatek),ISNUMBER(Koniec_Projekt)),IFERROR(IF(LataProjekcji=$F2944,IF(AND($G2944=$G2945,$F2944=$F2945),ROUND($D2943-SUM($K2945:P2945),0),ROUND(Q2943*$E2944,0)),IF(LataProjekcji&gt;$F2944,0,ROUND(Q2943*$E2944,0))),0),0)</f>
        <v>0</v>
      </c>
      <c r="R2945" s="5">
        <f ca="1">IF(AND($G2943,NOT(ISTEXT($G2942)),ISNUMBER(Poczatek),ISNUMBER(Koniec_Projekt)),IFERROR(IF(LataProjekcji=$F2944,IF(AND($G2944=$G2945,$F2944=$F2945),ROUND($D2943-SUM($K2945:Q2945),0),ROUND(R2943*$E2944,0)),IF(LataProjekcji&gt;$F2944,0,ROUND(R2943*$E2944,0))),0),0)</f>
        <v>0</v>
      </c>
      <c r="S2945" s="5">
        <f ca="1">IF(AND($G2943,NOT(ISTEXT($G2942)),ISNUMBER(Poczatek),ISNUMBER(Koniec_Projekt)),IFERROR(IF(LataProjekcji=$F2944,IF(AND($G2944=$G2945,$F2944=$F2945),ROUND($D2943-SUM($K2945:R2945),0),ROUND(S2943*$E2944,0)),IF(LataProjekcji&gt;$F2944,0,ROUND(S2943*$E2944,0))),0),0)</f>
        <v>0</v>
      </c>
      <c r="T2945" s="5">
        <f ca="1">IF(AND($G2943,NOT(ISTEXT($G2942)),ISNUMBER(Poczatek),ISNUMBER(Koniec_Projekt)),IFERROR(IF(LataProjekcji=$F2944,IF(AND($G2944=$G2945,$F2944=$F2945),ROUND($D2943-SUM($K2945:S2945),0),ROUND(T2943*$E2944,0)),IF(LataProjekcji&gt;$F2944,0,ROUND(T2943*$E2944,0))),0),0)</f>
        <v>0</v>
      </c>
      <c r="U2945" s="5">
        <f ca="1">IF(AND($G2943,NOT(ISTEXT($G2942)),ISNUMBER(Poczatek),ISNUMBER(Koniec_Projekt)),IFERROR(IF(LataProjekcji=$F2944,IF(AND($G2944=$G2945,$F2944=$F2945),ROUND($D2943-SUM($K2945:T2945),0),ROUND(U2943*$E2944,0)),IF(LataProjekcji&gt;$F2944,0,ROUND(U2943*$E2944,0))),0),0)</f>
        <v>0</v>
      </c>
      <c r="V2945" s="5">
        <f ca="1">IF(AND($G2943,NOT(ISTEXT($G2942)),ISNUMBER(Poczatek),ISNUMBER(Koniec_Projekt)),IFERROR(IF(LataProjekcji=$F2944,IF(AND($G2944=$G2945,$F2944=$F2945),ROUND($D2943-SUM($K2945:U2945),0),ROUND(V2943*$E2944,0)),IF(LataProjekcji&gt;$F2944,0,ROUND(V2943*$E2944,0))),0),0)</f>
        <v>0</v>
      </c>
      <c r="W2945" s="5">
        <f ca="1">IF(AND($G2943,NOT(ISTEXT($G2942)),ISNUMBER(Poczatek),ISNUMBER(Koniec_Projekt)),IFERROR(IF(LataProjekcji=$F2944,IF(AND($G2944=$G2945,$F2944=$F2945),ROUND($D2943-SUM($K2945:V2945),0),ROUND(W2943*$E2944,0)),IF(LataProjekcji&gt;$F2944,0,ROUND(W2943*$E2944,0))),0),0)</f>
        <v>0</v>
      </c>
      <c r="X2945" s="5">
        <f ca="1">IF(AND($G2943,NOT(ISTEXT($G2942)),ISNUMBER(Poczatek),ISNUMBER(Koniec_Projekt)),IFERROR(IF(LataProjekcji=$F2944,IF(AND($G2944=$G2945,$F2944=$F2945),ROUND($D2943-SUM($K2945:W2945),0),ROUND(X2943*$E2944,0)),IF(LataProjekcji&gt;$F2944,0,ROUND(X2943*$E2944,0))),0),0)</f>
        <v>0</v>
      </c>
    </row>
    <row r="2946" spans="2:24" ht="12.75" hidden="1" thickBot="1">
      <c r="B2946" s="555" t="s">
        <v>804</v>
      </c>
      <c r="C2946" s="556"/>
      <c r="D2946" s="557">
        <f ca="1">IF(D2943&gt;10,ROUND((D2945-1)*E2944,0),E2944)</f>
        <v>0</v>
      </c>
      <c r="E2946" s="557">
        <f ca="1">D2943-D2946</f>
        <v>0</v>
      </c>
      <c r="F2946" s="556"/>
      <c r="G2946" s="556"/>
      <c r="H2946" s="556"/>
      <c r="I2946" s="556"/>
      <c r="J2946" s="556"/>
      <c r="K2946" s="556"/>
      <c r="L2946" s="556"/>
      <c r="M2946" s="556"/>
      <c r="N2946" s="556"/>
      <c r="O2946" s="556"/>
      <c r="P2946" s="556"/>
      <c r="Q2946" s="556"/>
      <c r="R2946" s="556"/>
      <c r="S2946" s="556"/>
      <c r="T2946" s="556"/>
      <c r="U2946" s="556"/>
      <c r="V2946" s="556"/>
      <c r="W2946" s="556"/>
      <c r="X2946" s="556"/>
    </row>
    <row r="2947" spans="2:24" ht="12.75" hidden="1" thickTop="1"/>
    <row r="2948" spans="2:24" ht="12.75" hidden="1" thickBot="1">
      <c r="B2948" s="558" t="str">
        <f ca="1">"nazwa ST: "&amp;B1782</f>
        <v>nazwa ST: 0</v>
      </c>
      <c r="C2948" s="558"/>
      <c r="D2948" s="559">
        <f>D1782</f>
        <v>182</v>
      </c>
      <c r="E2948" s="558"/>
      <c r="F2948" s="558"/>
      <c r="G2948" s="558"/>
      <c r="H2948" s="558"/>
      <c r="I2948" s="558"/>
      <c r="J2948" s="558"/>
      <c r="K2948" s="567" t="str">
        <f t="shared" ref="K2948:X2948" si="1800">LataProjekcji</f>
        <v>Uzupełnij dane</v>
      </c>
      <c r="L2948" s="567" t="str">
        <f t="shared" si="1800"/>
        <v/>
      </c>
      <c r="M2948" s="567" t="str">
        <f t="shared" si="1800"/>
        <v/>
      </c>
      <c r="N2948" s="567" t="str">
        <f t="shared" si="1800"/>
        <v/>
      </c>
      <c r="O2948" s="567" t="str">
        <f t="shared" si="1800"/>
        <v/>
      </c>
      <c r="P2948" s="567" t="str">
        <f t="shared" si="1800"/>
        <v/>
      </c>
      <c r="Q2948" s="567" t="str">
        <f t="shared" si="1800"/>
        <v/>
      </c>
      <c r="R2948" s="567" t="str">
        <f t="shared" si="1800"/>
        <v/>
      </c>
      <c r="S2948" s="567" t="str">
        <f t="shared" si="1800"/>
        <v/>
      </c>
      <c r="T2948" s="567" t="str">
        <f t="shared" si="1800"/>
        <v/>
      </c>
      <c r="U2948" s="567" t="str">
        <f t="shared" si="1800"/>
        <v/>
      </c>
      <c r="V2948" s="567" t="str">
        <f t="shared" si="1800"/>
        <v/>
      </c>
      <c r="W2948" s="567" t="str">
        <f t="shared" si="1800"/>
        <v/>
      </c>
      <c r="X2948" s="567" t="str">
        <f t="shared" si="1800"/>
        <v/>
      </c>
    </row>
    <row r="2949" spans="2:24" hidden="1">
      <c r="B2949" s="554" t="s">
        <v>805</v>
      </c>
      <c r="D2949" s="1">
        <f ca="1">D1783</f>
        <v>1900</v>
      </c>
      <c r="E2949" s="1">
        <f ca="1">E1783</f>
        <v>1</v>
      </c>
      <c r="F2949" s="1">
        <f ca="1">IF(D2950&gt;10,F1783,1)</f>
        <v>1</v>
      </c>
      <c r="G2949" s="553" t="str">
        <f ca="1">IF(ISBLANK(OFFSET($E$269,$D2948,0)),"brak daty",IF(D2950&gt;10,EDATE(OFFSET($E$269,$D2948,0),D2952),DATE(D2949,E2949,1)))</f>
        <v>brak daty</v>
      </c>
      <c r="H2949" s="566" t="b">
        <f ca="1">SUM(K2949:X2949)=D2952</f>
        <v>1</v>
      </c>
      <c r="I2949" s="1" t="s">
        <v>801</v>
      </c>
      <c r="K2949" s="5">
        <f ca="1">IF(AND($G2950,NOT(ISTEXT($G2949)),ISNUMBER(Poczatek),ISNUMBER(Koniec_Projekt)),IFERROR(IF($D2949=LataProjekcji,$F2949,IF($D2949&lt;LataProjekcji,IF((SUM(K2949)+12)&lt;$D2952,12,$D2952-SUM(K2949)),0)),0),0)</f>
        <v>0</v>
      </c>
      <c r="L2949" s="5">
        <f ca="1">IF(AND($G2950,NOT(ISTEXT($G2949)),ISNUMBER(Poczatek),ISNUMBER(Koniec_Projekt)),IFERROR(IF($D2949=LataProjekcji,$F2949,IF($D2949&lt;LataProjekcji,IF((SUM($K2949:K2949)+12)&lt;$D2952,12,$D2952-SUM($K2949:K2949)),0)),0),0)</f>
        <v>0</v>
      </c>
      <c r="M2949" s="5">
        <f ca="1">IF(AND($G2950,NOT(ISTEXT($G2949)),ISNUMBER(Poczatek),ISNUMBER(Koniec_Projekt)),IFERROR(IF($D2949=LataProjekcji,$F2949,IF($D2949&lt;LataProjekcji,IF((SUM($K2949:L2949)+12)&lt;$D2952,12,$D2952-SUM($K2949:L2949)),0)),0),0)</f>
        <v>0</v>
      </c>
      <c r="N2949" s="5">
        <f ca="1">IF(AND($G2950,NOT(ISTEXT($G2949)),ISNUMBER(Poczatek),ISNUMBER(Koniec_Projekt)),IFERROR(IF($D2949=LataProjekcji,$F2949,IF($D2949&lt;LataProjekcji,IF((SUM($K2949:M2949)+12)&lt;$D2952,12,$D2952-SUM($K2949:M2949)),0)),0),0)</f>
        <v>0</v>
      </c>
      <c r="O2949" s="5">
        <f ca="1">IF(AND($G2950,NOT(ISTEXT($G2949)),ISNUMBER(Poczatek),ISNUMBER(Koniec_Projekt)),IFERROR(IF($D2949=LataProjekcji,$F2949,IF($D2949&lt;LataProjekcji,IF((SUM($K2949:N2949)+12)&lt;$D2952,12,$D2952-SUM($K2949:N2949)),0)),0),0)</f>
        <v>0</v>
      </c>
      <c r="P2949" s="5">
        <f ca="1">IF(AND($G2950,NOT(ISTEXT($G2949)),ISNUMBER(Poczatek),ISNUMBER(Koniec_Projekt)),IFERROR(IF($D2949=LataProjekcji,$F2949,IF($D2949&lt;LataProjekcji,IF((SUM($K2949:O2949)+12)&lt;$D2952,12,$D2952-SUM($K2949:O2949)),0)),0),0)</f>
        <v>0</v>
      </c>
      <c r="Q2949" s="5">
        <f ca="1">IF(AND($G2950,NOT(ISTEXT($G2949)),ISNUMBER(Poczatek),ISNUMBER(Koniec_Projekt)),IFERROR(IF($D2949=LataProjekcji,$F2949,IF($D2949&lt;LataProjekcji,IF((SUM($K2949:P2949)+12)&lt;$D2952,12,$D2952-SUM($K2949:P2949)),0)),0),0)</f>
        <v>0</v>
      </c>
      <c r="R2949" s="5">
        <f ca="1">IF(AND($G2950,NOT(ISTEXT($G2949)),ISNUMBER(Poczatek),ISNUMBER(Koniec_Projekt)),IFERROR(IF($D2949=LataProjekcji,$F2949,IF($D2949&lt;LataProjekcji,IF((SUM($K2949:Q2949)+12)&lt;$D2952,12,$D2952-SUM($K2949:Q2949)),0)),0),0)</f>
        <v>0</v>
      </c>
      <c r="S2949" s="5">
        <f ca="1">IF(AND($G2950,NOT(ISTEXT($G2949)),ISNUMBER(Poczatek),ISNUMBER(Koniec_Projekt)),IFERROR(IF($D2949=LataProjekcji,$F2949,IF($D2949&lt;LataProjekcji,IF((SUM($K2949:R2949)+12)&lt;$D2952,12,$D2952-SUM($K2949:R2949)),0)),0),0)</f>
        <v>0</v>
      </c>
      <c r="T2949" s="5">
        <f ca="1">IF(AND($G2950,NOT(ISTEXT($G2949)),ISNUMBER(Poczatek),ISNUMBER(Koniec_Projekt)),IFERROR(IF($D2949=LataProjekcji,$F2949,IF($D2949&lt;LataProjekcji,IF((SUM($K2949:S2949)+12)&lt;$D2952,12,$D2952-SUM($K2949:S2949)),0)),0),0)</f>
        <v>0</v>
      </c>
      <c r="U2949" s="5">
        <f ca="1">IF(AND($G2950,NOT(ISTEXT($G2949)),ISNUMBER(Poczatek),ISNUMBER(Koniec_Projekt)),IFERROR(IF($D2949=LataProjekcji,$F2949,IF($D2949&lt;LataProjekcji,IF((SUM($K2949:T2949)+12)&lt;$D2952,12,$D2952-SUM($K2949:T2949)),0)),0),0)</f>
        <v>0</v>
      </c>
      <c r="V2949" s="5">
        <f ca="1">IF(AND($G2950,NOT(ISTEXT($G2949)),ISNUMBER(Poczatek),ISNUMBER(Koniec_Projekt)),IFERROR(IF($D2949=LataProjekcji,$F2949,IF($D2949&lt;LataProjekcji,IF((SUM($K2949:U2949)+12)&lt;$D2952,12,$D2952-SUM($K2949:U2949)),0)),0),0)</f>
        <v>0</v>
      </c>
      <c r="W2949" s="5">
        <f ca="1">IF(AND($G2950,NOT(ISTEXT($G2949)),ISNUMBER(Poczatek),ISNUMBER(Koniec_Projekt)),IFERROR(IF($D2949=LataProjekcji,$F2949,IF($D2949&lt;LataProjekcji,IF((SUM($K2949:V2949)+12)&lt;$D2952,12,$D2952-SUM($K2949:V2949)),0)),0),0)</f>
        <v>0</v>
      </c>
      <c r="X2949" s="5">
        <f ca="1">IF(AND($G2950,NOT(ISTEXT($G2949)),ISNUMBER(Poczatek),ISNUMBER(Koniec_Projekt)),IFERROR(IF($D2949=LataProjekcji,$F2949,IF($D2949&lt;LataProjekcji,IF((SUM($K2949:W2949)+12)&lt;$D2952,12,$D2952-SUM($K2949:W2949)),0)),0),0)</f>
        <v>0</v>
      </c>
    </row>
    <row r="2950" spans="2:24" hidden="1">
      <c r="B2950" s="554" t="s">
        <v>807</v>
      </c>
      <c r="D2950" s="5">
        <f ca="1">D1784</f>
        <v>0</v>
      </c>
      <c r="E2950" s="474">
        <f ca="1">E1784</f>
        <v>0</v>
      </c>
      <c r="F2950" s="474">
        <f ca="1">F1784</f>
        <v>0</v>
      </c>
      <c r="G2950" s="1" t="b">
        <f>NOT(ISBLANK(am_maszyny))</f>
        <v>0</v>
      </c>
      <c r="H2950" s="566" t="b">
        <f ca="1">SUM(K2950:X2950)=E2952</f>
        <v>1</v>
      </c>
      <c r="I2950" s="1" t="s">
        <v>802</v>
      </c>
      <c r="K2950" s="565">
        <f ca="1">IF(AND($G2950,NOT(ISTEXT($G2949)),ISNUMBER(Poczatek),ISNUMBER(Koniec_Projekt)),IFERROR(IF($D2949=LataProjekcji,IF($F2949&gt;$E2952,$E2952,$F2949),IF($D2952&gt;=$E2952,(IF($D2949&lt;LataProjekcji,IF((SUM(J2950:$K2950)+12)&lt;$E2952,12,$E2952-SUM(J2950:$K2950)),0)),(IF($D2949&lt;LataProjekcji,IF((SUM(J2950:$K2950)+12)&lt;$D2952,12,$D2952-SUM(J2950:$K2950)),0)))),0),0)</f>
        <v>0</v>
      </c>
      <c r="L2950" s="565">
        <f ca="1">IF(AND($G2950,NOT(ISTEXT($G2949)),ISNUMBER(Poczatek),ISNUMBER(Koniec_Projekt)),IFERROR(IF($D2949=LataProjekcji,IF($F2949&gt;$E2952,$E2952,$F2949),IF($D2952&gt;=$E2952,(IF($D2949&lt;LataProjekcji,IF((SUM($K2950:K2950)+12)&lt;$E2952,12,$E2952-SUM($K2950:K2950)),0)),(IF($D2949&lt;LataProjekcji,IF((SUM($K2950:K2950)+12)&lt;$D2952,12,$D2952-SUM($K2950:K2950)),0)))),0),0)</f>
        <v>0</v>
      </c>
      <c r="M2950" s="565">
        <f ca="1">IF(AND($G2950,NOT(ISTEXT($G2949)),ISNUMBER(Poczatek),ISNUMBER(Koniec_Projekt)),IFERROR(IF($D2949=LataProjekcji,IF($F2949&gt;$E2952,$E2952,$F2949),IF($D2952&gt;=$E2952,(IF($D2949&lt;LataProjekcji,IF((SUM($K2950:L2950)+12)&lt;$E2952,12,$E2952-SUM($K2950:L2950)),0)),(IF($D2949&lt;LataProjekcji,IF((SUM($K2950:L2950)+12)&lt;$D2952,12,$D2952-SUM($K2950:L2950)),0)))),0),0)</f>
        <v>0</v>
      </c>
      <c r="N2950" s="565">
        <f ca="1">IF(AND($G2950,NOT(ISTEXT($G2949)),ISNUMBER(Poczatek),ISNUMBER(Koniec_Projekt)),IFERROR(IF($D2949=LataProjekcji,IF($F2949&gt;$E2952,$E2952,$F2949),IF($D2952&gt;=$E2952,(IF($D2949&lt;LataProjekcji,IF((SUM($K2950:M2950)+12)&lt;$E2952,12,$E2952-SUM($K2950:M2950)),0)),(IF($D2949&lt;LataProjekcji,IF((SUM($K2950:M2950)+12)&lt;$D2952,12,$D2952-SUM($K2950:M2950)),0)))),0),0)</f>
        <v>0</v>
      </c>
      <c r="O2950" s="565">
        <f ca="1">IF(AND($G2950,NOT(ISTEXT($G2949)),ISNUMBER(Poczatek),ISNUMBER(Koniec_Projekt)),IFERROR(IF($D2949=LataProjekcji,IF($F2949&gt;$E2952,$E2952,$F2949),IF($D2952&gt;=$E2952,(IF($D2949&lt;LataProjekcji,IF((SUM($K2950:N2950)+12)&lt;$E2952,12,$E2952-SUM($K2950:N2950)),0)),(IF($D2949&lt;LataProjekcji,IF((SUM($K2950:N2950)+12)&lt;$D2952,12,$D2952-SUM($K2950:N2950)),0)))),0),0)</f>
        <v>0</v>
      </c>
      <c r="P2950" s="565">
        <f ca="1">IF(AND($G2950,NOT(ISTEXT($G2949)),ISNUMBER(Poczatek),ISNUMBER(Koniec_Projekt)),IFERROR(IF($D2949=LataProjekcji,IF($F2949&gt;$E2952,$E2952,$F2949),IF($D2952&gt;=$E2952,(IF($D2949&lt;LataProjekcji,IF((SUM($K2950:O2950)+12)&lt;$E2952,12,$E2952-SUM($K2950:O2950)),0)),(IF($D2949&lt;LataProjekcji,IF((SUM($K2950:O2950)+12)&lt;$D2952,12,$D2952-SUM($K2950:O2950)),0)))),0),0)</f>
        <v>0</v>
      </c>
      <c r="Q2950" s="565">
        <f ca="1">IF(AND($G2950,NOT(ISTEXT($G2949)),ISNUMBER(Poczatek),ISNUMBER(Koniec_Projekt)),IFERROR(IF($D2949=LataProjekcji,IF($F2949&gt;$E2952,$E2952,$F2949),IF($D2952&gt;=$E2952,(IF($D2949&lt;LataProjekcji,IF((SUM($K2950:P2950)+12)&lt;$E2952,12,$E2952-SUM($K2950:P2950)),0)),(IF($D2949&lt;LataProjekcji,IF((SUM($K2950:P2950)+12)&lt;$D2952,12,$D2952-SUM($K2950:P2950)),0)))),0),0)</f>
        <v>0</v>
      </c>
      <c r="R2950" s="565">
        <f ca="1">IF(AND($G2950,NOT(ISTEXT($G2949)),ISNUMBER(Poczatek),ISNUMBER(Koniec_Projekt)),IFERROR(IF($D2949=LataProjekcji,IF($F2949&gt;$E2952,$E2952,$F2949),IF($D2952&gt;=$E2952,(IF($D2949&lt;LataProjekcji,IF((SUM($K2950:Q2950)+12)&lt;$E2952,12,$E2952-SUM($K2950:Q2950)),0)),(IF($D2949&lt;LataProjekcji,IF((SUM($K2950:Q2950)+12)&lt;$D2952,12,$D2952-SUM($K2950:Q2950)),0)))),0),0)</f>
        <v>0</v>
      </c>
      <c r="S2950" s="565">
        <f ca="1">IF(AND($G2950,NOT(ISTEXT($G2949)),ISNUMBER(Poczatek),ISNUMBER(Koniec_Projekt)),IFERROR(IF($D2949=LataProjekcji,IF($F2949&gt;$E2952,$E2952,$F2949),IF($D2952&gt;=$E2952,(IF($D2949&lt;LataProjekcji,IF((SUM($K2950:R2950)+12)&lt;$E2952,12,$E2952-SUM($K2950:R2950)),0)),(IF($D2949&lt;LataProjekcji,IF((SUM($K2950:R2950)+12)&lt;$D2952,12,$D2952-SUM($K2950:R2950)),0)))),0),0)</f>
        <v>0</v>
      </c>
      <c r="T2950" s="565">
        <f ca="1">IF(AND($G2950,NOT(ISTEXT($G2949)),ISNUMBER(Poczatek),ISNUMBER(Koniec_Projekt)),IFERROR(IF($D2949=LataProjekcji,IF($F2949&gt;$E2952,$E2952,$F2949),IF($D2952&gt;=$E2952,(IF($D2949&lt;LataProjekcji,IF((SUM($K2950:S2950)+12)&lt;$E2952,12,$E2952-SUM($K2950:S2950)),0)),(IF($D2949&lt;LataProjekcji,IF((SUM($K2950:S2950)+12)&lt;$D2952,12,$D2952-SUM($K2950:S2950)),0)))),0),0)</f>
        <v>0</v>
      </c>
      <c r="U2950" s="565">
        <f ca="1">IF(AND($G2950,NOT(ISTEXT($G2949)),ISNUMBER(Poczatek),ISNUMBER(Koniec_Projekt)),IFERROR(IF($D2949=LataProjekcji,IF($F2949&gt;$E2952,$E2952,$F2949),IF($D2952&gt;=$E2952,(IF($D2949&lt;LataProjekcji,IF((SUM($K2950:T2950)+12)&lt;$E2952,12,$E2952-SUM($K2950:T2950)),0)),(IF($D2949&lt;LataProjekcji,IF((SUM($K2950:T2950)+12)&lt;$D2952,12,$D2952-SUM($K2950:T2950)),0)))),0),0)</f>
        <v>0</v>
      </c>
      <c r="V2950" s="565">
        <f ca="1">IF(AND($G2950,NOT(ISTEXT($G2949)),ISNUMBER(Poczatek),ISNUMBER(Koniec_Projekt)),IFERROR(IF($D2949=LataProjekcji,IF($F2949&gt;$E2952,$E2952,$F2949),IF($D2952&gt;=$E2952,(IF($D2949&lt;LataProjekcji,IF((SUM($K2950:U2950)+12)&lt;$E2952,12,$E2952-SUM($K2950:U2950)),0)),(IF($D2949&lt;LataProjekcji,IF((SUM($K2950:U2950)+12)&lt;$D2952,12,$D2952-SUM($K2950:U2950)),0)))),0),0)</f>
        <v>0</v>
      </c>
      <c r="W2950" s="565">
        <f ca="1">IF(AND($G2950,NOT(ISTEXT($G2949)),ISNUMBER(Poczatek),ISNUMBER(Koniec_Projekt)),IFERROR(IF($D2949=LataProjekcji,IF($F2949&gt;$E2952,$E2952,$F2949),IF($D2952&gt;=$E2952,(IF($D2949&lt;LataProjekcji,IF((SUM($K2950:V2950)+12)&lt;$E2952,12,$E2952-SUM($K2950:V2950)),0)),(IF($D2949&lt;LataProjekcji,IF((SUM($K2950:V2950)+12)&lt;$D2952,12,$D2952-SUM($K2950:V2950)),0)))),0),0)</f>
        <v>0</v>
      </c>
      <c r="X2950" s="565">
        <f ca="1">IF(AND($G2950,NOT(ISTEXT($G2949)),ISNUMBER(Poczatek),ISNUMBER(Koniec_Projekt)),IFERROR(IF($D2949=LataProjekcji,IF($F2949&gt;$E2952,$E2952,$F2949),IF($D2952&gt;=$E2952,(IF($D2949&lt;LataProjekcji,IF((SUM($K2950:W2950)+12)&lt;$E2952,12,$E2952-SUM($K2950:W2950)),0)),(IF($D2949&lt;LataProjekcji,IF((SUM($K2950:W2950)+12)&lt;$D2952,12,$D2952-SUM($K2950:W2950)),0)))),0),0)</f>
        <v>0</v>
      </c>
    </row>
    <row r="2951" spans="2:24" hidden="1">
      <c r="B2951" s="554" t="s">
        <v>806</v>
      </c>
      <c r="D2951" s="474">
        <f ca="1">D1785</f>
        <v>0</v>
      </c>
      <c r="E2951" s="474">
        <f ca="1">IF(D2950&gt;10,ROUND(D2951/12,2),D2951)</f>
        <v>0</v>
      </c>
      <c r="F2951" s="552">
        <f>Koniec_Projekt</f>
        <v>0</v>
      </c>
      <c r="G2951" s="330">
        <f>Miesiac_Koniec_Projekt</f>
        <v>0</v>
      </c>
      <c r="H2951" s="566" t="b">
        <f ca="1">SUM(K2951:X2951)=D2950</f>
        <v>1</v>
      </c>
      <c r="I2951" s="1" t="s">
        <v>739</v>
      </c>
      <c r="K2951" s="256">
        <f ca="1">IF(AND($G2950,NOT(ISTEXT($G2949)),ISNUMBER(Poczatek),ISNUMBER(Koniec_Projekt)),IFERROR(IF(LataProjekcji=$F2952,ROUND($D2950,0),ROUND(K2949*$E2951,0)),0),0)</f>
        <v>0</v>
      </c>
      <c r="L2951" s="5">
        <f ca="1">IF(AND($G2950,NOT(ISTEXT($G2949)),ISNUMBER(Poczatek),ISNUMBER(Koniec_Projekt)),IFERROR(IF(LataProjekcji=$F2952,ROUND($D2950-SUM(K2951:$K2951),0),ROUND(L2949*$E2951,0)),0),0)</f>
        <v>0</v>
      </c>
      <c r="M2951" s="5">
        <f ca="1">IF(AND($G2950,NOT(ISTEXT($G2949)),ISNUMBER(Poczatek),ISNUMBER(Koniec_Projekt)),IFERROR(IF(LataProjekcji=$F2952,ROUND($D2950-SUM($K2951:L2951),0),ROUND(M2949*$E2951,0)),0),0)</f>
        <v>0</v>
      </c>
      <c r="N2951" s="5">
        <f ca="1">IF(AND($G2950,NOT(ISTEXT($G2949)),ISNUMBER(Poczatek),ISNUMBER(Koniec_Projekt)),IFERROR(IF(LataProjekcji=$F2952,ROUND($D2950-SUM($K2951:M2951),0),ROUND(N2949*$E2951,0)),0),0)</f>
        <v>0</v>
      </c>
      <c r="O2951" s="5">
        <f ca="1">IF(AND($G2950,NOT(ISTEXT($G2949)),ISNUMBER(Poczatek),ISNUMBER(Koniec_Projekt)),IFERROR(IF(LataProjekcji=$F2952,ROUND($D2950-SUM($K2951:N2951),0),ROUND(O2949*$E2951,0)),0),0)</f>
        <v>0</v>
      </c>
      <c r="P2951" s="5">
        <f ca="1">IF(AND($G2950,NOT(ISTEXT($G2949)),ISNUMBER(Poczatek),ISNUMBER(Koniec_Projekt)),IFERROR(IF(LataProjekcji=$F2952,ROUND($D2950-SUM($K2951:O2951),0),ROUND(P2949*$E2951,0)),0),0)</f>
        <v>0</v>
      </c>
      <c r="Q2951" s="5">
        <f ca="1">IF(AND($G2950,NOT(ISTEXT($G2949)),ISNUMBER(Poczatek),ISNUMBER(Koniec_Projekt)),IFERROR(IF(LataProjekcji=$F2952,ROUND($D2950-SUM($K2951:P2951),0),ROUND(Q2949*$E2951,0)),0),0)</f>
        <v>0</v>
      </c>
      <c r="R2951" s="5">
        <f ca="1">IF(AND($G2950,NOT(ISTEXT($G2949)),ISNUMBER(Poczatek),ISNUMBER(Koniec_Projekt)),IFERROR(IF(LataProjekcji=$F2952,ROUND($D2950-SUM($K2951:Q2951),0),ROUND(R2949*$E2951,0)),0),0)</f>
        <v>0</v>
      </c>
      <c r="S2951" s="5">
        <f ca="1">IF(AND($G2950,NOT(ISTEXT($G2949)),ISNUMBER(Poczatek),ISNUMBER(Koniec_Projekt)),IFERROR(IF(LataProjekcji=$F2952,ROUND($D2950-SUM($K2951:R2951),0),ROUND(S2949*$E2951,0)),0),0)</f>
        <v>0</v>
      </c>
      <c r="T2951" s="5">
        <f ca="1">IF(AND($G2950,NOT(ISTEXT($G2949)),ISNUMBER(Poczatek),ISNUMBER(Koniec_Projekt)),IFERROR(IF(LataProjekcji=$F2952,ROUND($D2950-SUM($K2951:S2951),0),ROUND(T2949*$E2951,0)),0),0)</f>
        <v>0</v>
      </c>
      <c r="U2951" s="5">
        <f ca="1">IF(AND($G2950,NOT(ISTEXT($G2949)),ISNUMBER(Poczatek),ISNUMBER(Koniec_Projekt)),IFERROR(IF(LataProjekcji=$F2952,ROUND($D2950-SUM($K2951:T2951),0),ROUND(U2949*$E2951,0)),0),0)</f>
        <v>0</v>
      </c>
      <c r="V2951" s="5">
        <f ca="1">IF(AND($G2950,NOT(ISTEXT($G2949)),ISNUMBER(Poczatek),ISNUMBER(Koniec_Projekt)),IFERROR(IF(LataProjekcji=$F2952,ROUND($D2950-SUM($K2951:U2951),0),ROUND(V2949*$E2951,0)),0),0)</f>
        <v>0</v>
      </c>
      <c r="W2951" s="5">
        <f ca="1">IF(AND($G2950,NOT(ISTEXT($G2949)),ISNUMBER(Poczatek),ISNUMBER(Koniec_Projekt)),IFERROR(IF(LataProjekcji=$F2952,ROUND($D2950-SUM($K2951:V2951),0),ROUND(W2949*$E2951,0)),0),0)</f>
        <v>0</v>
      </c>
      <c r="X2951" s="5">
        <f ca="1">IF(AND($G2950,NOT(ISTEXT($G2949)),ISNUMBER(Poczatek),ISNUMBER(Koniec_Projekt)),IFERROR(IF(LataProjekcji=$F2952,ROUND($D2950-SUM($K2951:W2951),0),ROUND(X2949*$E2951,0)),0),0)</f>
        <v>0</v>
      </c>
    </row>
    <row r="2952" spans="2:24" hidden="1">
      <c r="B2952" s="554" t="s">
        <v>803</v>
      </c>
      <c r="D2952" s="1">
        <f ca="1">IFERROR(ROUNDUP(D2950/E2951,0),0)</f>
        <v>0</v>
      </c>
      <c r="E2952" s="1">
        <f ca="1">IF(D2952=0,0,DATEDIF(DATE(D2949,E2949,1),DATE(F2951,G2951,1),"m"))</f>
        <v>0</v>
      </c>
      <c r="F2952" s="1" t="str">
        <f ca="1">IFERROR(YEAR(G2949),"brak daty")</f>
        <v>brak daty</v>
      </c>
      <c r="G2952" s="1" t="str">
        <f ca="1">IFERROR(MONTH(G2949),"brak daty")</f>
        <v>brak daty</v>
      </c>
      <c r="I2952" s="1" t="s">
        <v>444</v>
      </c>
      <c r="K2952" s="5">
        <f ca="1">IF(AND($G2950,NOT(ISTEXT($G2949)),ISNUMBER(Poczatek),ISNUMBER(Koniec_Projekt)),IFERROR(IF(LataProjekcji=$F2951,IF(AND($G2951=$G2952,$F2951=$F2952),ROUND($D2950-SUM($K2952),0),ROUND(K2950*$E2951,0)),IF(LataProjekcji&gt;$F2951,0,ROUND(K2950*$E2951,0))),0),0)</f>
        <v>0</v>
      </c>
      <c r="L2952" s="5">
        <f ca="1">IF(AND($G2950,NOT(ISTEXT($G2949)),ISNUMBER(Poczatek),ISNUMBER(Koniec_Projekt)),IFERROR(IF(LataProjekcji=$F2951,IF(AND($G2951=$G2952,$F2951=$F2952),ROUND($D2950-SUM($K2952:K2952),0),ROUND(L2950*$E2951,0)),IF(LataProjekcji&gt;$F2951,0,ROUND(L2950*$E2951,0))),0),0)</f>
        <v>0</v>
      </c>
      <c r="M2952" s="5">
        <f ca="1">IF(AND($G2950,NOT(ISTEXT($G2949)),ISNUMBER(Poczatek),ISNUMBER(Koniec_Projekt)),IFERROR(IF(LataProjekcji=$F2951,IF(AND($G2951=$G2952,$F2951=$F2952),ROUND($D2950-SUM($K2952:L2952),0),ROUND(M2950*$E2951,0)),IF(LataProjekcji&gt;$F2951,0,ROUND(M2950*$E2951,0))),0),0)</f>
        <v>0</v>
      </c>
      <c r="N2952" s="5">
        <f ca="1">IF(AND($G2950,NOT(ISTEXT($G2949)),ISNUMBER(Poczatek),ISNUMBER(Koniec_Projekt)),IFERROR(IF(LataProjekcji=$F2951,IF(AND($G2951=$G2952,$F2951=$F2952),ROUND($D2950-SUM($K2952:M2952),0),ROUND(N2950*$E2951,0)),IF(LataProjekcji&gt;$F2951,0,ROUND(N2950*$E2951,0))),0),0)</f>
        <v>0</v>
      </c>
      <c r="O2952" s="5">
        <f ca="1">IF(AND($G2950,NOT(ISTEXT($G2949)),ISNUMBER(Poczatek),ISNUMBER(Koniec_Projekt)),IFERROR(IF(LataProjekcji=$F2951,IF(AND($G2951=$G2952,$F2951=$F2952),ROUND($D2950-SUM($K2952:N2952),0),ROUND(O2950*$E2951,0)),IF(LataProjekcji&gt;$F2951,0,ROUND(O2950*$E2951,0))),0),0)</f>
        <v>0</v>
      </c>
      <c r="P2952" s="5">
        <f ca="1">IF(AND($G2950,NOT(ISTEXT($G2949)),ISNUMBER(Poczatek),ISNUMBER(Koniec_Projekt)),IFERROR(IF(LataProjekcji=$F2951,IF(AND($G2951=$G2952,$F2951=$F2952),ROUND($D2950-SUM($K2952:O2952),0),ROUND(P2950*$E2951,0)),IF(LataProjekcji&gt;$F2951,0,ROUND(P2950*$E2951,0))),0),0)</f>
        <v>0</v>
      </c>
      <c r="Q2952" s="5">
        <f ca="1">IF(AND($G2950,NOT(ISTEXT($G2949)),ISNUMBER(Poczatek),ISNUMBER(Koniec_Projekt)),IFERROR(IF(LataProjekcji=$F2951,IF(AND($G2951=$G2952,$F2951=$F2952),ROUND($D2950-SUM($K2952:P2952),0),ROUND(Q2950*$E2951,0)),IF(LataProjekcji&gt;$F2951,0,ROUND(Q2950*$E2951,0))),0),0)</f>
        <v>0</v>
      </c>
      <c r="R2952" s="5">
        <f ca="1">IF(AND($G2950,NOT(ISTEXT($G2949)),ISNUMBER(Poczatek),ISNUMBER(Koniec_Projekt)),IFERROR(IF(LataProjekcji=$F2951,IF(AND($G2951=$G2952,$F2951=$F2952),ROUND($D2950-SUM($K2952:Q2952),0),ROUND(R2950*$E2951,0)),IF(LataProjekcji&gt;$F2951,0,ROUND(R2950*$E2951,0))),0),0)</f>
        <v>0</v>
      </c>
      <c r="S2952" s="5">
        <f ca="1">IF(AND($G2950,NOT(ISTEXT($G2949)),ISNUMBER(Poczatek),ISNUMBER(Koniec_Projekt)),IFERROR(IF(LataProjekcji=$F2951,IF(AND($G2951=$G2952,$F2951=$F2952),ROUND($D2950-SUM($K2952:R2952),0),ROUND(S2950*$E2951,0)),IF(LataProjekcji&gt;$F2951,0,ROUND(S2950*$E2951,0))),0),0)</f>
        <v>0</v>
      </c>
      <c r="T2952" s="5">
        <f ca="1">IF(AND($G2950,NOT(ISTEXT($G2949)),ISNUMBER(Poczatek),ISNUMBER(Koniec_Projekt)),IFERROR(IF(LataProjekcji=$F2951,IF(AND($G2951=$G2952,$F2951=$F2952),ROUND($D2950-SUM($K2952:S2952),0),ROUND(T2950*$E2951,0)),IF(LataProjekcji&gt;$F2951,0,ROUND(T2950*$E2951,0))),0),0)</f>
        <v>0</v>
      </c>
      <c r="U2952" s="5">
        <f ca="1">IF(AND($G2950,NOT(ISTEXT($G2949)),ISNUMBER(Poczatek),ISNUMBER(Koniec_Projekt)),IFERROR(IF(LataProjekcji=$F2951,IF(AND($G2951=$G2952,$F2951=$F2952),ROUND($D2950-SUM($K2952:T2952),0),ROUND(U2950*$E2951,0)),IF(LataProjekcji&gt;$F2951,0,ROUND(U2950*$E2951,0))),0),0)</f>
        <v>0</v>
      </c>
      <c r="V2952" s="5">
        <f ca="1">IF(AND($G2950,NOT(ISTEXT($G2949)),ISNUMBER(Poczatek),ISNUMBER(Koniec_Projekt)),IFERROR(IF(LataProjekcji=$F2951,IF(AND($G2951=$G2952,$F2951=$F2952),ROUND($D2950-SUM($K2952:U2952),0),ROUND(V2950*$E2951,0)),IF(LataProjekcji&gt;$F2951,0,ROUND(V2950*$E2951,0))),0),0)</f>
        <v>0</v>
      </c>
      <c r="W2952" s="5">
        <f ca="1">IF(AND($G2950,NOT(ISTEXT($G2949)),ISNUMBER(Poczatek),ISNUMBER(Koniec_Projekt)),IFERROR(IF(LataProjekcji=$F2951,IF(AND($G2951=$G2952,$F2951=$F2952),ROUND($D2950-SUM($K2952:V2952),0),ROUND(W2950*$E2951,0)),IF(LataProjekcji&gt;$F2951,0,ROUND(W2950*$E2951,0))),0),0)</f>
        <v>0</v>
      </c>
      <c r="X2952" s="5">
        <f ca="1">IF(AND($G2950,NOT(ISTEXT($G2949)),ISNUMBER(Poczatek),ISNUMBER(Koniec_Projekt)),IFERROR(IF(LataProjekcji=$F2951,IF(AND($G2951=$G2952,$F2951=$F2952),ROUND($D2950-SUM($K2952:W2952),0),ROUND(X2950*$E2951,0)),IF(LataProjekcji&gt;$F2951,0,ROUND(X2950*$E2951,0))),0),0)</f>
        <v>0</v>
      </c>
    </row>
    <row r="2953" spans="2:24" ht="12.75" hidden="1" thickBot="1">
      <c r="B2953" s="555" t="s">
        <v>804</v>
      </c>
      <c r="C2953" s="556"/>
      <c r="D2953" s="557">
        <f ca="1">IF(D2950&gt;10,ROUND((D2952-1)*E2951,0),E2951)</f>
        <v>0</v>
      </c>
      <c r="E2953" s="557">
        <f ca="1">D2950-D2953</f>
        <v>0</v>
      </c>
      <c r="F2953" s="556"/>
      <c r="G2953" s="556"/>
      <c r="H2953" s="556"/>
      <c r="I2953" s="556"/>
      <c r="J2953" s="556"/>
      <c r="K2953" s="556"/>
      <c r="L2953" s="556"/>
      <c r="M2953" s="556"/>
      <c r="N2953" s="556"/>
      <c r="O2953" s="556"/>
      <c r="P2953" s="556"/>
      <c r="Q2953" s="556"/>
      <c r="R2953" s="556"/>
      <c r="S2953" s="556"/>
      <c r="T2953" s="556"/>
      <c r="U2953" s="556"/>
      <c r="V2953" s="556"/>
      <c r="W2953" s="556"/>
      <c r="X2953" s="556"/>
    </row>
    <row r="2954" spans="2:24" ht="12.75" hidden="1" thickTop="1"/>
    <row r="2955" spans="2:24" ht="12.75" hidden="1" thickBot="1">
      <c r="B2955" s="558" t="str">
        <f ca="1">"nazwa ST: "&amp;B1789</f>
        <v>nazwa ST: 0</v>
      </c>
      <c r="C2955" s="558"/>
      <c r="D2955" s="559">
        <f>D1789</f>
        <v>183</v>
      </c>
      <c r="E2955" s="558"/>
      <c r="F2955" s="558"/>
      <c r="G2955" s="558"/>
      <c r="H2955" s="558"/>
      <c r="I2955" s="558"/>
      <c r="J2955" s="558"/>
      <c r="K2955" s="567" t="str">
        <f t="shared" ref="K2955:X2955" si="1801">LataProjekcji</f>
        <v>Uzupełnij dane</v>
      </c>
      <c r="L2955" s="567" t="str">
        <f t="shared" si="1801"/>
        <v/>
      </c>
      <c r="M2955" s="567" t="str">
        <f t="shared" si="1801"/>
        <v/>
      </c>
      <c r="N2955" s="567" t="str">
        <f t="shared" si="1801"/>
        <v/>
      </c>
      <c r="O2955" s="567" t="str">
        <f t="shared" si="1801"/>
        <v/>
      </c>
      <c r="P2955" s="567" t="str">
        <f t="shared" si="1801"/>
        <v/>
      </c>
      <c r="Q2955" s="567" t="str">
        <f t="shared" si="1801"/>
        <v/>
      </c>
      <c r="R2955" s="567" t="str">
        <f t="shared" si="1801"/>
        <v/>
      </c>
      <c r="S2955" s="567" t="str">
        <f t="shared" si="1801"/>
        <v/>
      </c>
      <c r="T2955" s="567" t="str">
        <f t="shared" si="1801"/>
        <v/>
      </c>
      <c r="U2955" s="567" t="str">
        <f t="shared" si="1801"/>
        <v/>
      </c>
      <c r="V2955" s="567" t="str">
        <f t="shared" si="1801"/>
        <v/>
      </c>
      <c r="W2955" s="567" t="str">
        <f t="shared" si="1801"/>
        <v/>
      </c>
      <c r="X2955" s="567" t="str">
        <f t="shared" si="1801"/>
        <v/>
      </c>
    </row>
    <row r="2956" spans="2:24" hidden="1">
      <c r="B2956" s="554" t="s">
        <v>805</v>
      </c>
      <c r="D2956" s="1">
        <f ca="1">D1790</f>
        <v>1900</v>
      </c>
      <c r="E2956" s="1">
        <f ca="1">E1790</f>
        <v>1</v>
      </c>
      <c r="F2956" s="1">
        <f ca="1">IF(D2957&gt;10,F1790,1)</f>
        <v>1</v>
      </c>
      <c r="G2956" s="553" t="str">
        <f ca="1">IF(ISBLANK(OFFSET($E$269,$D2955,0)),"brak daty",IF(D2957&gt;10,EDATE(OFFSET($E$269,$D2955,0),D2959),DATE(D2956,E2956,1)))</f>
        <v>brak daty</v>
      </c>
      <c r="H2956" s="566" t="b">
        <f ca="1">SUM(K2956:X2956)=D2959</f>
        <v>1</v>
      </c>
      <c r="I2956" s="1" t="s">
        <v>801</v>
      </c>
      <c r="K2956" s="5">
        <f ca="1">IF(AND($G2957,NOT(ISTEXT($G2956)),ISNUMBER(Poczatek),ISNUMBER(Koniec_Projekt)),IFERROR(IF($D2956=LataProjekcji,$F2956,IF($D2956&lt;LataProjekcji,IF((SUM(K2956)+12)&lt;$D2959,12,$D2959-SUM(K2956)),0)),0),0)</f>
        <v>0</v>
      </c>
      <c r="L2956" s="5">
        <f ca="1">IF(AND($G2957,NOT(ISTEXT($G2956)),ISNUMBER(Poczatek),ISNUMBER(Koniec_Projekt)),IFERROR(IF($D2956=LataProjekcji,$F2956,IF($D2956&lt;LataProjekcji,IF((SUM($K2956:K2956)+12)&lt;$D2959,12,$D2959-SUM($K2956:K2956)),0)),0),0)</f>
        <v>0</v>
      </c>
      <c r="M2956" s="5">
        <f ca="1">IF(AND($G2957,NOT(ISTEXT($G2956)),ISNUMBER(Poczatek),ISNUMBER(Koniec_Projekt)),IFERROR(IF($D2956=LataProjekcji,$F2956,IF($D2956&lt;LataProjekcji,IF((SUM($K2956:L2956)+12)&lt;$D2959,12,$D2959-SUM($K2956:L2956)),0)),0),0)</f>
        <v>0</v>
      </c>
      <c r="N2956" s="5">
        <f ca="1">IF(AND($G2957,NOT(ISTEXT($G2956)),ISNUMBER(Poczatek),ISNUMBER(Koniec_Projekt)),IFERROR(IF($D2956=LataProjekcji,$F2956,IF($D2956&lt;LataProjekcji,IF((SUM($K2956:M2956)+12)&lt;$D2959,12,$D2959-SUM($K2956:M2956)),0)),0),0)</f>
        <v>0</v>
      </c>
      <c r="O2956" s="5">
        <f ca="1">IF(AND($G2957,NOT(ISTEXT($G2956)),ISNUMBER(Poczatek),ISNUMBER(Koniec_Projekt)),IFERROR(IF($D2956=LataProjekcji,$F2956,IF($D2956&lt;LataProjekcji,IF((SUM($K2956:N2956)+12)&lt;$D2959,12,$D2959-SUM($K2956:N2956)),0)),0),0)</f>
        <v>0</v>
      </c>
      <c r="P2956" s="5">
        <f ca="1">IF(AND($G2957,NOT(ISTEXT($G2956)),ISNUMBER(Poczatek),ISNUMBER(Koniec_Projekt)),IFERROR(IF($D2956=LataProjekcji,$F2956,IF($D2956&lt;LataProjekcji,IF((SUM($K2956:O2956)+12)&lt;$D2959,12,$D2959-SUM($K2956:O2956)),0)),0),0)</f>
        <v>0</v>
      </c>
      <c r="Q2956" s="5">
        <f ca="1">IF(AND($G2957,NOT(ISTEXT($G2956)),ISNUMBER(Poczatek),ISNUMBER(Koniec_Projekt)),IFERROR(IF($D2956=LataProjekcji,$F2956,IF($D2956&lt;LataProjekcji,IF((SUM($K2956:P2956)+12)&lt;$D2959,12,$D2959-SUM($K2956:P2956)),0)),0),0)</f>
        <v>0</v>
      </c>
      <c r="R2956" s="5">
        <f ca="1">IF(AND($G2957,NOT(ISTEXT($G2956)),ISNUMBER(Poczatek),ISNUMBER(Koniec_Projekt)),IFERROR(IF($D2956=LataProjekcji,$F2956,IF($D2956&lt;LataProjekcji,IF((SUM($K2956:Q2956)+12)&lt;$D2959,12,$D2959-SUM($K2956:Q2956)),0)),0),0)</f>
        <v>0</v>
      </c>
      <c r="S2956" s="5">
        <f ca="1">IF(AND($G2957,NOT(ISTEXT($G2956)),ISNUMBER(Poczatek),ISNUMBER(Koniec_Projekt)),IFERROR(IF($D2956=LataProjekcji,$F2956,IF($D2956&lt;LataProjekcji,IF((SUM($K2956:R2956)+12)&lt;$D2959,12,$D2959-SUM($K2956:R2956)),0)),0),0)</f>
        <v>0</v>
      </c>
      <c r="T2956" s="5">
        <f ca="1">IF(AND($G2957,NOT(ISTEXT($G2956)),ISNUMBER(Poczatek),ISNUMBER(Koniec_Projekt)),IFERROR(IF($D2956=LataProjekcji,$F2956,IF($D2956&lt;LataProjekcji,IF((SUM($K2956:S2956)+12)&lt;$D2959,12,$D2959-SUM($K2956:S2956)),0)),0),0)</f>
        <v>0</v>
      </c>
      <c r="U2956" s="5">
        <f ca="1">IF(AND($G2957,NOT(ISTEXT($G2956)),ISNUMBER(Poczatek),ISNUMBER(Koniec_Projekt)),IFERROR(IF($D2956=LataProjekcji,$F2956,IF($D2956&lt;LataProjekcji,IF((SUM($K2956:T2956)+12)&lt;$D2959,12,$D2959-SUM($K2956:T2956)),0)),0),0)</f>
        <v>0</v>
      </c>
      <c r="V2956" s="5">
        <f ca="1">IF(AND($G2957,NOT(ISTEXT($G2956)),ISNUMBER(Poczatek),ISNUMBER(Koniec_Projekt)),IFERROR(IF($D2956=LataProjekcji,$F2956,IF($D2956&lt;LataProjekcji,IF((SUM($K2956:U2956)+12)&lt;$D2959,12,$D2959-SUM($K2956:U2956)),0)),0),0)</f>
        <v>0</v>
      </c>
      <c r="W2956" s="5">
        <f ca="1">IF(AND($G2957,NOT(ISTEXT($G2956)),ISNUMBER(Poczatek),ISNUMBER(Koniec_Projekt)),IFERROR(IF($D2956=LataProjekcji,$F2956,IF($D2956&lt;LataProjekcji,IF((SUM($K2956:V2956)+12)&lt;$D2959,12,$D2959-SUM($K2956:V2956)),0)),0),0)</f>
        <v>0</v>
      </c>
      <c r="X2956" s="5">
        <f ca="1">IF(AND($G2957,NOT(ISTEXT($G2956)),ISNUMBER(Poczatek),ISNUMBER(Koniec_Projekt)),IFERROR(IF($D2956=LataProjekcji,$F2956,IF($D2956&lt;LataProjekcji,IF((SUM($K2956:W2956)+12)&lt;$D2959,12,$D2959-SUM($K2956:W2956)),0)),0),0)</f>
        <v>0</v>
      </c>
    </row>
    <row r="2957" spans="2:24" hidden="1">
      <c r="B2957" s="554" t="s">
        <v>807</v>
      </c>
      <c r="D2957" s="5">
        <f ca="1">D1791</f>
        <v>0</v>
      </c>
      <c r="E2957" s="474">
        <f ca="1">E1791</f>
        <v>0</v>
      </c>
      <c r="F2957" s="474">
        <f ca="1">F1791</f>
        <v>0</v>
      </c>
      <c r="G2957" s="1" t="b">
        <f>NOT(ISBLANK(am_maszyny))</f>
        <v>0</v>
      </c>
      <c r="H2957" s="566" t="b">
        <f ca="1">SUM(K2957:X2957)=E2959</f>
        <v>1</v>
      </c>
      <c r="I2957" s="1" t="s">
        <v>802</v>
      </c>
      <c r="K2957" s="565">
        <f ca="1">IF(AND($G2957,NOT(ISTEXT($G2956)),ISNUMBER(Poczatek),ISNUMBER(Koniec_Projekt)),IFERROR(IF($D2956=LataProjekcji,IF($F2956&gt;$E2959,$E2959,$F2956),IF($D2959&gt;=$E2959,(IF($D2956&lt;LataProjekcji,IF((SUM(J2957:$K2957)+12)&lt;$E2959,12,$E2959-SUM(J2957:$K2957)),0)),(IF($D2956&lt;LataProjekcji,IF((SUM(J2957:$K2957)+12)&lt;$D2959,12,$D2959-SUM(J2957:$K2957)),0)))),0),0)</f>
        <v>0</v>
      </c>
      <c r="L2957" s="565">
        <f ca="1">IF(AND($G2957,NOT(ISTEXT($G2956)),ISNUMBER(Poczatek),ISNUMBER(Koniec_Projekt)),IFERROR(IF($D2956=LataProjekcji,IF($F2956&gt;$E2959,$E2959,$F2956),IF($D2959&gt;=$E2959,(IF($D2956&lt;LataProjekcji,IF((SUM($K2957:K2957)+12)&lt;$E2959,12,$E2959-SUM($K2957:K2957)),0)),(IF($D2956&lt;LataProjekcji,IF((SUM($K2957:K2957)+12)&lt;$D2959,12,$D2959-SUM($K2957:K2957)),0)))),0),0)</f>
        <v>0</v>
      </c>
      <c r="M2957" s="565">
        <f ca="1">IF(AND($G2957,NOT(ISTEXT($G2956)),ISNUMBER(Poczatek),ISNUMBER(Koniec_Projekt)),IFERROR(IF($D2956=LataProjekcji,IF($F2956&gt;$E2959,$E2959,$F2956),IF($D2959&gt;=$E2959,(IF($D2956&lt;LataProjekcji,IF((SUM($K2957:L2957)+12)&lt;$E2959,12,$E2959-SUM($K2957:L2957)),0)),(IF($D2956&lt;LataProjekcji,IF((SUM($K2957:L2957)+12)&lt;$D2959,12,$D2959-SUM($K2957:L2957)),0)))),0),0)</f>
        <v>0</v>
      </c>
      <c r="N2957" s="565">
        <f ca="1">IF(AND($G2957,NOT(ISTEXT($G2956)),ISNUMBER(Poczatek),ISNUMBER(Koniec_Projekt)),IFERROR(IF($D2956=LataProjekcji,IF($F2956&gt;$E2959,$E2959,$F2956),IF($D2959&gt;=$E2959,(IF($D2956&lt;LataProjekcji,IF((SUM($K2957:M2957)+12)&lt;$E2959,12,$E2959-SUM($K2957:M2957)),0)),(IF($D2956&lt;LataProjekcji,IF((SUM($K2957:M2957)+12)&lt;$D2959,12,$D2959-SUM($K2957:M2957)),0)))),0),0)</f>
        <v>0</v>
      </c>
      <c r="O2957" s="565">
        <f ca="1">IF(AND($G2957,NOT(ISTEXT($G2956)),ISNUMBER(Poczatek),ISNUMBER(Koniec_Projekt)),IFERROR(IF($D2956=LataProjekcji,IF($F2956&gt;$E2959,$E2959,$F2956),IF($D2959&gt;=$E2959,(IF($D2956&lt;LataProjekcji,IF((SUM($K2957:N2957)+12)&lt;$E2959,12,$E2959-SUM($K2957:N2957)),0)),(IF($D2956&lt;LataProjekcji,IF((SUM($K2957:N2957)+12)&lt;$D2959,12,$D2959-SUM($K2957:N2957)),0)))),0),0)</f>
        <v>0</v>
      </c>
      <c r="P2957" s="565">
        <f ca="1">IF(AND($G2957,NOT(ISTEXT($G2956)),ISNUMBER(Poczatek),ISNUMBER(Koniec_Projekt)),IFERROR(IF($D2956=LataProjekcji,IF($F2956&gt;$E2959,$E2959,$F2956),IF($D2959&gt;=$E2959,(IF($D2956&lt;LataProjekcji,IF((SUM($K2957:O2957)+12)&lt;$E2959,12,$E2959-SUM($K2957:O2957)),0)),(IF($D2956&lt;LataProjekcji,IF((SUM($K2957:O2957)+12)&lt;$D2959,12,$D2959-SUM($K2957:O2957)),0)))),0),0)</f>
        <v>0</v>
      </c>
      <c r="Q2957" s="565">
        <f ca="1">IF(AND($G2957,NOT(ISTEXT($G2956)),ISNUMBER(Poczatek),ISNUMBER(Koniec_Projekt)),IFERROR(IF($D2956=LataProjekcji,IF($F2956&gt;$E2959,$E2959,$F2956),IF($D2959&gt;=$E2959,(IF($D2956&lt;LataProjekcji,IF((SUM($K2957:P2957)+12)&lt;$E2959,12,$E2959-SUM($K2957:P2957)),0)),(IF($D2956&lt;LataProjekcji,IF((SUM($K2957:P2957)+12)&lt;$D2959,12,$D2959-SUM($K2957:P2957)),0)))),0),0)</f>
        <v>0</v>
      </c>
      <c r="R2957" s="565">
        <f ca="1">IF(AND($G2957,NOT(ISTEXT($G2956)),ISNUMBER(Poczatek),ISNUMBER(Koniec_Projekt)),IFERROR(IF($D2956=LataProjekcji,IF($F2956&gt;$E2959,$E2959,$F2956),IF($D2959&gt;=$E2959,(IF($D2956&lt;LataProjekcji,IF((SUM($K2957:Q2957)+12)&lt;$E2959,12,$E2959-SUM($K2957:Q2957)),0)),(IF($D2956&lt;LataProjekcji,IF((SUM($K2957:Q2957)+12)&lt;$D2959,12,$D2959-SUM($K2957:Q2957)),0)))),0),0)</f>
        <v>0</v>
      </c>
      <c r="S2957" s="565">
        <f ca="1">IF(AND($G2957,NOT(ISTEXT($G2956)),ISNUMBER(Poczatek),ISNUMBER(Koniec_Projekt)),IFERROR(IF($D2956=LataProjekcji,IF($F2956&gt;$E2959,$E2959,$F2956),IF($D2959&gt;=$E2959,(IF($D2956&lt;LataProjekcji,IF((SUM($K2957:R2957)+12)&lt;$E2959,12,$E2959-SUM($K2957:R2957)),0)),(IF($D2956&lt;LataProjekcji,IF((SUM($K2957:R2957)+12)&lt;$D2959,12,$D2959-SUM($K2957:R2957)),0)))),0),0)</f>
        <v>0</v>
      </c>
      <c r="T2957" s="565">
        <f ca="1">IF(AND($G2957,NOT(ISTEXT($G2956)),ISNUMBER(Poczatek),ISNUMBER(Koniec_Projekt)),IFERROR(IF($D2956=LataProjekcji,IF($F2956&gt;$E2959,$E2959,$F2956),IF($D2959&gt;=$E2959,(IF($D2956&lt;LataProjekcji,IF((SUM($K2957:S2957)+12)&lt;$E2959,12,$E2959-SUM($K2957:S2957)),0)),(IF($D2956&lt;LataProjekcji,IF((SUM($K2957:S2957)+12)&lt;$D2959,12,$D2959-SUM($K2957:S2957)),0)))),0),0)</f>
        <v>0</v>
      </c>
      <c r="U2957" s="565">
        <f ca="1">IF(AND($G2957,NOT(ISTEXT($G2956)),ISNUMBER(Poczatek),ISNUMBER(Koniec_Projekt)),IFERROR(IF($D2956=LataProjekcji,IF($F2956&gt;$E2959,$E2959,$F2956),IF($D2959&gt;=$E2959,(IF($D2956&lt;LataProjekcji,IF((SUM($K2957:T2957)+12)&lt;$E2959,12,$E2959-SUM($K2957:T2957)),0)),(IF($D2956&lt;LataProjekcji,IF((SUM($K2957:T2957)+12)&lt;$D2959,12,$D2959-SUM($K2957:T2957)),0)))),0),0)</f>
        <v>0</v>
      </c>
      <c r="V2957" s="565">
        <f ca="1">IF(AND($G2957,NOT(ISTEXT($G2956)),ISNUMBER(Poczatek),ISNUMBER(Koniec_Projekt)),IFERROR(IF($D2956=LataProjekcji,IF($F2956&gt;$E2959,$E2959,$F2956),IF($D2959&gt;=$E2959,(IF($D2956&lt;LataProjekcji,IF((SUM($K2957:U2957)+12)&lt;$E2959,12,$E2959-SUM($K2957:U2957)),0)),(IF($D2956&lt;LataProjekcji,IF((SUM($K2957:U2957)+12)&lt;$D2959,12,$D2959-SUM($K2957:U2957)),0)))),0),0)</f>
        <v>0</v>
      </c>
      <c r="W2957" s="565">
        <f ca="1">IF(AND($G2957,NOT(ISTEXT($G2956)),ISNUMBER(Poczatek),ISNUMBER(Koniec_Projekt)),IFERROR(IF($D2956=LataProjekcji,IF($F2956&gt;$E2959,$E2959,$F2956),IF($D2959&gt;=$E2959,(IF($D2956&lt;LataProjekcji,IF((SUM($K2957:V2957)+12)&lt;$E2959,12,$E2959-SUM($K2957:V2957)),0)),(IF($D2956&lt;LataProjekcji,IF((SUM($K2957:V2957)+12)&lt;$D2959,12,$D2959-SUM($K2957:V2957)),0)))),0),0)</f>
        <v>0</v>
      </c>
      <c r="X2957" s="565">
        <f ca="1">IF(AND($G2957,NOT(ISTEXT($G2956)),ISNUMBER(Poczatek),ISNUMBER(Koniec_Projekt)),IFERROR(IF($D2956=LataProjekcji,IF($F2956&gt;$E2959,$E2959,$F2956),IF($D2959&gt;=$E2959,(IF($D2956&lt;LataProjekcji,IF((SUM($K2957:W2957)+12)&lt;$E2959,12,$E2959-SUM($K2957:W2957)),0)),(IF($D2956&lt;LataProjekcji,IF((SUM($K2957:W2957)+12)&lt;$D2959,12,$D2959-SUM($K2957:W2957)),0)))),0),0)</f>
        <v>0</v>
      </c>
    </row>
    <row r="2958" spans="2:24" hidden="1">
      <c r="B2958" s="554" t="s">
        <v>806</v>
      </c>
      <c r="D2958" s="474">
        <f ca="1">D1792</f>
        <v>0</v>
      </c>
      <c r="E2958" s="474">
        <f ca="1">IF(D2957&gt;10,ROUND(D2958/12,2),D2958)</f>
        <v>0</v>
      </c>
      <c r="F2958" s="552">
        <f>Koniec_Projekt</f>
        <v>0</v>
      </c>
      <c r="G2958" s="330">
        <f>Miesiac_Koniec_Projekt</f>
        <v>0</v>
      </c>
      <c r="H2958" s="566" t="b">
        <f ca="1">SUM(K2958:X2958)=D2957</f>
        <v>1</v>
      </c>
      <c r="I2958" s="1" t="s">
        <v>739</v>
      </c>
      <c r="K2958" s="256">
        <f ca="1">IF(AND($G2957,NOT(ISTEXT($G2956)),ISNUMBER(Poczatek),ISNUMBER(Koniec_Projekt)),IFERROR(IF(LataProjekcji=$F2959,ROUND($D2957,0),ROUND(K2956*$E2958,0)),0),0)</f>
        <v>0</v>
      </c>
      <c r="L2958" s="5">
        <f ca="1">IF(AND($G2957,NOT(ISTEXT($G2956)),ISNUMBER(Poczatek),ISNUMBER(Koniec_Projekt)),IFERROR(IF(LataProjekcji=$F2959,ROUND($D2957-SUM(K2958:$K2958),0),ROUND(L2956*$E2958,0)),0),0)</f>
        <v>0</v>
      </c>
      <c r="M2958" s="5">
        <f ca="1">IF(AND($G2957,NOT(ISTEXT($G2956)),ISNUMBER(Poczatek),ISNUMBER(Koniec_Projekt)),IFERROR(IF(LataProjekcji=$F2959,ROUND($D2957-SUM($K2958:L2958),0),ROUND(M2956*$E2958,0)),0),0)</f>
        <v>0</v>
      </c>
      <c r="N2958" s="5">
        <f ca="1">IF(AND($G2957,NOT(ISTEXT($G2956)),ISNUMBER(Poczatek),ISNUMBER(Koniec_Projekt)),IFERROR(IF(LataProjekcji=$F2959,ROUND($D2957-SUM($K2958:M2958),0),ROUND(N2956*$E2958,0)),0),0)</f>
        <v>0</v>
      </c>
      <c r="O2958" s="5">
        <f ca="1">IF(AND($G2957,NOT(ISTEXT($G2956)),ISNUMBER(Poczatek),ISNUMBER(Koniec_Projekt)),IFERROR(IF(LataProjekcji=$F2959,ROUND($D2957-SUM($K2958:N2958),0),ROUND(O2956*$E2958,0)),0),0)</f>
        <v>0</v>
      </c>
      <c r="P2958" s="5">
        <f ca="1">IF(AND($G2957,NOT(ISTEXT($G2956)),ISNUMBER(Poczatek),ISNUMBER(Koniec_Projekt)),IFERROR(IF(LataProjekcji=$F2959,ROUND($D2957-SUM($K2958:O2958),0),ROUND(P2956*$E2958,0)),0),0)</f>
        <v>0</v>
      </c>
      <c r="Q2958" s="5">
        <f ca="1">IF(AND($G2957,NOT(ISTEXT($G2956)),ISNUMBER(Poczatek),ISNUMBER(Koniec_Projekt)),IFERROR(IF(LataProjekcji=$F2959,ROUND($D2957-SUM($K2958:P2958),0),ROUND(Q2956*$E2958,0)),0),0)</f>
        <v>0</v>
      </c>
      <c r="R2958" s="5">
        <f ca="1">IF(AND($G2957,NOT(ISTEXT($G2956)),ISNUMBER(Poczatek),ISNUMBER(Koniec_Projekt)),IFERROR(IF(LataProjekcji=$F2959,ROUND($D2957-SUM($K2958:Q2958),0),ROUND(R2956*$E2958,0)),0),0)</f>
        <v>0</v>
      </c>
      <c r="S2958" s="5">
        <f ca="1">IF(AND($G2957,NOT(ISTEXT($G2956)),ISNUMBER(Poczatek),ISNUMBER(Koniec_Projekt)),IFERROR(IF(LataProjekcji=$F2959,ROUND($D2957-SUM($K2958:R2958),0),ROUND(S2956*$E2958,0)),0),0)</f>
        <v>0</v>
      </c>
      <c r="T2958" s="5">
        <f ca="1">IF(AND($G2957,NOT(ISTEXT($G2956)),ISNUMBER(Poczatek),ISNUMBER(Koniec_Projekt)),IFERROR(IF(LataProjekcji=$F2959,ROUND($D2957-SUM($K2958:S2958),0),ROUND(T2956*$E2958,0)),0),0)</f>
        <v>0</v>
      </c>
      <c r="U2958" s="5">
        <f ca="1">IF(AND($G2957,NOT(ISTEXT($G2956)),ISNUMBER(Poczatek),ISNUMBER(Koniec_Projekt)),IFERROR(IF(LataProjekcji=$F2959,ROUND($D2957-SUM($K2958:T2958),0),ROUND(U2956*$E2958,0)),0),0)</f>
        <v>0</v>
      </c>
      <c r="V2958" s="5">
        <f ca="1">IF(AND($G2957,NOT(ISTEXT($G2956)),ISNUMBER(Poczatek),ISNUMBER(Koniec_Projekt)),IFERROR(IF(LataProjekcji=$F2959,ROUND($D2957-SUM($K2958:U2958),0),ROUND(V2956*$E2958,0)),0),0)</f>
        <v>0</v>
      </c>
      <c r="W2958" s="5">
        <f ca="1">IF(AND($G2957,NOT(ISTEXT($G2956)),ISNUMBER(Poczatek),ISNUMBER(Koniec_Projekt)),IFERROR(IF(LataProjekcji=$F2959,ROUND($D2957-SUM($K2958:V2958),0),ROUND(W2956*$E2958,0)),0),0)</f>
        <v>0</v>
      </c>
      <c r="X2958" s="5">
        <f ca="1">IF(AND($G2957,NOT(ISTEXT($G2956)),ISNUMBER(Poczatek),ISNUMBER(Koniec_Projekt)),IFERROR(IF(LataProjekcji=$F2959,ROUND($D2957-SUM($K2958:W2958),0),ROUND(X2956*$E2958,0)),0),0)</f>
        <v>0</v>
      </c>
    </row>
    <row r="2959" spans="2:24" hidden="1">
      <c r="B2959" s="554" t="s">
        <v>803</v>
      </c>
      <c r="D2959" s="1">
        <f ca="1">IFERROR(ROUNDUP(D2957/E2958,0),0)</f>
        <v>0</v>
      </c>
      <c r="E2959" s="1">
        <f ca="1">IF(D2959=0,0,DATEDIF(DATE(D2956,E2956,1),DATE(F2958,G2958,1),"m"))</f>
        <v>0</v>
      </c>
      <c r="F2959" s="1" t="str">
        <f ca="1">IFERROR(YEAR(G2956),"brak daty")</f>
        <v>brak daty</v>
      </c>
      <c r="G2959" s="1" t="str">
        <f ca="1">IFERROR(MONTH(G2956),"brak daty")</f>
        <v>brak daty</v>
      </c>
      <c r="I2959" s="1" t="s">
        <v>444</v>
      </c>
      <c r="K2959" s="5">
        <f ca="1">IF(AND($G2957,NOT(ISTEXT($G2956)),ISNUMBER(Poczatek),ISNUMBER(Koniec_Projekt)),IFERROR(IF(LataProjekcji=$F2958,IF(AND($G2958=$G2959,$F2958=$F2959),ROUND($D2957-SUM($K2959),0),ROUND(K2957*$E2958,0)),IF(LataProjekcji&gt;$F2958,0,ROUND(K2957*$E2958,0))),0),0)</f>
        <v>0</v>
      </c>
      <c r="L2959" s="5">
        <f ca="1">IF(AND($G2957,NOT(ISTEXT($G2956)),ISNUMBER(Poczatek),ISNUMBER(Koniec_Projekt)),IFERROR(IF(LataProjekcji=$F2958,IF(AND($G2958=$G2959,$F2958=$F2959),ROUND($D2957-SUM($K2959:K2959),0),ROUND(L2957*$E2958,0)),IF(LataProjekcji&gt;$F2958,0,ROUND(L2957*$E2958,0))),0),0)</f>
        <v>0</v>
      </c>
      <c r="M2959" s="5">
        <f ca="1">IF(AND($G2957,NOT(ISTEXT($G2956)),ISNUMBER(Poczatek),ISNUMBER(Koniec_Projekt)),IFERROR(IF(LataProjekcji=$F2958,IF(AND($G2958=$G2959,$F2958=$F2959),ROUND($D2957-SUM($K2959:L2959),0),ROUND(M2957*$E2958,0)),IF(LataProjekcji&gt;$F2958,0,ROUND(M2957*$E2958,0))),0),0)</f>
        <v>0</v>
      </c>
      <c r="N2959" s="5">
        <f ca="1">IF(AND($G2957,NOT(ISTEXT($G2956)),ISNUMBER(Poczatek),ISNUMBER(Koniec_Projekt)),IFERROR(IF(LataProjekcji=$F2958,IF(AND($G2958=$G2959,$F2958=$F2959),ROUND($D2957-SUM($K2959:M2959),0),ROUND(N2957*$E2958,0)),IF(LataProjekcji&gt;$F2958,0,ROUND(N2957*$E2958,0))),0),0)</f>
        <v>0</v>
      </c>
      <c r="O2959" s="5">
        <f ca="1">IF(AND($G2957,NOT(ISTEXT($G2956)),ISNUMBER(Poczatek),ISNUMBER(Koniec_Projekt)),IFERROR(IF(LataProjekcji=$F2958,IF(AND($G2958=$G2959,$F2958=$F2959),ROUND($D2957-SUM($K2959:N2959),0),ROUND(O2957*$E2958,0)),IF(LataProjekcji&gt;$F2958,0,ROUND(O2957*$E2958,0))),0),0)</f>
        <v>0</v>
      </c>
      <c r="P2959" s="5">
        <f ca="1">IF(AND($G2957,NOT(ISTEXT($G2956)),ISNUMBER(Poczatek),ISNUMBER(Koniec_Projekt)),IFERROR(IF(LataProjekcji=$F2958,IF(AND($G2958=$G2959,$F2958=$F2959),ROUND($D2957-SUM($K2959:O2959),0),ROUND(P2957*$E2958,0)),IF(LataProjekcji&gt;$F2958,0,ROUND(P2957*$E2958,0))),0),0)</f>
        <v>0</v>
      </c>
      <c r="Q2959" s="5">
        <f ca="1">IF(AND($G2957,NOT(ISTEXT($G2956)),ISNUMBER(Poczatek),ISNUMBER(Koniec_Projekt)),IFERROR(IF(LataProjekcji=$F2958,IF(AND($G2958=$G2959,$F2958=$F2959),ROUND($D2957-SUM($K2959:P2959),0),ROUND(Q2957*$E2958,0)),IF(LataProjekcji&gt;$F2958,0,ROUND(Q2957*$E2958,0))),0),0)</f>
        <v>0</v>
      </c>
      <c r="R2959" s="5">
        <f ca="1">IF(AND($G2957,NOT(ISTEXT($G2956)),ISNUMBER(Poczatek),ISNUMBER(Koniec_Projekt)),IFERROR(IF(LataProjekcji=$F2958,IF(AND($G2958=$G2959,$F2958=$F2959),ROUND($D2957-SUM($K2959:Q2959),0),ROUND(R2957*$E2958,0)),IF(LataProjekcji&gt;$F2958,0,ROUND(R2957*$E2958,0))),0),0)</f>
        <v>0</v>
      </c>
      <c r="S2959" s="5">
        <f ca="1">IF(AND($G2957,NOT(ISTEXT($G2956)),ISNUMBER(Poczatek),ISNUMBER(Koniec_Projekt)),IFERROR(IF(LataProjekcji=$F2958,IF(AND($G2958=$G2959,$F2958=$F2959),ROUND($D2957-SUM($K2959:R2959),0),ROUND(S2957*$E2958,0)),IF(LataProjekcji&gt;$F2958,0,ROUND(S2957*$E2958,0))),0),0)</f>
        <v>0</v>
      </c>
      <c r="T2959" s="5">
        <f ca="1">IF(AND($G2957,NOT(ISTEXT($G2956)),ISNUMBER(Poczatek),ISNUMBER(Koniec_Projekt)),IFERROR(IF(LataProjekcji=$F2958,IF(AND($G2958=$G2959,$F2958=$F2959),ROUND($D2957-SUM($K2959:S2959),0),ROUND(T2957*$E2958,0)),IF(LataProjekcji&gt;$F2958,0,ROUND(T2957*$E2958,0))),0),0)</f>
        <v>0</v>
      </c>
      <c r="U2959" s="5">
        <f ca="1">IF(AND($G2957,NOT(ISTEXT($G2956)),ISNUMBER(Poczatek),ISNUMBER(Koniec_Projekt)),IFERROR(IF(LataProjekcji=$F2958,IF(AND($G2958=$G2959,$F2958=$F2959),ROUND($D2957-SUM($K2959:T2959),0),ROUND(U2957*$E2958,0)),IF(LataProjekcji&gt;$F2958,0,ROUND(U2957*$E2958,0))),0),0)</f>
        <v>0</v>
      </c>
      <c r="V2959" s="5">
        <f ca="1">IF(AND($G2957,NOT(ISTEXT($G2956)),ISNUMBER(Poczatek),ISNUMBER(Koniec_Projekt)),IFERROR(IF(LataProjekcji=$F2958,IF(AND($G2958=$G2959,$F2958=$F2959),ROUND($D2957-SUM($K2959:U2959),0),ROUND(V2957*$E2958,0)),IF(LataProjekcji&gt;$F2958,0,ROUND(V2957*$E2958,0))),0),0)</f>
        <v>0</v>
      </c>
      <c r="W2959" s="5">
        <f ca="1">IF(AND($G2957,NOT(ISTEXT($G2956)),ISNUMBER(Poczatek),ISNUMBER(Koniec_Projekt)),IFERROR(IF(LataProjekcji=$F2958,IF(AND($G2958=$G2959,$F2958=$F2959),ROUND($D2957-SUM($K2959:V2959),0),ROUND(W2957*$E2958,0)),IF(LataProjekcji&gt;$F2958,0,ROUND(W2957*$E2958,0))),0),0)</f>
        <v>0</v>
      </c>
      <c r="X2959" s="5">
        <f ca="1">IF(AND($G2957,NOT(ISTEXT($G2956)),ISNUMBER(Poczatek),ISNUMBER(Koniec_Projekt)),IFERROR(IF(LataProjekcji=$F2958,IF(AND($G2958=$G2959,$F2958=$F2959),ROUND($D2957-SUM($K2959:W2959),0),ROUND(X2957*$E2958,0)),IF(LataProjekcji&gt;$F2958,0,ROUND(X2957*$E2958,0))),0),0)</f>
        <v>0</v>
      </c>
    </row>
    <row r="2960" spans="2:24" ht="12.75" hidden="1" thickBot="1">
      <c r="B2960" s="555" t="s">
        <v>804</v>
      </c>
      <c r="C2960" s="556"/>
      <c r="D2960" s="557">
        <f ca="1">IF(D2957&gt;10,ROUND((D2959-1)*E2958,0),E2958)</f>
        <v>0</v>
      </c>
      <c r="E2960" s="557">
        <f ca="1">D2957-D2960</f>
        <v>0</v>
      </c>
      <c r="F2960" s="556"/>
      <c r="G2960" s="556"/>
      <c r="H2960" s="556"/>
      <c r="I2960" s="556"/>
      <c r="J2960" s="556"/>
      <c r="K2960" s="556"/>
      <c r="L2960" s="556"/>
      <c r="M2960" s="556"/>
      <c r="N2960" s="556"/>
      <c r="O2960" s="556"/>
      <c r="P2960" s="556"/>
      <c r="Q2960" s="556"/>
      <c r="R2960" s="556"/>
      <c r="S2960" s="556"/>
      <c r="T2960" s="556"/>
      <c r="U2960" s="556"/>
      <c r="V2960" s="556"/>
      <c r="W2960" s="556"/>
      <c r="X2960" s="556"/>
    </row>
    <row r="2961" spans="2:24" ht="12.75" hidden="1" thickTop="1"/>
    <row r="2962" spans="2:24" ht="12.75" hidden="1" thickBot="1">
      <c r="B2962" s="558" t="str">
        <f ca="1">"nazwa ST: "&amp;B1796</f>
        <v>nazwa ST: 0</v>
      </c>
      <c r="C2962" s="558"/>
      <c r="D2962" s="559">
        <f>D1796</f>
        <v>184</v>
      </c>
      <c r="E2962" s="558"/>
      <c r="F2962" s="558"/>
      <c r="G2962" s="558"/>
      <c r="H2962" s="558"/>
      <c r="I2962" s="558"/>
      <c r="J2962" s="558"/>
      <c r="K2962" s="567" t="str">
        <f t="shared" ref="K2962:X2962" si="1802">LataProjekcji</f>
        <v>Uzupełnij dane</v>
      </c>
      <c r="L2962" s="567" t="str">
        <f t="shared" si="1802"/>
        <v/>
      </c>
      <c r="M2962" s="567" t="str">
        <f t="shared" si="1802"/>
        <v/>
      </c>
      <c r="N2962" s="567" t="str">
        <f t="shared" si="1802"/>
        <v/>
      </c>
      <c r="O2962" s="567" t="str">
        <f t="shared" si="1802"/>
        <v/>
      </c>
      <c r="P2962" s="567" t="str">
        <f t="shared" si="1802"/>
        <v/>
      </c>
      <c r="Q2962" s="567" t="str">
        <f t="shared" si="1802"/>
        <v/>
      </c>
      <c r="R2962" s="567" t="str">
        <f t="shared" si="1802"/>
        <v/>
      </c>
      <c r="S2962" s="567" t="str">
        <f t="shared" si="1802"/>
        <v/>
      </c>
      <c r="T2962" s="567" t="str">
        <f t="shared" si="1802"/>
        <v/>
      </c>
      <c r="U2962" s="567" t="str">
        <f t="shared" si="1802"/>
        <v/>
      </c>
      <c r="V2962" s="567" t="str">
        <f t="shared" si="1802"/>
        <v/>
      </c>
      <c r="W2962" s="567" t="str">
        <f t="shared" si="1802"/>
        <v/>
      </c>
      <c r="X2962" s="567" t="str">
        <f t="shared" si="1802"/>
        <v/>
      </c>
    </row>
    <row r="2963" spans="2:24" hidden="1">
      <c r="B2963" s="554" t="s">
        <v>805</v>
      </c>
      <c r="D2963" s="1">
        <f ca="1">D1797</f>
        <v>1900</v>
      </c>
      <c r="E2963" s="1">
        <f ca="1">E1797</f>
        <v>1</v>
      </c>
      <c r="F2963" s="1">
        <f ca="1">IF(D2964&gt;10,F1797,1)</f>
        <v>1</v>
      </c>
      <c r="G2963" s="553" t="str">
        <f ca="1">IF(ISBLANK(OFFSET($E$269,$D2962,0)),"brak daty",IF(D2964&gt;10,EDATE(OFFSET($E$269,$D2962,0),D2966),DATE(D2963,E2963,1)))</f>
        <v>brak daty</v>
      </c>
      <c r="H2963" s="566" t="b">
        <f ca="1">SUM(K2963:X2963)=D2966</f>
        <v>1</v>
      </c>
      <c r="I2963" s="1" t="s">
        <v>801</v>
      </c>
      <c r="K2963" s="5">
        <f ca="1">IF(AND($G2964,NOT(ISTEXT($G2963)),ISNUMBER(Poczatek),ISNUMBER(Koniec_Projekt)),IFERROR(IF($D2963=LataProjekcji,$F2963,IF($D2963&lt;LataProjekcji,IF((SUM(K2963)+12)&lt;$D2966,12,$D2966-SUM(K2963)),0)),0),0)</f>
        <v>0</v>
      </c>
      <c r="L2963" s="5">
        <f ca="1">IF(AND($G2964,NOT(ISTEXT($G2963)),ISNUMBER(Poczatek),ISNUMBER(Koniec_Projekt)),IFERROR(IF($D2963=LataProjekcji,$F2963,IF($D2963&lt;LataProjekcji,IF((SUM($K2963:K2963)+12)&lt;$D2966,12,$D2966-SUM($K2963:K2963)),0)),0),0)</f>
        <v>0</v>
      </c>
      <c r="M2963" s="5">
        <f ca="1">IF(AND($G2964,NOT(ISTEXT($G2963)),ISNUMBER(Poczatek),ISNUMBER(Koniec_Projekt)),IFERROR(IF($D2963=LataProjekcji,$F2963,IF($D2963&lt;LataProjekcji,IF((SUM($K2963:L2963)+12)&lt;$D2966,12,$D2966-SUM($K2963:L2963)),0)),0),0)</f>
        <v>0</v>
      </c>
      <c r="N2963" s="5">
        <f ca="1">IF(AND($G2964,NOT(ISTEXT($G2963)),ISNUMBER(Poczatek),ISNUMBER(Koniec_Projekt)),IFERROR(IF($D2963=LataProjekcji,$F2963,IF($D2963&lt;LataProjekcji,IF((SUM($K2963:M2963)+12)&lt;$D2966,12,$D2966-SUM($K2963:M2963)),0)),0),0)</f>
        <v>0</v>
      </c>
      <c r="O2963" s="5">
        <f ca="1">IF(AND($G2964,NOT(ISTEXT($G2963)),ISNUMBER(Poczatek),ISNUMBER(Koniec_Projekt)),IFERROR(IF($D2963=LataProjekcji,$F2963,IF($D2963&lt;LataProjekcji,IF((SUM($K2963:N2963)+12)&lt;$D2966,12,$D2966-SUM($K2963:N2963)),0)),0),0)</f>
        <v>0</v>
      </c>
      <c r="P2963" s="5">
        <f ca="1">IF(AND($G2964,NOT(ISTEXT($G2963)),ISNUMBER(Poczatek),ISNUMBER(Koniec_Projekt)),IFERROR(IF($D2963=LataProjekcji,$F2963,IF($D2963&lt;LataProjekcji,IF((SUM($K2963:O2963)+12)&lt;$D2966,12,$D2966-SUM($K2963:O2963)),0)),0),0)</f>
        <v>0</v>
      </c>
      <c r="Q2963" s="5">
        <f ca="1">IF(AND($G2964,NOT(ISTEXT($G2963)),ISNUMBER(Poczatek),ISNUMBER(Koniec_Projekt)),IFERROR(IF($D2963=LataProjekcji,$F2963,IF($D2963&lt;LataProjekcji,IF((SUM($K2963:P2963)+12)&lt;$D2966,12,$D2966-SUM($K2963:P2963)),0)),0),0)</f>
        <v>0</v>
      </c>
      <c r="R2963" s="5">
        <f ca="1">IF(AND($G2964,NOT(ISTEXT($G2963)),ISNUMBER(Poczatek),ISNUMBER(Koniec_Projekt)),IFERROR(IF($D2963=LataProjekcji,$F2963,IF($D2963&lt;LataProjekcji,IF((SUM($K2963:Q2963)+12)&lt;$D2966,12,$D2966-SUM($K2963:Q2963)),0)),0),0)</f>
        <v>0</v>
      </c>
      <c r="S2963" s="5">
        <f ca="1">IF(AND($G2964,NOT(ISTEXT($G2963)),ISNUMBER(Poczatek),ISNUMBER(Koniec_Projekt)),IFERROR(IF($D2963=LataProjekcji,$F2963,IF($D2963&lt;LataProjekcji,IF((SUM($K2963:R2963)+12)&lt;$D2966,12,$D2966-SUM($K2963:R2963)),0)),0),0)</f>
        <v>0</v>
      </c>
      <c r="T2963" s="5">
        <f ca="1">IF(AND($G2964,NOT(ISTEXT($G2963)),ISNUMBER(Poczatek),ISNUMBER(Koniec_Projekt)),IFERROR(IF($D2963=LataProjekcji,$F2963,IF($D2963&lt;LataProjekcji,IF((SUM($K2963:S2963)+12)&lt;$D2966,12,$D2966-SUM($K2963:S2963)),0)),0),0)</f>
        <v>0</v>
      </c>
      <c r="U2963" s="5">
        <f ca="1">IF(AND($G2964,NOT(ISTEXT($G2963)),ISNUMBER(Poczatek),ISNUMBER(Koniec_Projekt)),IFERROR(IF($D2963=LataProjekcji,$F2963,IF($D2963&lt;LataProjekcji,IF((SUM($K2963:T2963)+12)&lt;$D2966,12,$D2966-SUM($K2963:T2963)),0)),0),0)</f>
        <v>0</v>
      </c>
      <c r="V2963" s="5">
        <f ca="1">IF(AND($G2964,NOT(ISTEXT($G2963)),ISNUMBER(Poczatek),ISNUMBER(Koniec_Projekt)),IFERROR(IF($D2963=LataProjekcji,$F2963,IF($D2963&lt;LataProjekcji,IF((SUM($K2963:U2963)+12)&lt;$D2966,12,$D2966-SUM($K2963:U2963)),0)),0),0)</f>
        <v>0</v>
      </c>
      <c r="W2963" s="5">
        <f ca="1">IF(AND($G2964,NOT(ISTEXT($G2963)),ISNUMBER(Poczatek),ISNUMBER(Koniec_Projekt)),IFERROR(IF($D2963=LataProjekcji,$F2963,IF($D2963&lt;LataProjekcji,IF((SUM($K2963:V2963)+12)&lt;$D2966,12,$D2966-SUM($K2963:V2963)),0)),0),0)</f>
        <v>0</v>
      </c>
      <c r="X2963" s="5">
        <f ca="1">IF(AND($G2964,NOT(ISTEXT($G2963)),ISNUMBER(Poczatek),ISNUMBER(Koniec_Projekt)),IFERROR(IF($D2963=LataProjekcji,$F2963,IF($D2963&lt;LataProjekcji,IF((SUM($K2963:W2963)+12)&lt;$D2966,12,$D2966-SUM($K2963:W2963)),0)),0),0)</f>
        <v>0</v>
      </c>
    </row>
    <row r="2964" spans="2:24" hidden="1">
      <c r="B2964" s="554" t="s">
        <v>807</v>
      </c>
      <c r="D2964" s="5">
        <f ca="1">D1798</f>
        <v>0</v>
      </c>
      <c r="E2964" s="474">
        <f ca="1">E1798</f>
        <v>0</v>
      </c>
      <c r="F2964" s="474">
        <f ca="1">F1798</f>
        <v>0</v>
      </c>
      <c r="G2964" s="1" t="b">
        <f>NOT(ISBLANK(am_maszyny))</f>
        <v>0</v>
      </c>
      <c r="H2964" s="566" t="b">
        <f ca="1">SUM(K2964:X2964)=E2966</f>
        <v>1</v>
      </c>
      <c r="I2964" s="1" t="s">
        <v>802</v>
      </c>
      <c r="K2964" s="565">
        <f ca="1">IF(AND($G2964,NOT(ISTEXT($G2963)),ISNUMBER(Poczatek),ISNUMBER(Koniec_Projekt)),IFERROR(IF($D2963=LataProjekcji,IF($F2963&gt;$E2966,$E2966,$F2963),IF($D2966&gt;=$E2966,(IF($D2963&lt;LataProjekcji,IF((SUM(J2964:$K2964)+12)&lt;$E2966,12,$E2966-SUM(J2964:$K2964)),0)),(IF($D2963&lt;LataProjekcji,IF((SUM(J2964:$K2964)+12)&lt;$D2966,12,$D2966-SUM(J2964:$K2964)),0)))),0),0)</f>
        <v>0</v>
      </c>
      <c r="L2964" s="565">
        <f ca="1">IF(AND($G2964,NOT(ISTEXT($G2963)),ISNUMBER(Poczatek),ISNUMBER(Koniec_Projekt)),IFERROR(IF($D2963=LataProjekcji,IF($F2963&gt;$E2966,$E2966,$F2963),IF($D2966&gt;=$E2966,(IF($D2963&lt;LataProjekcji,IF((SUM($K2964:K2964)+12)&lt;$E2966,12,$E2966-SUM($K2964:K2964)),0)),(IF($D2963&lt;LataProjekcji,IF((SUM($K2964:K2964)+12)&lt;$D2966,12,$D2966-SUM($K2964:K2964)),0)))),0),0)</f>
        <v>0</v>
      </c>
      <c r="M2964" s="565">
        <f ca="1">IF(AND($G2964,NOT(ISTEXT($G2963)),ISNUMBER(Poczatek),ISNUMBER(Koniec_Projekt)),IFERROR(IF($D2963=LataProjekcji,IF($F2963&gt;$E2966,$E2966,$F2963),IF($D2966&gt;=$E2966,(IF($D2963&lt;LataProjekcji,IF((SUM($K2964:L2964)+12)&lt;$E2966,12,$E2966-SUM($K2964:L2964)),0)),(IF($D2963&lt;LataProjekcji,IF((SUM($K2964:L2964)+12)&lt;$D2966,12,$D2966-SUM($K2964:L2964)),0)))),0),0)</f>
        <v>0</v>
      </c>
      <c r="N2964" s="565">
        <f ca="1">IF(AND($G2964,NOT(ISTEXT($G2963)),ISNUMBER(Poczatek),ISNUMBER(Koniec_Projekt)),IFERROR(IF($D2963=LataProjekcji,IF($F2963&gt;$E2966,$E2966,$F2963),IF($D2966&gt;=$E2966,(IF($D2963&lt;LataProjekcji,IF((SUM($K2964:M2964)+12)&lt;$E2966,12,$E2966-SUM($K2964:M2964)),0)),(IF($D2963&lt;LataProjekcji,IF((SUM($K2964:M2964)+12)&lt;$D2966,12,$D2966-SUM($K2964:M2964)),0)))),0),0)</f>
        <v>0</v>
      </c>
      <c r="O2964" s="565">
        <f ca="1">IF(AND($G2964,NOT(ISTEXT($G2963)),ISNUMBER(Poczatek),ISNUMBER(Koniec_Projekt)),IFERROR(IF($D2963=LataProjekcji,IF($F2963&gt;$E2966,$E2966,$F2963),IF($D2966&gt;=$E2966,(IF($D2963&lt;LataProjekcji,IF((SUM($K2964:N2964)+12)&lt;$E2966,12,$E2966-SUM($K2964:N2964)),0)),(IF($D2963&lt;LataProjekcji,IF((SUM($K2964:N2964)+12)&lt;$D2966,12,$D2966-SUM($K2964:N2964)),0)))),0),0)</f>
        <v>0</v>
      </c>
      <c r="P2964" s="565">
        <f ca="1">IF(AND($G2964,NOT(ISTEXT($G2963)),ISNUMBER(Poczatek),ISNUMBER(Koniec_Projekt)),IFERROR(IF($D2963=LataProjekcji,IF($F2963&gt;$E2966,$E2966,$F2963),IF($D2966&gt;=$E2966,(IF($D2963&lt;LataProjekcji,IF((SUM($K2964:O2964)+12)&lt;$E2966,12,$E2966-SUM($K2964:O2964)),0)),(IF($D2963&lt;LataProjekcji,IF((SUM($K2964:O2964)+12)&lt;$D2966,12,$D2966-SUM($K2964:O2964)),0)))),0),0)</f>
        <v>0</v>
      </c>
      <c r="Q2964" s="565">
        <f ca="1">IF(AND($G2964,NOT(ISTEXT($G2963)),ISNUMBER(Poczatek),ISNUMBER(Koniec_Projekt)),IFERROR(IF($D2963=LataProjekcji,IF($F2963&gt;$E2966,$E2966,$F2963),IF($D2966&gt;=$E2966,(IF($D2963&lt;LataProjekcji,IF((SUM($K2964:P2964)+12)&lt;$E2966,12,$E2966-SUM($K2964:P2964)),0)),(IF($D2963&lt;LataProjekcji,IF((SUM($K2964:P2964)+12)&lt;$D2966,12,$D2966-SUM($K2964:P2964)),0)))),0),0)</f>
        <v>0</v>
      </c>
      <c r="R2964" s="565">
        <f ca="1">IF(AND($G2964,NOT(ISTEXT($G2963)),ISNUMBER(Poczatek),ISNUMBER(Koniec_Projekt)),IFERROR(IF($D2963=LataProjekcji,IF($F2963&gt;$E2966,$E2966,$F2963),IF($D2966&gt;=$E2966,(IF($D2963&lt;LataProjekcji,IF((SUM($K2964:Q2964)+12)&lt;$E2966,12,$E2966-SUM($K2964:Q2964)),0)),(IF($D2963&lt;LataProjekcji,IF((SUM($K2964:Q2964)+12)&lt;$D2966,12,$D2966-SUM($K2964:Q2964)),0)))),0),0)</f>
        <v>0</v>
      </c>
      <c r="S2964" s="565">
        <f ca="1">IF(AND($G2964,NOT(ISTEXT($G2963)),ISNUMBER(Poczatek),ISNUMBER(Koniec_Projekt)),IFERROR(IF($D2963=LataProjekcji,IF($F2963&gt;$E2966,$E2966,$F2963),IF($D2966&gt;=$E2966,(IF($D2963&lt;LataProjekcji,IF((SUM($K2964:R2964)+12)&lt;$E2966,12,$E2966-SUM($K2964:R2964)),0)),(IF($D2963&lt;LataProjekcji,IF((SUM($K2964:R2964)+12)&lt;$D2966,12,$D2966-SUM($K2964:R2964)),0)))),0),0)</f>
        <v>0</v>
      </c>
      <c r="T2964" s="565">
        <f ca="1">IF(AND($G2964,NOT(ISTEXT($G2963)),ISNUMBER(Poczatek),ISNUMBER(Koniec_Projekt)),IFERROR(IF($D2963=LataProjekcji,IF($F2963&gt;$E2966,$E2966,$F2963),IF($D2966&gt;=$E2966,(IF($D2963&lt;LataProjekcji,IF((SUM($K2964:S2964)+12)&lt;$E2966,12,$E2966-SUM($K2964:S2964)),0)),(IF($D2963&lt;LataProjekcji,IF((SUM($K2964:S2964)+12)&lt;$D2966,12,$D2966-SUM($K2964:S2964)),0)))),0),0)</f>
        <v>0</v>
      </c>
      <c r="U2964" s="565">
        <f ca="1">IF(AND($G2964,NOT(ISTEXT($G2963)),ISNUMBER(Poczatek),ISNUMBER(Koniec_Projekt)),IFERROR(IF($D2963=LataProjekcji,IF($F2963&gt;$E2966,$E2966,$F2963),IF($D2966&gt;=$E2966,(IF($D2963&lt;LataProjekcji,IF((SUM($K2964:T2964)+12)&lt;$E2966,12,$E2966-SUM($K2964:T2964)),0)),(IF($D2963&lt;LataProjekcji,IF((SUM($K2964:T2964)+12)&lt;$D2966,12,$D2966-SUM($K2964:T2964)),0)))),0),0)</f>
        <v>0</v>
      </c>
      <c r="V2964" s="565">
        <f ca="1">IF(AND($G2964,NOT(ISTEXT($G2963)),ISNUMBER(Poczatek),ISNUMBER(Koniec_Projekt)),IFERROR(IF($D2963=LataProjekcji,IF($F2963&gt;$E2966,$E2966,$F2963),IF($D2966&gt;=$E2966,(IF($D2963&lt;LataProjekcji,IF((SUM($K2964:U2964)+12)&lt;$E2966,12,$E2966-SUM($K2964:U2964)),0)),(IF($D2963&lt;LataProjekcji,IF((SUM($K2964:U2964)+12)&lt;$D2966,12,$D2966-SUM($K2964:U2964)),0)))),0),0)</f>
        <v>0</v>
      </c>
      <c r="W2964" s="565">
        <f ca="1">IF(AND($G2964,NOT(ISTEXT($G2963)),ISNUMBER(Poczatek),ISNUMBER(Koniec_Projekt)),IFERROR(IF($D2963=LataProjekcji,IF($F2963&gt;$E2966,$E2966,$F2963),IF($D2966&gt;=$E2966,(IF($D2963&lt;LataProjekcji,IF((SUM($K2964:V2964)+12)&lt;$E2966,12,$E2966-SUM($K2964:V2964)),0)),(IF($D2963&lt;LataProjekcji,IF((SUM($K2964:V2964)+12)&lt;$D2966,12,$D2966-SUM($K2964:V2964)),0)))),0),0)</f>
        <v>0</v>
      </c>
      <c r="X2964" s="565">
        <f ca="1">IF(AND($G2964,NOT(ISTEXT($G2963)),ISNUMBER(Poczatek),ISNUMBER(Koniec_Projekt)),IFERROR(IF($D2963=LataProjekcji,IF($F2963&gt;$E2966,$E2966,$F2963),IF($D2966&gt;=$E2966,(IF($D2963&lt;LataProjekcji,IF((SUM($K2964:W2964)+12)&lt;$E2966,12,$E2966-SUM($K2964:W2964)),0)),(IF($D2963&lt;LataProjekcji,IF((SUM($K2964:W2964)+12)&lt;$D2966,12,$D2966-SUM($K2964:W2964)),0)))),0),0)</f>
        <v>0</v>
      </c>
    </row>
    <row r="2965" spans="2:24" hidden="1">
      <c r="B2965" s="554" t="s">
        <v>806</v>
      </c>
      <c r="D2965" s="474">
        <f ca="1">D1799</f>
        <v>0</v>
      </c>
      <c r="E2965" s="474">
        <f ca="1">IF(D2964&gt;10,ROUND(D2965/12,2),D2965)</f>
        <v>0</v>
      </c>
      <c r="F2965" s="552">
        <f>Koniec_Projekt</f>
        <v>0</v>
      </c>
      <c r="G2965" s="330">
        <f>Miesiac_Koniec_Projekt</f>
        <v>0</v>
      </c>
      <c r="H2965" s="566" t="b">
        <f ca="1">SUM(K2965:X2965)=D2964</f>
        <v>1</v>
      </c>
      <c r="I2965" s="1" t="s">
        <v>739</v>
      </c>
      <c r="K2965" s="256">
        <f ca="1">IF(AND($G2964,NOT(ISTEXT($G2963)),ISNUMBER(Poczatek),ISNUMBER(Koniec_Projekt)),IFERROR(IF(LataProjekcji=$F2966,ROUND($D2964,0),ROUND(K2963*$E2965,0)),0),0)</f>
        <v>0</v>
      </c>
      <c r="L2965" s="5">
        <f ca="1">IF(AND($G2964,NOT(ISTEXT($G2963)),ISNUMBER(Poczatek),ISNUMBER(Koniec_Projekt)),IFERROR(IF(LataProjekcji=$F2966,ROUND($D2964-SUM(K2965:$K2965),0),ROUND(L2963*$E2965,0)),0),0)</f>
        <v>0</v>
      </c>
      <c r="M2965" s="5">
        <f ca="1">IF(AND($G2964,NOT(ISTEXT($G2963)),ISNUMBER(Poczatek),ISNUMBER(Koniec_Projekt)),IFERROR(IF(LataProjekcji=$F2966,ROUND($D2964-SUM($K2965:L2965),0),ROUND(M2963*$E2965,0)),0),0)</f>
        <v>0</v>
      </c>
      <c r="N2965" s="5">
        <f ca="1">IF(AND($G2964,NOT(ISTEXT($G2963)),ISNUMBER(Poczatek),ISNUMBER(Koniec_Projekt)),IFERROR(IF(LataProjekcji=$F2966,ROUND($D2964-SUM($K2965:M2965),0),ROUND(N2963*$E2965,0)),0),0)</f>
        <v>0</v>
      </c>
      <c r="O2965" s="5">
        <f ca="1">IF(AND($G2964,NOT(ISTEXT($G2963)),ISNUMBER(Poczatek),ISNUMBER(Koniec_Projekt)),IFERROR(IF(LataProjekcji=$F2966,ROUND($D2964-SUM($K2965:N2965),0),ROUND(O2963*$E2965,0)),0),0)</f>
        <v>0</v>
      </c>
      <c r="P2965" s="5">
        <f ca="1">IF(AND($G2964,NOT(ISTEXT($G2963)),ISNUMBER(Poczatek),ISNUMBER(Koniec_Projekt)),IFERROR(IF(LataProjekcji=$F2966,ROUND($D2964-SUM($K2965:O2965),0),ROUND(P2963*$E2965,0)),0),0)</f>
        <v>0</v>
      </c>
      <c r="Q2965" s="5">
        <f ca="1">IF(AND($G2964,NOT(ISTEXT($G2963)),ISNUMBER(Poczatek),ISNUMBER(Koniec_Projekt)),IFERROR(IF(LataProjekcji=$F2966,ROUND($D2964-SUM($K2965:P2965),0),ROUND(Q2963*$E2965,0)),0),0)</f>
        <v>0</v>
      </c>
      <c r="R2965" s="5">
        <f ca="1">IF(AND($G2964,NOT(ISTEXT($G2963)),ISNUMBER(Poczatek),ISNUMBER(Koniec_Projekt)),IFERROR(IF(LataProjekcji=$F2966,ROUND($D2964-SUM($K2965:Q2965),0),ROUND(R2963*$E2965,0)),0),0)</f>
        <v>0</v>
      </c>
      <c r="S2965" s="5">
        <f ca="1">IF(AND($G2964,NOT(ISTEXT($G2963)),ISNUMBER(Poczatek),ISNUMBER(Koniec_Projekt)),IFERROR(IF(LataProjekcji=$F2966,ROUND($D2964-SUM($K2965:R2965),0),ROUND(S2963*$E2965,0)),0),0)</f>
        <v>0</v>
      </c>
      <c r="T2965" s="5">
        <f ca="1">IF(AND($G2964,NOT(ISTEXT($G2963)),ISNUMBER(Poczatek),ISNUMBER(Koniec_Projekt)),IFERROR(IF(LataProjekcji=$F2966,ROUND($D2964-SUM($K2965:S2965),0),ROUND(T2963*$E2965,0)),0),0)</f>
        <v>0</v>
      </c>
      <c r="U2965" s="5">
        <f ca="1">IF(AND($G2964,NOT(ISTEXT($G2963)),ISNUMBER(Poczatek),ISNUMBER(Koniec_Projekt)),IFERROR(IF(LataProjekcji=$F2966,ROUND($D2964-SUM($K2965:T2965),0),ROUND(U2963*$E2965,0)),0),0)</f>
        <v>0</v>
      </c>
      <c r="V2965" s="5">
        <f ca="1">IF(AND($G2964,NOT(ISTEXT($G2963)),ISNUMBER(Poczatek),ISNUMBER(Koniec_Projekt)),IFERROR(IF(LataProjekcji=$F2966,ROUND($D2964-SUM($K2965:U2965),0),ROUND(V2963*$E2965,0)),0),0)</f>
        <v>0</v>
      </c>
      <c r="W2965" s="5">
        <f ca="1">IF(AND($G2964,NOT(ISTEXT($G2963)),ISNUMBER(Poczatek),ISNUMBER(Koniec_Projekt)),IFERROR(IF(LataProjekcji=$F2966,ROUND($D2964-SUM($K2965:V2965),0),ROUND(W2963*$E2965,0)),0),0)</f>
        <v>0</v>
      </c>
      <c r="X2965" s="5">
        <f ca="1">IF(AND($G2964,NOT(ISTEXT($G2963)),ISNUMBER(Poczatek),ISNUMBER(Koniec_Projekt)),IFERROR(IF(LataProjekcji=$F2966,ROUND($D2964-SUM($K2965:W2965),0),ROUND(X2963*$E2965,0)),0),0)</f>
        <v>0</v>
      </c>
    </row>
    <row r="2966" spans="2:24" hidden="1">
      <c r="B2966" s="554" t="s">
        <v>803</v>
      </c>
      <c r="D2966" s="1">
        <f ca="1">IFERROR(ROUNDUP(D2964/E2965,0),0)</f>
        <v>0</v>
      </c>
      <c r="E2966" s="1">
        <f ca="1">IF(D2966=0,0,DATEDIF(DATE(D2963,E2963,1),DATE(F2965,G2965,1),"m"))</f>
        <v>0</v>
      </c>
      <c r="F2966" s="1" t="str">
        <f ca="1">IFERROR(YEAR(G2963),"brak daty")</f>
        <v>brak daty</v>
      </c>
      <c r="G2966" s="1" t="str">
        <f ca="1">IFERROR(MONTH(G2963),"brak daty")</f>
        <v>brak daty</v>
      </c>
      <c r="I2966" s="1" t="s">
        <v>444</v>
      </c>
      <c r="K2966" s="5">
        <f ca="1">IF(AND($G2964,NOT(ISTEXT($G2963)),ISNUMBER(Poczatek),ISNUMBER(Koniec_Projekt)),IFERROR(IF(LataProjekcji=$F2965,IF(AND($G2965=$G2966,$F2965=$F2966),ROUND($D2964-SUM($K2966),0),ROUND(K2964*$E2965,0)),IF(LataProjekcji&gt;$F2965,0,ROUND(K2964*$E2965,0))),0),0)</f>
        <v>0</v>
      </c>
      <c r="L2966" s="5">
        <f ca="1">IF(AND($G2964,NOT(ISTEXT($G2963)),ISNUMBER(Poczatek),ISNUMBER(Koniec_Projekt)),IFERROR(IF(LataProjekcji=$F2965,IF(AND($G2965=$G2966,$F2965=$F2966),ROUND($D2964-SUM($K2966:K2966),0),ROUND(L2964*$E2965,0)),IF(LataProjekcji&gt;$F2965,0,ROUND(L2964*$E2965,0))),0),0)</f>
        <v>0</v>
      </c>
      <c r="M2966" s="5">
        <f ca="1">IF(AND($G2964,NOT(ISTEXT($G2963)),ISNUMBER(Poczatek),ISNUMBER(Koniec_Projekt)),IFERROR(IF(LataProjekcji=$F2965,IF(AND($G2965=$G2966,$F2965=$F2966),ROUND($D2964-SUM($K2966:L2966),0),ROUND(M2964*$E2965,0)),IF(LataProjekcji&gt;$F2965,0,ROUND(M2964*$E2965,0))),0),0)</f>
        <v>0</v>
      </c>
      <c r="N2966" s="5">
        <f ca="1">IF(AND($G2964,NOT(ISTEXT($G2963)),ISNUMBER(Poczatek),ISNUMBER(Koniec_Projekt)),IFERROR(IF(LataProjekcji=$F2965,IF(AND($G2965=$G2966,$F2965=$F2966),ROUND($D2964-SUM($K2966:M2966),0),ROUND(N2964*$E2965,0)),IF(LataProjekcji&gt;$F2965,0,ROUND(N2964*$E2965,0))),0),0)</f>
        <v>0</v>
      </c>
      <c r="O2966" s="5">
        <f ca="1">IF(AND($G2964,NOT(ISTEXT($G2963)),ISNUMBER(Poczatek),ISNUMBER(Koniec_Projekt)),IFERROR(IF(LataProjekcji=$F2965,IF(AND($G2965=$G2966,$F2965=$F2966),ROUND($D2964-SUM($K2966:N2966),0),ROUND(O2964*$E2965,0)),IF(LataProjekcji&gt;$F2965,0,ROUND(O2964*$E2965,0))),0),0)</f>
        <v>0</v>
      </c>
      <c r="P2966" s="5">
        <f ca="1">IF(AND($G2964,NOT(ISTEXT($G2963)),ISNUMBER(Poczatek),ISNUMBER(Koniec_Projekt)),IFERROR(IF(LataProjekcji=$F2965,IF(AND($G2965=$G2966,$F2965=$F2966),ROUND($D2964-SUM($K2966:O2966),0),ROUND(P2964*$E2965,0)),IF(LataProjekcji&gt;$F2965,0,ROUND(P2964*$E2965,0))),0),0)</f>
        <v>0</v>
      </c>
      <c r="Q2966" s="5">
        <f ca="1">IF(AND($G2964,NOT(ISTEXT($G2963)),ISNUMBER(Poczatek),ISNUMBER(Koniec_Projekt)),IFERROR(IF(LataProjekcji=$F2965,IF(AND($G2965=$G2966,$F2965=$F2966),ROUND($D2964-SUM($K2966:P2966),0),ROUND(Q2964*$E2965,0)),IF(LataProjekcji&gt;$F2965,0,ROUND(Q2964*$E2965,0))),0),0)</f>
        <v>0</v>
      </c>
      <c r="R2966" s="5">
        <f ca="1">IF(AND($G2964,NOT(ISTEXT($G2963)),ISNUMBER(Poczatek),ISNUMBER(Koniec_Projekt)),IFERROR(IF(LataProjekcji=$F2965,IF(AND($G2965=$G2966,$F2965=$F2966),ROUND($D2964-SUM($K2966:Q2966),0),ROUND(R2964*$E2965,0)),IF(LataProjekcji&gt;$F2965,0,ROUND(R2964*$E2965,0))),0),0)</f>
        <v>0</v>
      </c>
      <c r="S2966" s="5">
        <f ca="1">IF(AND($G2964,NOT(ISTEXT($G2963)),ISNUMBER(Poczatek),ISNUMBER(Koniec_Projekt)),IFERROR(IF(LataProjekcji=$F2965,IF(AND($G2965=$G2966,$F2965=$F2966),ROUND($D2964-SUM($K2966:R2966),0),ROUND(S2964*$E2965,0)),IF(LataProjekcji&gt;$F2965,0,ROUND(S2964*$E2965,0))),0),0)</f>
        <v>0</v>
      </c>
      <c r="T2966" s="5">
        <f ca="1">IF(AND($G2964,NOT(ISTEXT($G2963)),ISNUMBER(Poczatek),ISNUMBER(Koniec_Projekt)),IFERROR(IF(LataProjekcji=$F2965,IF(AND($G2965=$G2966,$F2965=$F2966),ROUND($D2964-SUM($K2966:S2966),0),ROUND(T2964*$E2965,0)),IF(LataProjekcji&gt;$F2965,0,ROUND(T2964*$E2965,0))),0),0)</f>
        <v>0</v>
      </c>
      <c r="U2966" s="5">
        <f ca="1">IF(AND($G2964,NOT(ISTEXT($G2963)),ISNUMBER(Poczatek),ISNUMBER(Koniec_Projekt)),IFERROR(IF(LataProjekcji=$F2965,IF(AND($G2965=$G2966,$F2965=$F2966),ROUND($D2964-SUM($K2966:T2966),0),ROUND(U2964*$E2965,0)),IF(LataProjekcji&gt;$F2965,0,ROUND(U2964*$E2965,0))),0),0)</f>
        <v>0</v>
      </c>
      <c r="V2966" s="5">
        <f ca="1">IF(AND($G2964,NOT(ISTEXT($G2963)),ISNUMBER(Poczatek),ISNUMBER(Koniec_Projekt)),IFERROR(IF(LataProjekcji=$F2965,IF(AND($G2965=$G2966,$F2965=$F2966),ROUND($D2964-SUM($K2966:U2966),0),ROUND(V2964*$E2965,0)),IF(LataProjekcji&gt;$F2965,0,ROUND(V2964*$E2965,0))),0),0)</f>
        <v>0</v>
      </c>
      <c r="W2966" s="5">
        <f ca="1">IF(AND($G2964,NOT(ISTEXT($G2963)),ISNUMBER(Poczatek),ISNUMBER(Koniec_Projekt)),IFERROR(IF(LataProjekcji=$F2965,IF(AND($G2965=$G2966,$F2965=$F2966),ROUND($D2964-SUM($K2966:V2966),0),ROUND(W2964*$E2965,0)),IF(LataProjekcji&gt;$F2965,0,ROUND(W2964*$E2965,0))),0),0)</f>
        <v>0</v>
      </c>
      <c r="X2966" s="5">
        <f ca="1">IF(AND($G2964,NOT(ISTEXT($G2963)),ISNUMBER(Poczatek),ISNUMBER(Koniec_Projekt)),IFERROR(IF(LataProjekcji=$F2965,IF(AND($G2965=$G2966,$F2965=$F2966),ROUND($D2964-SUM($K2966:W2966),0),ROUND(X2964*$E2965,0)),IF(LataProjekcji&gt;$F2965,0,ROUND(X2964*$E2965,0))),0),0)</f>
        <v>0</v>
      </c>
    </row>
    <row r="2967" spans="2:24" ht="12.75" hidden="1" thickBot="1">
      <c r="B2967" s="555" t="s">
        <v>804</v>
      </c>
      <c r="C2967" s="556"/>
      <c r="D2967" s="557">
        <f ca="1">IF(D2964&gt;10,ROUND((D2966-1)*E2965,0),E2965)</f>
        <v>0</v>
      </c>
      <c r="E2967" s="557">
        <f ca="1">D2964-D2967</f>
        <v>0</v>
      </c>
      <c r="F2967" s="556"/>
      <c r="G2967" s="556"/>
      <c r="H2967" s="556"/>
      <c r="I2967" s="556"/>
      <c r="J2967" s="556"/>
      <c r="K2967" s="556"/>
      <c r="L2967" s="556"/>
      <c r="M2967" s="556"/>
      <c r="N2967" s="556"/>
      <c r="O2967" s="556"/>
      <c r="P2967" s="556"/>
      <c r="Q2967" s="556"/>
      <c r="R2967" s="556"/>
      <c r="S2967" s="556"/>
      <c r="T2967" s="556"/>
      <c r="U2967" s="556"/>
      <c r="V2967" s="556"/>
      <c r="W2967" s="556"/>
      <c r="X2967" s="556"/>
    </row>
    <row r="2968" spans="2:24" ht="12.75" hidden="1" thickTop="1"/>
    <row r="2969" spans="2:24" ht="12.75" hidden="1" thickBot="1">
      <c r="B2969" s="558" t="str">
        <f ca="1">"nazwa ST: "&amp;B1803</f>
        <v>nazwa ST: 0</v>
      </c>
      <c r="C2969" s="558"/>
      <c r="D2969" s="559">
        <f>D1803</f>
        <v>185</v>
      </c>
      <c r="E2969" s="558"/>
      <c r="F2969" s="558"/>
      <c r="G2969" s="558"/>
      <c r="H2969" s="558"/>
      <c r="I2969" s="558"/>
      <c r="J2969" s="558"/>
      <c r="K2969" s="567" t="str">
        <f t="shared" ref="K2969:X2969" si="1803">LataProjekcji</f>
        <v>Uzupełnij dane</v>
      </c>
      <c r="L2969" s="567" t="str">
        <f t="shared" si="1803"/>
        <v/>
      </c>
      <c r="M2969" s="567" t="str">
        <f t="shared" si="1803"/>
        <v/>
      </c>
      <c r="N2969" s="567" t="str">
        <f t="shared" si="1803"/>
        <v/>
      </c>
      <c r="O2969" s="567" t="str">
        <f t="shared" si="1803"/>
        <v/>
      </c>
      <c r="P2969" s="567" t="str">
        <f t="shared" si="1803"/>
        <v/>
      </c>
      <c r="Q2969" s="567" t="str">
        <f t="shared" si="1803"/>
        <v/>
      </c>
      <c r="R2969" s="567" t="str">
        <f t="shared" si="1803"/>
        <v/>
      </c>
      <c r="S2969" s="567" t="str">
        <f t="shared" si="1803"/>
        <v/>
      </c>
      <c r="T2969" s="567" t="str">
        <f t="shared" si="1803"/>
        <v/>
      </c>
      <c r="U2969" s="567" t="str">
        <f t="shared" si="1803"/>
        <v/>
      </c>
      <c r="V2969" s="567" t="str">
        <f t="shared" si="1803"/>
        <v/>
      </c>
      <c r="W2969" s="567" t="str">
        <f t="shared" si="1803"/>
        <v/>
      </c>
      <c r="X2969" s="567" t="str">
        <f t="shared" si="1803"/>
        <v/>
      </c>
    </row>
    <row r="2970" spans="2:24" hidden="1">
      <c r="B2970" s="554" t="s">
        <v>805</v>
      </c>
      <c r="D2970" s="1">
        <f ca="1">D1804</f>
        <v>1900</v>
      </c>
      <c r="E2970" s="1">
        <f ca="1">E1804</f>
        <v>1</v>
      </c>
      <c r="F2970" s="1">
        <f ca="1">IF(D2971&gt;10,F1804,1)</f>
        <v>1</v>
      </c>
      <c r="G2970" s="553" t="str">
        <f ca="1">IF(ISBLANK(OFFSET($E$269,$D2969,0)),"brak daty",IF(D2971&gt;10,EDATE(OFFSET($E$269,$D2969,0),D2973),DATE(D2970,E2970,1)))</f>
        <v>brak daty</v>
      </c>
      <c r="H2970" s="566" t="b">
        <f ca="1">SUM(K2970:X2970)=D2973</f>
        <v>1</v>
      </c>
      <c r="I2970" s="1" t="s">
        <v>801</v>
      </c>
      <c r="K2970" s="5">
        <f ca="1">IF(AND($G2971,NOT(ISTEXT($G2970)),ISNUMBER(Poczatek),ISNUMBER(Koniec_Projekt)),IFERROR(IF($D2970=LataProjekcji,$F2970,IF($D2970&lt;LataProjekcji,IF((SUM(K2970)+12)&lt;$D2973,12,$D2973-SUM(K2970)),0)),0),0)</f>
        <v>0</v>
      </c>
      <c r="L2970" s="5">
        <f ca="1">IF(AND($G2971,NOT(ISTEXT($G2970)),ISNUMBER(Poczatek),ISNUMBER(Koniec_Projekt)),IFERROR(IF($D2970=LataProjekcji,$F2970,IF($D2970&lt;LataProjekcji,IF((SUM($K2970:K2970)+12)&lt;$D2973,12,$D2973-SUM($K2970:K2970)),0)),0),0)</f>
        <v>0</v>
      </c>
      <c r="M2970" s="5">
        <f ca="1">IF(AND($G2971,NOT(ISTEXT($G2970)),ISNUMBER(Poczatek),ISNUMBER(Koniec_Projekt)),IFERROR(IF($D2970=LataProjekcji,$F2970,IF($D2970&lt;LataProjekcji,IF((SUM($K2970:L2970)+12)&lt;$D2973,12,$D2973-SUM($K2970:L2970)),0)),0),0)</f>
        <v>0</v>
      </c>
      <c r="N2970" s="5">
        <f ca="1">IF(AND($G2971,NOT(ISTEXT($G2970)),ISNUMBER(Poczatek),ISNUMBER(Koniec_Projekt)),IFERROR(IF($D2970=LataProjekcji,$F2970,IF($D2970&lt;LataProjekcji,IF((SUM($K2970:M2970)+12)&lt;$D2973,12,$D2973-SUM($K2970:M2970)),0)),0),0)</f>
        <v>0</v>
      </c>
      <c r="O2970" s="5">
        <f ca="1">IF(AND($G2971,NOT(ISTEXT($G2970)),ISNUMBER(Poczatek),ISNUMBER(Koniec_Projekt)),IFERROR(IF($D2970=LataProjekcji,$F2970,IF($D2970&lt;LataProjekcji,IF((SUM($K2970:N2970)+12)&lt;$D2973,12,$D2973-SUM($K2970:N2970)),0)),0),0)</f>
        <v>0</v>
      </c>
      <c r="P2970" s="5">
        <f ca="1">IF(AND($G2971,NOT(ISTEXT($G2970)),ISNUMBER(Poczatek),ISNUMBER(Koniec_Projekt)),IFERROR(IF($D2970=LataProjekcji,$F2970,IF($D2970&lt;LataProjekcji,IF((SUM($K2970:O2970)+12)&lt;$D2973,12,$D2973-SUM($K2970:O2970)),0)),0),0)</f>
        <v>0</v>
      </c>
      <c r="Q2970" s="5">
        <f ca="1">IF(AND($G2971,NOT(ISTEXT($G2970)),ISNUMBER(Poczatek),ISNUMBER(Koniec_Projekt)),IFERROR(IF($D2970=LataProjekcji,$F2970,IF($D2970&lt;LataProjekcji,IF((SUM($K2970:P2970)+12)&lt;$D2973,12,$D2973-SUM($K2970:P2970)),0)),0),0)</f>
        <v>0</v>
      </c>
      <c r="R2970" s="5">
        <f ca="1">IF(AND($G2971,NOT(ISTEXT($G2970)),ISNUMBER(Poczatek),ISNUMBER(Koniec_Projekt)),IFERROR(IF($D2970=LataProjekcji,$F2970,IF($D2970&lt;LataProjekcji,IF((SUM($K2970:Q2970)+12)&lt;$D2973,12,$D2973-SUM($K2970:Q2970)),0)),0),0)</f>
        <v>0</v>
      </c>
      <c r="S2970" s="5">
        <f ca="1">IF(AND($G2971,NOT(ISTEXT($G2970)),ISNUMBER(Poczatek),ISNUMBER(Koniec_Projekt)),IFERROR(IF($D2970=LataProjekcji,$F2970,IF($D2970&lt;LataProjekcji,IF((SUM($K2970:R2970)+12)&lt;$D2973,12,$D2973-SUM($K2970:R2970)),0)),0),0)</f>
        <v>0</v>
      </c>
      <c r="T2970" s="5">
        <f ca="1">IF(AND($G2971,NOT(ISTEXT($G2970)),ISNUMBER(Poczatek),ISNUMBER(Koniec_Projekt)),IFERROR(IF($D2970=LataProjekcji,$F2970,IF($D2970&lt;LataProjekcji,IF((SUM($K2970:S2970)+12)&lt;$D2973,12,$D2973-SUM($K2970:S2970)),0)),0),0)</f>
        <v>0</v>
      </c>
      <c r="U2970" s="5">
        <f ca="1">IF(AND($G2971,NOT(ISTEXT($G2970)),ISNUMBER(Poczatek),ISNUMBER(Koniec_Projekt)),IFERROR(IF($D2970=LataProjekcji,$F2970,IF($D2970&lt;LataProjekcji,IF((SUM($K2970:T2970)+12)&lt;$D2973,12,$D2973-SUM($K2970:T2970)),0)),0),0)</f>
        <v>0</v>
      </c>
      <c r="V2970" s="5">
        <f ca="1">IF(AND($G2971,NOT(ISTEXT($G2970)),ISNUMBER(Poczatek),ISNUMBER(Koniec_Projekt)),IFERROR(IF($D2970=LataProjekcji,$F2970,IF($D2970&lt;LataProjekcji,IF((SUM($K2970:U2970)+12)&lt;$D2973,12,$D2973-SUM($K2970:U2970)),0)),0),0)</f>
        <v>0</v>
      </c>
      <c r="W2970" s="5">
        <f ca="1">IF(AND($G2971,NOT(ISTEXT($G2970)),ISNUMBER(Poczatek),ISNUMBER(Koniec_Projekt)),IFERROR(IF($D2970=LataProjekcji,$F2970,IF($D2970&lt;LataProjekcji,IF((SUM($K2970:V2970)+12)&lt;$D2973,12,$D2973-SUM($K2970:V2970)),0)),0),0)</f>
        <v>0</v>
      </c>
      <c r="X2970" s="5">
        <f ca="1">IF(AND($G2971,NOT(ISTEXT($G2970)),ISNUMBER(Poczatek),ISNUMBER(Koniec_Projekt)),IFERROR(IF($D2970=LataProjekcji,$F2970,IF($D2970&lt;LataProjekcji,IF((SUM($K2970:W2970)+12)&lt;$D2973,12,$D2973-SUM($K2970:W2970)),0)),0),0)</f>
        <v>0</v>
      </c>
    </row>
    <row r="2971" spans="2:24" hidden="1">
      <c r="B2971" s="554" t="s">
        <v>807</v>
      </c>
      <c r="D2971" s="5">
        <f ca="1">D1805</f>
        <v>0</v>
      </c>
      <c r="E2971" s="474">
        <f ca="1">E1805</f>
        <v>0</v>
      </c>
      <c r="F2971" s="474">
        <f ca="1">F1805</f>
        <v>0</v>
      </c>
      <c r="G2971" s="1" t="b">
        <f>NOT(ISBLANK(am_maszyny))</f>
        <v>0</v>
      </c>
      <c r="H2971" s="566" t="b">
        <f ca="1">SUM(K2971:X2971)=E2973</f>
        <v>1</v>
      </c>
      <c r="I2971" s="1" t="s">
        <v>802</v>
      </c>
      <c r="K2971" s="565">
        <f ca="1">IF(AND($G2971,NOT(ISTEXT($G2970)),ISNUMBER(Poczatek),ISNUMBER(Koniec_Projekt)),IFERROR(IF($D2970=LataProjekcji,IF($F2970&gt;$E2973,$E2973,$F2970),IF($D2973&gt;=$E2973,(IF($D2970&lt;LataProjekcji,IF((SUM(J2971:$K2971)+12)&lt;$E2973,12,$E2973-SUM(J2971:$K2971)),0)),(IF($D2970&lt;LataProjekcji,IF((SUM(J2971:$K2971)+12)&lt;$D2973,12,$D2973-SUM(J2971:$K2971)),0)))),0),0)</f>
        <v>0</v>
      </c>
      <c r="L2971" s="565">
        <f ca="1">IF(AND($G2971,NOT(ISTEXT($G2970)),ISNUMBER(Poczatek),ISNUMBER(Koniec_Projekt)),IFERROR(IF($D2970=LataProjekcji,IF($F2970&gt;$E2973,$E2973,$F2970),IF($D2973&gt;=$E2973,(IF($D2970&lt;LataProjekcji,IF((SUM($K2971:K2971)+12)&lt;$E2973,12,$E2973-SUM($K2971:K2971)),0)),(IF($D2970&lt;LataProjekcji,IF((SUM($K2971:K2971)+12)&lt;$D2973,12,$D2973-SUM($K2971:K2971)),0)))),0),0)</f>
        <v>0</v>
      </c>
      <c r="M2971" s="565">
        <f ca="1">IF(AND($G2971,NOT(ISTEXT($G2970)),ISNUMBER(Poczatek),ISNUMBER(Koniec_Projekt)),IFERROR(IF($D2970=LataProjekcji,IF($F2970&gt;$E2973,$E2973,$F2970),IF($D2973&gt;=$E2973,(IF($D2970&lt;LataProjekcji,IF((SUM($K2971:L2971)+12)&lt;$E2973,12,$E2973-SUM($K2971:L2971)),0)),(IF($D2970&lt;LataProjekcji,IF((SUM($K2971:L2971)+12)&lt;$D2973,12,$D2973-SUM($K2971:L2971)),0)))),0),0)</f>
        <v>0</v>
      </c>
      <c r="N2971" s="565">
        <f ca="1">IF(AND($G2971,NOT(ISTEXT($G2970)),ISNUMBER(Poczatek),ISNUMBER(Koniec_Projekt)),IFERROR(IF($D2970=LataProjekcji,IF($F2970&gt;$E2973,$E2973,$F2970),IF($D2973&gt;=$E2973,(IF($D2970&lt;LataProjekcji,IF((SUM($K2971:M2971)+12)&lt;$E2973,12,$E2973-SUM($K2971:M2971)),0)),(IF($D2970&lt;LataProjekcji,IF((SUM($K2971:M2971)+12)&lt;$D2973,12,$D2973-SUM($K2971:M2971)),0)))),0),0)</f>
        <v>0</v>
      </c>
      <c r="O2971" s="565">
        <f ca="1">IF(AND($G2971,NOT(ISTEXT($G2970)),ISNUMBER(Poczatek),ISNUMBER(Koniec_Projekt)),IFERROR(IF($D2970=LataProjekcji,IF($F2970&gt;$E2973,$E2973,$F2970),IF($D2973&gt;=$E2973,(IF($D2970&lt;LataProjekcji,IF((SUM($K2971:N2971)+12)&lt;$E2973,12,$E2973-SUM($K2971:N2971)),0)),(IF($D2970&lt;LataProjekcji,IF((SUM($K2971:N2971)+12)&lt;$D2973,12,$D2973-SUM($K2971:N2971)),0)))),0),0)</f>
        <v>0</v>
      </c>
      <c r="P2971" s="565">
        <f ca="1">IF(AND($G2971,NOT(ISTEXT($G2970)),ISNUMBER(Poczatek),ISNUMBER(Koniec_Projekt)),IFERROR(IF($D2970=LataProjekcji,IF($F2970&gt;$E2973,$E2973,$F2970),IF($D2973&gt;=$E2973,(IF($D2970&lt;LataProjekcji,IF((SUM($K2971:O2971)+12)&lt;$E2973,12,$E2973-SUM($K2971:O2971)),0)),(IF($D2970&lt;LataProjekcji,IF((SUM($K2971:O2971)+12)&lt;$D2973,12,$D2973-SUM($K2971:O2971)),0)))),0),0)</f>
        <v>0</v>
      </c>
      <c r="Q2971" s="565">
        <f ca="1">IF(AND($G2971,NOT(ISTEXT($G2970)),ISNUMBER(Poczatek),ISNUMBER(Koniec_Projekt)),IFERROR(IF($D2970=LataProjekcji,IF($F2970&gt;$E2973,$E2973,$F2970),IF($D2973&gt;=$E2973,(IF($D2970&lt;LataProjekcji,IF((SUM($K2971:P2971)+12)&lt;$E2973,12,$E2973-SUM($K2971:P2971)),0)),(IF($D2970&lt;LataProjekcji,IF((SUM($K2971:P2971)+12)&lt;$D2973,12,$D2973-SUM($K2971:P2971)),0)))),0),0)</f>
        <v>0</v>
      </c>
      <c r="R2971" s="565">
        <f ca="1">IF(AND($G2971,NOT(ISTEXT($G2970)),ISNUMBER(Poczatek),ISNUMBER(Koniec_Projekt)),IFERROR(IF($D2970=LataProjekcji,IF($F2970&gt;$E2973,$E2973,$F2970),IF($D2973&gt;=$E2973,(IF($D2970&lt;LataProjekcji,IF((SUM($K2971:Q2971)+12)&lt;$E2973,12,$E2973-SUM($K2971:Q2971)),0)),(IF($D2970&lt;LataProjekcji,IF((SUM($K2971:Q2971)+12)&lt;$D2973,12,$D2973-SUM($K2971:Q2971)),0)))),0),0)</f>
        <v>0</v>
      </c>
      <c r="S2971" s="565">
        <f ca="1">IF(AND($G2971,NOT(ISTEXT($G2970)),ISNUMBER(Poczatek),ISNUMBER(Koniec_Projekt)),IFERROR(IF($D2970=LataProjekcji,IF($F2970&gt;$E2973,$E2973,$F2970),IF($D2973&gt;=$E2973,(IF($D2970&lt;LataProjekcji,IF((SUM($K2971:R2971)+12)&lt;$E2973,12,$E2973-SUM($K2971:R2971)),0)),(IF($D2970&lt;LataProjekcji,IF((SUM($K2971:R2971)+12)&lt;$D2973,12,$D2973-SUM($K2971:R2971)),0)))),0),0)</f>
        <v>0</v>
      </c>
      <c r="T2971" s="565">
        <f ca="1">IF(AND($G2971,NOT(ISTEXT($G2970)),ISNUMBER(Poczatek),ISNUMBER(Koniec_Projekt)),IFERROR(IF($D2970=LataProjekcji,IF($F2970&gt;$E2973,$E2973,$F2970),IF($D2973&gt;=$E2973,(IF($D2970&lt;LataProjekcji,IF((SUM($K2971:S2971)+12)&lt;$E2973,12,$E2973-SUM($K2971:S2971)),0)),(IF($D2970&lt;LataProjekcji,IF((SUM($K2971:S2971)+12)&lt;$D2973,12,$D2973-SUM($K2971:S2971)),0)))),0),0)</f>
        <v>0</v>
      </c>
      <c r="U2971" s="565">
        <f ca="1">IF(AND($G2971,NOT(ISTEXT($G2970)),ISNUMBER(Poczatek),ISNUMBER(Koniec_Projekt)),IFERROR(IF($D2970=LataProjekcji,IF($F2970&gt;$E2973,$E2973,$F2970),IF($D2973&gt;=$E2973,(IF($D2970&lt;LataProjekcji,IF((SUM($K2971:T2971)+12)&lt;$E2973,12,$E2973-SUM($K2971:T2971)),0)),(IF($D2970&lt;LataProjekcji,IF((SUM($K2971:T2971)+12)&lt;$D2973,12,$D2973-SUM($K2971:T2971)),0)))),0),0)</f>
        <v>0</v>
      </c>
      <c r="V2971" s="565">
        <f ca="1">IF(AND($G2971,NOT(ISTEXT($G2970)),ISNUMBER(Poczatek),ISNUMBER(Koniec_Projekt)),IFERROR(IF($D2970=LataProjekcji,IF($F2970&gt;$E2973,$E2973,$F2970),IF($D2973&gt;=$E2973,(IF($D2970&lt;LataProjekcji,IF((SUM($K2971:U2971)+12)&lt;$E2973,12,$E2973-SUM($K2971:U2971)),0)),(IF($D2970&lt;LataProjekcji,IF((SUM($K2971:U2971)+12)&lt;$D2973,12,$D2973-SUM($K2971:U2971)),0)))),0),0)</f>
        <v>0</v>
      </c>
      <c r="W2971" s="565">
        <f ca="1">IF(AND($G2971,NOT(ISTEXT($G2970)),ISNUMBER(Poczatek),ISNUMBER(Koniec_Projekt)),IFERROR(IF($D2970=LataProjekcji,IF($F2970&gt;$E2973,$E2973,$F2970),IF($D2973&gt;=$E2973,(IF($D2970&lt;LataProjekcji,IF((SUM($K2971:V2971)+12)&lt;$E2973,12,$E2973-SUM($K2971:V2971)),0)),(IF($D2970&lt;LataProjekcji,IF((SUM($K2971:V2971)+12)&lt;$D2973,12,$D2973-SUM($K2971:V2971)),0)))),0),0)</f>
        <v>0</v>
      </c>
      <c r="X2971" s="565">
        <f ca="1">IF(AND($G2971,NOT(ISTEXT($G2970)),ISNUMBER(Poczatek),ISNUMBER(Koniec_Projekt)),IFERROR(IF($D2970=LataProjekcji,IF($F2970&gt;$E2973,$E2973,$F2970),IF($D2973&gt;=$E2973,(IF($D2970&lt;LataProjekcji,IF((SUM($K2971:W2971)+12)&lt;$E2973,12,$E2973-SUM($K2971:W2971)),0)),(IF($D2970&lt;LataProjekcji,IF((SUM($K2971:W2971)+12)&lt;$D2973,12,$D2973-SUM($K2971:W2971)),0)))),0),0)</f>
        <v>0</v>
      </c>
    </row>
    <row r="2972" spans="2:24" hidden="1">
      <c r="B2972" s="554" t="s">
        <v>806</v>
      </c>
      <c r="D2972" s="474">
        <f ca="1">D1806</f>
        <v>0</v>
      </c>
      <c r="E2972" s="474">
        <f ca="1">IF(D2971&gt;10,ROUND(D2972/12,2),D2972)</f>
        <v>0</v>
      </c>
      <c r="F2972" s="552">
        <f>Koniec_Projekt</f>
        <v>0</v>
      </c>
      <c r="G2972" s="330">
        <f>Miesiac_Koniec_Projekt</f>
        <v>0</v>
      </c>
      <c r="H2972" s="566" t="b">
        <f ca="1">SUM(K2972:X2972)=D2971</f>
        <v>1</v>
      </c>
      <c r="I2972" s="1" t="s">
        <v>739</v>
      </c>
      <c r="K2972" s="256">
        <f ca="1">IF(AND($G2971,NOT(ISTEXT($G2970)),ISNUMBER(Poczatek),ISNUMBER(Koniec_Projekt)),IFERROR(IF(LataProjekcji=$F2973,ROUND($D2971,0),ROUND(K2970*$E2972,0)),0),0)</f>
        <v>0</v>
      </c>
      <c r="L2972" s="5">
        <f ca="1">IF(AND($G2971,NOT(ISTEXT($G2970)),ISNUMBER(Poczatek),ISNUMBER(Koniec_Projekt)),IFERROR(IF(LataProjekcji=$F2973,ROUND($D2971-SUM(K2972:$K2972),0),ROUND(L2970*$E2972,0)),0),0)</f>
        <v>0</v>
      </c>
      <c r="M2972" s="5">
        <f ca="1">IF(AND($G2971,NOT(ISTEXT($G2970)),ISNUMBER(Poczatek),ISNUMBER(Koniec_Projekt)),IFERROR(IF(LataProjekcji=$F2973,ROUND($D2971-SUM($K2972:L2972),0),ROUND(M2970*$E2972,0)),0),0)</f>
        <v>0</v>
      </c>
      <c r="N2972" s="5">
        <f ca="1">IF(AND($G2971,NOT(ISTEXT($G2970)),ISNUMBER(Poczatek),ISNUMBER(Koniec_Projekt)),IFERROR(IF(LataProjekcji=$F2973,ROUND($D2971-SUM($K2972:M2972),0),ROUND(N2970*$E2972,0)),0),0)</f>
        <v>0</v>
      </c>
      <c r="O2972" s="5">
        <f ca="1">IF(AND($G2971,NOT(ISTEXT($G2970)),ISNUMBER(Poczatek),ISNUMBER(Koniec_Projekt)),IFERROR(IF(LataProjekcji=$F2973,ROUND($D2971-SUM($K2972:N2972),0),ROUND(O2970*$E2972,0)),0),0)</f>
        <v>0</v>
      </c>
      <c r="P2972" s="5">
        <f ca="1">IF(AND($G2971,NOT(ISTEXT($G2970)),ISNUMBER(Poczatek),ISNUMBER(Koniec_Projekt)),IFERROR(IF(LataProjekcji=$F2973,ROUND($D2971-SUM($K2972:O2972),0),ROUND(P2970*$E2972,0)),0),0)</f>
        <v>0</v>
      </c>
      <c r="Q2972" s="5">
        <f ca="1">IF(AND($G2971,NOT(ISTEXT($G2970)),ISNUMBER(Poczatek),ISNUMBER(Koniec_Projekt)),IFERROR(IF(LataProjekcji=$F2973,ROUND($D2971-SUM($K2972:P2972),0),ROUND(Q2970*$E2972,0)),0),0)</f>
        <v>0</v>
      </c>
      <c r="R2972" s="5">
        <f ca="1">IF(AND($G2971,NOT(ISTEXT($G2970)),ISNUMBER(Poczatek),ISNUMBER(Koniec_Projekt)),IFERROR(IF(LataProjekcji=$F2973,ROUND($D2971-SUM($K2972:Q2972),0),ROUND(R2970*$E2972,0)),0),0)</f>
        <v>0</v>
      </c>
      <c r="S2972" s="5">
        <f ca="1">IF(AND($G2971,NOT(ISTEXT($G2970)),ISNUMBER(Poczatek),ISNUMBER(Koniec_Projekt)),IFERROR(IF(LataProjekcji=$F2973,ROUND($D2971-SUM($K2972:R2972),0),ROUND(S2970*$E2972,0)),0),0)</f>
        <v>0</v>
      </c>
      <c r="T2972" s="5">
        <f ca="1">IF(AND($G2971,NOT(ISTEXT($G2970)),ISNUMBER(Poczatek),ISNUMBER(Koniec_Projekt)),IFERROR(IF(LataProjekcji=$F2973,ROUND($D2971-SUM($K2972:S2972),0),ROUND(T2970*$E2972,0)),0),0)</f>
        <v>0</v>
      </c>
      <c r="U2972" s="5">
        <f ca="1">IF(AND($G2971,NOT(ISTEXT($G2970)),ISNUMBER(Poczatek),ISNUMBER(Koniec_Projekt)),IFERROR(IF(LataProjekcji=$F2973,ROUND($D2971-SUM($K2972:T2972),0),ROUND(U2970*$E2972,0)),0),0)</f>
        <v>0</v>
      </c>
      <c r="V2972" s="5">
        <f ca="1">IF(AND($G2971,NOT(ISTEXT($G2970)),ISNUMBER(Poczatek),ISNUMBER(Koniec_Projekt)),IFERROR(IF(LataProjekcji=$F2973,ROUND($D2971-SUM($K2972:U2972),0),ROUND(V2970*$E2972,0)),0),0)</f>
        <v>0</v>
      </c>
      <c r="W2972" s="5">
        <f ca="1">IF(AND($G2971,NOT(ISTEXT($G2970)),ISNUMBER(Poczatek),ISNUMBER(Koniec_Projekt)),IFERROR(IF(LataProjekcji=$F2973,ROUND($D2971-SUM($K2972:V2972),0),ROUND(W2970*$E2972,0)),0),0)</f>
        <v>0</v>
      </c>
      <c r="X2972" s="5">
        <f ca="1">IF(AND($G2971,NOT(ISTEXT($G2970)),ISNUMBER(Poczatek),ISNUMBER(Koniec_Projekt)),IFERROR(IF(LataProjekcji=$F2973,ROUND($D2971-SUM($K2972:W2972),0),ROUND(X2970*$E2972,0)),0),0)</f>
        <v>0</v>
      </c>
    </row>
    <row r="2973" spans="2:24" hidden="1">
      <c r="B2973" s="554" t="s">
        <v>803</v>
      </c>
      <c r="D2973" s="1">
        <f ca="1">IFERROR(ROUNDUP(D2971/E2972,0),0)</f>
        <v>0</v>
      </c>
      <c r="E2973" s="1">
        <f ca="1">IF(D2973=0,0,DATEDIF(DATE(D2970,E2970,1),DATE(F2972,G2972,1),"m"))</f>
        <v>0</v>
      </c>
      <c r="F2973" s="1" t="str">
        <f ca="1">IFERROR(YEAR(G2970),"brak daty")</f>
        <v>brak daty</v>
      </c>
      <c r="G2973" s="1" t="str">
        <f ca="1">IFERROR(MONTH(G2970),"brak daty")</f>
        <v>brak daty</v>
      </c>
      <c r="I2973" s="1" t="s">
        <v>444</v>
      </c>
      <c r="K2973" s="5">
        <f ca="1">IF(AND($G2971,NOT(ISTEXT($G2970)),ISNUMBER(Poczatek),ISNUMBER(Koniec_Projekt)),IFERROR(IF(LataProjekcji=$F2972,IF(AND($G2972=$G2973,$F2972=$F2973),ROUND($D2971-SUM($K2973),0),ROUND(K2971*$E2972,0)),IF(LataProjekcji&gt;$F2972,0,ROUND(K2971*$E2972,0))),0),0)</f>
        <v>0</v>
      </c>
      <c r="L2973" s="5">
        <f ca="1">IF(AND($G2971,NOT(ISTEXT($G2970)),ISNUMBER(Poczatek),ISNUMBER(Koniec_Projekt)),IFERROR(IF(LataProjekcji=$F2972,IF(AND($G2972=$G2973,$F2972=$F2973),ROUND($D2971-SUM($K2973:K2973),0),ROUND(L2971*$E2972,0)),IF(LataProjekcji&gt;$F2972,0,ROUND(L2971*$E2972,0))),0),0)</f>
        <v>0</v>
      </c>
      <c r="M2973" s="5">
        <f ca="1">IF(AND($G2971,NOT(ISTEXT($G2970)),ISNUMBER(Poczatek),ISNUMBER(Koniec_Projekt)),IFERROR(IF(LataProjekcji=$F2972,IF(AND($G2972=$G2973,$F2972=$F2973),ROUND($D2971-SUM($K2973:L2973),0),ROUND(M2971*$E2972,0)),IF(LataProjekcji&gt;$F2972,0,ROUND(M2971*$E2972,0))),0),0)</f>
        <v>0</v>
      </c>
      <c r="N2973" s="5">
        <f ca="1">IF(AND($G2971,NOT(ISTEXT($G2970)),ISNUMBER(Poczatek),ISNUMBER(Koniec_Projekt)),IFERROR(IF(LataProjekcji=$F2972,IF(AND($G2972=$G2973,$F2972=$F2973),ROUND($D2971-SUM($K2973:M2973),0),ROUND(N2971*$E2972,0)),IF(LataProjekcji&gt;$F2972,0,ROUND(N2971*$E2972,0))),0),0)</f>
        <v>0</v>
      </c>
      <c r="O2973" s="5">
        <f ca="1">IF(AND($G2971,NOT(ISTEXT($G2970)),ISNUMBER(Poczatek),ISNUMBER(Koniec_Projekt)),IFERROR(IF(LataProjekcji=$F2972,IF(AND($G2972=$G2973,$F2972=$F2973),ROUND($D2971-SUM($K2973:N2973),0),ROUND(O2971*$E2972,0)),IF(LataProjekcji&gt;$F2972,0,ROUND(O2971*$E2972,0))),0),0)</f>
        <v>0</v>
      </c>
      <c r="P2973" s="5">
        <f ca="1">IF(AND($G2971,NOT(ISTEXT($G2970)),ISNUMBER(Poczatek),ISNUMBER(Koniec_Projekt)),IFERROR(IF(LataProjekcji=$F2972,IF(AND($G2972=$G2973,$F2972=$F2973),ROUND($D2971-SUM($K2973:O2973),0),ROUND(P2971*$E2972,0)),IF(LataProjekcji&gt;$F2972,0,ROUND(P2971*$E2972,0))),0),0)</f>
        <v>0</v>
      </c>
      <c r="Q2973" s="5">
        <f ca="1">IF(AND($G2971,NOT(ISTEXT($G2970)),ISNUMBER(Poczatek),ISNUMBER(Koniec_Projekt)),IFERROR(IF(LataProjekcji=$F2972,IF(AND($G2972=$G2973,$F2972=$F2973),ROUND($D2971-SUM($K2973:P2973),0),ROUND(Q2971*$E2972,0)),IF(LataProjekcji&gt;$F2972,0,ROUND(Q2971*$E2972,0))),0),0)</f>
        <v>0</v>
      </c>
      <c r="R2973" s="5">
        <f ca="1">IF(AND($G2971,NOT(ISTEXT($G2970)),ISNUMBER(Poczatek),ISNUMBER(Koniec_Projekt)),IFERROR(IF(LataProjekcji=$F2972,IF(AND($G2972=$G2973,$F2972=$F2973),ROUND($D2971-SUM($K2973:Q2973),0),ROUND(R2971*$E2972,0)),IF(LataProjekcji&gt;$F2972,0,ROUND(R2971*$E2972,0))),0),0)</f>
        <v>0</v>
      </c>
      <c r="S2973" s="5">
        <f ca="1">IF(AND($G2971,NOT(ISTEXT($G2970)),ISNUMBER(Poczatek),ISNUMBER(Koniec_Projekt)),IFERROR(IF(LataProjekcji=$F2972,IF(AND($G2972=$G2973,$F2972=$F2973),ROUND($D2971-SUM($K2973:R2973),0),ROUND(S2971*$E2972,0)),IF(LataProjekcji&gt;$F2972,0,ROUND(S2971*$E2972,0))),0),0)</f>
        <v>0</v>
      </c>
      <c r="T2973" s="5">
        <f ca="1">IF(AND($G2971,NOT(ISTEXT($G2970)),ISNUMBER(Poczatek),ISNUMBER(Koniec_Projekt)),IFERROR(IF(LataProjekcji=$F2972,IF(AND($G2972=$G2973,$F2972=$F2973),ROUND($D2971-SUM($K2973:S2973),0),ROUND(T2971*$E2972,0)),IF(LataProjekcji&gt;$F2972,0,ROUND(T2971*$E2972,0))),0),0)</f>
        <v>0</v>
      </c>
      <c r="U2973" s="5">
        <f ca="1">IF(AND($G2971,NOT(ISTEXT($G2970)),ISNUMBER(Poczatek),ISNUMBER(Koniec_Projekt)),IFERROR(IF(LataProjekcji=$F2972,IF(AND($G2972=$G2973,$F2972=$F2973),ROUND($D2971-SUM($K2973:T2973),0),ROUND(U2971*$E2972,0)),IF(LataProjekcji&gt;$F2972,0,ROUND(U2971*$E2972,0))),0),0)</f>
        <v>0</v>
      </c>
      <c r="V2973" s="5">
        <f ca="1">IF(AND($G2971,NOT(ISTEXT($G2970)),ISNUMBER(Poczatek),ISNUMBER(Koniec_Projekt)),IFERROR(IF(LataProjekcji=$F2972,IF(AND($G2972=$G2973,$F2972=$F2973),ROUND($D2971-SUM($K2973:U2973),0),ROUND(V2971*$E2972,0)),IF(LataProjekcji&gt;$F2972,0,ROUND(V2971*$E2972,0))),0),0)</f>
        <v>0</v>
      </c>
      <c r="W2973" s="5">
        <f ca="1">IF(AND($G2971,NOT(ISTEXT($G2970)),ISNUMBER(Poczatek),ISNUMBER(Koniec_Projekt)),IFERROR(IF(LataProjekcji=$F2972,IF(AND($G2972=$G2973,$F2972=$F2973),ROUND($D2971-SUM($K2973:V2973),0),ROUND(W2971*$E2972,0)),IF(LataProjekcji&gt;$F2972,0,ROUND(W2971*$E2972,0))),0),0)</f>
        <v>0</v>
      </c>
      <c r="X2973" s="5">
        <f ca="1">IF(AND($G2971,NOT(ISTEXT($G2970)),ISNUMBER(Poczatek),ISNUMBER(Koniec_Projekt)),IFERROR(IF(LataProjekcji=$F2972,IF(AND($G2972=$G2973,$F2972=$F2973),ROUND($D2971-SUM($K2973:W2973),0),ROUND(X2971*$E2972,0)),IF(LataProjekcji&gt;$F2972,0,ROUND(X2971*$E2972,0))),0),0)</f>
        <v>0</v>
      </c>
    </row>
    <row r="2974" spans="2:24" ht="12.75" hidden="1" thickBot="1">
      <c r="B2974" s="555" t="s">
        <v>804</v>
      </c>
      <c r="C2974" s="556"/>
      <c r="D2974" s="557">
        <f ca="1">IF(D2971&gt;10,ROUND((D2973-1)*E2972,0),E2972)</f>
        <v>0</v>
      </c>
      <c r="E2974" s="557">
        <f ca="1">D2971-D2974</f>
        <v>0</v>
      </c>
      <c r="F2974" s="556"/>
      <c r="G2974" s="556"/>
      <c r="H2974" s="556"/>
      <c r="I2974" s="556"/>
      <c r="J2974" s="556"/>
      <c r="K2974" s="556"/>
      <c r="L2974" s="556"/>
      <c r="M2974" s="556"/>
      <c r="N2974" s="556"/>
      <c r="O2974" s="556"/>
      <c r="P2974" s="556"/>
      <c r="Q2974" s="556"/>
      <c r="R2974" s="556"/>
      <c r="S2974" s="556"/>
      <c r="T2974" s="556"/>
      <c r="U2974" s="556"/>
      <c r="V2974" s="556"/>
      <c r="W2974" s="556"/>
      <c r="X2974" s="556"/>
    </row>
    <row r="2975" spans="2:24" ht="12.75" hidden="1" thickTop="1"/>
    <row r="2976" spans="2:24" ht="12.75" hidden="1" thickBot="1">
      <c r="B2976" s="558" t="str">
        <f ca="1">"nazwa ST: "&amp;B1810</f>
        <v>nazwa ST: 0</v>
      </c>
      <c r="C2976" s="558"/>
      <c r="D2976" s="559">
        <f>D1810</f>
        <v>186</v>
      </c>
      <c r="E2976" s="558"/>
      <c r="F2976" s="558"/>
      <c r="G2976" s="558"/>
      <c r="H2976" s="558"/>
      <c r="I2976" s="558"/>
      <c r="J2976" s="558"/>
      <c r="K2976" s="567" t="str">
        <f t="shared" ref="K2976:X2976" si="1804">LataProjekcji</f>
        <v>Uzupełnij dane</v>
      </c>
      <c r="L2976" s="567" t="str">
        <f t="shared" si="1804"/>
        <v/>
      </c>
      <c r="M2976" s="567" t="str">
        <f t="shared" si="1804"/>
        <v/>
      </c>
      <c r="N2976" s="567" t="str">
        <f t="shared" si="1804"/>
        <v/>
      </c>
      <c r="O2976" s="567" t="str">
        <f t="shared" si="1804"/>
        <v/>
      </c>
      <c r="P2976" s="567" t="str">
        <f t="shared" si="1804"/>
        <v/>
      </c>
      <c r="Q2976" s="567" t="str">
        <f t="shared" si="1804"/>
        <v/>
      </c>
      <c r="R2976" s="567" t="str">
        <f t="shared" si="1804"/>
        <v/>
      </c>
      <c r="S2976" s="567" t="str">
        <f t="shared" si="1804"/>
        <v/>
      </c>
      <c r="T2976" s="567" t="str">
        <f t="shared" si="1804"/>
        <v/>
      </c>
      <c r="U2976" s="567" t="str">
        <f t="shared" si="1804"/>
        <v/>
      </c>
      <c r="V2976" s="567" t="str">
        <f t="shared" si="1804"/>
        <v/>
      </c>
      <c r="W2976" s="567" t="str">
        <f t="shared" si="1804"/>
        <v/>
      </c>
      <c r="X2976" s="567" t="str">
        <f t="shared" si="1804"/>
        <v/>
      </c>
    </row>
    <row r="2977" spans="2:24" hidden="1">
      <c r="B2977" s="554" t="s">
        <v>805</v>
      </c>
      <c r="D2977" s="1">
        <f ca="1">D1811</f>
        <v>1900</v>
      </c>
      <c r="E2977" s="1">
        <f ca="1">E1811</f>
        <v>1</v>
      </c>
      <c r="F2977" s="1">
        <f ca="1">IF(D2978&gt;10,F1811,1)</f>
        <v>1</v>
      </c>
      <c r="G2977" s="553" t="str">
        <f ca="1">IF(ISBLANK(OFFSET($E$269,$D2976,0)),"brak daty",IF(D2978&gt;10,EDATE(OFFSET($E$269,$D2976,0),D2980),DATE(D2977,E2977,1)))</f>
        <v>brak daty</v>
      </c>
      <c r="H2977" s="566" t="b">
        <f ca="1">SUM(K2977:X2977)=D2980</f>
        <v>1</v>
      </c>
      <c r="I2977" s="1" t="s">
        <v>801</v>
      </c>
      <c r="K2977" s="5">
        <f ca="1">IF(AND($G2978,NOT(ISTEXT($G2977)),ISNUMBER(Poczatek),ISNUMBER(Koniec_Projekt)),IFERROR(IF($D2977=LataProjekcji,$F2977,IF($D2977&lt;LataProjekcji,IF((SUM(K2977)+12)&lt;$D2980,12,$D2980-SUM(K2977)),0)),0),0)</f>
        <v>0</v>
      </c>
      <c r="L2977" s="5">
        <f ca="1">IF(AND($G2978,NOT(ISTEXT($G2977)),ISNUMBER(Poczatek),ISNUMBER(Koniec_Projekt)),IFERROR(IF($D2977=LataProjekcji,$F2977,IF($D2977&lt;LataProjekcji,IF((SUM($K2977:K2977)+12)&lt;$D2980,12,$D2980-SUM($K2977:K2977)),0)),0),0)</f>
        <v>0</v>
      </c>
      <c r="M2977" s="5">
        <f ca="1">IF(AND($G2978,NOT(ISTEXT($G2977)),ISNUMBER(Poczatek),ISNUMBER(Koniec_Projekt)),IFERROR(IF($D2977=LataProjekcji,$F2977,IF($D2977&lt;LataProjekcji,IF((SUM($K2977:L2977)+12)&lt;$D2980,12,$D2980-SUM($K2977:L2977)),0)),0),0)</f>
        <v>0</v>
      </c>
      <c r="N2977" s="5">
        <f ca="1">IF(AND($G2978,NOT(ISTEXT($G2977)),ISNUMBER(Poczatek),ISNUMBER(Koniec_Projekt)),IFERROR(IF($D2977=LataProjekcji,$F2977,IF($D2977&lt;LataProjekcji,IF((SUM($K2977:M2977)+12)&lt;$D2980,12,$D2980-SUM($K2977:M2977)),0)),0),0)</f>
        <v>0</v>
      </c>
      <c r="O2977" s="5">
        <f ca="1">IF(AND($G2978,NOT(ISTEXT($G2977)),ISNUMBER(Poczatek),ISNUMBER(Koniec_Projekt)),IFERROR(IF($D2977=LataProjekcji,$F2977,IF($D2977&lt;LataProjekcji,IF((SUM($K2977:N2977)+12)&lt;$D2980,12,$D2980-SUM($K2977:N2977)),0)),0),0)</f>
        <v>0</v>
      </c>
      <c r="P2977" s="5">
        <f ca="1">IF(AND($G2978,NOT(ISTEXT($G2977)),ISNUMBER(Poczatek),ISNUMBER(Koniec_Projekt)),IFERROR(IF($D2977=LataProjekcji,$F2977,IF($D2977&lt;LataProjekcji,IF((SUM($K2977:O2977)+12)&lt;$D2980,12,$D2980-SUM($K2977:O2977)),0)),0),0)</f>
        <v>0</v>
      </c>
      <c r="Q2977" s="5">
        <f ca="1">IF(AND($G2978,NOT(ISTEXT($G2977)),ISNUMBER(Poczatek),ISNUMBER(Koniec_Projekt)),IFERROR(IF($D2977=LataProjekcji,$F2977,IF($D2977&lt;LataProjekcji,IF((SUM($K2977:P2977)+12)&lt;$D2980,12,$D2980-SUM($K2977:P2977)),0)),0),0)</f>
        <v>0</v>
      </c>
      <c r="R2977" s="5">
        <f ca="1">IF(AND($G2978,NOT(ISTEXT($G2977)),ISNUMBER(Poczatek),ISNUMBER(Koniec_Projekt)),IFERROR(IF($D2977=LataProjekcji,$F2977,IF($D2977&lt;LataProjekcji,IF((SUM($K2977:Q2977)+12)&lt;$D2980,12,$D2980-SUM($K2977:Q2977)),0)),0),0)</f>
        <v>0</v>
      </c>
      <c r="S2977" s="5">
        <f ca="1">IF(AND($G2978,NOT(ISTEXT($G2977)),ISNUMBER(Poczatek),ISNUMBER(Koniec_Projekt)),IFERROR(IF($D2977=LataProjekcji,$F2977,IF($D2977&lt;LataProjekcji,IF((SUM($K2977:R2977)+12)&lt;$D2980,12,$D2980-SUM($K2977:R2977)),0)),0),0)</f>
        <v>0</v>
      </c>
      <c r="T2977" s="5">
        <f ca="1">IF(AND($G2978,NOT(ISTEXT($G2977)),ISNUMBER(Poczatek),ISNUMBER(Koniec_Projekt)),IFERROR(IF($D2977=LataProjekcji,$F2977,IF($D2977&lt;LataProjekcji,IF((SUM($K2977:S2977)+12)&lt;$D2980,12,$D2980-SUM($K2977:S2977)),0)),0),0)</f>
        <v>0</v>
      </c>
      <c r="U2977" s="5">
        <f ca="1">IF(AND($G2978,NOT(ISTEXT($G2977)),ISNUMBER(Poczatek),ISNUMBER(Koniec_Projekt)),IFERROR(IF($D2977=LataProjekcji,$F2977,IF($D2977&lt;LataProjekcji,IF((SUM($K2977:T2977)+12)&lt;$D2980,12,$D2980-SUM($K2977:T2977)),0)),0),0)</f>
        <v>0</v>
      </c>
      <c r="V2977" s="5">
        <f ca="1">IF(AND($G2978,NOT(ISTEXT($G2977)),ISNUMBER(Poczatek),ISNUMBER(Koniec_Projekt)),IFERROR(IF($D2977=LataProjekcji,$F2977,IF($D2977&lt;LataProjekcji,IF((SUM($K2977:U2977)+12)&lt;$D2980,12,$D2980-SUM($K2977:U2977)),0)),0),0)</f>
        <v>0</v>
      </c>
      <c r="W2977" s="5">
        <f ca="1">IF(AND($G2978,NOT(ISTEXT($G2977)),ISNUMBER(Poczatek),ISNUMBER(Koniec_Projekt)),IFERROR(IF($D2977=LataProjekcji,$F2977,IF($D2977&lt;LataProjekcji,IF((SUM($K2977:V2977)+12)&lt;$D2980,12,$D2980-SUM($K2977:V2977)),0)),0),0)</f>
        <v>0</v>
      </c>
      <c r="X2977" s="5">
        <f ca="1">IF(AND($G2978,NOT(ISTEXT($G2977)),ISNUMBER(Poczatek),ISNUMBER(Koniec_Projekt)),IFERROR(IF($D2977=LataProjekcji,$F2977,IF($D2977&lt;LataProjekcji,IF((SUM($K2977:W2977)+12)&lt;$D2980,12,$D2980-SUM($K2977:W2977)),0)),0),0)</f>
        <v>0</v>
      </c>
    </row>
    <row r="2978" spans="2:24" hidden="1">
      <c r="B2978" s="554" t="s">
        <v>807</v>
      </c>
      <c r="D2978" s="5">
        <f ca="1">D1812</f>
        <v>0</v>
      </c>
      <c r="E2978" s="474">
        <f ca="1">E1812</f>
        <v>0</v>
      </c>
      <c r="F2978" s="474">
        <f ca="1">F1812</f>
        <v>0</v>
      </c>
      <c r="G2978" s="1" t="b">
        <f>NOT(ISBLANK(am_maszyny))</f>
        <v>0</v>
      </c>
      <c r="H2978" s="566" t="b">
        <f ca="1">SUM(K2978:X2978)=E2980</f>
        <v>1</v>
      </c>
      <c r="I2978" s="1" t="s">
        <v>802</v>
      </c>
      <c r="K2978" s="565">
        <f ca="1">IF(AND($G2978,NOT(ISTEXT($G2977)),ISNUMBER(Poczatek),ISNUMBER(Koniec_Projekt)),IFERROR(IF($D2977=LataProjekcji,IF($F2977&gt;$E2980,$E2980,$F2977),IF($D2980&gt;=$E2980,(IF($D2977&lt;LataProjekcji,IF((SUM(J2978:$K2978)+12)&lt;$E2980,12,$E2980-SUM(J2978:$K2978)),0)),(IF($D2977&lt;LataProjekcji,IF((SUM(J2978:$K2978)+12)&lt;$D2980,12,$D2980-SUM(J2978:$K2978)),0)))),0),0)</f>
        <v>0</v>
      </c>
      <c r="L2978" s="565">
        <f ca="1">IF(AND($G2978,NOT(ISTEXT($G2977)),ISNUMBER(Poczatek),ISNUMBER(Koniec_Projekt)),IFERROR(IF($D2977=LataProjekcji,IF($F2977&gt;$E2980,$E2980,$F2977),IF($D2980&gt;=$E2980,(IF($D2977&lt;LataProjekcji,IF((SUM($K2978:K2978)+12)&lt;$E2980,12,$E2980-SUM($K2978:K2978)),0)),(IF($D2977&lt;LataProjekcji,IF((SUM($K2978:K2978)+12)&lt;$D2980,12,$D2980-SUM($K2978:K2978)),0)))),0),0)</f>
        <v>0</v>
      </c>
      <c r="M2978" s="565">
        <f ca="1">IF(AND($G2978,NOT(ISTEXT($G2977)),ISNUMBER(Poczatek),ISNUMBER(Koniec_Projekt)),IFERROR(IF($D2977=LataProjekcji,IF($F2977&gt;$E2980,$E2980,$F2977),IF($D2980&gt;=$E2980,(IF($D2977&lt;LataProjekcji,IF((SUM($K2978:L2978)+12)&lt;$E2980,12,$E2980-SUM($K2978:L2978)),0)),(IF($D2977&lt;LataProjekcji,IF((SUM($K2978:L2978)+12)&lt;$D2980,12,$D2980-SUM($K2978:L2978)),0)))),0),0)</f>
        <v>0</v>
      </c>
      <c r="N2978" s="565">
        <f ca="1">IF(AND($G2978,NOT(ISTEXT($G2977)),ISNUMBER(Poczatek),ISNUMBER(Koniec_Projekt)),IFERROR(IF($D2977=LataProjekcji,IF($F2977&gt;$E2980,$E2980,$F2977),IF($D2980&gt;=$E2980,(IF($D2977&lt;LataProjekcji,IF((SUM($K2978:M2978)+12)&lt;$E2980,12,$E2980-SUM($K2978:M2978)),0)),(IF($D2977&lt;LataProjekcji,IF((SUM($K2978:M2978)+12)&lt;$D2980,12,$D2980-SUM($K2978:M2978)),0)))),0),0)</f>
        <v>0</v>
      </c>
      <c r="O2978" s="565">
        <f ca="1">IF(AND($G2978,NOT(ISTEXT($G2977)),ISNUMBER(Poczatek),ISNUMBER(Koniec_Projekt)),IFERROR(IF($D2977=LataProjekcji,IF($F2977&gt;$E2980,$E2980,$F2977),IF($D2980&gt;=$E2980,(IF($D2977&lt;LataProjekcji,IF((SUM($K2978:N2978)+12)&lt;$E2980,12,$E2980-SUM($K2978:N2978)),0)),(IF($D2977&lt;LataProjekcji,IF((SUM($K2978:N2978)+12)&lt;$D2980,12,$D2980-SUM($K2978:N2978)),0)))),0),0)</f>
        <v>0</v>
      </c>
      <c r="P2978" s="565">
        <f ca="1">IF(AND($G2978,NOT(ISTEXT($G2977)),ISNUMBER(Poczatek),ISNUMBER(Koniec_Projekt)),IFERROR(IF($D2977=LataProjekcji,IF($F2977&gt;$E2980,$E2980,$F2977),IF($D2980&gt;=$E2980,(IF($D2977&lt;LataProjekcji,IF((SUM($K2978:O2978)+12)&lt;$E2980,12,$E2980-SUM($K2978:O2978)),0)),(IF($D2977&lt;LataProjekcji,IF((SUM($K2978:O2978)+12)&lt;$D2980,12,$D2980-SUM($K2978:O2978)),0)))),0),0)</f>
        <v>0</v>
      </c>
      <c r="Q2978" s="565">
        <f ca="1">IF(AND($G2978,NOT(ISTEXT($G2977)),ISNUMBER(Poczatek),ISNUMBER(Koniec_Projekt)),IFERROR(IF($D2977=LataProjekcji,IF($F2977&gt;$E2980,$E2980,$F2977),IF($D2980&gt;=$E2980,(IF($D2977&lt;LataProjekcji,IF((SUM($K2978:P2978)+12)&lt;$E2980,12,$E2980-SUM($K2978:P2978)),0)),(IF($D2977&lt;LataProjekcji,IF((SUM($K2978:P2978)+12)&lt;$D2980,12,$D2980-SUM($K2978:P2978)),0)))),0),0)</f>
        <v>0</v>
      </c>
      <c r="R2978" s="565">
        <f ca="1">IF(AND($G2978,NOT(ISTEXT($G2977)),ISNUMBER(Poczatek),ISNUMBER(Koniec_Projekt)),IFERROR(IF($D2977=LataProjekcji,IF($F2977&gt;$E2980,$E2980,$F2977),IF($D2980&gt;=$E2980,(IF($D2977&lt;LataProjekcji,IF((SUM($K2978:Q2978)+12)&lt;$E2980,12,$E2980-SUM($K2978:Q2978)),0)),(IF($D2977&lt;LataProjekcji,IF((SUM($K2978:Q2978)+12)&lt;$D2980,12,$D2980-SUM($K2978:Q2978)),0)))),0),0)</f>
        <v>0</v>
      </c>
      <c r="S2978" s="565">
        <f ca="1">IF(AND($G2978,NOT(ISTEXT($G2977)),ISNUMBER(Poczatek),ISNUMBER(Koniec_Projekt)),IFERROR(IF($D2977=LataProjekcji,IF($F2977&gt;$E2980,$E2980,$F2977),IF($D2980&gt;=$E2980,(IF($D2977&lt;LataProjekcji,IF((SUM($K2978:R2978)+12)&lt;$E2980,12,$E2980-SUM($K2978:R2978)),0)),(IF($D2977&lt;LataProjekcji,IF((SUM($K2978:R2978)+12)&lt;$D2980,12,$D2980-SUM($K2978:R2978)),0)))),0),0)</f>
        <v>0</v>
      </c>
      <c r="T2978" s="565">
        <f ca="1">IF(AND($G2978,NOT(ISTEXT($G2977)),ISNUMBER(Poczatek),ISNUMBER(Koniec_Projekt)),IFERROR(IF($D2977=LataProjekcji,IF($F2977&gt;$E2980,$E2980,$F2977),IF($D2980&gt;=$E2980,(IF($D2977&lt;LataProjekcji,IF((SUM($K2978:S2978)+12)&lt;$E2980,12,$E2980-SUM($K2978:S2978)),0)),(IF($D2977&lt;LataProjekcji,IF((SUM($K2978:S2978)+12)&lt;$D2980,12,$D2980-SUM($K2978:S2978)),0)))),0),0)</f>
        <v>0</v>
      </c>
      <c r="U2978" s="565">
        <f ca="1">IF(AND($G2978,NOT(ISTEXT($G2977)),ISNUMBER(Poczatek),ISNUMBER(Koniec_Projekt)),IFERROR(IF($D2977=LataProjekcji,IF($F2977&gt;$E2980,$E2980,$F2977),IF($D2980&gt;=$E2980,(IF($D2977&lt;LataProjekcji,IF((SUM($K2978:T2978)+12)&lt;$E2980,12,$E2980-SUM($K2978:T2978)),0)),(IF($D2977&lt;LataProjekcji,IF((SUM($K2978:T2978)+12)&lt;$D2980,12,$D2980-SUM($K2978:T2978)),0)))),0),0)</f>
        <v>0</v>
      </c>
      <c r="V2978" s="565">
        <f ca="1">IF(AND($G2978,NOT(ISTEXT($G2977)),ISNUMBER(Poczatek),ISNUMBER(Koniec_Projekt)),IFERROR(IF($D2977=LataProjekcji,IF($F2977&gt;$E2980,$E2980,$F2977),IF($D2980&gt;=$E2980,(IF($D2977&lt;LataProjekcji,IF((SUM($K2978:U2978)+12)&lt;$E2980,12,$E2980-SUM($K2978:U2978)),0)),(IF($D2977&lt;LataProjekcji,IF((SUM($K2978:U2978)+12)&lt;$D2980,12,$D2980-SUM($K2978:U2978)),0)))),0),0)</f>
        <v>0</v>
      </c>
      <c r="W2978" s="565">
        <f ca="1">IF(AND($G2978,NOT(ISTEXT($G2977)),ISNUMBER(Poczatek),ISNUMBER(Koniec_Projekt)),IFERROR(IF($D2977=LataProjekcji,IF($F2977&gt;$E2980,$E2980,$F2977),IF($D2980&gt;=$E2980,(IF($D2977&lt;LataProjekcji,IF((SUM($K2978:V2978)+12)&lt;$E2980,12,$E2980-SUM($K2978:V2978)),0)),(IF($D2977&lt;LataProjekcji,IF((SUM($K2978:V2978)+12)&lt;$D2980,12,$D2980-SUM($K2978:V2978)),0)))),0),0)</f>
        <v>0</v>
      </c>
      <c r="X2978" s="565">
        <f ca="1">IF(AND($G2978,NOT(ISTEXT($G2977)),ISNUMBER(Poczatek),ISNUMBER(Koniec_Projekt)),IFERROR(IF($D2977=LataProjekcji,IF($F2977&gt;$E2980,$E2980,$F2977),IF($D2980&gt;=$E2980,(IF($D2977&lt;LataProjekcji,IF((SUM($K2978:W2978)+12)&lt;$E2980,12,$E2980-SUM($K2978:W2978)),0)),(IF($D2977&lt;LataProjekcji,IF((SUM($K2978:W2978)+12)&lt;$D2980,12,$D2980-SUM($K2978:W2978)),0)))),0),0)</f>
        <v>0</v>
      </c>
    </row>
    <row r="2979" spans="2:24" hidden="1">
      <c r="B2979" s="554" t="s">
        <v>806</v>
      </c>
      <c r="D2979" s="474">
        <f ca="1">D1813</f>
        <v>0</v>
      </c>
      <c r="E2979" s="474">
        <f ca="1">IF(D2978&gt;10,ROUND(D2979/12,2),D2979)</f>
        <v>0</v>
      </c>
      <c r="F2979" s="552">
        <f>Koniec_Projekt</f>
        <v>0</v>
      </c>
      <c r="G2979" s="330">
        <f>Miesiac_Koniec_Projekt</f>
        <v>0</v>
      </c>
      <c r="H2979" s="566" t="b">
        <f ca="1">SUM(K2979:X2979)=D2978</f>
        <v>1</v>
      </c>
      <c r="I2979" s="1" t="s">
        <v>739</v>
      </c>
      <c r="K2979" s="256">
        <f ca="1">IF(AND($G2978,NOT(ISTEXT($G2977)),ISNUMBER(Poczatek),ISNUMBER(Koniec_Projekt)),IFERROR(IF(LataProjekcji=$F2980,ROUND($D2978,0),ROUND(K2977*$E2979,0)),0),0)</f>
        <v>0</v>
      </c>
      <c r="L2979" s="5">
        <f ca="1">IF(AND($G2978,NOT(ISTEXT($G2977)),ISNUMBER(Poczatek),ISNUMBER(Koniec_Projekt)),IFERROR(IF(LataProjekcji=$F2980,ROUND($D2978-SUM(K2979:$K2979),0),ROUND(L2977*$E2979,0)),0),0)</f>
        <v>0</v>
      </c>
      <c r="M2979" s="5">
        <f ca="1">IF(AND($G2978,NOT(ISTEXT($G2977)),ISNUMBER(Poczatek),ISNUMBER(Koniec_Projekt)),IFERROR(IF(LataProjekcji=$F2980,ROUND($D2978-SUM($K2979:L2979),0),ROUND(M2977*$E2979,0)),0),0)</f>
        <v>0</v>
      </c>
      <c r="N2979" s="5">
        <f ca="1">IF(AND($G2978,NOT(ISTEXT($G2977)),ISNUMBER(Poczatek),ISNUMBER(Koniec_Projekt)),IFERROR(IF(LataProjekcji=$F2980,ROUND($D2978-SUM($K2979:M2979),0),ROUND(N2977*$E2979,0)),0),0)</f>
        <v>0</v>
      </c>
      <c r="O2979" s="5">
        <f ca="1">IF(AND($G2978,NOT(ISTEXT($G2977)),ISNUMBER(Poczatek),ISNUMBER(Koniec_Projekt)),IFERROR(IF(LataProjekcji=$F2980,ROUND($D2978-SUM($K2979:N2979),0),ROUND(O2977*$E2979,0)),0),0)</f>
        <v>0</v>
      </c>
      <c r="P2979" s="5">
        <f ca="1">IF(AND($G2978,NOT(ISTEXT($G2977)),ISNUMBER(Poczatek),ISNUMBER(Koniec_Projekt)),IFERROR(IF(LataProjekcji=$F2980,ROUND($D2978-SUM($K2979:O2979),0),ROUND(P2977*$E2979,0)),0),0)</f>
        <v>0</v>
      </c>
      <c r="Q2979" s="5">
        <f ca="1">IF(AND($G2978,NOT(ISTEXT($G2977)),ISNUMBER(Poczatek),ISNUMBER(Koniec_Projekt)),IFERROR(IF(LataProjekcji=$F2980,ROUND($D2978-SUM($K2979:P2979),0),ROUND(Q2977*$E2979,0)),0),0)</f>
        <v>0</v>
      </c>
      <c r="R2979" s="5">
        <f ca="1">IF(AND($G2978,NOT(ISTEXT($G2977)),ISNUMBER(Poczatek),ISNUMBER(Koniec_Projekt)),IFERROR(IF(LataProjekcji=$F2980,ROUND($D2978-SUM($K2979:Q2979),0),ROUND(R2977*$E2979,0)),0),0)</f>
        <v>0</v>
      </c>
      <c r="S2979" s="5">
        <f ca="1">IF(AND($G2978,NOT(ISTEXT($G2977)),ISNUMBER(Poczatek),ISNUMBER(Koniec_Projekt)),IFERROR(IF(LataProjekcji=$F2980,ROUND($D2978-SUM($K2979:R2979),0),ROUND(S2977*$E2979,0)),0),0)</f>
        <v>0</v>
      </c>
      <c r="T2979" s="5">
        <f ca="1">IF(AND($G2978,NOT(ISTEXT($G2977)),ISNUMBER(Poczatek),ISNUMBER(Koniec_Projekt)),IFERROR(IF(LataProjekcji=$F2980,ROUND($D2978-SUM($K2979:S2979),0),ROUND(T2977*$E2979,0)),0),0)</f>
        <v>0</v>
      </c>
      <c r="U2979" s="5">
        <f ca="1">IF(AND($G2978,NOT(ISTEXT($G2977)),ISNUMBER(Poczatek),ISNUMBER(Koniec_Projekt)),IFERROR(IF(LataProjekcji=$F2980,ROUND($D2978-SUM($K2979:T2979),0),ROUND(U2977*$E2979,0)),0),0)</f>
        <v>0</v>
      </c>
      <c r="V2979" s="5">
        <f ca="1">IF(AND($G2978,NOT(ISTEXT($G2977)),ISNUMBER(Poczatek),ISNUMBER(Koniec_Projekt)),IFERROR(IF(LataProjekcji=$F2980,ROUND($D2978-SUM($K2979:U2979),0),ROUND(V2977*$E2979,0)),0),0)</f>
        <v>0</v>
      </c>
      <c r="W2979" s="5">
        <f ca="1">IF(AND($G2978,NOT(ISTEXT($G2977)),ISNUMBER(Poczatek),ISNUMBER(Koniec_Projekt)),IFERROR(IF(LataProjekcji=$F2980,ROUND($D2978-SUM($K2979:V2979),0),ROUND(W2977*$E2979,0)),0),0)</f>
        <v>0</v>
      </c>
      <c r="X2979" s="5">
        <f ca="1">IF(AND($G2978,NOT(ISTEXT($G2977)),ISNUMBER(Poczatek),ISNUMBER(Koniec_Projekt)),IFERROR(IF(LataProjekcji=$F2980,ROUND($D2978-SUM($K2979:W2979),0),ROUND(X2977*$E2979,0)),0),0)</f>
        <v>0</v>
      </c>
    </row>
    <row r="2980" spans="2:24" hidden="1">
      <c r="B2980" s="554" t="s">
        <v>803</v>
      </c>
      <c r="D2980" s="1">
        <f ca="1">IFERROR(ROUNDUP(D2978/E2979,0),0)</f>
        <v>0</v>
      </c>
      <c r="E2980" s="1">
        <f ca="1">IF(D2980=0,0,DATEDIF(DATE(D2977,E2977,1),DATE(F2979,G2979,1),"m"))</f>
        <v>0</v>
      </c>
      <c r="F2980" s="1" t="str">
        <f ca="1">IFERROR(YEAR(G2977),"brak daty")</f>
        <v>brak daty</v>
      </c>
      <c r="G2980" s="1" t="str">
        <f ca="1">IFERROR(MONTH(G2977),"brak daty")</f>
        <v>brak daty</v>
      </c>
      <c r="I2980" s="1" t="s">
        <v>444</v>
      </c>
      <c r="K2980" s="5">
        <f ca="1">IF(AND($G2978,NOT(ISTEXT($G2977)),ISNUMBER(Poczatek),ISNUMBER(Koniec_Projekt)),IFERROR(IF(LataProjekcji=$F2979,IF(AND($G2979=$G2980,$F2979=$F2980),ROUND($D2978-SUM($K2980),0),ROUND(K2978*$E2979,0)),IF(LataProjekcji&gt;$F2979,0,ROUND(K2978*$E2979,0))),0),0)</f>
        <v>0</v>
      </c>
      <c r="L2980" s="5">
        <f ca="1">IF(AND($G2978,NOT(ISTEXT($G2977)),ISNUMBER(Poczatek),ISNUMBER(Koniec_Projekt)),IFERROR(IF(LataProjekcji=$F2979,IF(AND($G2979=$G2980,$F2979=$F2980),ROUND($D2978-SUM($K2980:K2980),0),ROUND(L2978*$E2979,0)),IF(LataProjekcji&gt;$F2979,0,ROUND(L2978*$E2979,0))),0),0)</f>
        <v>0</v>
      </c>
      <c r="M2980" s="5">
        <f ca="1">IF(AND($G2978,NOT(ISTEXT($G2977)),ISNUMBER(Poczatek),ISNUMBER(Koniec_Projekt)),IFERROR(IF(LataProjekcji=$F2979,IF(AND($G2979=$G2980,$F2979=$F2980),ROUND($D2978-SUM($K2980:L2980),0),ROUND(M2978*$E2979,0)),IF(LataProjekcji&gt;$F2979,0,ROUND(M2978*$E2979,0))),0),0)</f>
        <v>0</v>
      </c>
      <c r="N2980" s="5">
        <f ca="1">IF(AND($G2978,NOT(ISTEXT($G2977)),ISNUMBER(Poczatek),ISNUMBER(Koniec_Projekt)),IFERROR(IF(LataProjekcji=$F2979,IF(AND($G2979=$G2980,$F2979=$F2980),ROUND($D2978-SUM($K2980:M2980),0),ROUND(N2978*$E2979,0)),IF(LataProjekcji&gt;$F2979,0,ROUND(N2978*$E2979,0))),0),0)</f>
        <v>0</v>
      </c>
      <c r="O2980" s="5">
        <f ca="1">IF(AND($G2978,NOT(ISTEXT($G2977)),ISNUMBER(Poczatek),ISNUMBER(Koniec_Projekt)),IFERROR(IF(LataProjekcji=$F2979,IF(AND($G2979=$G2980,$F2979=$F2980),ROUND($D2978-SUM($K2980:N2980),0),ROUND(O2978*$E2979,0)),IF(LataProjekcji&gt;$F2979,0,ROUND(O2978*$E2979,0))),0),0)</f>
        <v>0</v>
      </c>
      <c r="P2980" s="5">
        <f ca="1">IF(AND($G2978,NOT(ISTEXT($G2977)),ISNUMBER(Poczatek),ISNUMBER(Koniec_Projekt)),IFERROR(IF(LataProjekcji=$F2979,IF(AND($G2979=$G2980,$F2979=$F2980),ROUND($D2978-SUM($K2980:O2980),0),ROUND(P2978*$E2979,0)),IF(LataProjekcji&gt;$F2979,0,ROUND(P2978*$E2979,0))),0),0)</f>
        <v>0</v>
      </c>
      <c r="Q2980" s="5">
        <f ca="1">IF(AND($G2978,NOT(ISTEXT($G2977)),ISNUMBER(Poczatek),ISNUMBER(Koniec_Projekt)),IFERROR(IF(LataProjekcji=$F2979,IF(AND($G2979=$G2980,$F2979=$F2980),ROUND($D2978-SUM($K2980:P2980),0),ROUND(Q2978*$E2979,0)),IF(LataProjekcji&gt;$F2979,0,ROUND(Q2978*$E2979,0))),0),0)</f>
        <v>0</v>
      </c>
      <c r="R2980" s="5">
        <f ca="1">IF(AND($G2978,NOT(ISTEXT($G2977)),ISNUMBER(Poczatek),ISNUMBER(Koniec_Projekt)),IFERROR(IF(LataProjekcji=$F2979,IF(AND($G2979=$G2980,$F2979=$F2980),ROUND($D2978-SUM($K2980:Q2980),0),ROUND(R2978*$E2979,0)),IF(LataProjekcji&gt;$F2979,0,ROUND(R2978*$E2979,0))),0),0)</f>
        <v>0</v>
      </c>
      <c r="S2980" s="5">
        <f ca="1">IF(AND($G2978,NOT(ISTEXT($G2977)),ISNUMBER(Poczatek),ISNUMBER(Koniec_Projekt)),IFERROR(IF(LataProjekcji=$F2979,IF(AND($G2979=$G2980,$F2979=$F2980),ROUND($D2978-SUM($K2980:R2980),0),ROUND(S2978*$E2979,0)),IF(LataProjekcji&gt;$F2979,0,ROUND(S2978*$E2979,0))),0),0)</f>
        <v>0</v>
      </c>
      <c r="T2980" s="5">
        <f ca="1">IF(AND($G2978,NOT(ISTEXT($G2977)),ISNUMBER(Poczatek),ISNUMBER(Koniec_Projekt)),IFERROR(IF(LataProjekcji=$F2979,IF(AND($G2979=$G2980,$F2979=$F2980),ROUND($D2978-SUM($K2980:S2980),0),ROUND(T2978*$E2979,0)),IF(LataProjekcji&gt;$F2979,0,ROUND(T2978*$E2979,0))),0),0)</f>
        <v>0</v>
      </c>
      <c r="U2980" s="5">
        <f ca="1">IF(AND($G2978,NOT(ISTEXT($G2977)),ISNUMBER(Poczatek),ISNUMBER(Koniec_Projekt)),IFERROR(IF(LataProjekcji=$F2979,IF(AND($G2979=$G2980,$F2979=$F2980),ROUND($D2978-SUM($K2980:T2980),0),ROUND(U2978*$E2979,0)),IF(LataProjekcji&gt;$F2979,0,ROUND(U2978*$E2979,0))),0),0)</f>
        <v>0</v>
      </c>
      <c r="V2980" s="5">
        <f ca="1">IF(AND($G2978,NOT(ISTEXT($G2977)),ISNUMBER(Poczatek),ISNUMBER(Koniec_Projekt)),IFERROR(IF(LataProjekcji=$F2979,IF(AND($G2979=$G2980,$F2979=$F2980),ROUND($D2978-SUM($K2980:U2980),0),ROUND(V2978*$E2979,0)),IF(LataProjekcji&gt;$F2979,0,ROUND(V2978*$E2979,0))),0),0)</f>
        <v>0</v>
      </c>
      <c r="W2980" s="5">
        <f ca="1">IF(AND($G2978,NOT(ISTEXT($G2977)),ISNUMBER(Poczatek),ISNUMBER(Koniec_Projekt)),IFERROR(IF(LataProjekcji=$F2979,IF(AND($G2979=$G2980,$F2979=$F2980),ROUND($D2978-SUM($K2980:V2980),0),ROUND(W2978*$E2979,0)),IF(LataProjekcji&gt;$F2979,0,ROUND(W2978*$E2979,0))),0),0)</f>
        <v>0</v>
      </c>
      <c r="X2980" s="5">
        <f ca="1">IF(AND($G2978,NOT(ISTEXT($G2977)),ISNUMBER(Poczatek),ISNUMBER(Koniec_Projekt)),IFERROR(IF(LataProjekcji=$F2979,IF(AND($G2979=$G2980,$F2979=$F2980),ROUND($D2978-SUM($K2980:W2980),0),ROUND(X2978*$E2979,0)),IF(LataProjekcji&gt;$F2979,0,ROUND(X2978*$E2979,0))),0),0)</f>
        <v>0</v>
      </c>
    </row>
    <row r="2981" spans="2:24" ht="12.75" hidden="1" thickBot="1">
      <c r="B2981" s="555" t="s">
        <v>804</v>
      </c>
      <c r="C2981" s="556"/>
      <c r="D2981" s="557">
        <f ca="1">IF(D2978&gt;10,ROUND((D2980-1)*E2979,0),E2979)</f>
        <v>0</v>
      </c>
      <c r="E2981" s="557">
        <f ca="1">D2978-D2981</f>
        <v>0</v>
      </c>
      <c r="F2981" s="556"/>
      <c r="G2981" s="556"/>
      <c r="H2981" s="556"/>
      <c r="I2981" s="556"/>
      <c r="J2981" s="556"/>
      <c r="K2981" s="556"/>
      <c r="L2981" s="556"/>
      <c r="M2981" s="556"/>
      <c r="N2981" s="556"/>
      <c r="O2981" s="556"/>
      <c r="P2981" s="556"/>
      <c r="Q2981" s="556"/>
      <c r="R2981" s="556"/>
      <c r="S2981" s="556"/>
      <c r="T2981" s="556"/>
      <c r="U2981" s="556"/>
      <c r="V2981" s="556"/>
      <c r="W2981" s="556"/>
      <c r="X2981" s="556"/>
    </row>
    <row r="2982" spans="2:24" ht="12.75" hidden="1" thickTop="1"/>
    <row r="2983" spans="2:24" ht="12.75" hidden="1" thickBot="1">
      <c r="B2983" s="558" t="str">
        <f ca="1">"nazwa ST: "&amp;B1817</f>
        <v>nazwa ST: 0</v>
      </c>
      <c r="C2983" s="558"/>
      <c r="D2983" s="559">
        <f>D1817</f>
        <v>187</v>
      </c>
      <c r="E2983" s="558"/>
      <c r="F2983" s="558"/>
      <c r="G2983" s="558"/>
      <c r="H2983" s="558"/>
      <c r="I2983" s="558"/>
      <c r="J2983" s="558"/>
      <c r="K2983" s="567" t="str">
        <f t="shared" ref="K2983:X2983" si="1805">LataProjekcji</f>
        <v>Uzupełnij dane</v>
      </c>
      <c r="L2983" s="567" t="str">
        <f t="shared" si="1805"/>
        <v/>
      </c>
      <c r="M2983" s="567" t="str">
        <f t="shared" si="1805"/>
        <v/>
      </c>
      <c r="N2983" s="567" t="str">
        <f t="shared" si="1805"/>
        <v/>
      </c>
      <c r="O2983" s="567" t="str">
        <f t="shared" si="1805"/>
        <v/>
      </c>
      <c r="P2983" s="567" t="str">
        <f t="shared" si="1805"/>
        <v/>
      </c>
      <c r="Q2983" s="567" t="str">
        <f t="shared" si="1805"/>
        <v/>
      </c>
      <c r="R2983" s="567" t="str">
        <f t="shared" si="1805"/>
        <v/>
      </c>
      <c r="S2983" s="567" t="str">
        <f t="shared" si="1805"/>
        <v/>
      </c>
      <c r="T2983" s="567" t="str">
        <f t="shared" si="1805"/>
        <v/>
      </c>
      <c r="U2983" s="567" t="str">
        <f t="shared" si="1805"/>
        <v/>
      </c>
      <c r="V2983" s="567" t="str">
        <f t="shared" si="1805"/>
        <v/>
      </c>
      <c r="W2983" s="567" t="str">
        <f t="shared" si="1805"/>
        <v/>
      </c>
      <c r="X2983" s="567" t="str">
        <f t="shared" si="1805"/>
        <v/>
      </c>
    </row>
    <row r="2984" spans="2:24" hidden="1">
      <c r="B2984" s="554" t="s">
        <v>805</v>
      </c>
      <c r="D2984" s="1">
        <f ca="1">D1818</f>
        <v>1900</v>
      </c>
      <c r="E2984" s="1">
        <f ca="1">E1818</f>
        <v>1</v>
      </c>
      <c r="F2984" s="1">
        <f ca="1">IF(D2985&gt;10,F1818,1)</f>
        <v>1</v>
      </c>
      <c r="G2984" s="553" t="str">
        <f ca="1">IF(ISBLANK(OFFSET($E$269,$D2983,0)),"brak daty",IF(D2985&gt;10,EDATE(OFFSET($E$269,$D2983,0),D2987),DATE(D2984,E2984,1)))</f>
        <v>brak daty</v>
      </c>
      <c r="H2984" s="566" t="b">
        <f ca="1">SUM(K2984:X2984)=D2987</f>
        <v>1</v>
      </c>
      <c r="I2984" s="1" t="s">
        <v>801</v>
      </c>
      <c r="K2984" s="5">
        <f ca="1">IF(AND($G2985,NOT(ISTEXT($G2984)),ISNUMBER(Poczatek),ISNUMBER(Koniec_Projekt)),IFERROR(IF($D2984=LataProjekcji,$F2984,IF($D2984&lt;LataProjekcji,IF((SUM(K2984)+12)&lt;$D2987,12,$D2987-SUM(K2984)),0)),0),0)</f>
        <v>0</v>
      </c>
      <c r="L2984" s="5">
        <f ca="1">IF(AND($G2985,NOT(ISTEXT($G2984)),ISNUMBER(Poczatek),ISNUMBER(Koniec_Projekt)),IFERROR(IF($D2984=LataProjekcji,$F2984,IF($D2984&lt;LataProjekcji,IF((SUM($K2984:K2984)+12)&lt;$D2987,12,$D2987-SUM($K2984:K2984)),0)),0),0)</f>
        <v>0</v>
      </c>
      <c r="M2984" s="5">
        <f ca="1">IF(AND($G2985,NOT(ISTEXT($G2984)),ISNUMBER(Poczatek),ISNUMBER(Koniec_Projekt)),IFERROR(IF($D2984=LataProjekcji,$F2984,IF($D2984&lt;LataProjekcji,IF((SUM($K2984:L2984)+12)&lt;$D2987,12,$D2987-SUM($K2984:L2984)),0)),0),0)</f>
        <v>0</v>
      </c>
      <c r="N2984" s="5">
        <f ca="1">IF(AND($G2985,NOT(ISTEXT($G2984)),ISNUMBER(Poczatek),ISNUMBER(Koniec_Projekt)),IFERROR(IF($D2984=LataProjekcji,$F2984,IF($D2984&lt;LataProjekcji,IF((SUM($K2984:M2984)+12)&lt;$D2987,12,$D2987-SUM($K2984:M2984)),0)),0),0)</f>
        <v>0</v>
      </c>
      <c r="O2984" s="5">
        <f ca="1">IF(AND($G2985,NOT(ISTEXT($G2984)),ISNUMBER(Poczatek),ISNUMBER(Koniec_Projekt)),IFERROR(IF($D2984=LataProjekcji,$F2984,IF($D2984&lt;LataProjekcji,IF((SUM($K2984:N2984)+12)&lt;$D2987,12,$D2987-SUM($K2984:N2984)),0)),0),0)</f>
        <v>0</v>
      </c>
      <c r="P2984" s="5">
        <f ca="1">IF(AND($G2985,NOT(ISTEXT($G2984)),ISNUMBER(Poczatek),ISNUMBER(Koniec_Projekt)),IFERROR(IF($D2984=LataProjekcji,$F2984,IF($D2984&lt;LataProjekcji,IF((SUM($K2984:O2984)+12)&lt;$D2987,12,$D2987-SUM($K2984:O2984)),0)),0),0)</f>
        <v>0</v>
      </c>
      <c r="Q2984" s="5">
        <f ca="1">IF(AND($G2985,NOT(ISTEXT($G2984)),ISNUMBER(Poczatek),ISNUMBER(Koniec_Projekt)),IFERROR(IF($D2984=LataProjekcji,$F2984,IF($D2984&lt;LataProjekcji,IF((SUM($K2984:P2984)+12)&lt;$D2987,12,$D2987-SUM($K2984:P2984)),0)),0),0)</f>
        <v>0</v>
      </c>
      <c r="R2984" s="5">
        <f ca="1">IF(AND($G2985,NOT(ISTEXT($G2984)),ISNUMBER(Poczatek),ISNUMBER(Koniec_Projekt)),IFERROR(IF($D2984=LataProjekcji,$F2984,IF($D2984&lt;LataProjekcji,IF((SUM($K2984:Q2984)+12)&lt;$D2987,12,$D2987-SUM($K2984:Q2984)),0)),0),0)</f>
        <v>0</v>
      </c>
      <c r="S2984" s="5">
        <f ca="1">IF(AND($G2985,NOT(ISTEXT($G2984)),ISNUMBER(Poczatek),ISNUMBER(Koniec_Projekt)),IFERROR(IF($D2984=LataProjekcji,$F2984,IF($D2984&lt;LataProjekcji,IF((SUM($K2984:R2984)+12)&lt;$D2987,12,$D2987-SUM($K2984:R2984)),0)),0),0)</f>
        <v>0</v>
      </c>
      <c r="T2984" s="5">
        <f ca="1">IF(AND($G2985,NOT(ISTEXT($G2984)),ISNUMBER(Poczatek),ISNUMBER(Koniec_Projekt)),IFERROR(IF($D2984=LataProjekcji,$F2984,IF($D2984&lt;LataProjekcji,IF((SUM($K2984:S2984)+12)&lt;$D2987,12,$D2987-SUM($K2984:S2984)),0)),0),0)</f>
        <v>0</v>
      </c>
      <c r="U2984" s="5">
        <f ca="1">IF(AND($G2985,NOT(ISTEXT($G2984)),ISNUMBER(Poczatek),ISNUMBER(Koniec_Projekt)),IFERROR(IF($D2984=LataProjekcji,$F2984,IF($D2984&lt;LataProjekcji,IF((SUM($K2984:T2984)+12)&lt;$D2987,12,$D2987-SUM($K2984:T2984)),0)),0),0)</f>
        <v>0</v>
      </c>
      <c r="V2984" s="5">
        <f ca="1">IF(AND($G2985,NOT(ISTEXT($G2984)),ISNUMBER(Poczatek),ISNUMBER(Koniec_Projekt)),IFERROR(IF($D2984=LataProjekcji,$F2984,IF($D2984&lt;LataProjekcji,IF((SUM($K2984:U2984)+12)&lt;$D2987,12,$D2987-SUM($K2984:U2984)),0)),0),0)</f>
        <v>0</v>
      </c>
      <c r="W2984" s="5">
        <f ca="1">IF(AND($G2985,NOT(ISTEXT($G2984)),ISNUMBER(Poczatek),ISNUMBER(Koniec_Projekt)),IFERROR(IF($D2984=LataProjekcji,$F2984,IF($D2984&lt;LataProjekcji,IF((SUM($K2984:V2984)+12)&lt;$D2987,12,$D2987-SUM($K2984:V2984)),0)),0),0)</f>
        <v>0</v>
      </c>
      <c r="X2984" s="5">
        <f ca="1">IF(AND($G2985,NOT(ISTEXT($G2984)),ISNUMBER(Poczatek),ISNUMBER(Koniec_Projekt)),IFERROR(IF($D2984=LataProjekcji,$F2984,IF($D2984&lt;LataProjekcji,IF((SUM($K2984:W2984)+12)&lt;$D2987,12,$D2987-SUM($K2984:W2984)),0)),0),0)</f>
        <v>0</v>
      </c>
    </row>
    <row r="2985" spans="2:24" hidden="1">
      <c r="B2985" s="554" t="s">
        <v>807</v>
      </c>
      <c r="D2985" s="5">
        <f ca="1">D1819</f>
        <v>0</v>
      </c>
      <c r="E2985" s="474">
        <f ca="1">E1819</f>
        <v>0</v>
      </c>
      <c r="F2985" s="474">
        <f ca="1">F1819</f>
        <v>0</v>
      </c>
      <c r="G2985" s="1" t="b">
        <f>NOT(ISBLANK(am_maszyny))</f>
        <v>0</v>
      </c>
      <c r="H2985" s="566" t="b">
        <f ca="1">SUM(K2985:X2985)=E2987</f>
        <v>1</v>
      </c>
      <c r="I2985" s="1" t="s">
        <v>802</v>
      </c>
      <c r="K2985" s="565">
        <f ca="1">IF(AND($G2985,NOT(ISTEXT($G2984)),ISNUMBER(Poczatek),ISNUMBER(Koniec_Projekt)),IFERROR(IF($D2984=LataProjekcji,IF($F2984&gt;$E2987,$E2987,$F2984),IF($D2987&gt;=$E2987,(IF($D2984&lt;LataProjekcji,IF((SUM(J2985:$K2985)+12)&lt;$E2987,12,$E2987-SUM(J2985:$K2985)),0)),(IF($D2984&lt;LataProjekcji,IF((SUM(J2985:$K2985)+12)&lt;$D2987,12,$D2987-SUM(J2985:$K2985)),0)))),0),0)</f>
        <v>0</v>
      </c>
      <c r="L2985" s="565">
        <f ca="1">IF(AND($G2985,NOT(ISTEXT($G2984)),ISNUMBER(Poczatek),ISNUMBER(Koniec_Projekt)),IFERROR(IF($D2984=LataProjekcji,IF($F2984&gt;$E2987,$E2987,$F2984),IF($D2987&gt;=$E2987,(IF($D2984&lt;LataProjekcji,IF((SUM($K2985:K2985)+12)&lt;$E2987,12,$E2987-SUM($K2985:K2985)),0)),(IF($D2984&lt;LataProjekcji,IF((SUM($K2985:K2985)+12)&lt;$D2987,12,$D2987-SUM($K2985:K2985)),0)))),0),0)</f>
        <v>0</v>
      </c>
      <c r="M2985" s="565">
        <f ca="1">IF(AND($G2985,NOT(ISTEXT($G2984)),ISNUMBER(Poczatek),ISNUMBER(Koniec_Projekt)),IFERROR(IF($D2984=LataProjekcji,IF($F2984&gt;$E2987,$E2987,$F2984),IF($D2987&gt;=$E2987,(IF($D2984&lt;LataProjekcji,IF((SUM($K2985:L2985)+12)&lt;$E2987,12,$E2987-SUM($K2985:L2985)),0)),(IF($D2984&lt;LataProjekcji,IF((SUM($K2985:L2985)+12)&lt;$D2987,12,$D2987-SUM($K2985:L2985)),0)))),0),0)</f>
        <v>0</v>
      </c>
      <c r="N2985" s="565">
        <f ca="1">IF(AND($G2985,NOT(ISTEXT($G2984)),ISNUMBER(Poczatek),ISNUMBER(Koniec_Projekt)),IFERROR(IF($D2984=LataProjekcji,IF($F2984&gt;$E2987,$E2987,$F2984),IF($D2987&gt;=$E2987,(IF($D2984&lt;LataProjekcji,IF((SUM($K2985:M2985)+12)&lt;$E2987,12,$E2987-SUM($K2985:M2985)),0)),(IF($D2984&lt;LataProjekcji,IF((SUM($K2985:M2985)+12)&lt;$D2987,12,$D2987-SUM($K2985:M2985)),0)))),0),0)</f>
        <v>0</v>
      </c>
      <c r="O2985" s="565">
        <f ca="1">IF(AND($G2985,NOT(ISTEXT($G2984)),ISNUMBER(Poczatek),ISNUMBER(Koniec_Projekt)),IFERROR(IF($D2984=LataProjekcji,IF($F2984&gt;$E2987,$E2987,$F2984),IF($D2987&gt;=$E2987,(IF($D2984&lt;LataProjekcji,IF((SUM($K2985:N2985)+12)&lt;$E2987,12,$E2987-SUM($K2985:N2985)),0)),(IF($D2984&lt;LataProjekcji,IF((SUM($K2985:N2985)+12)&lt;$D2987,12,$D2987-SUM($K2985:N2985)),0)))),0),0)</f>
        <v>0</v>
      </c>
      <c r="P2985" s="565">
        <f ca="1">IF(AND($G2985,NOT(ISTEXT($G2984)),ISNUMBER(Poczatek),ISNUMBER(Koniec_Projekt)),IFERROR(IF($D2984=LataProjekcji,IF($F2984&gt;$E2987,$E2987,$F2984),IF($D2987&gt;=$E2987,(IF($D2984&lt;LataProjekcji,IF((SUM($K2985:O2985)+12)&lt;$E2987,12,$E2987-SUM($K2985:O2985)),0)),(IF($D2984&lt;LataProjekcji,IF((SUM($K2985:O2985)+12)&lt;$D2987,12,$D2987-SUM($K2985:O2985)),0)))),0),0)</f>
        <v>0</v>
      </c>
      <c r="Q2985" s="565">
        <f ca="1">IF(AND($G2985,NOT(ISTEXT($G2984)),ISNUMBER(Poczatek),ISNUMBER(Koniec_Projekt)),IFERROR(IF($D2984=LataProjekcji,IF($F2984&gt;$E2987,$E2987,$F2984),IF($D2987&gt;=$E2987,(IF($D2984&lt;LataProjekcji,IF((SUM($K2985:P2985)+12)&lt;$E2987,12,$E2987-SUM($K2985:P2985)),0)),(IF($D2984&lt;LataProjekcji,IF((SUM($K2985:P2985)+12)&lt;$D2987,12,$D2987-SUM($K2985:P2985)),0)))),0),0)</f>
        <v>0</v>
      </c>
      <c r="R2985" s="565">
        <f ca="1">IF(AND($G2985,NOT(ISTEXT($G2984)),ISNUMBER(Poczatek),ISNUMBER(Koniec_Projekt)),IFERROR(IF($D2984=LataProjekcji,IF($F2984&gt;$E2987,$E2987,$F2984),IF($D2987&gt;=$E2987,(IF($D2984&lt;LataProjekcji,IF((SUM($K2985:Q2985)+12)&lt;$E2987,12,$E2987-SUM($K2985:Q2985)),0)),(IF($D2984&lt;LataProjekcji,IF((SUM($K2985:Q2985)+12)&lt;$D2987,12,$D2987-SUM($K2985:Q2985)),0)))),0),0)</f>
        <v>0</v>
      </c>
      <c r="S2985" s="565">
        <f ca="1">IF(AND($G2985,NOT(ISTEXT($G2984)),ISNUMBER(Poczatek),ISNUMBER(Koniec_Projekt)),IFERROR(IF($D2984=LataProjekcji,IF($F2984&gt;$E2987,$E2987,$F2984),IF($D2987&gt;=$E2987,(IF($D2984&lt;LataProjekcji,IF((SUM($K2985:R2985)+12)&lt;$E2987,12,$E2987-SUM($K2985:R2985)),0)),(IF($D2984&lt;LataProjekcji,IF((SUM($K2985:R2985)+12)&lt;$D2987,12,$D2987-SUM($K2985:R2985)),0)))),0),0)</f>
        <v>0</v>
      </c>
      <c r="T2985" s="565">
        <f ca="1">IF(AND($G2985,NOT(ISTEXT($G2984)),ISNUMBER(Poczatek),ISNUMBER(Koniec_Projekt)),IFERROR(IF($D2984=LataProjekcji,IF($F2984&gt;$E2987,$E2987,$F2984),IF($D2987&gt;=$E2987,(IF($D2984&lt;LataProjekcji,IF((SUM($K2985:S2985)+12)&lt;$E2987,12,$E2987-SUM($K2985:S2985)),0)),(IF($D2984&lt;LataProjekcji,IF((SUM($K2985:S2985)+12)&lt;$D2987,12,$D2987-SUM($K2985:S2985)),0)))),0),0)</f>
        <v>0</v>
      </c>
      <c r="U2985" s="565">
        <f ca="1">IF(AND($G2985,NOT(ISTEXT($G2984)),ISNUMBER(Poczatek),ISNUMBER(Koniec_Projekt)),IFERROR(IF($D2984=LataProjekcji,IF($F2984&gt;$E2987,$E2987,$F2984),IF($D2987&gt;=$E2987,(IF($D2984&lt;LataProjekcji,IF((SUM($K2985:T2985)+12)&lt;$E2987,12,$E2987-SUM($K2985:T2985)),0)),(IF($D2984&lt;LataProjekcji,IF((SUM($K2985:T2985)+12)&lt;$D2987,12,$D2987-SUM($K2985:T2985)),0)))),0),0)</f>
        <v>0</v>
      </c>
      <c r="V2985" s="565">
        <f ca="1">IF(AND($G2985,NOT(ISTEXT($G2984)),ISNUMBER(Poczatek),ISNUMBER(Koniec_Projekt)),IFERROR(IF($D2984=LataProjekcji,IF($F2984&gt;$E2987,$E2987,$F2984),IF($D2987&gt;=$E2987,(IF($D2984&lt;LataProjekcji,IF((SUM($K2985:U2985)+12)&lt;$E2987,12,$E2987-SUM($K2985:U2985)),0)),(IF($D2984&lt;LataProjekcji,IF((SUM($K2985:U2985)+12)&lt;$D2987,12,$D2987-SUM($K2985:U2985)),0)))),0),0)</f>
        <v>0</v>
      </c>
      <c r="W2985" s="565">
        <f ca="1">IF(AND($G2985,NOT(ISTEXT($G2984)),ISNUMBER(Poczatek),ISNUMBER(Koniec_Projekt)),IFERROR(IF($D2984=LataProjekcji,IF($F2984&gt;$E2987,$E2987,$F2984),IF($D2987&gt;=$E2987,(IF($D2984&lt;LataProjekcji,IF((SUM($K2985:V2985)+12)&lt;$E2987,12,$E2987-SUM($K2985:V2985)),0)),(IF($D2984&lt;LataProjekcji,IF((SUM($K2985:V2985)+12)&lt;$D2987,12,$D2987-SUM($K2985:V2985)),0)))),0),0)</f>
        <v>0</v>
      </c>
      <c r="X2985" s="565">
        <f ca="1">IF(AND($G2985,NOT(ISTEXT($G2984)),ISNUMBER(Poczatek),ISNUMBER(Koniec_Projekt)),IFERROR(IF($D2984=LataProjekcji,IF($F2984&gt;$E2987,$E2987,$F2984),IF($D2987&gt;=$E2987,(IF($D2984&lt;LataProjekcji,IF((SUM($K2985:W2985)+12)&lt;$E2987,12,$E2987-SUM($K2985:W2985)),0)),(IF($D2984&lt;LataProjekcji,IF((SUM($K2985:W2985)+12)&lt;$D2987,12,$D2987-SUM($K2985:W2985)),0)))),0),0)</f>
        <v>0</v>
      </c>
    </row>
    <row r="2986" spans="2:24" hidden="1">
      <c r="B2986" s="554" t="s">
        <v>806</v>
      </c>
      <c r="D2986" s="474">
        <f ca="1">D1820</f>
        <v>0</v>
      </c>
      <c r="E2986" s="474">
        <f ca="1">IF(D2985&gt;10,ROUND(D2986/12,2),D2986)</f>
        <v>0</v>
      </c>
      <c r="F2986" s="552">
        <f>Koniec_Projekt</f>
        <v>0</v>
      </c>
      <c r="G2986" s="330">
        <f>Miesiac_Koniec_Projekt</f>
        <v>0</v>
      </c>
      <c r="H2986" s="566" t="b">
        <f ca="1">SUM(K2986:X2986)=D2985</f>
        <v>1</v>
      </c>
      <c r="I2986" s="1" t="s">
        <v>739</v>
      </c>
      <c r="K2986" s="256">
        <f ca="1">IF(AND($G2985,NOT(ISTEXT($G2984)),ISNUMBER(Poczatek),ISNUMBER(Koniec_Projekt)),IFERROR(IF(LataProjekcji=$F2987,ROUND($D2985,0),ROUND(K2984*$E2986,0)),0),0)</f>
        <v>0</v>
      </c>
      <c r="L2986" s="5">
        <f ca="1">IF(AND($G2985,NOT(ISTEXT($G2984)),ISNUMBER(Poczatek),ISNUMBER(Koniec_Projekt)),IFERROR(IF(LataProjekcji=$F2987,ROUND($D2985-SUM(K2986:$K2986),0),ROUND(L2984*$E2986,0)),0),0)</f>
        <v>0</v>
      </c>
      <c r="M2986" s="5">
        <f ca="1">IF(AND($G2985,NOT(ISTEXT($G2984)),ISNUMBER(Poczatek),ISNUMBER(Koniec_Projekt)),IFERROR(IF(LataProjekcji=$F2987,ROUND($D2985-SUM($K2986:L2986),0),ROUND(M2984*$E2986,0)),0),0)</f>
        <v>0</v>
      </c>
      <c r="N2986" s="5">
        <f ca="1">IF(AND($G2985,NOT(ISTEXT($G2984)),ISNUMBER(Poczatek),ISNUMBER(Koniec_Projekt)),IFERROR(IF(LataProjekcji=$F2987,ROUND($D2985-SUM($K2986:M2986),0),ROUND(N2984*$E2986,0)),0),0)</f>
        <v>0</v>
      </c>
      <c r="O2986" s="5">
        <f ca="1">IF(AND($G2985,NOT(ISTEXT($G2984)),ISNUMBER(Poczatek),ISNUMBER(Koniec_Projekt)),IFERROR(IF(LataProjekcji=$F2987,ROUND($D2985-SUM($K2986:N2986),0),ROUND(O2984*$E2986,0)),0),0)</f>
        <v>0</v>
      </c>
      <c r="P2986" s="5">
        <f ca="1">IF(AND($G2985,NOT(ISTEXT($G2984)),ISNUMBER(Poczatek),ISNUMBER(Koniec_Projekt)),IFERROR(IF(LataProjekcji=$F2987,ROUND($D2985-SUM($K2986:O2986),0),ROUND(P2984*$E2986,0)),0),0)</f>
        <v>0</v>
      </c>
      <c r="Q2986" s="5">
        <f ca="1">IF(AND($G2985,NOT(ISTEXT($G2984)),ISNUMBER(Poczatek),ISNUMBER(Koniec_Projekt)),IFERROR(IF(LataProjekcji=$F2987,ROUND($D2985-SUM($K2986:P2986),0),ROUND(Q2984*$E2986,0)),0),0)</f>
        <v>0</v>
      </c>
      <c r="R2986" s="5">
        <f ca="1">IF(AND($G2985,NOT(ISTEXT($G2984)),ISNUMBER(Poczatek),ISNUMBER(Koniec_Projekt)),IFERROR(IF(LataProjekcji=$F2987,ROUND($D2985-SUM($K2986:Q2986),0),ROUND(R2984*$E2986,0)),0),0)</f>
        <v>0</v>
      </c>
      <c r="S2986" s="5">
        <f ca="1">IF(AND($G2985,NOT(ISTEXT($G2984)),ISNUMBER(Poczatek),ISNUMBER(Koniec_Projekt)),IFERROR(IF(LataProjekcji=$F2987,ROUND($D2985-SUM($K2986:R2986),0),ROUND(S2984*$E2986,0)),0),0)</f>
        <v>0</v>
      </c>
      <c r="T2986" s="5">
        <f ca="1">IF(AND($G2985,NOT(ISTEXT($G2984)),ISNUMBER(Poczatek),ISNUMBER(Koniec_Projekt)),IFERROR(IF(LataProjekcji=$F2987,ROUND($D2985-SUM($K2986:S2986),0),ROUND(T2984*$E2986,0)),0),0)</f>
        <v>0</v>
      </c>
      <c r="U2986" s="5">
        <f ca="1">IF(AND($G2985,NOT(ISTEXT($G2984)),ISNUMBER(Poczatek),ISNUMBER(Koniec_Projekt)),IFERROR(IF(LataProjekcji=$F2987,ROUND($D2985-SUM($K2986:T2986),0),ROUND(U2984*$E2986,0)),0),0)</f>
        <v>0</v>
      </c>
      <c r="V2986" s="5">
        <f ca="1">IF(AND($G2985,NOT(ISTEXT($G2984)),ISNUMBER(Poczatek),ISNUMBER(Koniec_Projekt)),IFERROR(IF(LataProjekcji=$F2987,ROUND($D2985-SUM($K2986:U2986),0),ROUND(V2984*$E2986,0)),0),0)</f>
        <v>0</v>
      </c>
      <c r="W2986" s="5">
        <f ca="1">IF(AND($G2985,NOT(ISTEXT($G2984)),ISNUMBER(Poczatek),ISNUMBER(Koniec_Projekt)),IFERROR(IF(LataProjekcji=$F2987,ROUND($D2985-SUM($K2986:V2986),0),ROUND(W2984*$E2986,0)),0),0)</f>
        <v>0</v>
      </c>
      <c r="X2986" s="5">
        <f ca="1">IF(AND($G2985,NOT(ISTEXT($G2984)),ISNUMBER(Poczatek),ISNUMBER(Koniec_Projekt)),IFERROR(IF(LataProjekcji=$F2987,ROUND($D2985-SUM($K2986:W2986),0),ROUND(X2984*$E2986,0)),0),0)</f>
        <v>0</v>
      </c>
    </row>
    <row r="2987" spans="2:24" hidden="1">
      <c r="B2987" s="554" t="s">
        <v>803</v>
      </c>
      <c r="D2987" s="1">
        <f ca="1">IFERROR(ROUNDUP(D2985/E2986,0),0)</f>
        <v>0</v>
      </c>
      <c r="E2987" s="1">
        <f ca="1">IF(D2987=0,0,DATEDIF(DATE(D2984,E2984,1),DATE(F2986,G2986,1),"m"))</f>
        <v>0</v>
      </c>
      <c r="F2987" s="1" t="str">
        <f ca="1">IFERROR(YEAR(G2984),"brak daty")</f>
        <v>brak daty</v>
      </c>
      <c r="G2987" s="1" t="str">
        <f ca="1">IFERROR(MONTH(G2984),"brak daty")</f>
        <v>brak daty</v>
      </c>
      <c r="I2987" s="1" t="s">
        <v>444</v>
      </c>
      <c r="K2987" s="5">
        <f ca="1">IF(AND($G2985,NOT(ISTEXT($G2984)),ISNUMBER(Poczatek),ISNUMBER(Koniec_Projekt)),IFERROR(IF(LataProjekcji=$F2986,IF(AND($G2986=$G2987,$F2986=$F2987),ROUND($D2985-SUM($K2987),0),ROUND(K2985*$E2986,0)),IF(LataProjekcji&gt;$F2986,0,ROUND(K2985*$E2986,0))),0),0)</f>
        <v>0</v>
      </c>
      <c r="L2987" s="5">
        <f ca="1">IF(AND($G2985,NOT(ISTEXT($G2984)),ISNUMBER(Poczatek),ISNUMBER(Koniec_Projekt)),IFERROR(IF(LataProjekcji=$F2986,IF(AND($G2986=$G2987,$F2986=$F2987),ROUND($D2985-SUM($K2987:K2987),0),ROUND(L2985*$E2986,0)),IF(LataProjekcji&gt;$F2986,0,ROUND(L2985*$E2986,0))),0),0)</f>
        <v>0</v>
      </c>
      <c r="M2987" s="5">
        <f ca="1">IF(AND($G2985,NOT(ISTEXT($G2984)),ISNUMBER(Poczatek),ISNUMBER(Koniec_Projekt)),IFERROR(IF(LataProjekcji=$F2986,IF(AND($G2986=$G2987,$F2986=$F2987),ROUND($D2985-SUM($K2987:L2987),0),ROUND(M2985*$E2986,0)),IF(LataProjekcji&gt;$F2986,0,ROUND(M2985*$E2986,0))),0),0)</f>
        <v>0</v>
      </c>
      <c r="N2987" s="5">
        <f ca="1">IF(AND($G2985,NOT(ISTEXT($G2984)),ISNUMBER(Poczatek),ISNUMBER(Koniec_Projekt)),IFERROR(IF(LataProjekcji=$F2986,IF(AND($G2986=$G2987,$F2986=$F2987),ROUND($D2985-SUM($K2987:M2987),0),ROUND(N2985*$E2986,0)),IF(LataProjekcji&gt;$F2986,0,ROUND(N2985*$E2986,0))),0),0)</f>
        <v>0</v>
      </c>
      <c r="O2987" s="5">
        <f ca="1">IF(AND($G2985,NOT(ISTEXT($G2984)),ISNUMBER(Poczatek),ISNUMBER(Koniec_Projekt)),IFERROR(IF(LataProjekcji=$F2986,IF(AND($G2986=$G2987,$F2986=$F2987),ROUND($D2985-SUM($K2987:N2987),0),ROUND(O2985*$E2986,0)),IF(LataProjekcji&gt;$F2986,0,ROUND(O2985*$E2986,0))),0),0)</f>
        <v>0</v>
      </c>
      <c r="P2987" s="5">
        <f ca="1">IF(AND($G2985,NOT(ISTEXT($G2984)),ISNUMBER(Poczatek),ISNUMBER(Koniec_Projekt)),IFERROR(IF(LataProjekcji=$F2986,IF(AND($G2986=$G2987,$F2986=$F2987),ROUND($D2985-SUM($K2987:O2987),0),ROUND(P2985*$E2986,0)),IF(LataProjekcji&gt;$F2986,0,ROUND(P2985*$E2986,0))),0),0)</f>
        <v>0</v>
      </c>
      <c r="Q2987" s="5">
        <f ca="1">IF(AND($G2985,NOT(ISTEXT($G2984)),ISNUMBER(Poczatek),ISNUMBER(Koniec_Projekt)),IFERROR(IF(LataProjekcji=$F2986,IF(AND($G2986=$G2987,$F2986=$F2987),ROUND($D2985-SUM($K2987:P2987),0),ROUND(Q2985*$E2986,0)),IF(LataProjekcji&gt;$F2986,0,ROUND(Q2985*$E2986,0))),0),0)</f>
        <v>0</v>
      </c>
      <c r="R2987" s="5">
        <f ca="1">IF(AND($G2985,NOT(ISTEXT($G2984)),ISNUMBER(Poczatek),ISNUMBER(Koniec_Projekt)),IFERROR(IF(LataProjekcji=$F2986,IF(AND($G2986=$G2987,$F2986=$F2987),ROUND($D2985-SUM($K2987:Q2987),0),ROUND(R2985*$E2986,0)),IF(LataProjekcji&gt;$F2986,0,ROUND(R2985*$E2986,0))),0),0)</f>
        <v>0</v>
      </c>
      <c r="S2987" s="5">
        <f ca="1">IF(AND($G2985,NOT(ISTEXT($G2984)),ISNUMBER(Poczatek),ISNUMBER(Koniec_Projekt)),IFERROR(IF(LataProjekcji=$F2986,IF(AND($G2986=$G2987,$F2986=$F2987),ROUND($D2985-SUM($K2987:R2987),0),ROUND(S2985*$E2986,0)),IF(LataProjekcji&gt;$F2986,0,ROUND(S2985*$E2986,0))),0),0)</f>
        <v>0</v>
      </c>
      <c r="T2987" s="5">
        <f ca="1">IF(AND($G2985,NOT(ISTEXT($G2984)),ISNUMBER(Poczatek),ISNUMBER(Koniec_Projekt)),IFERROR(IF(LataProjekcji=$F2986,IF(AND($G2986=$G2987,$F2986=$F2987),ROUND($D2985-SUM($K2987:S2987),0),ROUND(T2985*$E2986,0)),IF(LataProjekcji&gt;$F2986,0,ROUND(T2985*$E2986,0))),0),0)</f>
        <v>0</v>
      </c>
      <c r="U2987" s="5">
        <f ca="1">IF(AND($G2985,NOT(ISTEXT($G2984)),ISNUMBER(Poczatek),ISNUMBER(Koniec_Projekt)),IFERROR(IF(LataProjekcji=$F2986,IF(AND($G2986=$G2987,$F2986=$F2987),ROUND($D2985-SUM($K2987:T2987),0),ROUND(U2985*$E2986,0)),IF(LataProjekcji&gt;$F2986,0,ROUND(U2985*$E2986,0))),0),0)</f>
        <v>0</v>
      </c>
      <c r="V2987" s="5">
        <f ca="1">IF(AND($G2985,NOT(ISTEXT($G2984)),ISNUMBER(Poczatek),ISNUMBER(Koniec_Projekt)),IFERROR(IF(LataProjekcji=$F2986,IF(AND($G2986=$G2987,$F2986=$F2987),ROUND($D2985-SUM($K2987:U2987),0),ROUND(V2985*$E2986,0)),IF(LataProjekcji&gt;$F2986,0,ROUND(V2985*$E2986,0))),0),0)</f>
        <v>0</v>
      </c>
      <c r="W2987" s="5">
        <f ca="1">IF(AND($G2985,NOT(ISTEXT($G2984)),ISNUMBER(Poczatek),ISNUMBER(Koniec_Projekt)),IFERROR(IF(LataProjekcji=$F2986,IF(AND($G2986=$G2987,$F2986=$F2987),ROUND($D2985-SUM($K2987:V2987),0),ROUND(W2985*$E2986,0)),IF(LataProjekcji&gt;$F2986,0,ROUND(W2985*$E2986,0))),0),0)</f>
        <v>0</v>
      </c>
      <c r="X2987" s="5">
        <f ca="1">IF(AND($G2985,NOT(ISTEXT($G2984)),ISNUMBER(Poczatek),ISNUMBER(Koniec_Projekt)),IFERROR(IF(LataProjekcji=$F2986,IF(AND($G2986=$G2987,$F2986=$F2987),ROUND($D2985-SUM($K2987:W2987),0),ROUND(X2985*$E2986,0)),IF(LataProjekcji&gt;$F2986,0,ROUND(X2985*$E2986,0))),0),0)</f>
        <v>0</v>
      </c>
    </row>
    <row r="2988" spans="2:24" ht="12.75" hidden="1" thickBot="1">
      <c r="B2988" s="555" t="s">
        <v>804</v>
      </c>
      <c r="C2988" s="556"/>
      <c r="D2988" s="557">
        <f ca="1">IF(D2985&gt;10,ROUND((D2987-1)*E2986,0),E2986)</f>
        <v>0</v>
      </c>
      <c r="E2988" s="557">
        <f ca="1">D2985-D2988</f>
        <v>0</v>
      </c>
      <c r="F2988" s="556"/>
      <c r="G2988" s="556"/>
      <c r="H2988" s="556"/>
      <c r="I2988" s="556"/>
      <c r="J2988" s="556"/>
      <c r="K2988" s="556"/>
      <c r="L2988" s="556"/>
      <c r="M2988" s="556"/>
      <c r="N2988" s="556"/>
      <c r="O2988" s="556"/>
      <c r="P2988" s="556"/>
      <c r="Q2988" s="556"/>
      <c r="R2988" s="556"/>
      <c r="S2988" s="556"/>
      <c r="T2988" s="556"/>
      <c r="U2988" s="556"/>
      <c r="V2988" s="556"/>
      <c r="W2988" s="556"/>
      <c r="X2988" s="556"/>
    </row>
    <row r="2989" spans="2:24" ht="12.75" hidden="1" thickTop="1"/>
    <row r="2990" spans="2:24" ht="12.75" hidden="1" thickBot="1">
      <c r="B2990" s="558" t="str">
        <f ca="1">"nazwa ST: "&amp;B1824</f>
        <v>nazwa ST: 0</v>
      </c>
      <c r="C2990" s="558"/>
      <c r="D2990" s="559">
        <f>D1824</f>
        <v>188</v>
      </c>
      <c r="E2990" s="558"/>
      <c r="F2990" s="558"/>
      <c r="G2990" s="558"/>
      <c r="H2990" s="558"/>
      <c r="I2990" s="558"/>
      <c r="J2990" s="558"/>
      <c r="K2990" s="567" t="str">
        <f t="shared" ref="K2990:X2990" si="1806">LataProjekcji</f>
        <v>Uzupełnij dane</v>
      </c>
      <c r="L2990" s="567" t="str">
        <f t="shared" si="1806"/>
        <v/>
      </c>
      <c r="M2990" s="567" t="str">
        <f t="shared" si="1806"/>
        <v/>
      </c>
      <c r="N2990" s="567" t="str">
        <f t="shared" si="1806"/>
        <v/>
      </c>
      <c r="O2990" s="567" t="str">
        <f t="shared" si="1806"/>
        <v/>
      </c>
      <c r="P2990" s="567" t="str">
        <f t="shared" si="1806"/>
        <v/>
      </c>
      <c r="Q2990" s="567" t="str">
        <f t="shared" si="1806"/>
        <v/>
      </c>
      <c r="R2990" s="567" t="str">
        <f t="shared" si="1806"/>
        <v/>
      </c>
      <c r="S2990" s="567" t="str">
        <f t="shared" si="1806"/>
        <v/>
      </c>
      <c r="T2990" s="567" t="str">
        <f t="shared" si="1806"/>
        <v/>
      </c>
      <c r="U2990" s="567" t="str">
        <f t="shared" si="1806"/>
        <v/>
      </c>
      <c r="V2990" s="567" t="str">
        <f t="shared" si="1806"/>
        <v/>
      </c>
      <c r="W2990" s="567" t="str">
        <f t="shared" si="1806"/>
        <v/>
      </c>
      <c r="X2990" s="567" t="str">
        <f t="shared" si="1806"/>
        <v/>
      </c>
    </row>
    <row r="2991" spans="2:24" hidden="1">
      <c r="B2991" s="554" t="s">
        <v>805</v>
      </c>
      <c r="D2991" s="1">
        <f ca="1">D1825</f>
        <v>1900</v>
      </c>
      <c r="E2991" s="1">
        <f ca="1">E1825</f>
        <v>1</v>
      </c>
      <c r="F2991" s="1">
        <f ca="1">IF(D2992&gt;10,F1825,1)</f>
        <v>1</v>
      </c>
      <c r="G2991" s="553" t="str">
        <f ca="1">IF(ISBLANK(OFFSET($E$269,$D2990,0)),"brak daty",IF(D2992&gt;10,EDATE(OFFSET($E$269,$D2990,0),D2994),DATE(D2991,E2991,1)))</f>
        <v>brak daty</v>
      </c>
      <c r="H2991" s="566" t="b">
        <f ca="1">SUM(K2991:X2991)=D2994</f>
        <v>1</v>
      </c>
      <c r="I2991" s="1" t="s">
        <v>801</v>
      </c>
      <c r="K2991" s="5">
        <f ca="1">IF(AND($G2992,NOT(ISTEXT($G2991)),ISNUMBER(Poczatek),ISNUMBER(Koniec_Projekt)),IFERROR(IF($D2991=LataProjekcji,$F2991,IF($D2991&lt;LataProjekcji,IF((SUM(K2991)+12)&lt;$D2994,12,$D2994-SUM(K2991)),0)),0),0)</f>
        <v>0</v>
      </c>
      <c r="L2991" s="5">
        <f ca="1">IF(AND($G2992,NOT(ISTEXT($G2991)),ISNUMBER(Poczatek),ISNUMBER(Koniec_Projekt)),IFERROR(IF($D2991=LataProjekcji,$F2991,IF($D2991&lt;LataProjekcji,IF((SUM($K2991:K2991)+12)&lt;$D2994,12,$D2994-SUM($K2991:K2991)),0)),0),0)</f>
        <v>0</v>
      </c>
      <c r="M2991" s="5">
        <f ca="1">IF(AND($G2992,NOT(ISTEXT($G2991)),ISNUMBER(Poczatek),ISNUMBER(Koniec_Projekt)),IFERROR(IF($D2991=LataProjekcji,$F2991,IF($D2991&lt;LataProjekcji,IF((SUM($K2991:L2991)+12)&lt;$D2994,12,$D2994-SUM($K2991:L2991)),0)),0),0)</f>
        <v>0</v>
      </c>
      <c r="N2991" s="5">
        <f ca="1">IF(AND($G2992,NOT(ISTEXT($G2991)),ISNUMBER(Poczatek),ISNUMBER(Koniec_Projekt)),IFERROR(IF($D2991=LataProjekcji,$F2991,IF($D2991&lt;LataProjekcji,IF((SUM($K2991:M2991)+12)&lt;$D2994,12,$D2994-SUM($K2991:M2991)),0)),0),0)</f>
        <v>0</v>
      </c>
      <c r="O2991" s="5">
        <f ca="1">IF(AND($G2992,NOT(ISTEXT($G2991)),ISNUMBER(Poczatek),ISNUMBER(Koniec_Projekt)),IFERROR(IF($D2991=LataProjekcji,$F2991,IF($D2991&lt;LataProjekcji,IF((SUM($K2991:N2991)+12)&lt;$D2994,12,$D2994-SUM($K2991:N2991)),0)),0),0)</f>
        <v>0</v>
      </c>
      <c r="P2991" s="5">
        <f ca="1">IF(AND($G2992,NOT(ISTEXT($G2991)),ISNUMBER(Poczatek),ISNUMBER(Koniec_Projekt)),IFERROR(IF($D2991=LataProjekcji,$F2991,IF($D2991&lt;LataProjekcji,IF((SUM($K2991:O2991)+12)&lt;$D2994,12,$D2994-SUM($K2991:O2991)),0)),0),0)</f>
        <v>0</v>
      </c>
      <c r="Q2991" s="5">
        <f ca="1">IF(AND($G2992,NOT(ISTEXT($G2991)),ISNUMBER(Poczatek),ISNUMBER(Koniec_Projekt)),IFERROR(IF($D2991=LataProjekcji,$F2991,IF($D2991&lt;LataProjekcji,IF((SUM($K2991:P2991)+12)&lt;$D2994,12,$D2994-SUM($K2991:P2991)),0)),0),0)</f>
        <v>0</v>
      </c>
      <c r="R2991" s="5">
        <f ca="1">IF(AND($G2992,NOT(ISTEXT($G2991)),ISNUMBER(Poczatek),ISNUMBER(Koniec_Projekt)),IFERROR(IF($D2991=LataProjekcji,$F2991,IF($D2991&lt;LataProjekcji,IF((SUM($K2991:Q2991)+12)&lt;$D2994,12,$D2994-SUM($K2991:Q2991)),0)),0),0)</f>
        <v>0</v>
      </c>
      <c r="S2991" s="5">
        <f ca="1">IF(AND($G2992,NOT(ISTEXT($G2991)),ISNUMBER(Poczatek),ISNUMBER(Koniec_Projekt)),IFERROR(IF($D2991=LataProjekcji,$F2991,IF($D2991&lt;LataProjekcji,IF((SUM($K2991:R2991)+12)&lt;$D2994,12,$D2994-SUM($K2991:R2991)),0)),0),0)</f>
        <v>0</v>
      </c>
      <c r="T2991" s="5">
        <f ca="1">IF(AND($G2992,NOT(ISTEXT($G2991)),ISNUMBER(Poczatek),ISNUMBER(Koniec_Projekt)),IFERROR(IF($D2991=LataProjekcji,$F2991,IF($D2991&lt;LataProjekcji,IF((SUM($K2991:S2991)+12)&lt;$D2994,12,$D2994-SUM($K2991:S2991)),0)),0),0)</f>
        <v>0</v>
      </c>
      <c r="U2991" s="5">
        <f ca="1">IF(AND($G2992,NOT(ISTEXT($G2991)),ISNUMBER(Poczatek),ISNUMBER(Koniec_Projekt)),IFERROR(IF($D2991=LataProjekcji,$F2991,IF($D2991&lt;LataProjekcji,IF((SUM($K2991:T2991)+12)&lt;$D2994,12,$D2994-SUM($K2991:T2991)),0)),0),0)</f>
        <v>0</v>
      </c>
      <c r="V2991" s="5">
        <f ca="1">IF(AND($G2992,NOT(ISTEXT($G2991)),ISNUMBER(Poczatek),ISNUMBER(Koniec_Projekt)),IFERROR(IF($D2991=LataProjekcji,$F2991,IF($D2991&lt;LataProjekcji,IF((SUM($K2991:U2991)+12)&lt;$D2994,12,$D2994-SUM($K2991:U2991)),0)),0),0)</f>
        <v>0</v>
      </c>
      <c r="W2991" s="5">
        <f ca="1">IF(AND($G2992,NOT(ISTEXT($G2991)),ISNUMBER(Poczatek),ISNUMBER(Koniec_Projekt)),IFERROR(IF($D2991=LataProjekcji,$F2991,IF($D2991&lt;LataProjekcji,IF((SUM($K2991:V2991)+12)&lt;$D2994,12,$D2994-SUM($K2991:V2991)),0)),0),0)</f>
        <v>0</v>
      </c>
      <c r="X2991" s="5">
        <f ca="1">IF(AND($G2992,NOT(ISTEXT($G2991)),ISNUMBER(Poczatek),ISNUMBER(Koniec_Projekt)),IFERROR(IF($D2991=LataProjekcji,$F2991,IF($D2991&lt;LataProjekcji,IF((SUM($K2991:W2991)+12)&lt;$D2994,12,$D2994-SUM($K2991:W2991)),0)),0),0)</f>
        <v>0</v>
      </c>
    </row>
    <row r="2992" spans="2:24" hidden="1">
      <c r="B2992" s="554" t="s">
        <v>807</v>
      </c>
      <c r="D2992" s="5">
        <f ca="1">D1826</f>
        <v>0</v>
      </c>
      <c r="E2992" s="474">
        <f ca="1">E1826</f>
        <v>0</v>
      </c>
      <c r="F2992" s="474">
        <f ca="1">F1826</f>
        <v>0</v>
      </c>
      <c r="G2992" s="1" t="b">
        <f>NOT(ISBLANK(am_maszyny))</f>
        <v>0</v>
      </c>
      <c r="H2992" s="566" t="b">
        <f ca="1">SUM(K2992:X2992)=E2994</f>
        <v>1</v>
      </c>
      <c r="I2992" s="1" t="s">
        <v>802</v>
      </c>
      <c r="K2992" s="565">
        <f ca="1">IF(AND($G2992,NOT(ISTEXT($G2991)),ISNUMBER(Poczatek),ISNUMBER(Koniec_Projekt)),IFERROR(IF($D2991=LataProjekcji,IF($F2991&gt;$E2994,$E2994,$F2991),IF($D2994&gt;=$E2994,(IF($D2991&lt;LataProjekcji,IF((SUM(J2992:$K2992)+12)&lt;$E2994,12,$E2994-SUM(J2992:$K2992)),0)),(IF($D2991&lt;LataProjekcji,IF((SUM(J2992:$K2992)+12)&lt;$D2994,12,$D2994-SUM(J2992:$K2992)),0)))),0),0)</f>
        <v>0</v>
      </c>
      <c r="L2992" s="565">
        <f ca="1">IF(AND($G2992,NOT(ISTEXT($G2991)),ISNUMBER(Poczatek),ISNUMBER(Koniec_Projekt)),IFERROR(IF($D2991=LataProjekcji,IF($F2991&gt;$E2994,$E2994,$F2991),IF($D2994&gt;=$E2994,(IF($D2991&lt;LataProjekcji,IF((SUM($K2992:K2992)+12)&lt;$E2994,12,$E2994-SUM($K2992:K2992)),0)),(IF($D2991&lt;LataProjekcji,IF((SUM($K2992:K2992)+12)&lt;$D2994,12,$D2994-SUM($K2992:K2992)),0)))),0),0)</f>
        <v>0</v>
      </c>
      <c r="M2992" s="565">
        <f ca="1">IF(AND($G2992,NOT(ISTEXT($G2991)),ISNUMBER(Poczatek),ISNUMBER(Koniec_Projekt)),IFERROR(IF($D2991=LataProjekcji,IF($F2991&gt;$E2994,$E2994,$F2991),IF($D2994&gt;=$E2994,(IF($D2991&lt;LataProjekcji,IF((SUM($K2992:L2992)+12)&lt;$E2994,12,$E2994-SUM($K2992:L2992)),0)),(IF($D2991&lt;LataProjekcji,IF((SUM($K2992:L2992)+12)&lt;$D2994,12,$D2994-SUM($K2992:L2992)),0)))),0),0)</f>
        <v>0</v>
      </c>
      <c r="N2992" s="565">
        <f ca="1">IF(AND($G2992,NOT(ISTEXT($G2991)),ISNUMBER(Poczatek),ISNUMBER(Koniec_Projekt)),IFERROR(IF($D2991=LataProjekcji,IF($F2991&gt;$E2994,$E2994,$F2991),IF($D2994&gt;=$E2994,(IF($D2991&lt;LataProjekcji,IF((SUM($K2992:M2992)+12)&lt;$E2994,12,$E2994-SUM($K2992:M2992)),0)),(IF($D2991&lt;LataProjekcji,IF((SUM($K2992:M2992)+12)&lt;$D2994,12,$D2994-SUM($K2992:M2992)),0)))),0),0)</f>
        <v>0</v>
      </c>
      <c r="O2992" s="565">
        <f ca="1">IF(AND($G2992,NOT(ISTEXT($G2991)),ISNUMBER(Poczatek),ISNUMBER(Koniec_Projekt)),IFERROR(IF($D2991=LataProjekcji,IF($F2991&gt;$E2994,$E2994,$F2991),IF($D2994&gt;=$E2994,(IF($D2991&lt;LataProjekcji,IF((SUM($K2992:N2992)+12)&lt;$E2994,12,$E2994-SUM($K2992:N2992)),0)),(IF($D2991&lt;LataProjekcji,IF((SUM($K2992:N2992)+12)&lt;$D2994,12,$D2994-SUM($K2992:N2992)),0)))),0),0)</f>
        <v>0</v>
      </c>
      <c r="P2992" s="565">
        <f ca="1">IF(AND($G2992,NOT(ISTEXT($G2991)),ISNUMBER(Poczatek),ISNUMBER(Koniec_Projekt)),IFERROR(IF($D2991=LataProjekcji,IF($F2991&gt;$E2994,$E2994,$F2991),IF($D2994&gt;=$E2994,(IF($D2991&lt;LataProjekcji,IF((SUM($K2992:O2992)+12)&lt;$E2994,12,$E2994-SUM($K2992:O2992)),0)),(IF($D2991&lt;LataProjekcji,IF((SUM($K2992:O2992)+12)&lt;$D2994,12,$D2994-SUM($K2992:O2992)),0)))),0),0)</f>
        <v>0</v>
      </c>
      <c r="Q2992" s="565">
        <f ca="1">IF(AND($G2992,NOT(ISTEXT($G2991)),ISNUMBER(Poczatek),ISNUMBER(Koniec_Projekt)),IFERROR(IF($D2991=LataProjekcji,IF($F2991&gt;$E2994,$E2994,$F2991),IF($D2994&gt;=$E2994,(IF($D2991&lt;LataProjekcji,IF((SUM($K2992:P2992)+12)&lt;$E2994,12,$E2994-SUM($K2992:P2992)),0)),(IF($D2991&lt;LataProjekcji,IF((SUM($K2992:P2992)+12)&lt;$D2994,12,$D2994-SUM($K2992:P2992)),0)))),0),0)</f>
        <v>0</v>
      </c>
      <c r="R2992" s="565">
        <f ca="1">IF(AND($G2992,NOT(ISTEXT($G2991)),ISNUMBER(Poczatek),ISNUMBER(Koniec_Projekt)),IFERROR(IF($D2991=LataProjekcji,IF($F2991&gt;$E2994,$E2994,$F2991),IF($D2994&gt;=$E2994,(IF($D2991&lt;LataProjekcji,IF((SUM($K2992:Q2992)+12)&lt;$E2994,12,$E2994-SUM($K2992:Q2992)),0)),(IF($D2991&lt;LataProjekcji,IF((SUM($K2992:Q2992)+12)&lt;$D2994,12,$D2994-SUM($K2992:Q2992)),0)))),0),0)</f>
        <v>0</v>
      </c>
      <c r="S2992" s="565">
        <f ca="1">IF(AND($G2992,NOT(ISTEXT($G2991)),ISNUMBER(Poczatek),ISNUMBER(Koniec_Projekt)),IFERROR(IF($D2991=LataProjekcji,IF($F2991&gt;$E2994,$E2994,$F2991),IF($D2994&gt;=$E2994,(IF($D2991&lt;LataProjekcji,IF((SUM($K2992:R2992)+12)&lt;$E2994,12,$E2994-SUM($K2992:R2992)),0)),(IF($D2991&lt;LataProjekcji,IF((SUM($K2992:R2992)+12)&lt;$D2994,12,$D2994-SUM($K2992:R2992)),0)))),0),0)</f>
        <v>0</v>
      </c>
      <c r="T2992" s="565">
        <f ca="1">IF(AND($G2992,NOT(ISTEXT($G2991)),ISNUMBER(Poczatek),ISNUMBER(Koniec_Projekt)),IFERROR(IF($D2991=LataProjekcji,IF($F2991&gt;$E2994,$E2994,$F2991),IF($D2994&gt;=$E2994,(IF($D2991&lt;LataProjekcji,IF((SUM($K2992:S2992)+12)&lt;$E2994,12,$E2994-SUM($K2992:S2992)),0)),(IF($D2991&lt;LataProjekcji,IF((SUM($K2992:S2992)+12)&lt;$D2994,12,$D2994-SUM($K2992:S2992)),0)))),0),0)</f>
        <v>0</v>
      </c>
      <c r="U2992" s="565">
        <f ca="1">IF(AND($G2992,NOT(ISTEXT($G2991)),ISNUMBER(Poczatek),ISNUMBER(Koniec_Projekt)),IFERROR(IF($D2991=LataProjekcji,IF($F2991&gt;$E2994,$E2994,$F2991),IF($D2994&gt;=$E2994,(IF($D2991&lt;LataProjekcji,IF((SUM($K2992:T2992)+12)&lt;$E2994,12,$E2994-SUM($K2992:T2992)),0)),(IF($D2991&lt;LataProjekcji,IF((SUM($K2992:T2992)+12)&lt;$D2994,12,$D2994-SUM($K2992:T2992)),0)))),0),0)</f>
        <v>0</v>
      </c>
      <c r="V2992" s="565">
        <f ca="1">IF(AND($G2992,NOT(ISTEXT($G2991)),ISNUMBER(Poczatek),ISNUMBER(Koniec_Projekt)),IFERROR(IF($D2991=LataProjekcji,IF($F2991&gt;$E2994,$E2994,$F2991),IF($D2994&gt;=$E2994,(IF($D2991&lt;LataProjekcji,IF((SUM($K2992:U2992)+12)&lt;$E2994,12,$E2994-SUM($K2992:U2992)),0)),(IF($D2991&lt;LataProjekcji,IF((SUM($K2992:U2992)+12)&lt;$D2994,12,$D2994-SUM($K2992:U2992)),0)))),0),0)</f>
        <v>0</v>
      </c>
      <c r="W2992" s="565">
        <f ca="1">IF(AND($G2992,NOT(ISTEXT($G2991)),ISNUMBER(Poczatek),ISNUMBER(Koniec_Projekt)),IFERROR(IF($D2991=LataProjekcji,IF($F2991&gt;$E2994,$E2994,$F2991),IF($D2994&gt;=$E2994,(IF($D2991&lt;LataProjekcji,IF((SUM($K2992:V2992)+12)&lt;$E2994,12,$E2994-SUM($K2992:V2992)),0)),(IF($D2991&lt;LataProjekcji,IF((SUM($K2992:V2992)+12)&lt;$D2994,12,$D2994-SUM($K2992:V2992)),0)))),0),0)</f>
        <v>0</v>
      </c>
      <c r="X2992" s="565">
        <f ca="1">IF(AND($G2992,NOT(ISTEXT($G2991)),ISNUMBER(Poczatek),ISNUMBER(Koniec_Projekt)),IFERROR(IF($D2991=LataProjekcji,IF($F2991&gt;$E2994,$E2994,$F2991),IF($D2994&gt;=$E2994,(IF($D2991&lt;LataProjekcji,IF((SUM($K2992:W2992)+12)&lt;$E2994,12,$E2994-SUM($K2992:W2992)),0)),(IF($D2991&lt;LataProjekcji,IF((SUM($K2992:W2992)+12)&lt;$D2994,12,$D2994-SUM($K2992:W2992)),0)))),0),0)</f>
        <v>0</v>
      </c>
    </row>
    <row r="2993" spans="1:24" hidden="1">
      <c r="B2993" s="554" t="s">
        <v>806</v>
      </c>
      <c r="D2993" s="474">
        <f ca="1">D1827</f>
        <v>0</v>
      </c>
      <c r="E2993" s="474">
        <f ca="1">IF(D2992&gt;10,ROUND(D2993/12,2),D2993)</f>
        <v>0</v>
      </c>
      <c r="F2993" s="552">
        <f>Koniec_Projekt</f>
        <v>0</v>
      </c>
      <c r="G2993" s="330">
        <f>Miesiac_Koniec_Projekt</f>
        <v>0</v>
      </c>
      <c r="H2993" s="566" t="b">
        <f ca="1">SUM(K2993:X2993)=D2992</f>
        <v>1</v>
      </c>
      <c r="I2993" s="1" t="s">
        <v>739</v>
      </c>
      <c r="K2993" s="256">
        <f ca="1">IF(AND($G2992,NOT(ISTEXT($G2991)),ISNUMBER(Poczatek),ISNUMBER(Koniec_Projekt)),IFERROR(IF(LataProjekcji=$F2994,ROUND($D2992,0),ROUND(K2991*$E2993,0)),0),0)</f>
        <v>0</v>
      </c>
      <c r="L2993" s="5">
        <f ca="1">IF(AND($G2992,NOT(ISTEXT($G2991)),ISNUMBER(Poczatek),ISNUMBER(Koniec_Projekt)),IFERROR(IF(LataProjekcji=$F2994,ROUND($D2992-SUM(K2993:$K2993),0),ROUND(L2991*$E2993,0)),0),0)</f>
        <v>0</v>
      </c>
      <c r="M2993" s="5">
        <f ca="1">IF(AND($G2992,NOT(ISTEXT($G2991)),ISNUMBER(Poczatek),ISNUMBER(Koniec_Projekt)),IFERROR(IF(LataProjekcji=$F2994,ROUND($D2992-SUM($K2993:L2993),0),ROUND(M2991*$E2993,0)),0),0)</f>
        <v>0</v>
      </c>
      <c r="N2993" s="5">
        <f ca="1">IF(AND($G2992,NOT(ISTEXT($G2991)),ISNUMBER(Poczatek),ISNUMBER(Koniec_Projekt)),IFERROR(IF(LataProjekcji=$F2994,ROUND($D2992-SUM($K2993:M2993),0),ROUND(N2991*$E2993,0)),0),0)</f>
        <v>0</v>
      </c>
      <c r="O2993" s="5">
        <f ca="1">IF(AND($G2992,NOT(ISTEXT($G2991)),ISNUMBER(Poczatek),ISNUMBER(Koniec_Projekt)),IFERROR(IF(LataProjekcji=$F2994,ROUND($D2992-SUM($K2993:N2993),0),ROUND(O2991*$E2993,0)),0),0)</f>
        <v>0</v>
      </c>
      <c r="P2993" s="5">
        <f ca="1">IF(AND($G2992,NOT(ISTEXT($G2991)),ISNUMBER(Poczatek),ISNUMBER(Koniec_Projekt)),IFERROR(IF(LataProjekcji=$F2994,ROUND($D2992-SUM($K2993:O2993),0),ROUND(P2991*$E2993,0)),0),0)</f>
        <v>0</v>
      </c>
      <c r="Q2993" s="5">
        <f ca="1">IF(AND($G2992,NOT(ISTEXT($G2991)),ISNUMBER(Poczatek),ISNUMBER(Koniec_Projekt)),IFERROR(IF(LataProjekcji=$F2994,ROUND($D2992-SUM($K2993:P2993),0),ROUND(Q2991*$E2993,0)),0),0)</f>
        <v>0</v>
      </c>
      <c r="R2993" s="5">
        <f ca="1">IF(AND($G2992,NOT(ISTEXT($G2991)),ISNUMBER(Poczatek),ISNUMBER(Koniec_Projekt)),IFERROR(IF(LataProjekcji=$F2994,ROUND($D2992-SUM($K2993:Q2993),0),ROUND(R2991*$E2993,0)),0),0)</f>
        <v>0</v>
      </c>
      <c r="S2993" s="5">
        <f ca="1">IF(AND($G2992,NOT(ISTEXT($G2991)),ISNUMBER(Poczatek),ISNUMBER(Koniec_Projekt)),IFERROR(IF(LataProjekcji=$F2994,ROUND($D2992-SUM($K2993:R2993),0),ROUND(S2991*$E2993,0)),0),0)</f>
        <v>0</v>
      </c>
      <c r="T2993" s="5">
        <f ca="1">IF(AND($G2992,NOT(ISTEXT($G2991)),ISNUMBER(Poczatek),ISNUMBER(Koniec_Projekt)),IFERROR(IF(LataProjekcji=$F2994,ROUND($D2992-SUM($K2993:S2993),0),ROUND(T2991*$E2993,0)),0),0)</f>
        <v>0</v>
      </c>
      <c r="U2993" s="5">
        <f ca="1">IF(AND($G2992,NOT(ISTEXT($G2991)),ISNUMBER(Poczatek),ISNUMBER(Koniec_Projekt)),IFERROR(IF(LataProjekcji=$F2994,ROUND($D2992-SUM($K2993:T2993),0),ROUND(U2991*$E2993,0)),0),0)</f>
        <v>0</v>
      </c>
      <c r="V2993" s="5">
        <f ca="1">IF(AND($G2992,NOT(ISTEXT($G2991)),ISNUMBER(Poczatek),ISNUMBER(Koniec_Projekt)),IFERROR(IF(LataProjekcji=$F2994,ROUND($D2992-SUM($K2993:U2993),0),ROUND(V2991*$E2993,0)),0),0)</f>
        <v>0</v>
      </c>
      <c r="W2993" s="5">
        <f ca="1">IF(AND($G2992,NOT(ISTEXT($G2991)),ISNUMBER(Poczatek),ISNUMBER(Koniec_Projekt)),IFERROR(IF(LataProjekcji=$F2994,ROUND($D2992-SUM($K2993:V2993),0),ROUND(W2991*$E2993,0)),0),0)</f>
        <v>0</v>
      </c>
      <c r="X2993" s="5">
        <f ca="1">IF(AND($G2992,NOT(ISTEXT($G2991)),ISNUMBER(Poczatek),ISNUMBER(Koniec_Projekt)),IFERROR(IF(LataProjekcji=$F2994,ROUND($D2992-SUM($K2993:W2993),0),ROUND(X2991*$E2993,0)),0),0)</f>
        <v>0</v>
      </c>
    </row>
    <row r="2994" spans="1:24" hidden="1">
      <c r="B2994" s="554" t="s">
        <v>803</v>
      </c>
      <c r="D2994" s="1">
        <f ca="1">IFERROR(ROUNDUP(D2992/E2993,0),0)</f>
        <v>0</v>
      </c>
      <c r="E2994" s="1">
        <f ca="1">IF(D2994=0,0,DATEDIF(DATE(D2991,E2991,1),DATE(F2993,G2993,1),"m"))</f>
        <v>0</v>
      </c>
      <c r="F2994" s="1" t="str">
        <f ca="1">IFERROR(YEAR(G2991),"brak daty")</f>
        <v>brak daty</v>
      </c>
      <c r="G2994" s="1" t="str">
        <f ca="1">IFERROR(MONTH(G2991),"brak daty")</f>
        <v>brak daty</v>
      </c>
      <c r="I2994" s="1" t="s">
        <v>444</v>
      </c>
      <c r="K2994" s="5">
        <f ca="1">IF(AND($G2992,NOT(ISTEXT($G2991)),ISNUMBER(Poczatek),ISNUMBER(Koniec_Projekt)),IFERROR(IF(LataProjekcji=$F2993,IF(AND($G2993=$G2994,$F2993=$F2994),ROUND($D2992-SUM($K2994),0),ROUND(K2992*$E2993,0)),IF(LataProjekcji&gt;$F2993,0,ROUND(K2992*$E2993,0))),0),0)</f>
        <v>0</v>
      </c>
      <c r="L2994" s="5">
        <f ca="1">IF(AND($G2992,NOT(ISTEXT($G2991)),ISNUMBER(Poczatek),ISNUMBER(Koniec_Projekt)),IFERROR(IF(LataProjekcji=$F2993,IF(AND($G2993=$G2994,$F2993=$F2994),ROUND($D2992-SUM($K2994:K2994),0),ROUND(L2992*$E2993,0)),IF(LataProjekcji&gt;$F2993,0,ROUND(L2992*$E2993,0))),0),0)</f>
        <v>0</v>
      </c>
      <c r="M2994" s="5">
        <f ca="1">IF(AND($G2992,NOT(ISTEXT($G2991)),ISNUMBER(Poczatek),ISNUMBER(Koniec_Projekt)),IFERROR(IF(LataProjekcji=$F2993,IF(AND($G2993=$G2994,$F2993=$F2994),ROUND($D2992-SUM($K2994:L2994),0),ROUND(M2992*$E2993,0)),IF(LataProjekcji&gt;$F2993,0,ROUND(M2992*$E2993,0))),0),0)</f>
        <v>0</v>
      </c>
      <c r="N2994" s="5">
        <f ca="1">IF(AND($G2992,NOT(ISTEXT($G2991)),ISNUMBER(Poczatek),ISNUMBER(Koniec_Projekt)),IFERROR(IF(LataProjekcji=$F2993,IF(AND($G2993=$G2994,$F2993=$F2994),ROUND($D2992-SUM($K2994:M2994),0),ROUND(N2992*$E2993,0)),IF(LataProjekcji&gt;$F2993,0,ROUND(N2992*$E2993,0))),0),0)</f>
        <v>0</v>
      </c>
      <c r="O2994" s="5">
        <f ca="1">IF(AND($G2992,NOT(ISTEXT($G2991)),ISNUMBER(Poczatek),ISNUMBER(Koniec_Projekt)),IFERROR(IF(LataProjekcji=$F2993,IF(AND($G2993=$G2994,$F2993=$F2994),ROUND($D2992-SUM($K2994:N2994),0),ROUND(O2992*$E2993,0)),IF(LataProjekcji&gt;$F2993,0,ROUND(O2992*$E2993,0))),0),0)</f>
        <v>0</v>
      </c>
      <c r="P2994" s="5">
        <f ca="1">IF(AND($G2992,NOT(ISTEXT($G2991)),ISNUMBER(Poczatek),ISNUMBER(Koniec_Projekt)),IFERROR(IF(LataProjekcji=$F2993,IF(AND($G2993=$G2994,$F2993=$F2994),ROUND($D2992-SUM($K2994:O2994),0),ROUND(P2992*$E2993,0)),IF(LataProjekcji&gt;$F2993,0,ROUND(P2992*$E2993,0))),0),0)</f>
        <v>0</v>
      </c>
      <c r="Q2994" s="5">
        <f ca="1">IF(AND($G2992,NOT(ISTEXT($G2991)),ISNUMBER(Poczatek),ISNUMBER(Koniec_Projekt)),IFERROR(IF(LataProjekcji=$F2993,IF(AND($G2993=$G2994,$F2993=$F2994),ROUND($D2992-SUM($K2994:P2994),0),ROUND(Q2992*$E2993,0)),IF(LataProjekcji&gt;$F2993,0,ROUND(Q2992*$E2993,0))),0),0)</f>
        <v>0</v>
      </c>
      <c r="R2994" s="5">
        <f ca="1">IF(AND($G2992,NOT(ISTEXT($G2991)),ISNUMBER(Poczatek),ISNUMBER(Koniec_Projekt)),IFERROR(IF(LataProjekcji=$F2993,IF(AND($G2993=$G2994,$F2993=$F2994),ROUND($D2992-SUM($K2994:Q2994),0),ROUND(R2992*$E2993,0)),IF(LataProjekcji&gt;$F2993,0,ROUND(R2992*$E2993,0))),0),0)</f>
        <v>0</v>
      </c>
      <c r="S2994" s="5">
        <f ca="1">IF(AND($G2992,NOT(ISTEXT($G2991)),ISNUMBER(Poczatek),ISNUMBER(Koniec_Projekt)),IFERROR(IF(LataProjekcji=$F2993,IF(AND($G2993=$G2994,$F2993=$F2994),ROUND($D2992-SUM($K2994:R2994),0),ROUND(S2992*$E2993,0)),IF(LataProjekcji&gt;$F2993,0,ROUND(S2992*$E2993,0))),0),0)</f>
        <v>0</v>
      </c>
      <c r="T2994" s="5">
        <f ca="1">IF(AND($G2992,NOT(ISTEXT($G2991)),ISNUMBER(Poczatek),ISNUMBER(Koniec_Projekt)),IFERROR(IF(LataProjekcji=$F2993,IF(AND($G2993=$G2994,$F2993=$F2994),ROUND($D2992-SUM($K2994:S2994),0),ROUND(T2992*$E2993,0)),IF(LataProjekcji&gt;$F2993,0,ROUND(T2992*$E2993,0))),0),0)</f>
        <v>0</v>
      </c>
      <c r="U2994" s="5">
        <f ca="1">IF(AND($G2992,NOT(ISTEXT($G2991)),ISNUMBER(Poczatek),ISNUMBER(Koniec_Projekt)),IFERROR(IF(LataProjekcji=$F2993,IF(AND($G2993=$G2994,$F2993=$F2994),ROUND($D2992-SUM($K2994:T2994),0),ROUND(U2992*$E2993,0)),IF(LataProjekcji&gt;$F2993,0,ROUND(U2992*$E2993,0))),0),0)</f>
        <v>0</v>
      </c>
      <c r="V2994" s="5">
        <f ca="1">IF(AND($G2992,NOT(ISTEXT($G2991)),ISNUMBER(Poczatek),ISNUMBER(Koniec_Projekt)),IFERROR(IF(LataProjekcji=$F2993,IF(AND($G2993=$G2994,$F2993=$F2994),ROUND($D2992-SUM($K2994:U2994),0),ROUND(V2992*$E2993,0)),IF(LataProjekcji&gt;$F2993,0,ROUND(V2992*$E2993,0))),0),0)</f>
        <v>0</v>
      </c>
      <c r="W2994" s="5">
        <f ca="1">IF(AND($G2992,NOT(ISTEXT($G2991)),ISNUMBER(Poczatek),ISNUMBER(Koniec_Projekt)),IFERROR(IF(LataProjekcji=$F2993,IF(AND($G2993=$G2994,$F2993=$F2994),ROUND($D2992-SUM($K2994:V2994),0),ROUND(W2992*$E2993,0)),IF(LataProjekcji&gt;$F2993,0,ROUND(W2992*$E2993,0))),0),0)</f>
        <v>0</v>
      </c>
      <c r="X2994" s="5">
        <f ca="1">IF(AND($G2992,NOT(ISTEXT($G2991)),ISNUMBER(Poczatek),ISNUMBER(Koniec_Projekt)),IFERROR(IF(LataProjekcji=$F2993,IF(AND($G2993=$G2994,$F2993=$F2994),ROUND($D2992-SUM($K2994:W2994),0),ROUND(X2992*$E2993,0)),IF(LataProjekcji&gt;$F2993,0,ROUND(X2992*$E2993,0))),0),0)</f>
        <v>0</v>
      </c>
    </row>
    <row r="2995" spans="1:24" ht="12.75" hidden="1" thickBot="1">
      <c r="B2995" s="555" t="s">
        <v>804</v>
      </c>
      <c r="C2995" s="556"/>
      <c r="D2995" s="557">
        <f ca="1">IF(D2992&gt;10,ROUND((D2994-1)*E2993,0),E2993)</f>
        <v>0</v>
      </c>
      <c r="E2995" s="557">
        <f ca="1">D2992-D2995</f>
        <v>0</v>
      </c>
      <c r="F2995" s="556"/>
      <c r="G2995" s="556"/>
      <c r="H2995" s="556"/>
      <c r="I2995" s="556"/>
      <c r="J2995" s="556"/>
      <c r="K2995" s="556"/>
      <c r="L2995" s="556"/>
      <c r="M2995" s="556"/>
      <c r="N2995" s="556"/>
      <c r="O2995" s="556"/>
      <c r="P2995" s="556"/>
      <c r="Q2995" s="556"/>
      <c r="R2995" s="556"/>
      <c r="S2995" s="556"/>
      <c r="T2995" s="556"/>
      <c r="U2995" s="556"/>
      <c r="V2995" s="556"/>
      <c r="W2995" s="556"/>
      <c r="X2995" s="556"/>
    </row>
    <row r="2996" spans="1:24" ht="12.75" hidden="1" thickTop="1"/>
    <row r="2998" spans="1:24" ht="12.75" hidden="1" thickBot="1">
      <c r="A2998" s="561"/>
      <c r="B2998" s="558" t="str">
        <f ca="1">"nazwa ST: "&amp;B1843</f>
        <v xml:space="preserve">nazwa ST: </v>
      </c>
      <c r="C2998" s="558"/>
      <c r="D2998" s="559">
        <f>D1843</f>
        <v>1564</v>
      </c>
      <c r="E2998" s="558"/>
      <c r="F2998" s="558"/>
      <c r="G2998" s="558"/>
      <c r="H2998" s="558"/>
      <c r="I2998" s="558"/>
      <c r="J2998" s="558"/>
      <c r="K2998" s="567" t="str">
        <f t="shared" ref="K2998:X2998" si="1807">LataProjekcji</f>
        <v>Uzupełnij dane</v>
      </c>
      <c r="L2998" s="567" t="str">
        <f t="shared" si="1807"/>
        <v/>
      </c>
      <c r="M2998" s="567" t="str">
        <f t="shared" si="1807"/>
        <v/>
      </c>
      <c r="N2998" s="567" t="str">
        <f t="shared" si="1807"/>
        <v/>
      </c>
      <c r="O2998" s="567" t="str">
        <f t="shared" si="1807"/>
        <v/>
      </c>
      <c r="P2998" s="567" t="str">
        <f t="shared" si="1807"/>
        <v/>
      </c>
      <c r="Q2998" s="567" t="str">
        <f t="shared" si="1807"/>
        <v/>
      </c>
      <c r="R2998" s="567" t="str">
        <f t="shared" si="1807"/>
        <v/>
      </c>
      <c r="S2998" s="567" t="str">
        <f t="shared" si="1807"/>
        <v/>
      </c>
      <c r="T2998" s="567" t="str">
        <f t="shared" si="1807"/>
        <v/>
      </c>
      <c r="U2998" s="567" t="str">
        <f t="shared" si="1807"/>
        <v/>
      </c>
      <c r="V2998" s="567" t="str">
        <f t="shared" si="1807"/>
        <v/>
      </c>
      <c r="W2998" s="567" t="str">
        <f t="shared" si="1807"/>
        <v/>
      </c>
      <c r="X2998" s="567" t="str">
        <f t="shared" si="1807"/>
        <v/>
      </c>
    </row>
    <row r="2999" spans="1:24" hidden="1">
      <c r="B2999" s="554" t="s">
        <v>805</v>
      </c>
      <c r="D2999" s="1">
        <f ca="1">D1844</f>
        <v>0</v>
      </c>
      <c r="E2999" s="1">
        <f ca="1">E1844</f>
        <v>0</v>
      </c>
      <c r="F2999" s="1">
        <f ca="1">IF(D3000&gt;10,F1844,1)</f>
        <v>1</v>
      </c>
      <c r="G2999" s="553" t="str">
        <f ca="1">IF(OR(ISBLANK(OFFSET($E$269,$D2998,0)),ISTEXT(OFFSET($E$269,$D2998,0))),"brak daty",IF(D3000&gt;10,EDATE(OFFSET($E$269,$D2998,0),D3002),DATE(D2999,E2999,1)))</f>
        <v>brak daty</v>
      </c>
      <c r="H2999" s="566" t="b">
        <f ca="1">SUM(K2999:X2999)=D3002</f>
        <v>1</v>
      </c>
      <c r="I2999" s="1" t="s">
        <v>801</v>
      </c>
      <c r="K2999" s="5">
        <f ca="1">IF(AND($G3000,NOT(ISTEXT($G2999)),ISNUMBER(Poczatek),ISNUMBER(Koniec_Projekt)),IFERROR(IF($D2999=LataProjekcji,$F2999,IF($D2999&lt;LataProjekcji,IF((SUM(K2999)+12)&lt;$D3002,12,$D3002-SUM(K2999)),0)),0),0)</f>
        <v>0</v>
      </c>
      <c r="L2999" s="5">
        <f ca="1">IF(AND($G3000,NOT(ISTEXT($G2999)),ISNUMBER(Poczatek),ISNUMBER(Koniec_Projekt)),IFERROR(IF($D2999=LataProjekcji,$F2999,IF($D2999&lt;LataProjekcji,IF((SUM($K2999:K2999)+12)&lt;$D3002,12,$D3002-SUM($K2999:K2999)),0)),0),0)</f>
        <v>0</v>
      </c>
      <c r="M2999" s="5">
        <f ca="1">IF(AND($G3000,NOT(ISTEXT($G2999)),ISNUMBER(Poczatek),ISNUMBER(Koniec_Projekt)),IFERROR(IF($D2999=LataProjekcji,$F2999,IF($D2999&lt;LataProjekcji,IF((SUM($K2999:L2999)+12)&lt;$D3002,12,$D3002-SUM($K2999:L2999)),0)),0),0)</f>
        <v>0</v>
      </c>
      <c r="N2999" s="5">
        <f ca="1">IF(AND($G3000,NOT(ISTEXT($G2999)),ISNUMBER(Poczatek),ISNUMBER(Koniec_Projekt)),IFERROR(IF($D2999=LataProjekcji,$F2999,IF($D2999&lt;LataProjekcji,IF((SUM($K2999:M2999)+12)&lt;$D3002,12,$D3002-SUM($K2999:M2999)),0)),0),0)</f>
        <v>0</v>
      </c>
      <c r="O2999" s="5">
        <f ca="1">IF(AND($G3000,NOT(ISTEXT($G2999)),ISNUMBER(Poczatek),ISNUMBER(Koniec_Projekt)),IFERROR(IF($D2999=LataProjekcji,$F2999,IF($D2999&lt;LataProjekcji,IF((SUM($K2999:N2999)+12)&lt;$D3002,12,$D3002-SUM($K2999:N2999)),0)),0),0)</f>
        <v>0</v>
      </c>
      <c r="P2999" s="5">
        <f ca="1">IF(AND($G3000,NOT(ISTEXT($G2999)),ISNUMBER(Poczatek),ISNUMBER(Koniec_Projekt)),IFERROR(IF($D2999=LataProjekcji,$F2999,IF($D2999&lt;LataProjekcji,IF((SUM($K2999:O2999)+12)&lt;$D3002,12,$D3002-SUM($K2999:O2999)),0)),0),0)</f>
        <v>0</v>
      </c>
      <c r="Q2999" s="5">
        <f ca="1">IF(AND($G3000,NOT(ISTEXT($G2999)),ISNUMBER(Poczatek),ISNUMBER(Koniec_Projekt)),IFERROR(IF($D2999=LataProjekcji,$F2999,IF($D2999&lt;LataProjekcji,IF((SUM($K2999:P2999)+12)&lt;$D3002,12,$D3002-SUM($K2999:P2999)),0)),0),0)</f>
        <v>0</v>
      </c>
      <c r="R2999" s="5">
        <f ca="1">IF(AND($G3000,NOT(ISTEXT($G2999)),ISNUMBER(Poczatek),ISNUMBER(Koniec_Projekt)),IFERROR(IF($D2999=LataProjekcji,$F2999,IF($D2999&lt;LataProjekcji,IF((SUM($K2999:Q2999)+12)&lt;$D3002,12,$D3002-SUM($K2999:Q2999)),0)),0),0)</f>
        <v>0</v>
      </c>
      <c r="S2999" s="5">
        <f ca="1">IF(AND($G3000,NOT(ISTEXT($G2999)),ISNUMBER(Poczatek),ISNUMBER(Koniec_Projekt)),IFERROR(IF($D2999=LataProjekcji,$F2999,IF($D2999&lt;LataProjekcji,IF((SUM($K2999:R2999)+12)&lt;$D3002,12,$D3002-SUM($K2999:R2999)),0)),0),0)</f>
        <v>0</v>
      </c>
      <c r="T2999" s="5">
        <f ca="1">IF(AND($G3000,NOT(ISTEXT($G2999)),ISNUMBER(Poczatek),ISNUMBER(Koniec_Projekt)),IFERROR(IF($D2999=LataProjekcji,$F2999,IF($D2999&lt;LataProjekcji,IF((SUM($K2999:S2999)+12)&lt;$D3002,12,$D3002-SUM($K2999:S2999)),0)),0),0)</f>
        <v>0</v>
      </c>
      <c r="U2999" s="5">
        <f ca="1">IF(AND($G3000,NOT(ISTEXT($G2999)),ISNUMBER(Poczatek),ISNUMBER(Koniec_Projekt)),IFERROR(IF($D2999=LataProjekcji,$F2999,IF($D2999&lt;LataProjekcji,IF((SUM($K2999:T2999)+12)&lt;$D3002,12,$D3002-SUM($K2999:T2999)),0)),0),0)</f>
        <v>0</v>
      </c>
      <c r="V2999" s="5">
        <f ca="1">IF(AND($G3000,NOT(ISTEXT($G2999)),ISNUMBER(Poczatek),ISNUMBER(Koniec_Projekt)),IFERROR(IF($D2999=LataProjekcji,$F2999,IF($D2999&lt;LataProjekcji,IF((SUM($K2999:U2999)+12)&lt;$D3002,12,$D3002-SUM($K2999:U2999)),0)),0),0)</f>
        <v>0</v>
      </c>
      <c r="W2999" s="5">
        <f ca="1">IF(AND($G3000,NOT(ISTEXT($G2999)),ISNUMBER(Poczatek),ISNUMBER(Koniec_Projekt)),IFERROR(IF($D2999=LataProjekcji,$F2999,IF($D2999&lt;LataProjekcji,IF((SUM($K2999:V2999)+12)&lt;$D3002,12,$D3002-SUM($K2999:V2999)),0)),0),0)</f>
        <v>0</v>
      </c>
      <c r="X2999" s="5">
        <f ca="1">IF(AND($G3000,NOT(ISTEXT($G2999)),ISNUMBER(Poczatek),ISNUMBER(Koniec_Projekt)),IFERROR(IF($D2999=LataProjekcji,$F2999,IF($D2999&lt;LataProjekcji,IF((SUM($K2999:W2999)+12)&lt;$D3002,12,$D3002-SUM($K2999:W2999)),0)),0),0)</f>
        <v>0</v>
      </c>
    </row>
    <row r="3000" spans="1:24" hidden="1">
      <c r="B3000" s="554" t="s">
        <v>807</v>
      </c>
      <c r="D3000" s="5">
        <f ca="1">D1845</f>
        <v>0</v>
      </c>
      <c r="E3000" s="474">
        <f ca="1">E1845</f>
        <v>0</v>
      </c>
      <c r="F3000" s="474">
        <f ca="1">F1845</f>
        <v>0</v>
      </c>
      <c r="G3000" s="1" t="b">
        <f>NOT(ISBLANK(am_maszyny))</f>
        <v>0</v>
      </c>
      <c r="H3000" s="566" t="b">
        <f ca="1">SUM(K3000:X3000)=E3002</f>
        <v>1</v>
      </c>
      <c r="I3000" s="1" t="s">
        <v>802</v>
      </c>
      <c r="K3000" s="565">
        <f ca="1">IF(AND($G3000,NOT(ISTEXT($G2999)),ISNUMBER(Poczatek),ISNUMBER(Koniec_Projekt)),IFERROR(IF($D2999=LataProjekcji,IF($F2999&gt;$E3002,$E3002,$F2999),IF($D3002&gt;=$E3002,(IF($D2999&lt;LataProjekcji,IF((SUM(J3000:$K3000)+12)&lt;$E3002,12,$E3002-SUM(J3000:$K3000)),0)),(IF($D2999&lt;LataProjekcji,IF((SUM(J3000:$K3000)+12)&lt;$D3002,12,$D3002-SUM(J3000:$K3000)),0)))),0),0)</f>
        <v>0</v>
      </c>
      <c r="L3000" s="565">
        <f ca="1">IF(AND($G3000,NOT(ISTEXT($G2999)),ISNUMBER(Poczatek),ISNUMBER(Koniec_Projekt)),IFERROR(IF($D2999=LataProjekcji,IF($F2999&gt;$E3002,$E3002,$F2999),IF($D3002&gt;=$E3002,(IF($D2999&lt;LataProjekcji,IF((SUM($K3000:K3000)+12)&lt;$E3002,12,$E3002-SUM($K3000:K3000)),0)),(IF($D2999&lt;LataProjekcji,IF((SUM($K3000:K3000)+12)&lt;$D3002,12,$D3002-SUM($K3000:K3000)),0)))),0),0)</f>
        <v>0</v>
      </c>
      <c r="M3000" s="565">
        <f ca="1">IF(AND($G3000,NOT(ISTEXT($G2999)),ISNUMBER(Poczatek),ISNUMBER(Koniec_Projekt)),IFERROR(IF($D2999=LataProjekcji,IF($F2999&gt;$E3002,$E3002,$F2999),IF($D3002&gt;=$E3002,(IF($D2999&lt;LataProjekcji,IF((SUM($K3000:L3000)+12)&lt;$E3002,12,$E3002-SUM($K3000:L3000)),0)),(IF($D2999&lt;LataProjekcji,IF((SUM($K3000:L3000)+12)&lt;$D3002,12,$D3002-SUM($K3000:L3000)),0)))),0),0)</f>
        <v>0</v>
      </c>
      <c r="N3000" s="565">
        <f ca="1">IF(AND($G3000,NOT(ISTEXT($G2999)),ISNUMBER(Poczatek),ISNUMBER(Koniec_Projekt)),IFERROR(IF($D2999=LataProjekcji,IF($F2999&gt;$E3002,$E3002,$F2999),IF($D3002&gt;=$E3002,(IF($D2999&lt;LataProjekcji,IF((SUM($K3000:M3000)+12)&lt;$E3002,12,$E3002-SUM($K3000:M3000)),0)),(IF($D2999&lt;LataProjekcji,IF((SUM($K3000:M3000)+12)&lt;$D3002,12,$D3002-SUM($K3000:M3000)),0)))),0),0)</f>
        <v>0</v>
      </c>
      <c r="O3000" s="565">
        <f ca="1">IF(AND($G3000,NOT(ISTEXT($G2999)),ISNUMBER(Poczatek),ISNUMBER(Koniec_Projekt)),IFERROR(IF($D2999=LataProjekcji,IF($F2999&gt;$E3002,$E3002,$F2999),IF($D3002&gt;=$E3002,(IF($D2999&lt;LataProjekcji,IF((SUM($K3000:N3000)+12)&lt;$E3002,12,$E3002-SUM($K3000:N3000)),0)),(IF($D2999&lt;LataProjekcji,IF((SUM($K3000:N3000)+12)&lt;$D3002,12,$D3002-SUM($K3000:N3000)),0)))),0),0)</f>
        <v>0</v>
      </c>
      <c r="P3000" s="565">
        <f ca="1">IF(AND($G3000,NOT(ISTEXT($G2999)),ISNUMBER(Poczatek),ISNUMBER(Koniec_Projekt)),IFERROR(IF($D2999=LataProjekcji,IF($F2999&gt;$E3002,$E3002,$F2999),IF($D3002&gt;=$E3002,(IF($D2999&lt;LataProjekcji,IF((SUM($K3000:O3000)+12)&lt;$E3002,12,$E3002-SUM($K3000:O3000)),0)),(IF($D2999&lt;LataProjekcji,IF((SUM($K3000:O3000)+12)&lt;$D3002,12,$D3002-SUM($K3000:O3000)),0)))),0),0)</f>
        <v>0</v>
      </c>
      <c r="Q3000" s="565">
        <f ca="1">IF(AND($G3000,NOT(ISTEXT($G2999)),ISNUMBER(Poczatek),ISNUMBER(Koniec_Projekt)),IFERROR(IF($D2999=LataProjekcji,IF($F2999&gt;$E3002,$E3002,$F2999),IF($D3002&gt;=$E3002,(IF($D2999&lt;LataProjekcji,IF((SUM($K3000:P3000)+12)&lt;$E3002,12,$E3002-SUM($K3000:P3000)),0)),(IF($D2999&lt;LataProjekcji,IF((SUM($K3000:P3000)+12)&lt;$D3002,12,$D3002-SUM($K3000:P3000)),0)))),0),0)</f>
        <v>0</v>
      </c>
      <c r="R3000" s="565">
        <f ca="1">IF(AND($G3000,NOT(ISTEXT($G2999)),ISNUMBER(Poczatek),ISNUMBER(Koniec_Projekt)),IFERROR(IF($D2999=LataProjekcji,IF($F2999&gt;$E3002,$E3002,$F2999),IF($D3002&gt;=$E3002,(IF($D2999&lt;LataProjekcji,IF((SUM($K3000:Q3000)+12)&lt;$E3002,12,$E3002-SUM($K3000:Q3000)),0)),(IF($D2999&lt;LataProjekcji,IF((SUM($K3000:Q3000)+12)&lt;$D3002,12,$D3002-SUM($K3000:Q3000)),0)))),0),0)</f>
        <v>0</v>
      </c>
      <c r="S3000" s="565">
        <f ca="1">IF(AND($G3000,NOT(ISTEXT($G2999)),ISNUMBER(Poczatek),ISNUMBER(Koniec_Projekt)),IFERROR(IF($D2999=LataProjekcji,IF($F2999&gt;$E3002,$E3002,$F2999),IF($D3002&gt;=$E3002,(IF($D2999&lt;LataProjekcji,IF((SUM($K3000:R3000)+12)&lt;$E3002,12,$E3002-SUM($K3000:R3000)),0)),(IF($D2999&lt;LataProjekcji,IF((SUM($K3000:R3000)+12)&lt;$D3002,12,$D3002-SUM($K3000:R3000)),0)))),0),0)</f>
        <v>0</v>
      </c>
      <c r="T3000" s="565">
        <f ca="1">IF(AND($G3000,NOT(ISTEXT($G2999)),ISNUMBER(Poczatek),ISNUMBER(Koniec_Projekt)),IFERROR(IF($D2999=LataProjekcji,IF($F2999&gt;$E3002,$E3002,$F2999),IF($D3002&gt;=$E3002,(IF($D2999&lt;LataProjekcji,IF((SUM($K3000:S3000)+12)&lt;$E3002,12,$E3002-SUM($K3000:S3000)),0)),(IF($D2999&lt;LataProjekcji,IF((SUM($K3000:S3000)+12)&lt;$D3002,12,$D3002-SUM($K3000:S3000)),0)))),0),0)</f>
        <v>0</v>
      </c>
      <c r="U3000" s="565">
        <f ca="1">IF(AND($G3000,NOT(ISTEXT($G2999)),ISNUMBER(Poczatek),ISNUMBER(Koniec_Projekt)),IFERROR(IF($D2999=LataProjekcji,IF($F2999&gt;$E3002,$E3002,$F2999),IF($D3002&gt;=$E3002,(IF($D2999&lt;LataProjekcji,IF((SUM($K3000:T3000)+12)&lt;$E3002,12,$E3002-SUM($K3000:T3000)),0)),(IF($D2999&lt;LataProjekcji,IF((SUM($K3000:T3000)+12)&lt;$D3002,12,$D3002-SUM($K3000:T3000)),0)))),0),0)</f>
        <v>0</v>
      </c>
      <c r="V3000" s="565">
        <f ca="1">IF(AND($G3000,NOT(ISTEXT($G2999)),ISNUMBER(Poczatek),ISNUMBER(Koniec_Projekt)),IFERROR(IF($D2999=LataProjekcji,IF($F2999&gt;$E3002,$E3002,$F2999),IF($D3002&gt;=$E3002,(IF($D2999&lt;LataProjekcji,IF((SUM($K3000:U3000)+12)&lt;$E3002,12,$E3002-SUM($K3000:U3000)),0)),(IF($D2999&lt;LataProjekcji,IF((SUM($K3000:U3000)+12)&lt;$D3002,12,$D3002-SUM($K3000:U3000)),0)))),0),0)</f>
        <v>0</v>
      </c>
      <c r="W3000" s="565">
        <f ca="1">IF(AND($G3000,NOT(ISTEXT($G2999)),ISNUMBER(Poczatek),ISNUMBER(Koniec_Projekt)),IFERROR(IF($D2999=LataProjekcji,IF($F2999&gt;$E3002,$E3002,$F2999),IF($D3002&gt;=$E3002,(IF($D2999&lt;LataProjekcji,IF((SUM($K3000:V3000)+12)&lt;$E3002,12,$E3002-SUM($K3000:V3000)),0)),(IF($D2999&lt;LataProjekcji,IF((SUM($K3000:V3000)+12)&lt;$D3002,12,$D3002-SUM($K3000:V3000)),0)))),0),0)</f>
        <v>0</v>
      </c>
      <c r="X3000" s="565">
        <f ca="1">IF(AND($G3000,NOT(ISTEXT($G2999)),ISNUMBER(Poczatek),ISNUMBER(Koniec_Projekt)),IFERROR(IF($D2999=LataProjekcji,IF($F2999&gt;$E3002,$E3002,$F2999),IF($D3002&gt;=$E3002,(IF($D2999&lt;LataProjekcji,IF((SUM($K3000:W3000)+12)&lt;$E3002,12,$E3002-SUM($K3000:W3000)),0)),(IF($D2999&lt;LataProjekcji,IF((SUM($K3000:W3000)+12)&lt;$D3002,12,$D3002-SUM($K3000:W3000)),0)))),0),0)</f>
        <v>0</v>
      </c>
    </row>
    <row r="3001" spans="1:24" hidden="1">
      <c r="B3001" s="554" t="s">
        <v>806</v>
      </c>
      <c r="D3001" s="474">
        <f ca="1">D1846</f>
        <v>0</v>
      </c>
      <c r="E3001" s="474">
        <f ca="1">IF(D3000&gt;10,ROUND(D3001/12,2),D3001)</f>
        <v>0</v>
      </c>
      <c r="F3001" s="552">
        <f>Koniec_Projekt</f>
        <v>0</v>
      </c>
      <c r="G3001" s="330">
        <f>Miesiac_Koniec_Projekt</f>
        <v>0</v>
      </c>
      <c r="H3001" s="566" t="b">
        <f ca="1">SUM(K3001:X3001)=D3000</f>
        <v>1</v>
      </c>
      <c r="I3001" s="1" t="s">
        <v>739</v>
      </c>
      <c r="K3001" s="256">
        <f ca="1">IF(AND($G3000,NOT(ISTEXT($G2999)),ISNUMBER(Poczatek),ISNUMBER(Koniec_Projekt)),IFERROR(IF(LataProjekcji=$F3002,ROUND($D3000,0),ROUND(K2999*$E3001,0)),0),0)</f>
        <v>0</v>
      </c>
      <c r="L3001" s="5">
        <f ca="1">IF(AND($G3000,NOT(ISTEXT($G2999)),ISNUMBER(Poczatek),ISNUMBER(Koniec_Projekt)),IFERROR(IF(LataProjekcji=$F3002,ROUND($D3000-SUM(K3001:$K3001),0),ROUND(L2999*$E3001,0)),0),0)</f>
        <v>0</v>
      </c>
      <c r="M3001" s="5">
        <f ca="1">IF(AND($G3000,NOT(ISTEXT($G2999)),ISNUMBER(Poczatek),ISNUMBER(Koniec_Projekt)),IFERROR(IF(LataProjekcji=$F3002,ROUND($D3000-SUM($K3001:L3001),0),ROUND(M2999*$E3001,0)),0),0)</f>
        <v>0</v>
      </c>
      <c r="N3001" s="5">
        <f ca="1">IF(AND($G3000,NOT(ISTEXT($G2999)),ISNUMBER(Poczatek),ISNUMBER(Koniec_Projekt)),IFERROR(IF(LataProjekcji=$F3002,ROUND($D3000-SUM($K3001:M3001),0),ROUND(N2999*$E3001,0)),0),0)</f>
        <v>0</v>
      </c>
      <c r="O3001" s="5">
        <f ca="1">IF(AND($G3000,NOT(ISTEXT($G2999)),ISNUMBER(Poczatek),ISNUMBER(Koniec_Projekt)),IFERROR(IF(LataProjekcji=$F3002,ROUND($D3000-SUM($K3001:N3001),0),ROUND(O2999*$E3001,0)),0),0)</f>
        <v>0</v>
      </c>
      <c r="P3001" s="5">
        <f ca="1">IF(AND($G3000,NOT(ISTEXT($G2999)),ISNUMBER(Poczatek),ISNUMBER(Koniec_Projekt)),IFERROR(IF(LataProjekcji=$F3002,ROUND($D3000-SUM($K3001:O3001),0),ROUND(P2999*$E3001,0)),0),0)</f>
        <v>0</v>
      </c>
      <c r="Q3001" s="5">
        <f ca="1">IF(AND($G3000,NOT(ISTEXT($G2999)),ISNUMBER(Poczatek),ISNUMBER(Koniec_Projekt)),IFERROR(IF(LataProjekcji=$F3002,ROUND($D3000-SUM($K3001:P3001),0),ROUND(Q2999*$E3001,0)),0),0)</f>
        <v>0</v>
      </c>
      <c r="R3001" s="5">
        <f ca="1">IF(AND($G3000,NOT(ISTEXT($G2999)),ISNUMBER(Poczatek),ISNUMBER(Koniec_Projekt)),IFERROR(IF(LataProjekcji=$F3002,ROUND($D3000-SUM($K3001:Q3001),0),ROUND(R2999*$E3001,0)),0),0)</f>
        <v>0</v>
      </c>
      <c r="S3001" s="5">
        <f ca="1">IF(AND($G3000,NOT(ISTEXT($G2999)),ISNUMBER(Poczatek),ISNUMBER(Koniec_Projekt)),IFERROR(IF(LataProjekcji=$F3002,ROUND($D3000-SUM($K3001:R3001),0),ROUND(S2999*$E3001,0)),0),0)</f>
        <v>0</v>
      </c>
      <c r="T3001" s="5">
        <f ca="1">IF(AND($G3000,NOT(ISTEXT($G2999)),ISNUMBER(Poczatek),ISNUMBER(Koniec_Projekt)),IFERROR(IF(LataProjekcji=$F3002,ROUND($D3000-SUM($K3001:S3001),0),ROUND(T2999*$E3001,0)),0),0)</f>
        <v>0</v>
      </c>
      <c r="U3001" s="5">
        <f ca="1">IF(AND($G3000,NOT(ISTEXT($G2999)),ISNUMBER(Poczatek),ISNUMBER(Koniec_Projekt)),IFERROR(IF(LataProjekcji=$F3002,ROUND($D3000-SUM($K3001:T3001),0),ROUND(U2999*$E3001,0)),0),0)</f>
        <v>0</v>
      </c>
      <c r="V3001" s="5">
        <f ca="1">IF(AND($G3000,NOT(ISTEXT($G2999)),ISNUMBER(Poczatek),ISNUMBER(Koniec_Projekt)),IFERROR(IF(LataProjekcji=$F3002,ROUND($D3000-SUM($K3001:U3001),0),ROUND(V2999*$E3001,0)),0),0)</f>
        <v>0</v>
      </c>
      <c r="W3001" s="5">
        <f ca="1">IF(AND($G3000,NOT(ISTEXT($G2999)),ISNUMBER(Poczatek),ISNUMBER(Koniec_Projekt)),IFERROR(IF(LataProjekcji=$F3002,ROUND($D3000-SUM($K3001:V3001),0),ROUND(W2999*$E3001,0)),0),0)</f>
        <v>0</v>
      </c>
      <c r="X3001" s="5">
        <f ca="1">IF(AND($G3000,NOT(ISTEXT($G2999)),ISNUMBER(Poczatek),ISNUMBER(Koniec_Projekt)),IFERROR(IF(LataProjekcji=$F3002,ROUND($D3000-SUM($K3001:W3001),0),ROUND(X2999*$E3001,0)),0),0)</f>
        <v>0</v>
      </c>
    </row>
    <row r="3002" spans="1:24" hidden="1">
      <c r="B3002" s="554" t="s">
        <v>803</v>
      </c>
      <c r="D3002" s="1">
        <f ca="1">IFERROR(ROUNDUP(D3000/E3001,0),0)</f>
        <v>0</v>
      </c>
      <c r="E3002" s="1">
        <f ca="1">IF(D3002=0,0,DATEDIF(DATE(D2999,E2999,1),DATE(F3001,G3001,1),"m"))</f>
        <v>0</v>
      </c>
      <c r="F3002" s="1" t="str">
        <f ca="1">IFERROR(YEAR(G2999),"brak daty")</f>
        <v>brak daty</v>
      </c>
      <c r="G3002" s="1" t="str">
        <f ca="1">IFERROR(MONTH(G2999),"brak daty")</f>
        <v>brak daty</v>
      </c>
      <c r="I3002" s="1" t="s">
        <v>444</v>
      </c>
      <c r="K3002" s="5">
        <f ca="1">IF(AND($G3000,NOT(ISTEXT($G2999)),ISNUMBER(Poczatek),ISNUMBER(Koniec_Projekt)),IFERROR(IF(LataProjekcji=$F3001,IF(AND($G3001=$G3002,$F3001=$F3002),ROUND($D3000-SUM($K3002),0),ROUND(K3000*$E3001,0)),IF(LataProjekcji&gt;$F3001,0,ROUND(K3000*$E3001,0))),0),0)</f>
        <v>0</v>
      </c>
      <c r="L3002" s="5">
        <f ca="1">IF(AND($G3000,NOT(ISTEXT($G2999)),ISNUMBER(Poczatek),ISNUMBER(Koniec_Projekt)),IFERROR(IF(LataProjekcji=$F3001,IF(AND($G3001=$G3002,$F3001=$F3002),ROUND($D3000-SUM($K3002:K3002),0),ROUND(L3000*$E3001,0)),IF(LataProjekcji&gt;$F3001,0,ROUND(L3000*$E3001,0))),0),0)</f>
        <v>0</v>
      </c>
      <c r="M3002" s="5">
        <f ca="1">IF(AND($G3000,NOT(ISTEXT($G2999)),ISNUMBER(Poczatek),ISNUMBER(Koniec_Projekt)),IFERROR(IF(LataProjekcji=$F3001,IF(AND($G3001=$G3002,$F3001=$F3002),ROUND($D3000-SUM($K3002:L3002),0),ROUND(M3000*$E3001,0)),IF(LataProjekcji&gt;$F3001,0,ROUND(M3000*$E3001,0))),0),0)</f>
        <v>0</v>
      </c>
      <c r="N3002" s="5">
        <f ca="1">IF(AND($G3000,NOT(ISTEXT($G2999)),ISNUMBER(Poczatek),ISNUMBER(Koniec_Projekt)),IFERROR(IF(LataProjekcji=$F3001,IF(AND($G3001=$G3002,$F3001=$F3002),ROUND($D3000-SUM($K3002:M3002),0),ROUND(N3000*$E3001,0)),IF(LataProjekcji&gt;$F3001,0,ROUND(N3000*$E3001,0))),0),0)</f>
        <v>0</v>
      </c>
      <c r="O3002" s="5">
        <f ca="1">IF(AND($G3000,NOT(ISTEXT($G2999)),ISNUMBER(Poczatek),ISNUMBER(Koniec_Projekt)),IFERROR(IF(LataProjekcji=$F3001,IF(AND($G3001=$G3002,$F3001=$F3002),ROUND($D3000-SUM($K3002:N3002),0),ROUND(O3000*$E3001,0)),IF(LataProjekcji&gt;$F3001,0,ROUND(O3000*$E3001,0))),0),0)</f>
        <v>0</v>
      </c>
      <c r="P3002" s="5">
        <f ca="1">IF(AND($G3000,NOT(ISTEXT($G2999)),ISNUMBER(Poczatek),ISNUMBER(Koniec_Projekt)),IFERROR(IF(LataProjekcji=$F3001,IF(AND($G3001=$G3002,$F3001=$F3002),ROUND($D3000-SUM($K3002:O3002),0),ROUND(P3000*$E3001,0)),IF(LataProjekcji&gt;$F3001,0,ROUND(P3000*$E3001,0))),0),0)</f>
        <v>0</v>
      </c>
      <c r="Q3002" s="5">
        <f ca="1">IF(AND($G3000,NOT(ISTEXT($G2999)),ISNUMBER(Poczatek),ISNUMBER(Koniec_Projekt)),IFERROR(IF(LataProjekcji=$F3001,IF(AND($G3001=$G3002,$F3001=$F3002),ROUND($D3000-SUM($K3002:P3002),0),ROUND(Q3000*$E3001,0)),IF(LataProjekcji&gt;$F3001,0,ROUND(Q3000*$E3001,0))),0),0)</f>
        <v>0</v>
      </c>
      <c r="R3002" s="5">
        <f ca="1">IF(AND($G3000,NOT(ISTEXT($G2999)),ISNUMBER(Poczatek),ISNUMBER(Koniec_Projekt)),IFERROR(IF(LataProjekcji=$F3001,IF(AND($G3001=$G3002,$F3001=$F3002),ROUND($D3000-SUM($K3002:Q3002),0),ROUND(R3000*$E3001,0)),IF(LataProjekcji&gt;$F3001,0,ROUND(R3000*$E3001,0))),0),0)</f>
        <v>0</v>
      </c>
      <c r="S3002" s="5">
        <f ca="1">IF(AND($G3000,NOT(ISTEXT($G2999)),ISNUMBER(Poczatek),ISNUMBER(Koniec_Projekt)),IFERROR(IF(LataProjekcji=$F3001,IF(AND($G3001=$G3002,$F3001=$F3002),ROUND($D3000-SUM($K3002:R3002),0),ROUND(S3000*$E3001,0)),IF(LataProjekcji&gt;$F3001,0,ROUND(S3000*$E3001,0))),0),0)</f>
        <v>0</v>
      </c>
      <c r="T3002" s="5">
        <f ca="1">IF(AND($G3000,NOT(ISTEXT($G2999)),ISNUMBER(Poczatek),ISNUMBER(Koniec_Projekt)),IFERROR(IF(LataProjekcji=$F3001,IF(AND($G3001=$G3002,$F3001=$F3002),ROUND($D3000-SUM($K3002:S3002),0),ROUND(T3000*$E3001,0)),IF(LataProjekcji&gt;$F3001,0,ROUND(T3000*$E3001,0))),0),0)</f>
        <v>0</v>
      </c>
      <c r="U3002" s="5">
        <f ca="1">IF(AND($G3000,NOT(ISTEXT($G2999)),ISNUMBER(Poczatek),ISNUMBER(Koniec_Projekt)),IFERROR(IF(LataProjekcji=$F3001,IF(AND($G3001=$G3002,$F3001=$F3002),ROUND($D3000-SUM($K3002:T3002),0),ROUND(U3000*$E3001,0)),IF(LataProjekcji&gt;$F3001,0,ROUND(U3000*$E3001,0))),0),0)</f>
        <v>0</v>
      </c>
      <c r="V3002" s="5">
        <f ca="1">IF(AND($G3000,NOT(ISTEXT($G2999)),ISNUMBER(Poczatek),ISNUMBER(Koniec_Projekt)),IFERROR(IF(LataProjekcji=$F3001,IF(AND($G3001=$G3002,$F3001=$F3002),ROUND($D3000-SUM($K3002:U3002),0),ROUND(V3000*$E3001,0)),IF(LataProjekcji&gt;$F3001,0,ROUND(V3000*$E3001,0))),0),0)</f>
        <v>0</v>
      </c>
      <c r="W3002" s="5">
        <f ca="1">IF(AND($G3000,NOT(ISTEXT($G2999)),ISNUMBER(Poczatek),ISNUMBER(Koniec_Projekt)),IFERROR(IF(LataProjekcji=$F3001,IF(AND($G3001=$G3002,$F3001=$F3002),ROUND($D3000-SUM($K3002:V3002),0),ROUND(W3000*$E3001,0)),IF(LataProjekcji&gt;$F3001,0,ROUND(W3000*$E3001,0))),0),0)</f>
        <v>0</v>
      </c>
      <c r="X3002" s="5">
        <f ca="1">IF(AND($G3000,NOT(ISTEXT($G2999)),ISNUMBER(Poczatek),ISNUMBER(Koniec_Projekt)),IFERROR(IF(LataProjekcji=$F3001,IF(AND($G3001=$G3002,$F3001=$F3002),ROUND($D3000-SUM($K3002:W3002),0),ROUND(X3000*$E3001,0)),IF(LataProjekcji&gt;$F3001,0,ROUND(X3000*$E3001,0))),0),0)</f>
        <v>0</v>
      </c>
    </row>
    <row r="3003" spans="1:24" ht="12.75" hidden="1" thickBot="1">
      <c r="B3003" s="555" t="s">
        <v>804</v>
      </c>
      <c r="C3003" s="556"/>
      <c r="D3003" s="557">
        <f ca="1">IF(D3000&gt;10,ROUND((D3002-1)*E3001,0),E3001)</f>
        <v>0</v>
      </c>
      <c r="E3003" s="557">
        <f ca="1">D3000-D3003</f>
        <v>0</v>
      </c>
      <c r="F3003" s="556"/>
      <c r="G3003" s="556"/>
      <c r="H3003" s="556"/>
      <c r="I3003" s="556"/>
      <c r="J3003" s="556"/>
      <c r="K3003" s="556"/>
      <c r="L3003" s="556"/>
      <c r="M3003" s="556"/>
      <c r="N3003" s="556"/>
      <c r="O3003" s="556"/>
      <c r="P3003" s="556"/>
      <c r="Q3003" s="556"/>
      <c r="R3003" s="556"/>
      <c r="S3003" s="556"/>
      <c r="T3003" s="556"/>
      <c r="U3003" s="556"/>
      <c r="V3003" s="556"/>
      <c r="W3003" s="556"/>
      <c r="X3003" s="556"/>
    </row>
    <row r="3004" spans="1:24" ht="12.75" hidden="1" thickTop="1"/>
    <row r="3005" spans="1:24" ht="12.75" hidden="1" thickBot="1">
      <c r="B3005" s="558" t="str">
        <f ca="1">"nazwa ST: "&amp;B1850</f>
        <v xml:space="preserve">nazwa ST: </v>
      </c>
      <c r="C3005" s="558"/>
      <c r="D3005" s="559">
        <f>D1850</f>
        <v>1565</v>
      </c>
      <c r="E3005" s="558"/>
      <c r="F3005" s="558"/>
      <c r="G3005" s="558"/>
      <c r="H3005" s="558"/>
      <c r="I3005" s="558"/>
      <c r="J3005" s="558"/>
      <c r="K3005" s="567" t="str">
        <f t="shared" ref="K3005:X3005" si="1808">LataProjekcji</f>
        <v>Uzupełnij dane</v>
      </c>
      <c r="L3005" s="567" t="str">
        <f t="shared" si="1808"/>
        <v/>
      </c>
      <c r="M3005" s="567" t="str">
        <f t="shared" si="1808"/>
        <v/>
      </c>
      <c r="N3005" s="567" t="str">
        <f t="shared" si="1808"/>
        <v/>
      </c>
      <c r="O3005" s="567" t="str">
        <f t="shared" si="1808"/>
        <v/>
      </c>
      <c r="P3005" s="567" t="str">
        <f t="shared" si="1808"/>
        <v/>
      </c>
      <c r="Q3005" s="567" t="str">
        <f t="shared" si="1808"/>
        <v/>
      </c>
      <c r="R3005" s="567" t="str">
        <f t="shared" si="1808"/>
        <v/>
      </c>
      <c r="S3005" s="567" t="str">
        <f t="shared" si="1808"/>
        <v/>
      </c>
      <c r="T3005" s="567" t="str">
        <f t="shared" si="1808"/>
        <v/>
      </c>
      <c r="U3005" s="567" t="str">
        <f t="shared" si="1808"/>
        <v/>
      </c>
      <c r="V3005" s="567" t="str">
        <f t="shared" si="1808"/>
        <v/>
      </c>
      <c r="W3005" s="567" t="str">
        <f t="shared" si="1808"/>
        <v/>
      </c>
      <c r="X3005" s="567" t="str">
        <f t="shared" si="1808"/>
        <v/>
      </c>
    </row>
    <row r="3006" spans="1:24" hidden="1">
      <c r="B3006" s="554" t="s">
        <v>805</v>
      </c>
      <c r="D3006" s="1">
        <f ca="1">D1851</f>
        <v>0</v>
      </c>
      <c r="E3006" s="1">
        <f ca="1">E1851</f>
        <v>0</v>
      </c>
      <c r="F3006" s="1">
        <f ca="1">IF(D3007&gt;10,F1851,1)</f>
        <v>1</v>
      </c>
      <c r="G3006" s="553" t="str">
        <f ca="1">IF(OR(ISBLANK(OFFSET($E$269,$D3005,0)),ISTEXT(OFFSET($E$269,$D3005,0))),"brak daty",IF(D3007&gt;10,EDATE(OFFSET($E$269,$D3005,0),D3009),DATE(D3006,E3006,1)))</f>
        <v>brak daty</v>
      </c>
      <c r="H3006" s="566" t="b">
        <f ca="1">SUM(K3006:X3006)=D3009</f>
        <v>1</v>
      </c>
      <c r="I3006" s="1" t="s">
        <v>801</v>
      </c>
      <c r="K3006" s="5">
        <f ca="1">IF(AND($G3007,NOT(ISTEXT($G3006)),ISNUMBER(Poczatek),ISNUMBER(Koniec_Projekt)),IFERROR(IF($D3006=LataProjekcji,$F3006,IF($D3006&lt;LataProjekcji,IF((SUM(K3006)+12)&lt;$D3009,12,$D3009-SUM(K3006)),0)),0),0)</f>
        <v>0</v>
      </c>
      <c r="L3006" s="5">
        <f ca="1">IF(AND($G3007,NOT(ISTEXT($G3006)),ISNUMBER(Poczatek),ISNUMBER(Koniec_Projekt)),IFERROR(IF($D3006=LataProjekcji,$F3006,IF($D3006&lt;LataProjekcji,IF((SUM($K3006:K3006)+12)&lt;$D3009,12,$D3009-SUM($K3006:K3006)),0)),0),0)</f>
        <v>0</v>
      </c>
      <c r="M3006" s="5">
        <f ca="1">IF(AND($G3007,NOT(ISTEXT($G3006)),ISNUMBER(Poczatek),ISNUMBER(Koniec_Projekt)),IFERROR(IF($D3006=LataProjekcji,$F3006,IF($D3006&lt;LataProjekcji,IF((SUM($K3006:L3006)+12)&lt;$D3009,12,$D3009-SUM($K3006:L3006)),0)),0),0)</f>
        <v>0</v>
      </c>
      <c r="N3006" s="5">
        <f ca="1">IF(AND($G3007,NOT(ISTEXT($G3006)),ISNUMBER(Poczatek),ISNUMBER(Koniec_Projekt)),IFERROR(IF($D3006=LataProjekcji,$F3006,IF($D3006&lt;LataProjekcji,IF((SUM($K3006:M3006)+12)&lt;$D3009,12,$D3009-SUM($K3006:M3006)),0)),0),0)</f>
        <v>0</v>
      </c>
      <c r="O3006" s="5">
        <f ca="1">IF(AND($G3007,NOT(ISTEXT($G3006)),ISNUMBER(Poczatek),ISNUMBER(Koniec_Projekt)),IFERROR(IF($D3006=LataProjekcji,$F3006,IF($D3006&lt;LataProjekcji,IF((SUM($K3006:N3006)+12)&lt;$D3009,12,$D3009-SUM($K3006:N3006)),0)),0),0)</f>
        <v>0</v>
      </c>
      <c r="P3006" s="5">
        <f ca="1">IF(AND($G3007,NOT(ISTEXT($G3006)),ISNUMBER(Poczatek),ISNUMBER(Koniec_Projekt)),IFERROR(IF($D3006=LataProjekcji,$F3006,IF($D3006&lt;LataProjekcji,IF((SUM($K3006:O3006)+12)&lt;$D3009,12,$D3009-SUM($K3006:O3006)),0)),0),0)</f>
        <v>0</v>
      </c>
      <c r="Q3006" s="5">
        <f ca="1">IF(AND($G3007,NOT(ISTEXT($G3006)),ISNUMBER(Poczatek),ISNUMBER(Koniec_Projekt)),IFERROR(IF($D3006=LataProjekcji,$F3006,IF($D3006&lt;LataProjekcji,IF((SUM($K3006:P3006)+12)&lt;$D3009,12,$D3009-SUM($K3006:P3006)),0)),0),0)</f>
        <v>0</v>
      </c>
      <c r="R3006" s="5">
        <f ca="1">IF(AND($G3007,NOT(ISTEXT($G3006)),ISNUMBER(Poczatek),ISNUMBER(Koniec_Projekt)),IFERROR(IF($D3006=LataProjekcji,$F3006,IF($D3006&lt;LataProjekcji,IF((SUM($K3006:Q3006)+12)&lt;$D3009,12,$D3009-SUM($K3006:Q3006)),0)),0),0)</f>
        <v>0</v>
      </c>
      <c r="S3006" s="5">
        <f ca="1">IF(AND($G3007,NOT(ISTEXT($G3006)),ISNUMBER(Poczatek),ISNUMBER(Koniec_Projekt)),IFERROR(IF($D3006=LataProjekcji,$F3006,IF($D3006&lt;LataProjekcji,IF((SUM($K3006:R3006)+12)&lt;$D3009,12,$D3009-SUM($K3006:R3006)),0)),0),0)</f>
        <v>0</v>
      </c>
      <c r="T3006" s="5">
        <f ca="1">IF(AND($G3007,NOT(ISTEXT($G3006)),ISNUMBER(Poczatek),ISNUMBER(Koniec_Projekt)),IFERROR(IF($D3006=LataProjekcji,$F3006,IF($D3006&lt;LataProjekcji,IF((SUM($K3006:S3006)+12)&lt;$D3009,12,$D3009-SUM($K3006:S3006)),0)),0),0)</f>
        <v>0</v>
      </c>
      <c r="U3006" s="5">
        <f ca="1">IF(AND($G3007,NOT(ISTEXT($G3006)),ISNUMBER(Poczatek),ISNUMBER(Koniec_Projekt)),IFERROR(IF($D3006=LataProjekcji,$F3006,IF($D3006&lt;LataProjekcji,IF((SUM($K3006:T3006)+12)&lt;$D3009,12,$D3009-SUM($K3006:T3006)),0)),0),0)</f>
        <v>0</v>
      </c>
      <c r="V3006" s="5">
        <f ca="1">IF(AND($G3007,NOT(ISTEXT($G3006)),ISNUMBER(Poczatek),ISNUMBER(Koniec_Projekt)),IFERROR(IF($D3006=LataProjekcji,$F3006,IF($D3006&lt;LataProjekcji,IF((SUM($K3006:U3006)+12)&lt;$D3009,12,$D3009-SUM($K3006:U3006)),0)),0),0)</f>
        <v>0</v>
      </c>
      <c r="W3006" s="5">
        <f ca="1">IF(AND($G3007,NOT(ISTEXT($G3006)),ISNUMBER(Poczatek),ISNUMBER(Koniec_Projekt)),IFERROR(IF($D3006=LataProjekcji,$F3006,IF($D3006&lt;LataProjekcji,IF((SUM($K3006:V3006)+12)&lt;$D3009,12,$D3009-SUM($K3006:V3006)),0)),0),0)</f>
        <v>0</v>
      </c>
      <c r="X3006" s="5">
        <f ca="1">IF(AND($G3007,NOT(ISTEXT($G3006)),ISNUMBER(Poczatek),ISNUMBER(Koniec_Projekt)),IFERROR(IF($D3006=LataProjekcji,$F3006,IF($D3006&lt;LataProjekcji,IF((SUM($K3006:W3006)+12)&lt;$D3009,12,$D3009-SUM($K3006:W3006)),0)),0),0)</f>
        <v>0</v>
      </c>
    </row>
    <row r="3007" spans="1:24" hidden="1">
      <c r="B3007" s="554" t="s">
        <v>807</v>
      </c>
      <c r="D3007" s="5">
        <f ca="1">D1852</f>
        <v>0</v>
      </c>
      <c r="E3007" s="474">
        <f ca="1">E1852</f>
        <v>0</v>
      </c>
      <c r="F3007" s="474">
        <f ca="1">F1852</f>
        <v>0</v>
      </c>
      <c r="G3007" s="1" t="b">
        <f>NOT(ISBLANK(am_maszyny))</f>
        <v>0</v>
      </c>
      <c r="H3007" s="566" t="b">
        <f ca="1">SUM(K3007:X3007)=E3009</f>
        <v>1</v>
      </c>
      <c r="I3007" s="1" t="s">
        <v>802</v>
      </c>
      <c r="K3007" s="565">
        <f ca="1">IF(AND($G3007,NOT(ISTEXT($G3006)),ISNUMBER(Poczatek),ISNUMBER(Koniec_Projekt)),IFERROR(IF($D3006=LataProjekcji,IF($F3006&gt;$E3009,$E3009,$F3006),IF($D3009&gt;=$E3009,(IF($D3006&lt;LataProjekcji,IF((SUM(J3007:$K3007)+12)&lt;$E3009,12,$E3009-SUM(J3007:$K3007)),0)),(IF($D3006&lt;LataProjekcji,IF((SUM(J3007:$K3007)+12)&lt;$D3009,12,$D3009-SUM(J3007:$K3007)),0)))),0),0)</f>
        <v>0</v>
      </c>
      <c r="L3007" s="565">
        <f ca="1">IF(AND($G3007,NOT(ISTEXT($G3006)),ISNUMBER(Poczatek),ISNUMBER(Koniec_Projekt)),IFERROR(IF($D3006=LataProjekcji,IF($F3006&gt;$E3009,$E3009,$F3006),IF($D3009&gt;=$E3009,(IF($D3006&lt;LataProjekcji,IF((SUM($K3007:K3007)+12)&lt;$E3009,12,$E3009-SUM($K3007:K3007)),0)),(IF($D3006&lt;LataProjekcji,IF((SUM($K3007:K3007)+12)&lt;$D3009,12,$D3009-SUM($K3007:K3007)),0)))),0),0)</f>
        <v>0</v>
      </c>
      <c r="M3007" s="565">
        <f ca="1">IF(AND($G3007,NOT(ISTEXT($G3006)),ISNUMBER(Poczatek),ISNUMBER(Koniec_Projekt)),IFERROR(IF($D3006=LataProjekcji,IF($F3006&gt;$E3009,$E3009,$F3006),IF($D3009&gt;=$E3009,(IF($D3006&lt;LataProjekcji,IF((SUM($K3007:L3007)+12)&lt;$E3009,12,$E3009-SUM($K3007:L3007)),0)),(IF($D3006&lt;LataProjekcji,IF((SUM($K3007:L3007)+12)&lt;$D3009,12,$D3009-SUM($K3007:L3007)),0)))),0),0)</f>
        <v>0</v>
      </c>
      <c r="N3007" s="565">
        <f ca="1">IF(AND($G3007,NOT(ISTEXT($G3006)),ISNUMBER(Poczatek),ISNUMBER(Koniec_Projekt)),IFERROR(IF($D3006=LataProjekcji,IF($F3006&gt;$E3009,$E3009,$F3006),IF($D3009&gt;=$E3009,(IF($D3006&lt;LataProjekcji,IF((SUM($K3007:M3007)+12)&lt;$E3009,12,$E3009-SUM($K3007:M3007)),0)),(IF($D3006&lt;LataProjekcji,IF((SUM($K3007:M3007)+12)&lt;$D3009,12,$D3009-SUM($K3007:M3007)),0)))),0),0)</f>
        <v>0</v>
      </c>
      <c r="O3007" s="565">
        <f ca="1">IF(AND($G3007,NOT(ISTEXT($G3006)),ISNUMBER(Poczatek),ISNUMBER(Koniec_Projekt)),IFERROR(IF($D3006=LataProjekcji,IF($F3006&gt;$E3009,$E3009,$F3006),IF($D3009&gt;=$E3009,(IF($D3006&lt;LataProjekcji,IF((SUM($K3007:N3007)+12)&lt;$E3009,12,$E3009-SUM($K3007:N3007)),0)),(IF($D3006&lt;LataProjekcji,IF((SUM($K3007:N3007)+12)&lt;$D3009,12,$D3009-SUM($K3007:N3007)),0)))),0),0)</f>
        <v>0</v>
      </c>
      <c r="P3007" s="565">
        <f ca="1">IF(AND($G3007,NOT(ISTEXT($G3006)),ISNUMBER(Poczatek),ISNUMBER(Koniec_Projekt)),IFERROR(IF($D3006=LataProjekcji,IF($F3006&gt;$E3009,$E3009,$F3006),IF($D3009&gt;=$E3009,(IF($D3006&lt;LataProjekcji,IF((SUM($K3007:O3007)+12)&lt;$E3009,12,$E3009-SUM($K3007:O3007)),0)),(IF($D3006&lt;LataProjekcji,IF((SUM($K3007:O3007)+12)&lt;$D3009,12,$D3009-SUM($K3007:O3007)),0)))),0),0)</f>
        <v>0</v>
      </c>
      <c r="Q3007" s="565">
        <f ca="1">IF(AND($G3007,NOT(ISTEXT($G3006)),ISNUMBER(Poczatek),ISNUMBER(Koniec_Projekt)),IFERROR(IF($D3006=LataProjekcji,IF($F3006&gt;$E3009,$E3009,$F3006),IF($D3009&gt;=$E3009,(IF($D3006&lt;LataProjekcji,IF((SUM($K3007:P3007)+12)&lt;$E3009,12,$E3009-SUM($K3007:P3007)),0)),(IF($D3006&lt;LataProjekcji,IF((SUM($K3007:P3007)+12)&lt;$D3009,12,$D3009-SUM($K3007:P3007)),0)))),0),0)</f>
        <v>0</v>
      </c>
      <c r="R3007" s="565">
        <f ca="1">IF(AND($G3007,NOT(ISTEXT($G3006)),ISNUMBER(Poczatek),ISNUMBER(Koniec_Projekt)),IFERROR(IF($D3006=LataProjekcji,IF($F3006&gt;$E3009,$E3009,$F3006),IF($D3009&gt;=$E3009,(IF($D3006&lt;LataProjekcji,IF((SUM($K3007:Q3007)+12)&lt;$E3009,12,$E3009-SUM($K3007:Q3007)),0)),(IF($D3006&lt;LataProjekcji,IF((SUM($K3007:Q3007)+12)&lt;$D3009,12,$D3009-SUM($K3007:Q3007)),0)))),0),0)</f>
        <v>0</v>
      </c>
      <c r="S3007" s="565">
        <f ca="1">IF(AND($G3007,NOT(ISTEXT($G3006)),ISNUMBER(Poczatek),ISNUMBER(Koniec_Projekt)),IFERROR(IF($D3006=LataProjekcji,IF($F3006&gt;$E3009,$E3009,$F3006),IF($D3009&gt;=$E3009,(IF($D3006&lt;LataProjekcji,IF((SUM($K3007:R3007)+12)&lt;$E3009,12,$E3009-SUM($K3007:R3007)),0)),(IF($D3006&lt;LataProjekcji,IF((SUM($K3007:R3007)+12)&lt;$D3009,12,$D3009-SUM($K3007:R3007)),0)))),0),0)</f>
        <v>0</v>
      </c>
      <c r="T3007" s="565">
        <f ca="1">IF(AND($G3007,NOT(ISTEXT($G3006)),ISNUMBER(Poczatek),ISNUMBER(Koniec_Projekt)),IFERROR(IF($D3006=LataProjekcji,IF($F3006&gt;$E3009,$E3009,$F3006),IF($D3009&gt;=$E3009,(IF($D3006&lt;LataProjekcji,IF((SUM($K3007:S3007)+12)&lt;$E3009,12,$E3009-SUM($K3007:S3007)),0)),(IF($D3006&lt;LataProjekcji,IF((SUM($K3007:S3007)+12)&lt;$D3009,12,$D3009-SUM($K3007:S3007)),0)))),0),0)</f>
        <v>0</v>
      </c>
      <c r="U3007" s="565">
        <f ca="1">IF(AND($G3007,NOT(ISTEXT($G3006)),ISNUMBER(Poczatek),ISNUMBER(Koniec_Projekt)),IFERROR(IF($D3006=LataProjekcji,IF($F3006&gt;$E3009,$E3009,$F3006),IF($D3009&gt;=$E3009,(IF($D3006&lt;LataProjekcji,IF((SUM($K3007:T3007)+12)&lt;$E3009,12,$E3009-SUM($K3007:T3007)),0)),(IF($D3006&lt;LataProjekcji,IF((SUM($K3007:T3007)+12)&lt;$D3009,12,$D3009-SUM($K3007:T3007)),0)))),0),0)</f>
        <v>0</v>
      </c>
      <c r="V3007" s="565">
        <f ca="1">IF(AND($G3007,NOT(ISTEXT($G3006)),ISNUMBER(Poczatek),ISNUMBER(Koniec_Projekt)),IFERROR(IF($D3006=LataProjekcji,IF($F3006&gt;$E3009,$E3009,$F3006),IF($D3009&gt;=$E3009,(IF($D3006&lt;LataProjekcji,IF((SUM($K3007:U3007)+12)&lt;$E3009,12,$E3009-SUM($K3007:U3007)),0)),(IF($D3006&lt;LataProjekcji,IF((SUM($K3007:U3007)+12)&lt;$D3009,12,$D3009-SUM($K3007:U3007)),0)))),0),0)</f>
        <v>0</v>
      </c>
      <c r="W3007" s="565">
        <f ca="1">IF(AND($G3007,NOT(ISTEXT($G3006)),ISNUMBER(Poczatek),ISNUMBER(Koniec_Projekt)),IFERROR(IF($D3006=LataProjekcji,IF($F3006&gt;$E3009,$E3009,$F3006),IF($D3009&gt;=$E3009,(IF($D3006&lt;LataProjekcji,IF((SUM($K3007:V3007)+12)&lt;$E3009,12,$E3009-SUM($K3007:V3007)),0)),(IF($D3006&lt;LataProjekcji,IF((SUM($K3007:V3007)+12)&lt;$D3009,12,$D3009-SUM($K3007:V3007)),0)))),0),0)</f>
        <v>0</v>
      </c>
      <c r="X3007" s="565">
        <f ca="1">IF(AND($G3007,NOT(ISTEXT($G3006)),ISNUMBER(Poczatek),ISNUMBER(Koniec_Projekt)),IFERROR(IF($D3006=LataProjekcji,IF($F3006&gt;$E3009,$E3009,$F3006),IF($D3009&gt;=$E3009,(IF($D3006&lt;LataProjekcji,IF((SUM($K3007:W3007)+12)&lt;$E3009,12,$E3009-SUM($K3007:W3007)),0)),(IF($D3006&lt;LataProjekcji,IF((SUM($K3007:W3007)+12)&lt;$D3009,12,$D3009-SUM($K3007:W3007)),0)))),0),0)</f>
        <v>0</v>
      </c>
    </row>
    <row r="3008" spans="1:24" hidden="1">
      <c r="B3008" s="554" t="s">
        <v>806</v>
      </c>
      <c r="D3008" s="474">
        <f ca="1">D1853</f>
        <v>0</v>
      </c>
      <c r="E3008" s="474">
        <f ca="1">IF(D3007&gt;10,ROUND(D3008/12,2),D3008)</f>
        <v>0</v>
      </c>
      <c r="F3008" s="552">
        <f>Koniec_Projekt</f>
        <v>0</v>
      </c>
      <c r="G3008" s="330">
        <f>Miesiac_Koniec_Projekt</f>
        <v>0</v>
      </c>
      <c r="H3008" s="566" t="b">
        <f ca="1">SUM(K3008:X3008)=D3007</f>
        <v>1</v>
      </c>
      <c r="I3008" s="1" t="s">
        <v>739</v>
      </c>
      <c r="K3008" s="256">
        <f ca="1">IF(AND($G3007,NOT(ISTEXT($G3006)),ISNUMBER(Poczatek),ISNUMBER(Koniec_Projekt)),IFERROR(IF(LataProjekcji=$F3009,ROUND($D3007,0),ROUND(K3006*$E3008,0)),0),0)</f>
        <v>0</v>
      </c>
      <c r="L3008" s="5">
        <f ca="1">IF(AND($G3007,NOT(ISTEXT($G3006)),ISNUMBER(Poczatek),ISNUMBER(Koniec_Projekt)),IFERROR(IF(LataProjekcji=$F3009,ROUND($D3007-SUM(K3008:$K3008),0),ROUND(L3006*$E3008,0)),0),0)</f>
        <v>0</v>
      </c>
      <c r="M3008" s="5">
        <f ca="1">IF(AND($G3007,NOT(ISTEXT($G3006)),ISNUMBER(Poczatek),ISNUMBER(Koniec_Projekt)),IFERROR(IF(LataProjekcji=$F3009,ROUND($D3007-SUM($K3008:L3008),0),ROUND(M3006*$E3008,0)),0),0)</f>
        <v>0</v>
      </c>
      <c r="N3008" s="5">
        <f ca="1">IF(AND($G3007,NOT(ISTEXT($G3006)),ISNUMBER(Poczatek),ISNUMBER(Koniec_Projekt)),IFERROR(IF(LataProjekcji=$F3009,ROUND($D3007-SUM($K3008:M3008),0),ROUND(N3006*$E3008,0)),0),0)</f>
        <v>0</v>
      </c>
      <c r="O3008" s="5">
        <f ca="1">IF(AND($G3007,NOT(ISTEXT($G3006)),ISNUMBER(Poczatek),ISNUMBER(Koniec_Projekt)),IFERROR(IF(LataProjekcji=$F3009,ROUND($D3007-SUM($K3008:N3008),0),ROUND(O3006*$E3008,0)),0),0)</f>
        <v>0</v>
      </c>
      <c r="P3008" s="5">
        <f ca="1">IF(AND($G3007,NOT(ISTEXT($G3006)),ISNUMBER(Poczatek),ISNUMBER(Koniec_Projekt)),IFERROR(IF(LataProjekcji=$F3009,ROUND($D3007-SUM($K3008:O3008),0),ROUND(P3006*$E3008,0)),0),0)</f>
        <v>0</v>
      </c>
      <c r="Q3008" s="5">
        <f ca="1">IF(AND($G3007,NOT(ISTEXT($G3006)),ISNUMBER(Poczatek),ISNUMBER(Koniec_Projekt)),IFERROR(IF(LataProjekcji=$F3009,ROUND($D3007-SUM($K3008:P3008),0),ROUND(Q3006*$E3008,0)),0),0)</f>
        <v>0</v>
      </c>
      <c r="R3008" s="5">
        <f ca="1">IF(AND($G3007,NOT(ISTEXT($G3006)),ISNUMBER(Poczatek),ISNUMBER(Koniec_Projekt)),IFERROR(IF(LataProjekcji=$F3009,ROUND($D3007-SUM($K3008:Q3008),0),ROUND(R3006*$E3008,0)),0),0)</f>
        <v>0</v>
      </c>
      <c r="S3008" s="5">
        <f ca="1">IF(AND($G3007,NOT(ISTEXT($G3006)),ISNUMBER(Poczatek),ISNUMBER(Koniec_Projekt)),IFERROR(IF(LataProjekcji=$F3009,ROUND($D3007-SUM($K3008:R3008),0),ROUND(S3006*$E3008,0)),0),0)</f>
        <v>0</v>
      </c>
      <c r="T3008" s="5">
        <f ca="1">IF(AND($G3007,NOT(ISTEXT($G3006)),ISNUMBER(Poczatek),ISNUMBER(Koniec_Projekt)),IFERROR(IF(LataProjekcji=$F3009,ROUND($D3007-SUM($K3008:S3008),0),ROUND(T3006*$E3008,0)),0),0)</f>
        <v>0</v>
      </c>
      <c r="U3008" s="5">
        <f ca="1">IF(AND($G3007,NOT(ISTEXT($G3006)),ISNUMBER(Poczatek),ISNUMBER(Koniec_Projekt)),IFERROR(IF(LataProjekcji=$F3009,ROUND($D3007-SUM($K3008:T3008),0),ROUND(U3006*$E3008,0)),0),0)</f>
        <v>0</v>
      </c>
      <c r="V3008" s="5">
        <f ca="1">IF(AND($G3007,NOT(ISTEXT($G3006)),ISNUMBER(Poczatek),ISNUMBER(Koniec_Projekt)),IFERROR(IF(LataProjekcji=$F3009,ROUND($D3007-SUM($K3008:U3008),0),ROUND(V3006*$E3008,0)),0),0)</f>
        <v>0</v>
      </c>
      <c r="W3008" s="5">
        <f ca="1">IF(AND($G3007,NOT(ISTEXT($G3006)),ISNUMBER(Poczatek),ISNUMBER(Koniec_Projekt)),IFERROR(IF(LataProjekcji=$F3009,ROUND($D3007-SUM($K3008:V3008),0),ROUND(W3006*$E3008,0)),0),0)</f>
        <v>0</v>
      </c>
      <c r="X3008" s="5">
        <f ca="1">IF(AND($G3007,NOT(ISTEXT($G3006)),ISNUMBER(Poczatek),ISNUMBER(Koniec_Projekt)),IFERROR(IF(LataProjekcji=$F3009,ROUND($D3007-SUM($K3008:W3008),0),ROUND(X3006*$E3008,0)),0),0)</f>
        <v>0</v>
      </c>
    </row>
    <row r="3009" spans="2:24" hidden="1">
      <c r="B3009" s="554" t="s">
        <v>803</v>
      </c>
      <c r="D3009" s="1">
        <f ca="1">IFERROR(ROUNDUP(D3007/E3008,0),0)</f>
        <v>0</v>
      </c>
      <c r="E3009" s="1">
        <f ca="1">IF(D3009=0,0,DATEDIF(DATE(D3006,E3006,1),DATE(F3008,G3008,1),"m"))</f>
        <v>0</v>
      </c>
      <c r="F3009" s="1" t="str">
        <f ca="1">IFERROR(YEAR(G3006),"brak daty")</f>
        <v>brak daty</v>
      </c>
      <c r="G3009" s="1" t="str">
        <f ca="1">IFERROR(MONTH(G3006),"brak daty")</f>
        <v>brak daty</v>
      </c>
      <c r="I3009" s="1" t="s">
        <v>444</v>
      </c>
      <c r="K3009" s="5">
        <f ca="1">IF(AND($G3007,NOT(ISTEXT($G3006)),ISNUMBER(Poczatek),ISNUMBER(Koniec_Projekt)),IFERROR(IF(LataProjekcji=$F3008,IF(AND($G3008=$G3009,$F3008=$F3009),ROUND($D3007-SUM($K3009),0),ROUND(K3007*$E3008,0)),IF(LataProjekcji&gt;$F3008,0,ROUND(K3007*$E3008,0))),0),0)</f>
        <v>0</v>
      </c>
      <c r="L3009" s="5">
        <f ca="1">IF(AND($G3007,NOT(ISTEXT($G3006)),ISNUMBER(Poczatek),ISNUMBER(Koniec_Projekt)),IFERROR(IF(LataProjekcji=$F3008,IF(AND($G3008=$G3009,$F3008=$F3009),ROUND($D3007-SUM($K3009:K3009),0),ROUND(L3007*$E3008,0)),IF(LataProjekcji&gt;$F3008,0,ROUND(L3007*$E3008,0))),0),0)</f>
        <v>0</v>
      </c>
      <c r="M3009" s="5">
        <f ca="1">IF(AND($G3007,NOT(ISTEXT($G3006)),ISNUMBER(Poczatek),ISNUMBER(Koniec_Projekt)),IFERROR(IF(LataProjekcji=$F3008,IF(AND($G3008=$G3009,$F3008=$F3009),ROUND($D3007-SUM($K3009:L3009),0),ROUND(M3007*$E3008,0)),IF(LataProjekcji&gt;$F3008,0,ROUND(M3007*$E3008,0))),0),0)</f>
        <v>0</v>
      </c>
      <c r="N3009" s="5">
        <f ca="1">IF(AND($G3007,NOT(ISTEXT($G3006)),ISNUMBER(Poczatek),ISNUMBER(Koniec_Projekt)),IFERROR(IF(LataProjekcji=$F3008,IF(AND($G3008=$G3009,$F3008=$F3009),ROUND($D3007-SUM($K3009:M3009),0),ROUND(N3007*$E3008,0)),IF(LataProjekcji&gt;$F3008,0,ROUND(N3007*$E3008,0))),0),0)</f>
        <v>0</v>
      </c>
      <c r="O3009" s="5">
        <f ca="1">IF(AND($G3007,NOT(ISTEXT($G3006)),ISNUMBER(Poczatek),ISNUMBER(Koniec_Projekt)),IFERROR(IF(LataProjekcji=$F3008,IF(AND($G3008=$G3009,$F3008=$F3009),ROUND($D3007-SUM($K3009:N3009),0),ROUND(O3007*$E3008,0)),IF(LataProjekcji&gt;$F3008,0,ROUND(O3007*$E3008,0))),0),0)</f>
        <v>0</v>
      </c>
      <c r="P3009" s="5">
        <f ca="1">IF(AND($G3007,NOT(ISTEXT($G3006)),ISNUMBER(Poczatek),ISNUMBER(Koniec_Projekt)),IFERROR(IF(LataProjekcji=$F3008,IF(AND($G3008=$G3009,$F3008=$F3009),ROUND($D3007-SUM($K3009:O3009),0),ROUND(P3007*$E3008,0)),IF(LataProjekcji&gt;$F3008,0,ROUND(P3007*$E3008,0))),0),0)</f>
        <v>0</v>
      </c>
      <c r="Q3009" s="5">
        <f ca="1">IF(AND($G3007,NOT(ISTEXT($G3006)),ISNUMBER(Poczatek),ISNUMBER(Koniec_Projekt)),IFERROR(IF(LataProjekcji=$F3008,IF(AND($G3008=$G3009,$F3008=$F3009),ROUND($D3007-SUM($K3009:P3009),0),ROUND(Q3007*$E3008,0)),IF(LataProjekcji&gt;$F3008,0,ROUND(Q3007*$E3008,0))),0),0)</f>
        <v>0</v>
      </c>
      <c r="R3009" s="5">
        <f ca="1">IF(AND($G3007,NOT(ISTEXT($G3006)),ISNUMBER(Poczatek),ISNUMBER(Koniec_Projekt)),IFERROR(IF(LataProjekcji=$F3008,IF(AND($G3008=$G3009,$F3008=$F3009),ROUND($D3007-SUM($K3009:Q3009),0),ROUND(R3007*$E3008,0)),IF(LataProjekcji&gt;$F3008,0,ROUND(R3007*$E3008,0))),0),0)</f>
        <v>0</v>
      </c>
      <c r="S3009" s="5">
        <f ca="1">IF(AND($G3007,NOT(ISTEXT($G3006)),ISNUMBER(Poczatek),ISNUMBER(Koniec_Projekt)),IFERROR(IF(LataProjekcji=$F3008,IF(AND($G3008=$G3009,$F3008=$F3009),ROUND($D3007-SUM($K3009:R3009),0),ROUND(S3007*$E3008,0)),IF(LataProjekcji&gt;$F3008,0,ROUND(S3007*$E3008,0))),0),0)</f>
        <v>0</v>
      </c>
      <c r="T3009" s="5">
        <f ca="1">IF(AND($G3007,NOT(ISTEXT($G3006)),ISNUMBER(Poczatek),ISNUMBER(Koniec_Projekt)),IFERROR(IF(LataProjekcji=$F3008,IF(AND($G3008=$G3009,$F3008=$F3009),ROUND($D3007-SUM($K3009:S3009),0),ROUND(T3007*$E3008,0)),IF(LataProjekcji&gt;$F3008,0,ROUND(T3007*$E3008,0))),0),0)</f>
        <v>0</v>
      </c>
      <c r="U3009" s="5">
        <f ca="1">IF(AND($G3007,NOT(ISTEXT($G3006)),ISNUMBER(Poczatek),ISNUMBER(Koniec_Projekt)),IFERROR(IF(LataProjekcji=$F3008,IF(AND($G3008=$G3009,$F3008=$F3009),ROUND($D3007-SUM($K3009:T3009),0),ROUND(U3007*$E3008,0)),IF(LataProjekcji&gt;$F3008,0,ROUND(U3007*$E3008,0))),0),0)</f>
        <v>0</v>
      </c>
      <c r="V3009" s="5">
        <f ca="1">IF(AND($G3007,NOT(ISTEXT($G3006)),ISNUMBER(Poczatek),ISNUMBER(Koniec_Projekt)),IFERROR(IF(LataProjekcji=$F3008,IF(AND($G3008=$G3009,$F3008=$F3009),ROUND($D3007-SUM($K3009:U3009),0),ROUND(V3007*$E3008,0)),IF(LataProjekcji&gt;$F3008,0,ROUND(V3007*$E3008,0))),0),0)</f>
        <v>0</v>
      </c>
      <c r="W3009" s="5">
        <f ca="1">IF(AND($G3007,NOT(ISTEXT($G3006)),ISNUMBER(Poczatek),ISNUMBER(Koniec_Projekt)),IFERROR(IF(LataProjekcji=$F3008,IF(AND($G3008=$G3009,$F3008=$F3009),ROUND($D3007-SUM($K3009:V3009),0),ROUND(W3007*$E3008,0)),IF(LataProjekcji&gt;$F3008,0,ROUND(W3007*$E3008,0))),0),0)</f>
        <v>0</v>
      </c>
      <c r="X3009" s="5">
        <f ca="1">IF(AND($G3007,NOT(ISTEXT($G3006)),ISNUMBER(Poczatek),ISNUMBER(Koniec_Projekt)),IFERROR(IF(LataProjekcji=$F3008,IF(AND($G3008=$G3009,$F3008=$F3009),ROUND($D3007-SUM($K3009:W3009),0),ROUND(X3007*$E3008,0)),IF(LataProjekcji&gt;$F3008,0,ROUND(X3007*$E3008,0))),0),0)</f>
        <v>0</v>
      </c>
    </row>
    <row r="3010" spans="2:24" ht="12.75" hidden="1" thickBot="1">
      <c r="B3010" s="555" t="s">
        <v>804</v>
      </c>
      <c r="C3010" s="556"/>
      <c r="D3010" s="557">
        <f ca="1">IF(D3007&gt;10,ROUND((D3009-1)*E3008,0),E3008)</f>
        <v>0</v>
      </c>
      <c r="E3010" s="557">
        <f ca="1">D3007-D3010</f>
        <v>0</v>
      </c>
      <c r="F3010" s="556"/>
      <c r="G3010" s="556"/>
      <c r="H3010" s="556"/>
      <c r="I3010" s="556"/>
      <c r="J3010" s="556"/>
      <c r="K3010" s="556"/>
      <c r="L3010" s="556"/>
      <c r="M3010" s="556"/>
      <c r="N3010" s="556"/>
      <c r="O3010" s="556"/>
      <c r="P3010" s="556"/>
      <c r="Q3010" s="556"/>
      <c r="R3010" s="556"/>
      <c r="S3010" s="556"/>
      <c r="T3010" s="556"/>
      <c r="U3010" s="556"/>
      <c r="V3010" s="556"/>
      <c r="W3010" s="556"/>
      <c r="X3010" s="556"/>
    </row>
    <row r="3011" spans="2:24" ht="12.75" hidden="1" thickTop="1"/>
    <row r="3012" spans="2:24" ht="12.75" hidden="1" thickBot="1">
      <c r="B3012" s="558" t="str">
        <f ca="1">"nazwa ST: "&amp;B1857</f>
        <v xml:space="preserve">nazwa ST: </v>
      </c>
      <c r="C3012" s="558"/>
      <c r="D3012" s="559">
        <f>D1857</f>
        <v>1566</v>
      </c>
      <c r="E3012" s="558"/>
      <c r="F3012" s="558"/>
      <c r="G3012" s="558"/>
      <c r="H3012" s="558"/>
      <c r="I3012" s="558"/>
      <c r="J3012" s="558"/>
      <c r="K3012" s="567" t="str">
        <f t="shared" ref="K3012:X3012" si="1809">LataProjekcji</f>
        <v>Uzupełnij dane</v>
      </c>
      <c r="L3012" s="567" t="str">
        <f t="shared" si="1809"/>
        <v/>
      </c>
      <c r="M3012" s="567" t="str">
        <f t="shared" si="1809"/>
        <v/>
      </c>
      <c r="N3012" s="567" t="str">
        <f t="shared" si="1809"/>
        <v/>
      </c>
      <c r="O3012" s="567" t="str">
        <f t="shared" si="1809"/>
        <v/>
      </c>
      <c r="P3012" s="567" t="str">
        <f t="shared" si="1809"/>
        <v/>
      </c>
      <c r="Q3012" s="567" t="str">
        <f t="shared" si="1809"/>
        <v/>
      </c>
      <c r="R3012" s="567" t="str">
        <f t="shared" si="1809"/>
        <v/>
      </c>
      <c r="S3012" s="567" t="str">
        <f t="shared" si="1809"/>
        <v/>
      </c>
      <c r="T3012" s="567" t="str">
        <f t="shared" si="1809"/>
        <v/>
      </c>
      <c r="U3012" s="567" t="str">
        <f t="shared" si="1809"/>
        <v/>
      </c>
      <c r="V3012" s="567" t="str">
        <f t="shared" si="1809"/>
        <v/>
      </c>
      <c r="W3012" s="567" t="str">
        <f t="shared" si="1809"/>
        <v/>
      </c>
      <c r="X3012" s="567" t="str">
        <f t="shared" si="1809"/>
        <v/>
      </c>
    </row>
    <row r="3013" spans="2:24" hidden="1">
      <c r="B3013" s="554" t="s">
        <v>805</v>
      </c>
      <c r="D3013" s="1">
        <f ca="1">D1858</f>
        <v>0</v>
      </c>
      <c r="E3013" s="1">
        <f ca="1">E1858</f>
        <v>0</v>
      </c>
      <c r="F3013" s="1">
        <f ca="1">IF(D3014&gt;10,F1858,1)</f>
        <v>1</v>
      </c>
      <c r="G3013" s="553" t="str">
        <f ca="1">IF(OR(ISBLANK(OFFSET($E$269,$D3012,0)),ISTEXT(OFFSET($E$269,$D3012,0))),"brak daty",IF(D3014&gt;10,EDATE(OFFSET($E$269,$D3012,0),D3016),DATE(D3013,E3013,1)))</f>
        <v>brak daty</v>
      </c>
      <c r="H3013" s="566" t="b">
        <f ca="1">SUM(K3013:X3013)=D3016</f>
        <v>1</v>
      </c>
      <c r="I3013" s="1" t="s">
        <v>801</v>
      </c>
      <c r="K3013" s="5">
        <f ca="1">IF(AND($G3014,NOT(ISTEXT($G3013)),ISNUMBER(Poczatek),ISNUMBER(Koniec_Projekt)),IFERROR(IF($D3013=LataProjekcji,$F3013,IF($D3013&lt;LataProjekcji,IF((SUM(K3013)+12)&lt;$D3016,12,$D3016-SUM(K3013)),0)),0),0)</f>
        <v>0</v>
      </c>
      <c r="L3013" s="5">
        <f ca="1">IF(AND($G3014,NOT(ISTEXT($G3013)),ISNUMBER(Poczatek),ISNUMBER(Koniec_Projekt)),IFERROR(IF($D3013=LataProjekcji,$F3013,IF($D3013&lt;LataProjekcji,IF((SUM($K3013:K3013)+12)&lt;$D3016,12,$D3016-SUM($K3013:K3013)),0)),0),0)</f>
        <v>0</v>
      </c>
      <c r="M3013" s="5">
        <f ca="1">IF(AND($G3014,NOT(ISTEXT($G3013)),ISNUMBER(Poczatek),ISNUMBER(Koniec_Projekt)),IFERROR(IF($D3013=LataProjekcji,$F3013,IF($D3013&lt;LataProjekcji,IF((SUM($K3013:L3013)+12)&lt;$D3016,12,$D3016-SUM($K3013:L3013)),0)),0),0)</f>
        <v>0</v>
      </c>
      <c r="N3013" s="5">
        <f ca="1">IF(AND($G3014,NOT(ISTEXT($G3013)),ISNUMBER(Poczatek),ISNUMBER(Koniec_Projekt)),IFERROR(IF($D3013=LataProjekcji,$F3013,IF($D3013&lt;LataProjekcji,IF((SUM($K3013:M3013)+12)&lt;$D3016,12,$D3016-SUM($K3013:M3013)),0)),0),0)</f>
        <v>0</v>
      </c>
      <c r="O3013" s="5">
        <f ca="1">IF(AND($G3014,NOT(ISTEXT($G3013)),ISNUMBER(Poczatek),ISNUMBER(Koniec_Projekt)),IFERROR(IF($D3013=LataProjekcji,$F3013,IF($D3013&lt;LataProjekcji,IF((SUM($K3013:N3013)+12)&lt;$D3016,12,$D3016-SUM($K3013:N3013)),0)),0),0)</f>
        <v>0</v>
      </c>
      <c r="P3013" s="5">
        <f ca="1">IF(AND($G3014,NOT(ISTEXT($G3013)),ISNUMBER(Poczatek),ISNUMBER(Koniec_Projekt)),IFERROR(IF($D3013=LataProjekcji,$F3013,IF($D3013&lt;LataProjekcji,IF((SUM($K3013:O3013)+12)&lt;$D3016,12,$D3016-SUM($K3013:O3013)),0)),0),0)</f>
        <v>0</v>
      </c>
      <c r="Q3013" s="5">
        <f ca="1">IF(AND($G3014,NOT(ISTEXT($G3013)),ISNUMBER(Poczatek),ISNUMBER(Koniec_Projekt)),IFERROR(IF($D3013=LataProjekcji,$F3013,IF($D3013&lt;LataProjekcji,IF((SUM($K3013:P3013)+12)&lt;$D3016,12,$D3016-SUM($K3013:P3013)),0)),0),0)</f>
        <v>0</v>
      </c>
      <c r="R3013" s="5">
        <f ca="1">IF(AND($G3014,NOT(ISTEXT($G3013)),ISNUMBER(Poczatek),ISNUMBER(Koniec_Projekt)),IFERROR(IF($D3013=LataProjekcji,$F3013,IF($D3013&lt;LataProjekcji,IF((SUM($K3013:Q3013)+12)&lt;$D3016,12,$D3016-SUM($K3013:Q3013)),0)),0),0)</f>
        <v>0</v>
      </c>
      <c r="S3013" s="5">
        <f ca="1">IF(AND($G3014,NOT(ISTEXT($G3013)),ISNUMBER(Poczatek),ISNUMBER(Koniec_Projekt)),IFERROR(IF($D3013=LataProjekcji,$F3013,IF($D3013&lt;LataProjekcji,IF((SUM($K3013:R3013)+12)&lt;$D3016,12,$D3016-SUM($K3013:R3013)),0)),0),0)</f>
        <v>0</v>
      </c>
      <c r="T3013" s="5">
        <f ca="1">IF(AND($G3014,NOT(ISTEXT($G3013)),ISNUMBER(Poczatek),ISNUMBER(Koniec_Projekt)),IFERROR(IF($D3013=LataProjekcji,$F3013,IF($D3013&lt;LataProjekcji,IF((SUM($K3013:S3013)+12)&lt;$D3016,12,$D3016-SUM($K3013:S3013)),0)),0),0)</f>
        <v>0</v>
      </c>
      <c r="U3013" s="5">
        <f ca="1">IF(AND($G3014,NOT(ISTEXT($G3013)),ISNUMBER(Poczatek),ISNUMBER(Koniec_Projekt)),IFERROR(IF($D3013=LataProjekcji,$F3013,IF($D3013&lt;LataProjekcji,IF((SUM($K3013:T3013)+12)&lt;$D3016,12,$D3016-SUM($K3013:T3013)),0)),0),0)</f>
        <v>0</v>
      </c>
      <c r="V3013" s="5">
        <f ca="1">IF(AND($G3014,NOT(ISTEXT($G3013)),ISNUMBER(Poczatek),ISNUMBER(Koniec_Projekt)),IFERROR(IF($D3013=LataProjekcji,$F3013,IF($D3013&lt;LataProjekcji,IF((SUM($K3013:U3013)+12)&lt;$D3016,12,$D3016-SUM($K3013:U3013)),0)),0),0)</f>
        <v>0</v>
      </c>
      <c r="W3013" s="5">
        <f ca="1">IF(AND($G3014,NOT(ISTEXT($G3013)),ISNUMBER(Poczatek),ISNUMBER(Koniec_Projekt)),IFERROR(IF($D3013=LataProjekcji,$F3013,IF($D3013&lt;LataProjekcji,IF((SUM($K3013:V3013)+12)&lt;$D3016,12,$D3016-SUM($K3013:V3013)),0)),0),0)</f>
        <v>0</v>
      </c>
      <c r="X3013" s="5">
        <f ca="1">IF(AND($G3014,NOT(ISTEXT($G3013)),ISNUMBER(Poczatek),ISNUMBER(Koniec_Projekt)),IFERROR(IF($D3013=LataProjekcji,$F3013,IF($D3013&lt;LataProjekcji,IF((SUM($K3013:W3013)+12)&lt;$D3016,12,$D3016-SUM($K3013:W3013)),0)),0),0)</f>
        <v>0</v>
      </c>
    </row>
    <row r="3014" spans="2:24" hidden="1">
      <c r="B3014" s="554" t="s">
        <v>807</v>
      </c>
      <c r="D3014" s="5">
        <f ca="1">D1859</f>
        <v>0</v>
      </c>
      <c r="E3014" s="474">
        <f ca="1">E1859</f>
        <v>0</v>
      </c>
      <c r="F3014" s="474">
        <f ca="1">F1859</f>
        <v>0</v>
      </c>
      <c r="G3014" s="1" t="b">
        <f>NOT(ISBLANK(am_maszyny))</f>
        <v>0</v>
      </c>
      <c r="H3014" s="566" t="b">
        <f ca="1">SUM(K3014:X3014)=E3016</f>
        <v>1</v>
      </c>
      <c r="I3014" s="1" t="s">
        <v>802</v>
      </c>
      <c r="K3014" s="565">
        <f ca="1">IF(AND($G3014,NOT(ISTEXT($G3013)),ISNUMBER(Poczatek),ISNUMBER(Koniec_Projekt)),IFERROR(IF($D3013=LataProjekcji,IF($F3013&gt;$E3016,$E3016,$F3013),IF($D3016&gt;=$E3016,(IF($D3013&lt;LataProjekcji,IF((SUM(J3014:$K3014)+12)&lt;$E3016,12,$E3016-SUM(J3014:$K3014)),0)),(IF($D3013&lt;LataProjekcji,IF((SUM(J3014:$K3014)+12)&lt;$D3016,12,$D3016-SUM(J3014:$K3014)),0)))),0),0)</f>
        <v>0</v>
      </c>
      <c r="L3014" s="565">
        <f ca="1">IF(AND($G3014,NOT(ISTEXT($G3013)),ISNUMBER(Poczatek),ISNUMBER(Koniec_Projekt)),IFERROR(IF($D3013=LataProjekcji,IF($F3013&gt;$E3016,$E3016,$F3013),IF($D3016&gt;=$E3016,(IF($D3013&lt;LataProjekcji,IF((SUM($K3014:K3014)+12)&lt;$E3016,12,$E3016-SUM($K3014:K3014)),0)),(IF($D3013&lt;LataProjekcji,IF((SUM($K3014:K3014)+12)&lt;$D3016,12,$D3016-SUM($K3014:K3014)),0)))),0),0)</f>
        <v>0</v>
      </c>
      <c r="M3014" s="565">
        <f ca="1">IF(AND($G3014,NOT(ISTEXT($G3013)),ISNUMBER(Poczatek),ISNUMBER(Koniec_Projekt)),IFERROR(IF($D3013=LataProjekcji,IF($F3013&gt;$E3016,$E3016,$F3013),IF($D3016&gt;=$E3016,(IF($D3013&lt;LataProjekcji,IF((SUM($K3014:L3014)+12)&lt;$E3016,12,$E3016-SUM($K3014:L3014)),0)),(IF($D3013&lt;LataProjekcji,IF((SUM($K3014:L3014)+12)&lt;$D3016,12,$D3016-SUM($K3014:L3014)),0)))),0),0)</f>
        <v>0</v>
      </c>
      <c r="N3014" s="565">
        <f ca="1">IF(AND($G3014,NOT(ISTEXT($G3013)),ISNUMBER(Poczatek),ISNUMBER(Koniec_Projekt)),IFERROR(IF($D3013=LataProjekcji,IF($F3013&gt;$E3016,$E3016,$F3013),IF($D3016&gt;=$E3016,(IF($D3013&lt;LataProjekcji,IF((SUM($K3014:M3014)+12)&lt;$E3016,12,$E3016-SUM($K3014:M3014)),0)),(IF($D3013&lt;LataProjekcji,IF((SUM($K3014:M3014)+12)&lt;$D3016,12,$D3016-SUM($K3014:M3014)),0)))),0),0)</f>
        <v>0</v>
      </c>
      <c r="O3014" s="565">
        <f ca="1">IF(AND($G3014,NOT(ISTEXT($G3013)),ISNUMBER(Poczatek),ISNUMBER(Koniec_Projekt)),IFERROR(IF($D3013=LataProjekcji,IF($F3013&gt;$E3016,$E3016,$F3013),IF($D3016&gt;=$E3016,(IF($D3013&lt;LataProjekcji,IF((SUM($K3014:N3014)+12)&lt;$E3016,12,$E3016-SUM($K3014:N3014)),0)),(IF($D3013&lt;LataProjekcji,IF((SUM($K3014:N3014)+12)&lt;$D3016,12,$D3016-SUM($K3014:N3014)),0)))),0),0)</f>
        <v>0</v>
      </c>
      <c r="P3014" s="565">
        <f ca="1">IF(AND($G3014,NOT(ISTEXT($G3013)),ISNUMBER(Poczatek),ISNUMBER(Koniec_Projekt)),IFERROR(IF($D3013=LataProjekcji,IF($F3013&gt;$E3016,$E3016,$F3013),IF($D3016&gt;=$E3016,(IF($D3013&lt;LataProjekcji,IF((SUM($K3014:O3014)+12)&lt;$E3016,12,$E3016-SUM($K3014:O3014)),0)),(IF($D3013&lt;LataProjekcji,IF((SUM($K3014:O3014)+12)&lt;$D3016,12,$D3016-SUM($K3014:O3014)),0)))),0),0)</f>
        <v>0</v>
      </c>
      <c r="Q3014" s="565">
        <f ca="1">IF(AND($G3014,NOT(ISTEXT($G3013)),ISNUMBER(Poczatek),ISNUMBER(Koniec_Projekt)),IFERROR(IF($D3013=LataProjekcji,IF($F3013&gt;$E3016,$E3016,$F3013),IF($D3016&gt;=$E3016,(IF($D3013&lt;LataProjekcji,IF((SUM($K3014:P3014)+12)&lt;$E3016,12,$E3016-SUM($K3014:P3014)),0)),(IF($D3013&lt;LataProjekcji,IF((SUM($K3014:P3014)+12)&lt;$D3016,12,$D3016-SUM($K3014:P3014)),0)))),0),0)</f>
        <v>0</v>
      </c>
      <c r="R3014" s="565">
        <f ca="1">IF(AND($G3014,NOT(ISTEXT($G3013)),ISNUMBER(Poczatek),ISNUMBER(Koniec_Projekt)),IFERROR(IF($D3013=LataProjekcji,IF($F3013&gt;$E3016,$E3016,$F3013),IF($D3016&gt;=$E3016,(IF($D3013&lt;LataProjekcji,IF((SUM($K3014:Q3014)+12)&lt;$E3016,12,$E3016-SUM($K3014:Q3014)),0)),(IF($D3013&lt;LataProjekcji,IF((SUM($K3014:Q3014)+12)&lt;$D3016,12,$D3016-SUM($K3014:Q3014)),0)))),0),0)</f>
        <v>0</v>
      </c>
      <c r="S3014" s="565">
        <f ca="1">IF(AND($G3014,NOT(ISTEXT($G3013)),ISNUMBER(Poczatek),ISNUMBER(Koniec_Projekt)),IFERROR(IF($D3013=LataProjekcji,IF($F3013&gt;$E3016,$E3016,$F3013),IF($D3016&gt;=$E3016,(IF($D3013&lt;LataProjekcji,IF((SUM($K3014:R3014)+12)&lt;$E3016,12,$E3016-SUM($K3014:R3014)),0)),(IF($D3013&lt;LataProjekcji,IF((SUM($K3014:R3014)+12)&lt;$D3016,12,$D3016-SUM($K3014:R3014)),0)))),0),0)</f>
        <v>0</v>
      </c>
      <c r="T3014" s="565">
        <f ca="1">IF(AND($G3014,NOT(ISTEXT($G3013)),ISNUMBER(Poczatek),ISNUMBER(Koniec_Projekt)),IFERROR(IF($D3013=LataProjekcji,IF($F3013&gt;$E3016,$E3016,$F3013),IF($D3016&gt;=$E3016,(IF($D3013&lt;LataProjekcji,IF((SUM($K3014:S3014)+12)&lt;$E3016,12,$E3016-SUM($K3014:S3014)),0)),(IF($D3013&lt;LataProjekcji,IF((SUM($K3014:S3014)+12)&lt;$D3016,12,$D3016-SUM($K3014:S3014)),0)))),0),0)</f>
        <v>0</v>
      </c>
      <c r="U3014" s="565">
        <f ca="1">IF(AND($G3014,NOT(ISTEXT($G3013)),ISNUMBER(Poczatek),ISNUMBER(Koniec_Projekt)),IFERROR(IF($D3013=LataProjekcji,IF($F3013&gt;$E3016,$E3016,$F3013),IF($D3016&gt;=$E3016,(IF($D3013&lt;LataProjekcji,IF((SUM($K3014:T3014)+12)&lt;$E3016,12,$E3016-SUM($K3014:T3014)),0)),(IF($D3013&lt;LataProjekcji,IF((SUM($K3014:T3014)+12)&lt;$D3016,12,$D3016-SUM($K3014:T3014)),0)))),0),0)</f>
        <v>0</v>
      </c>
      <c r="V3014" s="565">
        <f ca="1">IF(AND($G3014,NOT(ISTEXT($G3013)),ISNUMBER(Poczatek),ISNUMBER(Koniec_Projekt)),IFERROR(IF($D3013=LataProjekcji,IF($F3013&gt;$E3016,$E3016,$F3013),IF($D3016&gt;=$E3016,(IF($D3013&lt;LataProjekcji,IF((SUM($K3014:U3014)+12)&lt;$E3016,12,$E3016-SUM($K3014:U3014)),0)),(IF($D3013&lt;LataProjekcji,IF((SUM($K3014:U3014)+12)&lt;$D3016,12,$D3016-SUM($K3014:U3014)),0)))),0),0)</f>
        <v>0</v>
      </c>
      <c r="W3014" s="565">
        <f ca="1">IF(AND($G3014,NOT(ISTEXT($G3013)),ISNUMBER(Poczatek),ISNUMBER(Koniec_Projekt)),IFERROR(IF($D3013=LataProjekcji,IF($F3013&gt;$E3016,$E3016,$F3013),IF($D3016&gt;=$E3016,(IF($D3013&lt;LataProjekcji,IF((SUM($K3014:V3014)+12)&lt;$E3016,12,$E3016-SUM($K3014:V3014)),0)),(IF($D3013&lt;LataProjekcji,IF((SUM($K3014:V3014)+12)&lt;$D3016,12,$D3016-SUM($K3014:V3014)),0)))),0),0)</f>
        <v>0</v>
      </c>
      <c r="X3014" s="565">
        <f ca="1">IF(AND($G3014,NOT(ISTEXT($G3013)),ISNUMBER(Poczatek),ISNUMBER(Koniec_Projekt)),IFERROR(IF($D3013=LataProjekcji,IF($F3013&gt;$E3016,$E3016,$F3013),IF($D3016&gt;=$E3016,(IF($D3013&lt;LataProjekcji,IF((SUM($K3014:W3014)+12)&lt;$E3016,12,$E3016-SUM($K3014:W3014)),0)),(IF($D3013&lt;LataProjekcji,IF((SUM($K3014:W3014)+12)&lt;$D3016,12,$D3016-SUM($K3014:W3014)),0)))),0),0)</f>
        <v>0</v>
      </c>
    </row>
    <row r="3015" spans="2:24" hidden="1">
      <c r="B3015" s="554" t="s">
        <v>806</v>
      </c>
      <c r="D3015" s="474">
        <f ca="1">D1860</f>
        <v>0</v>
      </c>
      <c r="E3015" s="474">
        <f ca="1">IF(D3014&gt;10,ROUND(D3015/12,2),D3015)</f>
        <v>0</v>
      </c>
      <c r="F3015" s="552">
        <f>Koniec_Projekt</f>
        <v>0</v>
      </c>
      <c r="G3015" s="330">
        <f>Miesiac_Koniec_Projekt</f>
        <v>0</v>
      </c>
      <c r="H3015" s="566" t="b">
        <f ca="1">SUM(K3015:X3015)=D3014</f>
        <v>1</v>
      </c>
      <c r="I3015" s="1" t="s">
        <v>739</v>
      </c>
      <c r="K3015" s="256">
        <f ca="1">IF(AND($G3014,NOT(ISTEXT($G3013)),ISNUMBER(Poczatek),ISNUMBER(Koniec_Projekt)),IFERROR(IF(LataProjekcji=$F3016,ROUND($D3014,0),ROUND(K3013*$E3015,0)),0),0)</f>
        <v>0</v>
      </c>
      <c r="L3015" s="5">
        <f ca="1">IF(AND($G3014,NOT(ISTEXT($G3013)),ISNUMBER(Poczatek),ISNUMBER(Koniec_Projekt)),IFERROR(IF(LataProjekcji=$F3016,ROUND($D3014-SUM(K3015:$K3015),0),ROUND(L3013*$E3015,0)),0),0)</f>
        <v>0</v>
      </c>
      <c r="M3015" s="5">
        <f ca="1">IF(AND($G3014,NOT(ISTEXT($G3013)),ISNUMBER(Poczatek),ISNUMBER(Koniec_Projekt)),IFERROR(IF(LataProjekcji=$F3016,ROUND($D3014-SUM($K3015:L3015),0),ROUND(M3013*$E3015,0)),0),0)</f>
        <v>0</v>
      </c>
      <c r="N3015" s="5">
        <f ca="1">IF(AND($G3014,NOT(ISTEXT($G3013)),ISNUMBER(Poczatek),ISNUMBER(Koniec_Projekt)),IFERROR(IF(LataProjekcji=$F3016,ROUND($D3014-SUM($K3015:M3015),0),ROUND(N3013*$E3015,0)),0),0)</f>
        <v>0</v>
      </c>
      <c r="O3015" s="5">
        <f ca="1">IF(AND($G3014,NOT(ISTEXT($G3013)),ISNUMBER(Poczatek),ISNUMBER(Koniec_Projekt)),IFERROR(IF(LataProjekcji=$F3016,ROUND($D3014-SUM($K3015:N3015),0),ROUND(O3013*$E3015,0)),0),0)</f>
        <v>0</v>
      </c>
      <c r="P3015" s="5">
        <f ca="1">IF(AND($G3014,NOT(ISTEXT($G3013)),ISNUMBER(Poczatek),ISNUMBER(Koniec_Projekt)),IFERROR(IF(LataProjekcji=$F3016,ROUND($D3014-SUM($K3015:O3015),0),ROUND(P3013*$E3015,0)),0),0)</f>
        <v>0</v>
      </c>
      <c r="Q3015" s="5">
        <f ca="1">IF(AND($G3014,NOT(ISTEXT($G3013)),ISNUMBER(Poczatek),ISNUMBER(Koniec_Projekt)),IFERROR(IF(LataProjekcji=$F3016,ROUND($D3014-SUM($K3015:P3015),0),ROUND(Q3013*$E3015,0)),0),0)</f>
        <v>0</v>
      </c>
      <c r="R3015" s="5">
        <f ca="1">IF(AND($G3014,NOT(ISTEXT($G3013)),ISNUMBER(Poczatek),ISNUMBER(Koniec_Projekt)),IFERROR(IF(LataProjekcji=$F3016,ROUND($D3014-SUM($K3015:Q3015),0),ROUND(R3013*$E3015,0)),0),0)</f>
        <v>0</v>
      </c>
      <c r="S3015" s="5">
        <f ca="1">IF(AND($G3014,NOT(ISTEXT($G3013)),ISNUMBER(Poczatek),ISNUMBER(Koniec_Projekt)),IFERROR(IF(LataProjekcji=$F3016,ROUND($D3014-SUM($K3015:R3015),0),ROUND(S3013*$E3015,0)),0),0)</f>
        <v>0</v>
      </c>
      <c r="T3015" s="5">
        <f ca="1">IF(AND($G3014,NOT(ISTEXT($G3013)),ISNUMBER(Poczatek),ISNUMBER(Koniec_Projekt)),IFERROR(IF(LataProjekcji=$F3016,ROUND($D3014-SUM($K3015:S3015),0),ROUND(T3013*$E3015,0)),0),0)</f>
        <v>0</v>
      </c>
      <c r="U3015" s="5">
        <f ca="1">IF(AND($G3014,NOT(ISTEXT($G3013)),ISNUMBER(Poczatek),ISNUMBER(Koniec_Projekt)),IFERROR(IF(LataProjekcji=$F3016,ROUND($D3014-SUM($K3015:T3015),0),ROUND(U3013*$E3015,0)),0),0)</f>
        <v>0</v>
      </c>
      <c r="V3015" s="5">
        <f ca="1">IF(AND($G3014,NOT(ISTEXT($G3013)),ISNUMBER(Poczatek),ISNUMBER(Koniec_Projekt)),IFERROR(IF(LataProjekcji=$F3016,ROUND($D3014-SUM($K3015:U3015),0),ROUND(V3013*$E3015,0)),0),0)</f>
        <v>0</v>
      </c>
      <c r="W3015" s="5">
        <f ca="1">IF(AND($G3014,NOT(ISTEXT($G3013)),ISNUMBER(Poczatek),ISNUMBER(Koniec_Projekt)),IFERROR(IF(LataProjekcji=$F3016,ROUND($D3014-SUM($K3015:V3015),0),ROUND(W3013*$E3015,0)),0),0)</f>
        <v>0</v>
      </c>
      <c r="X3015" s="5">
        <f ca="1">IF(AND($G3014,NOT(ISTEXT($G3013)),ISNUMBER(Poczatek),ISNUMBER(Koniec_Projekt)),IFERROR(IF(LataProjekcji=$F3016,ROUND($D3014-SUM($K3015:W3015),0),ROUND(X3013*$E3015,0)),0),0)</f>
        <v>0</v>
      </c>
    </row>
    <row r="3016" spans="2:24" hidden="1">
      <c r="B3016" s="554" t="s">
        <v>803</v>
      </c>
      <c r="D3016" s="1">
        <f ca="1">IFERROR(ROUNDUP(D3014/E3015,0),0)</f>
        <v>0</v>
      </c>
      <c r="E3016" s="1">
        <f ca="1">IF(D3016=0,0,DATEDIF(DATE(D3013,E3013,1),DATE(F3015,G3015,1),"m"))</f>
        <v>0</v>
      </c>
      <c r="F3016" s="1" t="str">
        <f ca="1">IFERROR(YEAR(G3013),"brak daty")</f>
        <v>brak daty</v>
      </c>
      <c r="G3016" s="1" t="str">
        <f ca="1">IFERROR(MONTH(G3013),"brak daty")</f>
        <v>brak daty</v>
      </c>
      <c r="I3016" s="1" t="s">
        <v>444</v>
      </c>
      <c r="K3016" s="5">
        <f ca="1">IF(AND($G3014,NOT(ISTEXT($G3013)),ISNUMBER(Poczatek),ISNUMBER(Koniec_Projekt)),IFERROR(IF(LataProjekcji=$F3015,IF(AND($G3015=$G3016,$F3015=$F3016),ROUND($D3014-SUM($K3016),0),ROUND(K3014*$E3015,0)),IF(LataProjekcji&gt;$F3015,0,ROUND(K3014*$E3015,0))),0),0)</f>
        <v>0</v>
      </c>
      <c r="L3016" s="5">
        <f ca="1">IF(AND($G3014,NOT(ISTEXT($G3013)),ISNUMBER(Poczatek),ISNUMBER(Koniec_Projekt)),IFERROR(IF(LataProjekcji=$F3015,IF(AND($G3015=$G3016,$F3015=$F3016),ROUND($D3014-SUM($K3016:K3016),0),ROUND(L3014*$E3015,0)),IF(LataProjekcji&gt;$F3015,0,ROUND(L3014*$E3015,0))),0),0)</f>
        <v>0</v>
      </c>
      <c r="M3016" s="5">
        <f ca="1">IF(AND($G3014,NOT(ISTEXT($G3013)),ISNUMBER(Poczatek),ISNUMBER(Koniec_Projekt)),IFERROR(IF(LataProjekcji=$F3015,IF(AND($G3015=$G3016,$F3015=$F3016),ROUND($D3014-SUM($K3016:L3016),0),ROUND(M3014*$E3015,0)),IF(LataProjekcji&gt;$F3015,0,ROUND(M3014*$E3015,0))),0),0)</f>
        <v>0</v>
      </c>
      <c r="N3016" s="5">
        <f ca="1">IF(AND($G3014,NOT(ISTEXT($G3013)),ISNUMBER(Poczatek),ISNUMBER(Koniec_Projekt)),IFERROR(IF(LataProjekcji=$F3015,IF(AND($G3015=$G3016,$F3015=$F3016),ROUND($D3014-SUM($K3016:M3016),0),ROUND(N3014*$E3015,0)),IF(LataProjekcji&gt;$F3015,0,ROUND(N3014*$E3015,0))),0),0)</f>
        <v>0</v>
      </c>
      <c r="O3016" s="5">
        <f ca="1">IF(AND($G3014,NOT(ISTEXT($G3013)),ISNUMBER(Poczatek),ISNUMBER(Koniec_Projekt)),IFERROR(IF(LataProjekcji=$F3015,IF(AND($G3015=$G3016,$F3015=$F3016),ROUND($D3014-SUM($K3016:N3016),0),ROUND(O3014*$E3015,0)),IF(LataProjekcji&gt;$F3015,0,ROUND(O3014*$E3015,0))),0),0)</f>
        <v>0</v>
      </c>
      <c r="P3016" s="5">
        <f ca="1">IF(AND($G3014,NOT(ISTEXT($G3013)),ISNUMBER(Poczatek),ISNUMBER(Koniec_Projekt)),IFERROR(IF(LataProjekcji=$F3015,IF(AND($G3015=$G3016,$F3015=$F3016),ROUND($D3014-SUM($K3016:O3016),0),ROUND(P3014*$E3015,0)),IF(LataProjekcji&gt;$F3015,0,ROUND(P3014*$E3015,0))),0),0)</f>
        <v>0</v>
      </c>
      <c r="Q3016" s="5">
        <f ca="1">IF(AND($G3014,NOT(ISTEXT($G3013)),ISNUMBER(Poczatek),ISNUMBER(Koniec_Projekt)),IFERROR(IF(LataProjekcji=$F3015,IF(AND($G3015=$G3016,$F3015=$F3016),ROUND($D3014-SUM($K3016:P3016),0),ROUND(Q3014*$E3015,0)),IF(LataProjekcji&gt;$F3015,0,ROUND(Q3014*$E3015,0))),0),0)</f>
        <v>0</v>
      </c>
      <c r="R3016" s="5">
        <f ca="1">IF(AND($G3014,NOT(ISTEXT($G3013)),ISNUMBER(Poczatek),ISNUMBER(Koniec_Projekt)),IFERROR(IF(LataProjekcji=$F3015,IF(AND($G3015=$G3016,$F3015=$F3016),ROUND($D3014-SUM($K3016:Q3016),0),ROUND(R3014*$E3015,0)),IF(LataProjekcji&gt;$F3015,0,ROUND(R3014*$E3015,0))),0),0)</f>
        <v>0</v>
      </c>
      <c r="S3016" s="5">
        <f ca="1">IF(AND($G3014,NOT(ISTEXT($G3013)),ISNUMBER(Poczatek),ISNUMBER(Koniec_Projekt)),IFERROR(IF(LataProjekcji=$F3015,IF(AND($G3015=$G3016,$F3015=$F3016),ROUND($D3014-SUM($K3016:R3016),0),ROUND(S3014*$E3015,0)),IF(LataProjekcji&gt;$F3015,0,ROUND(S3014*$E3015,0))),0),0)</f>
        <v>0</v>
      </c>
      <c r="T3016" s="5">
        <f ca="1">IF(AND($G3014,NOT(ISTEXT($G3013)),ISNUMBER(Poczatek),ISNUMBER(Koniec_Projekt)),IFERROR(IF(LataProjekcji=$F3015,IF(AND($G3015=$G3016,$F3015=$F3016),ROUND($D3014-SUM($K3016:S3016),0),ROUND(T3014*$E3015,0)),IF(LataProjekcji&gt;$F3015,0,ROUND(T3014*$E3015,0))),0),0)</f>
        <v>0</v>
      </c>
      <c r="U3016" s="5">
        <f ca="1">IF(AND($G3014,NOT(ISTEXT($G3013)),ISNUMBER(Poczatek),ISNUMBER(Koniec_Projekt)),IFERROR(IF(LataProjekcji=$F3015,IF(AND($G3015=$G3016,$F3015=$F3016),ROUND($D3014-SUM($K3016:T3016),0),ROUND(U3014*$E3015,0)),IF(LataProjekcji&gt;$F3015,0,ROUND(U3014*$E3015,0))),0),0)</f>
        <v>0</v>
      </c>
      <c r="V3016" s="5">
        <f ca="1">IF(AND($G3014,NOT(ISTEXT($G3013)),ISNUMBER(Poczatek),ISNUMBER(Koniec_Projekt)),IFERROR(IF(LataProjekcji=$F3015,IF(AND($G3015=$G3016,$F3015=$F3016),ROUND($D3014-SUM($K3016:U3016),0),ROUND(V3014*$E3015,0)),IF(LataProjekcji&gt;$F3015,0,ROUND(V3014*$E3015,0))),0),0)</f>
        <v>0</v>
      </c>
      <c r="W3016" s="5">
        <f ca="1">IF(AND($G3014,NOT(ISTEXT($G3013)),ISNUMBER(Poczatek),ISNUMBER(Koniec_Projekt)),IFERROR(IF(LataProjekcji=$F3015,IF(AND($G3015=$G3016,$F3015=$F3016),ROUND($D3014-SUM($K3016:V3016),0),ROUND(W3014*$E3015,0)),IF(LataProjekcji&gt;$F3015,0,ROUND(W3014*$E3015,0))),0),0)</f>
        <v>0</v>
      </c>
      <c r="X3016" s="5">
        <f ca="1">IF(AND($G3014,NOT(ISTEXT($G3013)),ISNUMBER(Poczatek),ISNUMBER(Koniec_Projekt)),IFERROR(IF(LataProjekcji=$F3015,IF(AND($G3015=$G3016,$F3015=$F3016),ROUND($D3014-SUM($K3016:W3016),0),ROUND(X3014*$E3015,0)),IF(LataProjekcji&gt;$F3015,0,ROUND(X3014*$E3015,0))),0),0)</f>
        <v>0</v>
      </c>
    </row>
    <row r="3017" spans="2:24" ht="12.75" hidden="1" thickBot="1">
      <c r="B3017" s="555" t="s">
        <v>804</v>
      </c>
      <c r="C3017" s="556"/>
      <c r="D3017" s="557">
        <f ca="1">IF(D3014&gt;10,ROUND((D3016-1)*E3015,0),E3015)</f>
        <v>0</v>
      </c>
      <c r="E3017" s="557">
        <f ca="1">D3014-D3017</f>
        <v>0</v>
      </c>
      <c r="F3017" s="556"/>
      <c r="G3017" s="556"/>
      <c r="H3017" s="556"/>
      <c r="I3017" s="556"/>
      <c r="J3017" s="556"/>
      <c r="K3017" s="556"/>
      <c r="L3017" s="556"/>
      <c r="M3017" s="556"/>
      <c r="N3017" s="556"/>
      <c r="O3017" s="556"/>
      <c r="P3017" s="556"/>
      <c r="Q3017" s="556"/>
      <c r="R3017" s="556"/>
      <c r="S3017" s="556"/>
      <c r="T3017" s="556"/>
      <c r="U3017" s="556"/>
      <c r="V3017" s="556"/>
      <c r="W3017" s="556"/>
      <c r="X3017" s="556"/>
    </row>
    <row r="3018" spans="2:24" ht="12.75" hidden="1" thickTop="1"/>
    <row r="3019" spans="2:24" ht="12.75" hidden="1" thickBot="1">
      <c r="B3019" s="558" t="str">
        <f ca="1">"nazwa ST: "&amp;B1864</f>
        <v xml:space="preserve">nazwa ST: </v>
      </c>
      <c r="C3019" s="558"/>
      <c r="D3019" s="559">
        <f>D1864</f>
        <v>1567</v>
      </c>
      <c r="E3019" s="558"/>
      <c r="F3019" s="558"/>
      <c r="G3019" s="558"/>
      <c r="H3019" s="558"/>
      <c r="I3019" s="558"/>
      <c r="J3019" s="558"/>
      <c r="K3019" s="567" t="str">
        <f t="shared" ref="K3019:X3019" si="1810">LataProjekcji</f>
        <v>Uzupełnij dane</v>
      </c>
      <c r="L3019" s="567" t="str">
        <f t="shared" si="1810"/>
        <v/>
      </c>
      <c r="M3019" s="567" t="str">
        <f t="shared" si="1810"/>
        <v/>
      </c>
      <c r="N3019" s="567" t="str">
        <f t="shared" si="1810"/>
        <v/>
      </c>
      <c r="O3019" s="567" t="str">
        <f t="shared" si="1810"/>
        <v/>
      </c>
      <c r="P3019" s="567" t="str">
        <f t="shared" si="1810"/>
        <v/>
      </c>
      <c r="Q3019" s="567" t="str">
        <f t="shared" si="1810"/>
        <v/>
      </c>
      <c r="R3019" s="567" t="str">
        <f t="shared" si="1810"/>
        <v/>
      </c>
      <c r="S3019" s="567" t="str">
        <f t="shared" si="1810"/>
        <v/>
      </c>
      <c r="T3019" s="567" t="str">
        <f t="shared" si="1810"/>
        <v/>
      </c>
      <c r="U3019" s="567" t="str">
        <f t="shared" si="1810"/>
        <v/>
      </c>
      <c r="V3019" s="567" t="str">
        <f t="shared" si="1810"/>
        <v/>
      </c>
      <c r="W3019" s="567" t="str">
        <f t="shared" si="1810"/>
        <v/>
      </c>
      <c r="X3019" s="567" t="str">
        <f t="shared" si="1810"/>
        <v/>
      </c>
    </row>
    <row r="3020" spans="2:24" hidden="1">
      <c r="B3020" s="554" t="s">
        <v>805</v>
      </c>
      <c r="D3020" s="1">
        <f ca="1">D1865</f>
        <v>0</v>
      </c>
      <c r="E3020" s="1">
        <f ca="1">E1865</f>
        <v>0</v>
      </c>
      <c r="F3020" s="1">
        <f ca="1">IF(D3021&gt;10,F1865,1)</f>
        <v>1</v>
      </c>
      <c r="G3020" s="553" t="str">
        <f ca="1">IF(OR(ISBLANK(OFFSET($E$269,$D3019,0)),ISTEXT(OFFSET($E$269,$D3019,0))),"brak daty",IF(D3021&gt;10,EDATE(OFFSET($E$269,$D3019,0),D3023),DATE(D3020,E3020,1)))</f>
        <v>brak daty</v>
      </c>
      <c r="H3020" s="566" t="b">
        <f ca="1">SUM(K3020:X3020)=D3023</f>
        <v>1</v>
      </c>
      <c r="I3020" s="1" t="s">
        <v>801</v>
      </c>
      <c r="K3020" s="5">
        <f ca="1">IF(AND($G3021,NOT(ISTEXT($G3020)),ISNUMBER(Poczatek),ISNUMBER(Koniec_Projekt)),IFERROR(IF($D3020=LataProjekcji,$F3020,IF($D3020&lt;LataProjekcji,IF((SUM(K3020)+12)&lt;$D3023,12,$D3023-SUM(K3020)),0)),0),0)</f>
        <v>0</v>
      </c>
      <c r="L3020" s="5">
        <f ca="1">IF(AND($G3021,NOT(ISTEXT($G3020)),ISNUMBER(Poczatek),ISNUMBER(Koniec_Projekt)),IFERROR(IF($D3020=LataProjekcji,$F3020,IF($D3020&lt;LataProjekcji,IF((SUM($K3020:K3020)+12)&lt;$D3023,12,$D3023-SUM($K3020:K3020)),0)),0),0)</f>
        <v>0</v>
      </c>
      <c r="M3020" s="5">
        <f ca="1">IF(AND($G3021,NOT(ISTEXT($G3020)),ISNUMBER(Poczatek),ISNUMBER(Koniec_Projekt)),IFERROR(IF($D3020=LataProjekcji,$F3020,IF($D3020&lt;LataProjekcji,IF((SUM($K3020:L3020)+12)&lt;$D3023,12,$D3023-SUM($K3020:L3020)),0)),0),0)</f>
        <v>0</v>
      </c>
      <c r="N3020" s="5">
        <f ca="1">IF(AND($G3021,NOT(ISTEXT($G3020)),ISNUMBER(Poczatek),ISNUMBER(Koniec_Projekt)),IFERROR(IF($D3020=LataProjekcji,$F3020,IF($D3020&lt;LataProjekcji,IF((SUM($K3020:M3020)+12)&lt;$D3023,12,$D3023-SUM($K3020:M3020)),0)),0),0)</f>
        <v>0</v>
      </c>
      <c r="O3020" s="5">
        <f ca="1">IF(AND($G3021,NOT(ISTEXT($G3020)),ISNUMBER(Poczatek),ISNUMBER(Koniec_Projekt)),IFERROR(IF($D3020=LataProjekcji,$F3020,IF($D3020&lt;LataProjekcji,IF((SUM($K3020:N3020)+12)&lt;$D3023,12,$D3023-SUM($K3020:N3020)),0)),0),0)</f>
        <v>0</v>
      </c>
      <c r="P3020" s="5">
        <f ca="1">IF(AND($G3021,NOT(ISTEXT($G3020)),ISNUMBER(Poczatek),ISNUMBER(Koniec_Projekt)),IFERROR(IF($D3020=LataProjekcji,$F3020,IF($D3020&lt;LataProjekcji,IF((SUM($K3020:O3020)+12)&lt;$D3023,12,$D3023-SUM($K3020:O3020)),0)),0),0)</f>
        <v>0</v>
      </c>
      <c r="Q3020" s="5">
        <f ca="1">IF(AND($G3021,NOT(ISTEXT($G3020)),ISNUMBER(Poczatek),ISNUMBER(Koniec_Projekt)),IFERROR(IF($D3020=LataProjekcji,$F3020,IF($D3020&lt;LataProjekcji,IF((SUM($K3020:P3020)+12)&lt;$D3023,12,$D3023-SUM($K3020:P3020)),0)),0),0)</f>
        <v>0</v>
      </c>
      <c r="R3020" s="5">
        <f ca="1">IF(AND($G3021,NOT(ISTEXT($G3020)),ISNUMBER(Poczatek),ISNUMBER(Koniec_Projekt)),IFERROR(IF($D3020=LataProjekcji,$F3020,IF($D3020&lt;LataProjekcji,IF((SUM($K3020:Q3020)+12)&lt;$D3023,12,$D3023-SUM($K3020:Q3020)),0)),0),0)</f>
        <v>0</v>
      </c>
      <c r="S3020" s="5">
        <f ca="1">IF(AND($G3021,NOT(ISTEXT($G3020)),ISNUMBER(Poczatek),ISNUMBER(Koniec_Projekt)),IFERROR(IF($D3020=LataProjekcji,$F3020,IF($D3020&lt;LataProjekcji,IF((SUM($K3020:R3020)+12)&lt;$D3023,12,$D3023-SUM($K3020:R3020)),0)),0),0)</f>
        <v>0</v>
      </c>
      <c r="T3020" s="5">
        <f ca="1">IF(AND($G3021,NOT(ISTEXT($G3020)),ISNUMBER(Poczatek),ISNUMBER(Koniec_Projekt)),IFERROR(IF($D3020=LataProjekcji,$F3020,IF($D3020&lt;LataProjekcji,IF((SUM($K3020:S3020)+12)&lt;$D3023,12,$D3023-SUM($K3020:S3020)),0)),0),0)</f>
        <v>0</v>
      </c>
      <c r="U3020" s="5">
        <f ca="1">IF(AND($G3021,NOT(ISTEXT($G3020)),ISNUMBER(Poczatek),ISNUMBER(Koniec_Projekt)),IFERROR(IF($D3020=LataProjekcji,$F3020,IF($D3020&lt;LataProjekcji,IF((SUM($K3020:T3020)+12)&lt;$D3023,12,$D3023-SUM($K3020:T3020)),0)),0),0)</f>
        <v>0</v>
      </c>
      <c r="V3020" s="5">
        <f ca="1">IF(AND($G3021,NOT(ISTEXT($G3020)),ISNUMBER(Poczatek),ISNUMBER(Koniec_Projekt)),IFERROR(IF($D3020=LataProjekcji,$F3020,IF($D3020&lt;LataProjekcji,IF((SUM($K3020:U3020)+12)&lt;$D3023,12,$D3023-SUM($K3020:U3020)),0)),0),0)</f>
        <v>0</v>
      </c>
      <c r="W3020" s="5">
        <f ca="1">IF(AND($G3021,NOT(ISTEXT($G3020)),ISNUMBER(Poczatek),ISNUMBER(Koniec_Projekt)),IFERROR(IF($D3020=LataProjekcji,$F3020,IF($D3020&lt;LataProjekcji,IF((SUM($K3020:V3020)+12)&lt;$D3023,12,$D3023-SUM($K3020:V3020)),0)),0),0)</f>
        <v>0</v>
      </c>
      <c r="X3020" s="5">
        <f ca="1">IF(AND($G3021,NOT(ISTEXT($G3020)),ISNUMBER(Poczatek),ISNUMBER(Koniec_Projekt)),IFERROR(IF($D3020=LataProjekcji,$F3020,IF($D3020&lt;LataProjekcji,IF((SUM($K3020:W3020)+12)&lt;$D3023,12,$D3023-SUM($K3020:W3020)),0)),0),0)</f>
        <v>0</v>
      </c>
    </row>
    <row r="3021" spans="2:24" hidden="1">
      <c r="B3021" s="554" t="s">
        <v>807</v>
      </c>
      <c r="D3021" s="5">
        <f ca="1">D1866</f>
        <v>0</v>
      </c>
      <c r="E3021" s="474">
        <f ca="1">E1866</f>
        <v>0</v>
      </c>
      <c r="F3021" s="474">
        <f ca="1">F1866</f>
        <v>0</v>
      </c>
      <c r="G3021" s="1" t="b">
        <f>NOT(ISBLANK(am_maszyny))</f>
        <v>0</v>
      </c>
      <c r="H3021" s="566" t="b">
        <f ca="1">SUM(K3021:X3021)=E3023</f>
        <v>1</v>
      </c>
      <c r="I3021" s="1" t="s">
        <v>802</v>
      </c>
      <c r="K3021" s="565">
        <f ca="1">IF(AND($G3021,NOT(ISTEXT($G3020)),ISNUMBER(Poczatek),ISNUMBER(Koniec_Projekt)),IFERROR(IF($D3020=LataProjekcji,IF($F3020&gt;$E3023,$E3023,$F3020),IF($D3023&gt;=$E3023,(IF($D3020&lt;LataProjekcji,IF((SUM(J3021:$K3021)+12)&lt;$E3023,12,$E3023-SUM(J3021:$K3021)),0)),(IF($D3020&lt;LataProjekcji,IF((SUM(J3021:$K3021)+12)&lt;$D3023,12,$D3023-SUM(J3021:$K3021)),0)))),0),0)</f>
        <v>0</v>
      </c>
      <c r="L3021" s="565">
        <f ca="1">IF(AND($G3021,NOT(ISTEXT($G3020)),ISNUMBER(Poczatek),ISNUMBER(Koniec_Projekt)),IFERROR(IF($D3020=LataProjekcji,IF($F3020&gt;$E3023,$E3023,$F3020),IF($D3023&gt;=$E3023,(IF($D3020&lt;LataProjekcji,IF((SUM($K3021:K3021)+12)&lt;$E3023,12,$E3023-SUM($K3021:K3021)),0)),(IF($D3020&lt;LataProjekcji,IF((SUM($K3021:K3021)+12)&lt;$D3023,12,$D3023-SUM($K3021:K3021)),0)))),0),0)</f>
        <v>0</v>
      </c>
      <c r="M3021" s="565">
        <f ca="1">IF(AND($G3021,NOT(ISTEXT($G3020)),ISNUMBER(Poczatek),ISNUMBER(Koniec_Projekt)),IFERROR(IF($D3020=LataProjekcji,IF($F3020&gt;$E3023,$E3023,$F3020),IF($D3023&gt;=$E3023,(IF($D3020&lt;LataProjekcji,IF((SUM($K3021:L3021)+12)&lt;$E3023,12,$E3023-SUM($K3021:L3021)),0)),(IF($D3020&lt;LataProjekcji,IF((SUM($K3021:L3021)+12)&lt;$D3023,12,$D3023-SUM($K3021:L3021)),0)))),0),0)</f>
        <v>0</v>
      </c>
      <c r="N3021" s="565">
        <f ca="1">IF(AND($G3021,NOT(ISTEXT($G3020)),ISNUMBER(Poczatek),ISNUMBER(Koniec_Projekt)),IFERROR(IF($D3020=LataProjekcji,IF($F3020&gt;$E3023,$E3023,$F3020),IF($D3023&gt;=$E3023,(IF($D3020&lt;LataProjekcji,IF((SUM($K3021:M3021)+12)&lt;$E3023,12,$E3023-SUM($K3021:M3021)),0)),(IF($D3020&lt;LataProjekcji,IF((SUM($K3021:M3021)+12)&lt;$D3023,12,$D3023-SUM($K3021:M3021)),0)))),0),0)</f>
        <v>0</v>
      </c>
      <c r="O3021" s="565">
        <f ca="1">IF(AND($G3021,NOT(ISTEXT($G3020)),ISNUMBER(Poczatek),ISNUMBER(Koniec_Projekt)),IFERROR(IF($D3020=LataProjekcji,IF($F3020&gt;$E3023,$E3023,$F3020),IF($D3023&gt;=$E3023,(IF($D3020&lt;LataProjekcji,IF((SUM($K3021:N3021)+12)&lt;$E3023,12,$E3023-SUM($K3021:N3021)),0)),(IF($D3020&lt;LataProjekcji,IF((SUM($K3021:N3021)+12)&lt;$D3023,12,$D3023-SUM($K3021:N3021)),0)))),0),0)</f>
        <v>0</v>
      </c>
      <c r="P3021" s="565">
        <f ca="1">IF(AND($G3021,NOT(ISTEXT($G3020)),ISNUMBER(Poczatek),ISNUMBER(Koniec_Projekt)),IFERROR(IF($D3020=LataProjekcji,IF($F3020&gt;$E3023,$E3023,$F3020),IF($D3023&gt;=$E3023,(IF($D3020&lt;LataProjekcji,IF((SUM($K3021:O3021)+12)&lt;$E3023,12,$E3023-SUM($K3021:O3021)),0)),(IF($D3020&lt;LataProjekcji,IF((SUM($K3021:O3021)+12)&lt;$D3023,12,$D3023-SUM($K3021:O3021)),0)))),0),0)</f>
        <v>0</v>
      </c>
      <c r="Q3021" s="565">
        <f ca="1">IF(AND($G3021,NOT(ISTEXT($G3020)),ISNUMBER(Poczatek),ISNUMBER(Koniec_Projekt)),IFERROR(IF($D3020=LataProjekcji,IF($F3020&gt;$E3023,$E3023,$F3020),IF($D3023&gt;=$E3023,(IF($D3020&lt;LataProjekcji,IF((SUM($K3021:P3021)+12)&lt;$E3023,12,$E3023-SUM($K3021:P3021)),0)),(IF($D3020&lt;LataProjekcji,IF((SUM($K3021:P3021)+12)&lt;$D3023,12,$D3023-SUM($K3021:P3021)),0)))),0),0)</f>
        <v>0</v>
      </c>
      <c r="R3021" s="565">
        <f ca="1">IF(AND($G3021,NOT(ISTEXT($G3020)),ISNUMBER(Poczatek),ISNUMBER(Koniec_Projekt)),IFERROR(IF($D3020=LataProjekcji,IF($F3020&gt;$E3023,$E3023,$F3020),IF($D3023&gt;=$E3023,(IF($D3020&lt;LataProjekcji,IF((SUM($K3021:Q3021)+12)&lt;$E3023,12,$E3023-SUM($K3021:Q3021)),0)),(IF($D3020&lt;LataProjekcji,IF((SUM($K3021:Q3021)+12)&lt;$D3023,12,$D3023-SUM($K3021:Q3021)),0)))),0),0)</f>
        <v>0</v>
      </c>
      <c r="S3021" s="565">
        <f ca="1">IF(AND($G3021,NOT(ISTEXT($G3020)),ISNUMBER(Poczatek),ISNUMBER(Koniec_Projekt)),IFERROR(IF($D3020=LataProjekcji,IF($F3020&gt;$E3023,$E3023,$F3020),IF($D3023&gt;=$E3023,(IF($D3020&lt;LataProjekcji,IF((SUM($K3021:R3021)+12)&lt;$E3023,12,$E3023-SUM($K3021:R3021)),0)),(IF($D3020&lt;LataProjekcji,IF((SUM($K3021:R3021)+12)&lt;$D3023,12,$D3023-SUM($K3021:R3021)),0)))),0),0)</f>
        <v>0</v>
      </c>
      <c r="T3021" s="565">
        <f ca="1">IF(AND($G3021,NOT(ISTEXT($G3020)),ISNUMBER(Poczatek),ISNUMBER(Koniec_Projekt)),IFERROR(IF($D3020=LataProjekcji,IF($F3020&gt;$E3023,$E3023,$F3020),IF($D3023&gt;=$E3023,(IF($D3020&lt;LataProjekcji,IF((SUM($K3021:S3021)+12)&lt;$E3023,12,$E3023-SUM($K3021:S3021)),0)),(IF($D3020&lt;LataProjekcji,IF((SUM($K3021:S3021)+12)&lt;$D3023,12,$D3023-SUM($K3021:S3021)),0)))),0),0)</f>
        <v>0</v>
      </c>
      <c r="U3021" s="565">
        <f ca="1">IF(AND($G3021,NOT(ISTEXT($G3020)),ISNUMBER(Poczatek),ISNUMBER(Koniec_Projekt)),IFERROR(IF($D3020=LataProjekcji,IF($F3020&gt;$E3023,$E3023,$F3020),IF($D3023&gt;=$E3023,(IF($D3020&lt;LataProjekcji,IF((SUM($K3021:T3021)+12)&lt;$E3023,12,$E3023-SUM($K3021:T3021)),0)),(IF($D3020&lt;LataProjekcji,IF((SUM($K3021:T3021)+12)&lt;$D3023,12,$D3023-SUM($K3021:T3021)),0)))),0),0)</f>
        <v>0</v>
      </c>
      <c r="V3021" s="565">
        <f ca="1">IF(AND($G3021,NOT(ISTEXT($G3020)),ISNUMBER(Poczatek),ISNUMBER(Koniec_Projekt)),IFERROR(IF($D3020=LataProjekcji,IF($F3020&gt;$E3023,$E3023,$F3020),IF($D3023&gt;=$E3023,(IF($D3020&lt;LataProjekcji,IF((SUM($K3021:U3021)+12)&lt;$E3023,12,$E3023-SUM($K3021:U3021)),0)),(IF($D3020&lt;LataProjekcji,IF((SUM($K3021:U3021)+12)&lt;$D3023,12,$D3023-SUM($K3021:U3021)),0)))),0),0)</f>
        <v>0</v>
      </c>
      <c r="W3021" s="565">
        <f ca="1">IF(AND($G3021,NOT(ISTEXT($G3020)),ISNUMBER(Poczatek),ISNUMBER(Koniec_Projekt)),IFERROR(IF($D3020=LataProjekcji,IF($F3020&gt;$E3023,$E3023,$F3020),IF($D3023&gt;=$E3023,(IF($D3020&lt;LataProjekcji,IF((SUM($K3021:V3021)+12)&lt;$E3023,12,$E3023-SUM($K3021:V3021)),0)),(IF($D3020&lt;LataProjekcji,IF((SUM($K3021:V3021)+12)&lt;$D3023,12,$D3023-SUM($K3021:V3021)),0)))),0),0)</f>
        <v>0</v>
      </c>
      <c r="X3021" s="565">
        <f ca="1">IF(AND($G3021,NOT(ISTEXT($G3020)),ISNUMBER(Poczatek),ISNUMBER(Koniec_Projekt)),IFERROR(IF($D3020=LataProjekcji,IF($F3020&gt;$E3023,$E3023,$F3020),IF($D3023&gt;=$E3023,(IF($D3020&lt;LataProjekcji,IF((SUM($K3021:W3021)+12)&lt;$E3023,12,$E3023-SUM($K3021:W3021)),0)),(IF($D3020&lt;LataProjekcji,IF((SUM($K3021:W3021)+12)&lt;$D3023,12,$D3023-SUM($K3021:W3021)),0)))),0),0)</f>
        <v>0</v>
      </c>
    </row>
    <row r="3022" spans="2:24" hidden="1">
      <c r="B3022" s="554" t="s">
        <v>806</v>
      </c>
      <c r="D3022" s="474">
        <f ca="1">D1867</f>
        <v>0</v>
      </c>
      <c r="E3022" s="474">
        <f ca="1">IF(D3021&gt;10,ROUND(D3022/12,2),D3022)</f>
        <v>0</v>
      </c>
      <c r="F3022" s="552">
        <f>Koniec_Projekt</f>
        <v>0</v>
      </c>
      <c r="G3022" s="330">
        <f>Miesiac_Koniec_Projekt</f>
        <v>0</v>
      </c>
      <c r="H3022" s="566" t="b">
        <f ca="1">SUM(K3022:X3022)=D3021</f>
        <v>1</v>
      </c>
      <c r="I3022" s="1" t="s">
        <v>739</v>
      </c>
      <c r="K3022" s="256">
        <f ca="1">IF(AND($G3021,NOT(ISTEXT($G3020)),ISNUMBER(Poczatek),ISNUMBER(Koniec_Projekt)),IFERROR(IF(LataProjekcji=$F3023,ROUND($D3021,0),ROUND(K3020*$E3022,0)),0),0)</f>
        <v>0</v>
      </c>
      <c r="L3022" s="5">
        <f ca="1">IF(AND($G3021,NOT(ISTEXT($G3020)),ISNUMBER(Poczatek),ISNUMBER(Koniec_Projekt)),IFERROR(IF(LataProjekcji=$F3023,ROUND($D3021-SUM(K3022:$K3022),0),ROUND(L3020*$E3022,0)),0),0)</f>
        <v>0</v>
      </c>
      <c r="M3022" s="5">
        <f ca="1">IF(AND($G3021,NOT(ISTEXT($G3020)),ISNUMBER(Poczatek),ISNUMBER(Koniec_Projekt)),IFERROR(IF(LataProjekcji=$F3023,ROUND($D3021-SUM($K3022:L3022),0),ROUND(M3020*$E3022,0)),0),0)</f>
        <v>0</v>
      </c>
      <c r="N3022" s="5">
        <f ca="1">IF(AND($G3021,NOT(ISTEXT($G3020)),ISNUMBER(Poczatek),ISNUMBER(Koniec_Projekt)),IFERROR(IF(LataProjekcji=$F3023,ROUND($D3021-SUM($K3022:M3022),0),ROUND(N3020*$E3022,0)),0),0)</f>
        <v>0</v>
      </c>
      <c r="O3022" s="5">
        <f ca="1">IF(AND($G3021,NOT(ISTEXT($G3020)),ISNUMBER(Poczatek),ISNUMBER(Koniec_Projekt)),IFERROR(IF(LataProjekcji=$F3023,ROUND($D3021-SUM($K3022:N3022),0),ROUND(O3020*$E3022,0)),0),0)</f>
        <v>0</v>
      </c>
      <c r="P3022" s="5">
        <f ca="1">IF(AND($G3021,NOT(ISTEXT($G3020)),ISNUMBER(Poczatek),ISNUMBER(Koniec_Projekt)),IFERROR(IF(LataProjekcji=$F3023,ROUND($D3021-SUM($K3022:O3022),0),ROUND(P3020*$E3022,0)),0),0)</f>
        <v>0</v>
      </c>
      <c r="Q3022" s="5">
        <f ca="1">IF(AND($G3021,NOT(ISTEXT($G3020)),ISNUMBER(Poczatek),ISNUMBER(Koniec_Projekt)),IFERROR(IF(LataProjekcji=$F3023,ROUND($D3021-SUM($K3022:P3022),0),ROUND(Q3020*$E3022,0)),0),0)</f>
        <v>0</v>
      </c>
      <c r="R3022" s="5">
        <f ca="1">IF(AND($G3021,NOT(ISTEXT($G3020)),ISNUMBER(Poczatek),ISNUMBER(Koniec_Projekt)),IFERROR(IF(LataProjekcji=$F3023,ROUND($D3021-SUM($K3022:Q3022),0),ROUND(R3020*$E3022,0)),0),0)</f>
        <v>0</v>
      </c>
      <c r="S3022" s="5">
        <f ca="1">IF(AND($G3021,NOT(ISTEXT($G3020)),ISNUMBER(Poczatek),ISNUMBER(Koniec_Projekt)),IFERROR(IF(LataProjekcji=$F3023,ROUND($D3021-SUM($K3022:R3022),0),ROUND(S3020*$E3022,0)),0),0)</f>
        <v>0</v>
      </c>
      <c r="T3022" s="5">
        <f ca="1">IF(AND($G3021,NOT(ISTEXT($G3020)),ISNUMBER(Poczatek),ISNUMBER(Koniec_Projekt)),IFERROR(IF(LataProjekcji=$F3023,ROUND($D3021-SUM($K3022:S3022),0),ROUND(T3020*$E3022,0)),0),0)</f>
        <v>0</v>
      </c>
      <c r="U3022" s="5">
        <f ca="1">IF(AND($G3021,NOT(ISTEXT($G3020)),ISNUMBER(Poczatek),ISNUMBER(Koniec_Projekt)),IFERROR(IF(LataProjekcji=$F3023,ROUND($D3021-SUM($K3022:T3022),0),ROUND(U3020*$E3022,0)),0),0)</f>
        <v>0</v>
      </c>
      <c r="V3022" s="5">
        <f ca="1">IF(AND($G3021,NOT(ISTEXT($G3020)),ISNUMBER(Poczatek),ISNUMBER(Koniec_Projekt)),IFERROR(IF(LataProjekcji=$F3023,ROUND($D3021-SUM($K3022:U3022),0),ROUND(V3020*$E3022,0)),0),0)</f>
        <v>0</v>
      </c>
      <c r="W3022" s="5">
        <f ca="1">IF(AND($G3021,NOT(ISTEXT($G3020)),ISNUMBER(Poczatek),ISNUMBER(Koniec_Projekt)),IFERROR(IF(LataProjekcji=$F3023,ROUND($D3021-SUM($K3022:V3022),0),ROUND(W3020*$E3022,0)),0),0)</f>
        <v>0</v>
      </c>
      <c r="X3022" s="5">
        <f ca="1">IF(AND($G3021,NOT(ISTEXT($G3020)),ISNUMBER(Poczatek),ISNUMBER(Koniec_Projekt)),IFERROR(IF(LataProjekcji=$F3023,ROUND($D3021-SUM($K3022:W3022),0),ROUND(X3020*$E3022,0)),0),0)</f>
        <v>0</v>
      </c>
    </row>
    <row r="3023" spans="2:24" hidden="1">
      <c r="B3023" s="554" t="s">
        <v>803</v>
      </c>
      <c r="D3023" s="1">
        <f ca="1">IFERROR(ROUNDUP(D3021/E3022,0),0)</f>
        <v>0</v>
      </c>
      <c r="E3023" s="1">
        <f ca="1">IF(D3023=0,0,DATEDIF(DATE(D3020,E3020,1),DATE(F3022,G3022,1),"m"))</f>
        <v>0</v>
      </c>
      <c r="F3023" s="1" t="str">
        <f ca="1">IFERROR(YEAR(G3020),"brak daty")</f>
        <v>brak daty</v>
      </c>
      <c r="G3023" s="1" t="str">
        <f ca="1">IFERROR(MONTH(G3020),"brak daty")</f>
        <v>brak daty</v>
      </c>
      <c r="I3023" s="1" t="s">
        <v>444</v>
      </c>
      <c r="K3023" s="5">
        <f ca="1">IF(AND($G3021,NOT(ISTEXT($G3020)),ISNUMBER(Poczatek),ISNUMBER(Koniec_Projekt)),IFERROR(IF(LataProjekcji=$F3022,IF(AND($G3022=$G3023,$F3022=$F3023),ROUND($D3021-SUM($K3023),0),ROUND(K3021*$E3022,0)),IF(LataProjekcji&gt;$F3022,0,ROUND(K3021*$E3022,0))),0),0)</f>
        <v>0</v>
      </c>
      <c r="L3023" s="5">
        <f ca="1">IF(AND($G3021,NOT(ISTEXT($G3020)),ISNUMBER(Poczatek),ISNUMBER(Koniec_Projekt)),IFERROR(IF(LataProjekcji=$F3022,IF(AND($G3022=$G3023,$F3022=$F3023),ROUND($D3021-SUM($K3023:K3023),0),ROUND(L3021*$E3022,0)),IF(LataProjekcji&gt;$F3022,0,ROUND(L3021*$E3022,0))),0),0)</f>
        <v>0</v>
      </c>
      <c r="M3023" s="5">
        <f ca="1">IF(AND($G3021,NOT(ISTEXT($G3020)),ISNUMBER(Poczatek),ISNUMBER(Koniec_Projekt)),IFERROR(IF(LataProjekcji=$F3022,IF(AND($G3022=$G3023,$F3022=$F3023),ROUND($D3021-SUM($K3023:L3023),0),ROUND(M3021*$E3022,0)),IF(LataProjekcji&gt;$F3022,0,ROUND(M3021*$E3022,0))),0),0)</f>
        <v>0</v>
      </c>
      <c r="N3023" s="5">
        <f ca="1">IF(AND($G3021,NOT(ISTEXT($G3020)),ISNUMBER(Poczatek),ISNUMBER(Koniec_Projekt)),IFERROR(IF(LataProjekcji=$F3022,IF(AND($G3022=$G3023,$F3022=$F3023),ROUND($D3021-SUM($K3023:M3023),0),ROUND(N3021*$E3022,0)),IF(LataProjekcji&gt;$F3022,0,ROUND(N3021*$E3022,0))),0),0)</f>
        <v>0</v>
      </c>
      <c r="O3023" s="5">
        <f ca="1">IF(AND($G3021,NOT(ISTEXT($G3020)),ISNUMBER(Poczatek),ISNUMBER(Koniec_Projekt)),IFERROR(IF(LataProjekcji=$F3022,IF(AND($G3022=$G3023,$F3022=$F3023),ROUND($D3021-SUM($K3023:N3023),0),ROUND(O3021*$E3022,0)),IF(LataProjekcji&gt;$F3022,0,ROUND(O3021*$E3022,0))),0),0)</f>
        <v>0</v>
      </c>
      <c r="P3023" s="5">
        <f ca="1">IF(AND($G3021,NOT(ISTEXT($G3020)),ISNUMBER(Poczatek),ISNUMBER(Koniec_Projekt)),IFERROR(IF(LataProjekcji=$F3022,IF(AND($G3022=$G3023,$F3022=$F3023),ROUND($D3021-SUM($K3023:O3023),0),ROUND(P3021*$E3022,0)),IF(LataProjekcji&gt;$F3022,0,ROUND(P3021*$E3022,0))),0),0)</f>
        <v>0</v>
      </c>
      <c r="Q3023" s="5">
        <f ca="1">IF(AND($G3021,NOT(ISTEXT($G3020)),ISNUMBER(Poczatek),ISNUMBER(Koniec_Projekt)),IFERROR(IF(LataProjekcji=$F3022,IF(AND($G3022=$G3023,$F3022=$F3023),ROUND($D3021-SUM($K3023:P3023),0),ROUND(Q3021*$E3022,0)),IF(LataProjekcji&gt;$F3022,0,ROUND(Q3021*$E3022,0))),0),0)</f>
        <v>0</v>
      </c>
      <c r="R3023" s="5">
        <f ca="1">IF(AND($G3021,NOT(ISTEXT($G3020)),ISNUMBER(Poczatek),ISNUMBER(Koniec_Projekt)),IFERROR(IF(LataProjekcji=$F3022,IF(AND($G3022=$G3023,$F3022=$F3023),ROUND($D3021-SUM($K3023:Q3023),0),ROUND(R3021*$E3022,0)),IF(LataProjekcji&gt;$F3022,0,ROUND(R3021*$E3022,0))),0),0)</f>
        <v>0</v>
      </c>
      <c r="S3023" s="5">
        <f ca="1">IF(AND($G3021,NOT(ISTEXT($G3020)),ISNUMBER(Poczatek),ISNUMBER(Koniec_Projekt)),IFERROR(IF(LataProjekcji=$F3022,IF(AND($G3022=$G3023,$F3022=$F3023),ROUND($D3021-SUM($K3023:R3023),0),ROUND(S3021*$E3022,0)),IF(LataProjekcji&gt;$F3022,0,ROUND(S3021*$E3022,0))),0),0)</f>
        <v>0</v>
      </c>
      <c r="T3023" s="5">
        <f ca="1">IF(AND($G3021,NOT(ISTEXT($G3020)),ISNUMBER(Poczatek),ISNUMBER(Koniec_Projekt)),IFERROR(IF(LataProjekcji=$F3022,IF(AND($G3022=$G3023,$F3022=$F3023),ROUND($D3021-SUM($K3023:S3023),0),ROUND(T3021*$E3022,0)),IF(LataProjekcji&gt;$F3022,0,ROUND(T3021*$E3022,0))),0),0)</f>
        <v>0</v>
      </c>
      <c r="U3023" s="5">
        <f ca="1">IF(AND($G3021,NOT(ISTEXT($G3020)),ISNUMBER(Poczatek),ISNUMBER(Koniec_Projekt)),IFERROR(IF(LataProjekcji=$F3022,IF(AND($G3022=$G3023,$F3022=$F3023),ROUND($D3021-SUM($K3023:T3023),0),ROUND(U3021*$E3022,0)),IF(LataProjekcji&gt;$F3022,0,ROUND(U3021*$E3022,0))),0),0)</f>
        <v>0</v>
      </c>
      <c r="V3023" s="5">
        <f ca="1">IF(AND($G3021,NOT(ISTEXT($G3020)),ISNUMBER(Poczatek),ISNUMBER(Koniec_Projekt)),IFERROR(IF(LataProjekcji=$F3022,IF(AND($G3022=$G3023,$F3022=$F3023),ROUND($D3021-SUM($K3023:U3023),0),ROUND(V3021*$E3022,0)),IF(LataProjekcji&gt;$F3022,0,ROUND(V3021*$E3022,0))),0),0)</f>
        <v>0</v>
      </c>
      <c r="W3023" s="5">
        <f ca="1">IF(AND($G3021,NOT(ISTEXT($G3020)),ISNUMBER(Poczatek),ISNUMBER(Koniec_Projekt)),IFERROR(IF(LataProjekcji=$F3022,IF(AND($G3022=$G3023,$F3022=$F3023),ROUND($D3021-SUM($K3023:V3023),0),ROUND(W3021*$E3022,0)),IF(LataProjekcji&gt;$F3022,0,ROUND(W3021*$E3022,0))),0),0)</f>
        <v>0</v>
      </c>
      <c r="X3023" s="5">
        <f ca="1">IF(AND($G3021,NOT(ISTEXT($G3020)),ISNUMBER(Poczatek),ISNUMBER(Koniec_Projekt)),IFERROR(IF(LataProjekcji=$F3022,IF(AND($G3022=$G3023,$F3022=$F3023),ROUND($D3021-SUM($K3023:W3023),0),ROUND(X3021*$E3022,0)),IF(LataProjekcji&gt;$F3022,0,ROUND(X3021*$E3022,0))),0),0)</f>
        <v>0</v>
      </c>
    </row>
    <row r="3024" spans="2:24" ht="12.75" hidden="1" thickBot="1">
      <c r="B3024" s="555" t="s">
        <v>804</v>
      </c>
      <c r="C3024" s="556"/>
      <c r="D3024" s="557">
        <f ca="1">IF(D3021&gt;10,ROUND((D3023-1)*E3022,0),E3022)</f>
        <v>0</v>
      </c>
      <c r="E3024" s="557">
        <f ca="1">D3021-D3024</f>
        <v>0</v>
      </c>
      <c r="F3024" s="556"/>
      <c r="G3024" s="556"/>
      <c r="H3024" s="556"/>
      <c r="I3024" s="556"/>
      <c r="J3024" s="556"/>
      <c r="K3024" s="556"/>
      <c r="L3024" s="556"/>
      <c r="M3024" s="556"/>
      <c r="N3024" s="556"/>
      <c r="O3024" s="556"/>
      <c r="P3024" s="556"/>
      <c r="Q3024" s="556"/>
      <c r="R3024" s="556"/>
      <c r="S3024" s="556"/>
      <c r="T3024" s="556"/>
      <c r="U3024" s="556"/>
      <c r="V3024" s="556"/>
      <c r="W3024" s="556"/>
      <c r="X3024" s="556"/>
    </row>
    <row r="3025" spans="1:24" ht="12.75" hidden="1" thickTop="1"/>
    <row r="3026" spans="1:24" ht="12.75" hidden="1" thickBot="1">
      <c r="B3026" s="558" t="str">
        <f ca="1">"nazwa ST: "&amp;B1871</f>
        <v xml:space="preserve">nazwa ST: </v>
      </c>
      <c r="C3026" s="558"/>
      <c r="D3026" s="559">
        <f>D1871</f>
        <v>1568</v>
      </c>
      <c r="E3026" s="558"/>
      <c r="F3026" s="558"/>
      <c r="G3026" s="558"/>
      <c r="H3026" s="558"/>
      <c r="I3026" s="558"/>
      <c r="J3026" s="558"/>
      <c r="K3026" s="567" t="str">
        <f t="shared" ref="K3026:X3026" si="1811">LataProjekcji</f>
        <v>Uzupełnij dane</v>
      </c>
      <c r="L3026" s="567" t="str">
        <f t="shared" si="1811"/>
        <v/>
      </c>
      <c r="M3026" s="567" t="str">
        <f t="shared" si="1811"/>
        <v/>
      </c>
      <c r="N3026" s="567" t="str">
        <f t="shared" si="1811"/>
        <v/>
      </c>
      <c r="O3026" s="567" t="str">
        <f t="shared" si="1811"/>
        <v/>
      </c>
      <c r="P3026" s="567" t="str">
        <f t="shared" si="1811"/>
        <v/>
      </c>
      <c r="Q3026" s="567" t="str">
        <f t="shared" si="1811"/>
        <v/>
      </c>
      <c r="R3026" s="567" t="str">
        <f t="shared" si="1811"/>
        <v/>
      </c>
      <c r="S3026" s="567" t="str">
        <f t="shared" si="1811"/>
        <v/>
      </c>
      <c r="T3026" s="567" t="str">
        <f t="shared" si="1811"/>
        <v/>
      </c>
      <c r="U3026" s="567" t="str">
        <f t="shared" si="1811"/>
        <v/>
      </c>
      <c r="V3026" s="567" t="str">
        <f t="shared" si="1811"/>
        <v/>
      </c>
      <c r="W3026" s="567" t="str">
        <f t="shared" si="1811"/>
        <v/>
      </c>
      <c r="X3026" s="567" t="str">
        <f t="shared" si="1811"/>
        <v/>
      </c>
    </row>
    <row r="3027" spans="1:24" hidden="1">
      <c r="B3027" s="554" t="s">
        <v>805</v>
      </c>
      <c r="D3027" s="1">
        <f ca="1">D1872</f>
        <v>0</v>
      </c>
      <c r="E3027" s="1">
        <f ca="1">E1872</f>
        <v>0</v>
      </c>
      <c r="F3027" s="1">
        <f ca="1">IF(D3028&gt;10,F1872,1)</f>
        <v>1</v>
      </c>
      <c r="G3027" s="553" t="str">
        <f ca="1">IF(OR(ISBLANK(OFFSET($E$269,$D3026,0)),ISTEXT(OFFSET($E$269,$D3026,0))),"brak daty",IF(D3028&gt;10,EDATE(OFFSET($E$269,$D3026,0),D3030),DATE(D3027,E3027,1)))</f>
        <v>brak daty</v>
      </c>
      <c r="H3027" s="566" t="b">
        <f ca="1">SUM(K3027:X3027)=D3030</f>
        <v>1</v>
      </c>
      <c r="I3027" s="1" t="s">
        <v>801</v>
      </c>
      <c r="K3027" s="5">
        <f ca="1">IF(AND($G3028,NOT(ISTEXT($G3027)),ISNUMBER(Poczatek),ISNUMBER(Koniec_Projekt)),IFERROR(IF($D3027=LataProjekcji,$F3027,IF($D3027&lt;LataProjekcji,IF((SUM(K3027)+12)&lt;$D3030,12,$D3030-SUM(K3027)),0)),0),0)</f>
        <v>0</v>
      </c>
      <c r="L3027" s="5">
        <f ca="1">IF(AND($G3028,NOT(ISTEXT($G3027)),ISNUMBER(Poczatek),ISNUMBER(Koniec_Projekt)),IFERROR(IF($D3027=LataProjekcji,$F3027,IF($D3027&lt;LataProjekcji,IF((SUM($K3027:K3027)+12)&lt;$D3030,12,$D3030-SUM($K3027:K3027)),0)),0),0)</f>
        <v>0</v>
      </c>
      <c r="M3027" s="5">
        <f ca="1">IF(AND($G3028,NOT(ISTEXT($G3027)),ISNUMBER(Poczatek),ISNUMBER(Koniec_Projekt)),IFERROR(IF($D3027=LataProjekcji,$F3027,IF($D3027&lt;LataProjekcji,IF((SUM($K3027:L3027)+12)&lt;$D3030,12,$D3030-SUM($K3027:L3027)),0)),0),0)</f>
        <v>0</v>
      </c>
      <c r="N3027" s="5">
        <f ca="1">IF(AND($G3028,NOT(ISTEXT($G3027)),ISNUMBER(Poczatek),ISNUMBER(Koniec_Projekt)),IFERROR(IF($D3027=LataProjekcji,$F3027,IF($D3027&lt;LataProjekcji,IF((SUM($K3027:M3027)+12)&lt;$D3030,12,$D3030-SUM($K3027:M3027)),0)),0),0)</f>
        <v>0</v>
      </c>
      <c r="O3027" s="5">
        <f ca="1">IF(AND($G3028,NOT(ISTEXT($G3027)),ISNUMBER(Poczatek),ISNUMBER(Koniec_Projekt)),IFERROR(IF($D3027=LataProjekcji,$F3027,IF($D3027&lt;LataProjekcji,IF((SUM($K3027:N3027)+12)&lt;$D3030,12,$D3030-SUM($K3027:N3027)),0)),0),0)</f>
        <v>0</v>
      </c>
      <c r="P3027" s="5">
        <f ca="1">IF(AND($G3028,NOT(ISTEXT($G3027)),ISNUMBER(Poczatek),ISNUMBER(Koniec_Projekt)),IFERROR(IF($D3027=LataProjekcji,$F3027,IF($D3027&lt;LataProjekcji,IF((SUM($K3027:O3027)+12)&lt;$D3030,12,$D3030-SUM($K3027:O3027)),0)),0),0)</f>
        <v>0</v>
      </c>
      <c r="Q3027" s="5">
        <f ca="1">IF(AND($G3028,NOT(ISTEXT($G3027)),ISNUMBER(Poczatek),ISNUMBER(Koniec_Projekt)),IFERROR(IF($D3027=LataProjekcji,$F3027,IF($D3027&lt;LataProjekcji,IF((SUM($K3027:P3027)+12)&lt;$D3030,12,$D3030-SUM($K3027:P3027)),0)),0),0)</f>
        <v>0</v>
      </c>
      <c r="R3027" s="5">
        <f ca="1">IF(AND($G3028,NOT(ISTEXT($G3027)),ISNUMBER(Poczatek),ISNUMBER(Koniec_Projekt)),IFERROR(IF($D3027=LataProjekcji,$F3027,IF($D3027&lt;LataProjekcji,IF((SUM($K3027:Q3027)+12)&lt;$D3030,12,$D3030-SUM($K3027:Q3027)),0)),0),0)</f>
        <v>0</v>
      </c>
      <c r="S3027" s="5">
        <f ca="1">IF(AND($G3028,NOT(ISTEXT($G3027)),ISNUMBER(Poczatek),ISNUMBER(Koniec_Projekt)),IFERROR(IF($D3027=LataProjekcji,$F3027,IF($D3027&lt;LataProjekcji,IF((SUM($K3027:R3027)+12)&lt;$D3030,12,$D3030-SUM($K3027:R3027)),0)),0),0)</f>
        <v>0</v>
      </c>
      <c r="T3027" s="5">
        <f ca="1">IF(AND($G3028,NOT(ISTEXT($G3027)),ISNUMBER(Poczatek),ISNUMBER(Koniec_Projekt)),IFERROR(IF($D3027=LataProjekcji,$F3027,IF($D3027&lt;LataProjekcji,IF((SUM($K3027:S3027)+12)&lt;$D3030,12,$D3030-SUM($K3027:S3027)),0)),0),0)</f>
        <v>0</v>
      </c>
      <c r="U3027" s="5">
        <f ca="1">IF(AND($G3028,NOT(ISTEXT($G3027)),ISNUMBER(Poczatek),ISNUMBER(Koniec_Projekt)),IFERROR(IF($D3027=LataProjekcji,$F3027,IF($D3027&lt;LataProjekcji,IF((SUM($K3027:T3027)+12)&lt;$D3030,12,$D3030-SUM($K3027:T3027)),0)),0),0)</f>
        <v>0</v>
      </c>
      <c r="V3027" s="5">
        <f ca="1">IF(AND($G3028,NOT(ISTEXT($G3027)),ISNUMBER(Poczatek),ISNUMBER(Koniec_Projekt)),IFERROR(IF($D3027=LataProjekcji,$F3027,IF($D3027&lt;LataProjekcji,IF((SUM($K3027:U3027)+12)&lt;$D3030,12,$D3030-SUM($K3027:U3027)),0)),0),0)</f>
        <v>0</v>
      </c>
      <c r="W3027" s="5">
        <f ca="1">IF(AND($G3028,NOT(ISTEXT($G3027)),ISNUMBER(Poczatek),ISNUMBER(Koniec_Projekt)),IFERROR(IF($D3027=LataProjekcji,$F3027,IF($D3027&lt;LataProjekcji,IF((SUM($K3027:V3027)+12)&lt;$D3030,12,$D3030-SUM($K3027:V3027)),0)),0),0)</f>
        <v>0</v>
      </c>
      <c r="X3027" s="5">
        <f ca="1">IF(AND($G3028,NOT(ISTEXT($G3027)),ISNUMBER(Poczatek),ISNUMBER(Koniec_Projekt)),IFERROR(IF($D3027=LataProjekcji,$F3027,IF($D3027&lt;LataProjekcji,IF((SUM($K3027:W3027)+12)&lt;$D3030,12,$D3030-SUM($K3027:W3027)),0)),0),0)</f>
        <v>0</v>
      </c>
    </row>
    <row r="3028" spans="1:24" hidden="1">
      <c r="B3028" s="554" t="s">
        <v>807</v>
      </c>
      <c r="D3028" s="5">
        <f ca="1">D1873</f>
        <v>0</v>
      </c>
      <c r="E3028" s="474">
        <f ca="1">E1873</f>
        <v>0</v>
      </c>
      <c r="F3028" s="474">
        <f ca="1">F1873</f>
        <v>0</v>
      </c>
      <c r="G3028" s="1" t="b">
        <f>NOT(ISBLANK(am_maszyny))</f>
        <v>0</v>
      </c>
      <c r="H3028" s="566" t="b">
        <f ca="1">SUM(K3028:X3028)=E3030</f>
        <v>1</v>
      </c>
      <c r="I3028" s="1" t="s">
        <v>802</v>
      </c>
      <c r="K3028" s="565">
        <f ca="1">IF(AND($G3028,NOT(ISTEXT($G3027)),ISNUMBER(Poczatek),ISNUMBER(Koniec_Projekt)),IFERROR(IF($D3027=LataProjekcji,IF($F3027&gt;$E3030,$E3030,$F3027),IF($D3030&gt;=$E3030,(IF($D3027&lt;LataProjekcji,IF((SUM(J3028:$K3028)+12)&lt;$E3030,12,$E3030-SUM(J3028:$K3028)),0)),(IF($D3027&lt;LataProjekcji,IF((SUM(J3028:$K3028)+12)&lt;$D3030,12,$D3030-SUM(J3028:$K3028)),0)))),0),0)</f>
        <v>0</v>
      </c>
      <c r="L3028" s="565">
        <f ca="1">IF(AND($G3028,NOT(ISTEXT($G3027)),ISNUMBER(Poczatek),ISNUMBER(Koniec_Projekt)),IFERROR(IF($D3027=LataProjekcji,IF($F3027&gt;$E3030,$E3030,$F3027),IF($D3030&gt;=$E3030,(IF($D3027&lt;LataProjekcji,IF((SUM($K3028:K3028)+12)&lt;$E3030,12,$E3030-SUM($K3028:K3028)),0)),(IF($D3027&lt;LataProjekcji,IF((SUM($K3028:K3028)+12)&lt;$D3030,12,$D3030-SUM($K3028:K3028)),0)))),0),0)</f>
        <v>0</v>
      </c>
      <c r="M3028" s="565">
        <f ca="1">IF(AND($G3028,NOT(ISTEXT($G3027)),ISNUMBER(Poczatek),ISNUMBER(Koniec_Projekt)),IFERROR(IF($D3027=LataProjekcji,IF($F3027&gt;$E3030,$E3030,$F3027),IF($D3030&gt;=$E3030,(IF($D3027&lt;LataProjekcji,IF((SUM($K3028:L3028)+12)&lt;$E3030,12,$E3030-SUM($K3028:L3028)),0)),(IF($D3027&lt;LataProjekcji,IF((SUM($K3028:L3028)+12)&lt;$D3030,12,$D3030-SUM($K3028:L3028)),0)))),0),0)</f>
        <v>0</v>
      </c>
      <c r="N3028" s="565">
        <f ca="1">IF(AND($G3028,NOT(ISTEXT($G3027)),ISNUMBER(Poczatek),ISNUMBER(Koniec_Projekt)),IFERROR(IF($D3027=LataProjekcji,IF($F3027&gt;$E3030,$E3030,$F3027),IF($D3030&gt;=$E3030,(IF($D3027&lt;LataProjekcji,IF((SUM($K3028:M3028)+12)&lt;$E3030,12,$E3030-SUM($K3028:M3028)),0)),(IF($D3027&lt;LataProjekcji,IF((SUM($K3028:M3028)+12)&lt;$D3030,12,$D3030-SUM($K3028:M3028)),0)))),0),0)</f>
        <v>0</v>
      </c>
      <c r="O3028" s="565">
        <f ca="1">IF(AND($G3028,NOT(ISTEXT($G3027)),ISNUMBER(Poczatek),ISNUMBER(Koniec_Projekt)),IFERROR(IF($D3027=LataProjekcji,IF($F3027&gt;$E3030,$E3030,$F3027),IF($D3030&gt;=$E3030,(IF($D3027&lt;LataProjekcji,IF((SUM($K3028:N3028)+12)&lt;$E3030,12,$E3030-SUM($K3028:N3028)),0)),(IF($D3027&lt;LataProjekcji,IF((SUM($K3028:N3028)+12)&lt;$D3030,12,$D3030-SUM($K3028:N3028)),0)))),0),0)</f>
        <v>0</v>
      </c>
      <c r="P3028" s="565">
        <f ca="1">IF(AND($G3028,NOT(ISTEXT($G3027)),ISNUMBER(Poczatek),ISNUMBER(Koniec_Projekt)),IFERROR(IF($D3027=LataProjekcji,IF($F3027&gt;$E3030,$E3030,$F3027),IF($D3030&gt;=$E3030,(IF($D3027&lt;LataProjekcji,IF((SUM($K3028:O3028)+12)&lt;$E3030,12,$E3030-SUM($K3028:O3028)),0)),(IF($D3027&lt;LataProjekcji,IF((SUM($K3028:O3028)+12)&lt;$D3030,12,$D3030-SUM($K3028:O3028)),0)))),0),0)</f>
        <v>0</v>
      </c>
      <c r="Q3028" s="565">
        <f ca="1">IF(AND($G3028,NOT(ISTEXT($G3027)),ISNUMBER(Poczatek),ISNUMBER(Koniec_Projekt)),IFERROR(IF($D3027=LataProjekcji,IF($F3027&gt;$E3030,$E3030,$F3027),IF($D3030&gt;=$E3030,(IF($D3027&lt;LataProjekcji,IF((SUM($K3028:P3028)+12)&lt;$E3030,12,$E3030-SUM($K3028:P3028)),0)),(IF($D3027&lt;LataProjekcji,IF((SUM($K3028:P3028)+12)&lt;$D3030,12,$D3030-SUM($K3028:P3028)),0)))),0),0)</f>
        <v>0</v>
      </c>
      <c r="R3028" s="565">
        <f ca="1">IF(AND($G3028,NOT(ISTEXT($G3027)),ISNUMBER(Poczatek),ISNUMBER(Koniec_Projekt)),IFERROR(IF($D3027=LataProjekcji,IF($F3027&gt;$E3030,$E3030,$F3027),IF($D3030&gt;=$E3030,(IF($D3027&lt;LataProjekcji,IF((SUM($K3028:Q3028)+12)&lt;$E3030,12,$E3030-SUM($K3028:Q3028)),0)),(IF($D3027&lt;LataProjekcji,IF((SUM($K3028:Q3028)+12)&lt;$D3030,12,$D3030-SUM($K3028:Q3028)),0)))),0),0)</f>
        <v>0</v>
      </c>
      <c r="S3028" s="565">
        <f ca="1">IF(AND($G3028,NOT(ISTEXT($G3027)),ISNUMBER(Poczatek),ISNUMBER(Koniec_Projekt)),IFERROR(IF($D3027=LataProjekcji,IF($F3027&gt;$E3030,$E3030,$F3027),IF($D3030&gt;=$E3030,(IF($D3027&lt;LataProjekcji,IF((SUM($K3028:R3028)+12)&lt;$E3030,12,$E3030-SUM($K3028:R3028)),0)),(IF($D3027&lt;LataProjekcji,IF((SUM($K3028:R3028)+12)&lt;$D3030,12,$D3030-SUM($K3028:R3028)),0)))),0),0)</f>
        <v>0</v>
      </c>
      <c r="T3028" s="565">
        <f ca="1">IF(AND($G3028,NOT(ISTEXT($G3027)),ISNUMBER(Poczatek),ISNUMBER(Koniec_Projekt)),IFERROR(IF($D3027=LataProjekcji,IF($F3027&gt;$E3030,$E3030,$F3027),IF($D3030&gt;=$E3030,(IF($D3027&lt;LataProjekcji,IF((SUM($K3028:S3028)+12)&lt;$E3030,12,$E3030-SUM($K3028:S3028)),0)),(IF($D3027&lt;LataProjekcji,IF((SUM($K3028:S3028)+12)&lt;$D3030,12,$D3030-SUM($K3028:S3028)),0)))),0),0)</f>
        <v>0</v>
      </c>
      <c r="U3028" s="565">
        <f ca="1">IF(AND($G3028,NOT(ISTEXT($G3027)),ISNUMBER(Poczatek),ISNUMBER(Koniec_Projekt)),IFERROR(IF($D3027=LataProjekcji,IF($F3027&gt;$E3030,$E3030,$F3027),IF($D3030&gt;=$E3030,(IF($D3027&lt;LataProjekcji,IF((SUM($K3028:T3028)+12)&lt;$E3030,12,$E3030-SUM($K3028:T3028)),0)),(IF($D3027&lt;LataProjekcji,IF((SUM($K3028:T3028)+12)&lt;$D3030,12,$D3030-SUM($K3028:T3028)),0)))),0),0)</f>
        <v>0</v>
      </c>
      <c r="V3028" s="565">
        <f ca="1">IF(AND($G3028,NOT(ISTEXT($G3027)),ISNUMBER(Poczatek),ISNUMBER(Koniec_Projekt)),IFERROR(IF($D3027=LataProjekcji,IF($F3027&gt;$E3030,$E3030,$F3027),IF($D3030&gt;=$E3030,(IF($D3027&lt;LataProjekcji,IF((SUM($K3028:U3028)+12)&lt;$E3030,12,$E3030-SUM($K3028:U3028)),0)),(IF($D3027&lt;LataProjekcji,IF((SUM($K3028:U3028)+12)&lt;$D3030,12,$D3030-SUM($K3028:U3028)),0)))),0),0)</f>
        <v>0</v>
      </c>
      <c r="W3028" s="565">
        <f ca="1">IF(AND($G3028,NOT(ISTEXT($G3027)),ISNUMBER(Poczatek),ISNUMBER(Koniec_Projekt)),IFERROR(IF($D3027=LataProjekcji,IF($F3027&gt;$E3030,$E3030,$F3027),IF($D3030&gt;=$E3030,(IF($D3027&lt;LataProjekcji,IF((SUM($K3028:V3028)+12)&lt;$E3030,12,$E3030-SUM($K3028:V3028)),0)),(IF($D3027&lt;LataProjekcji,IF((SUM($K3028:V3028)+12)&lt;$D3030,12,$D3030-SUM($K3028:V3028)),0)))),0),0)</f>
        <v>0</v>
      </c>
      <c r="X3028" s="565">
        <f ca="1">IF(AND($G3028,NOT(ISTEXT($G3027)),ISNUMBER(Poczatek),ISNUMBER(Koniec_Projekt)),IFERROR(IF($D3027=LataProjekcji,IF($F3027&gt;$E3030,$E3030,$F3027),IF($D3030&gt;=$E3030,(IF($D3027&lt;LataProjekcji,IF((SUM($K3028:W3028)+12)&lt;$E3030,12,$E3030-SUM($K3028:W3028)),0)),(IF($D3027&lt;LataProjekcji,IF((SUM($K3028:W3028)+12)&lt;$D3030,12,$D3030-SUM($K3028:W3028)),0)))),0),0)</f>
        <v>0</v>
      </c>
    </row>
    <row r="3029" spans="1:24" hidden="1">
      <c r="B3029" s="554" t="s">
        <v>806</v>
      </c>
      <c r="D3029" s="474">
        <f ca="1">D1874</f>
        <v>0</v>
      </c>
      <c r="E3029" s="474">
        <f ca="1">IF(D3028&gt;10,ROUND(D3029/12,2),D3029)</f>
        <v>0</v>
      </c>
      <c r="F3029" s="552">
        <f>Koniec_Projekt</f>
        <v>0</v>
      </c>
      <c r="G3029" s="330">
        <f>Miesiac_Koniec_Projekt</f>
        <v>0</v>
      </c>
      <c r="H3029" s="566" t="b">
        <f ca="1">SUM(K3029:X3029)=D3028</f>
        <v>1</v>
      </c>
      <c r="I3029" s="1" t="s">
        <v>739</v>
      </c>
      <c r="K3029" s="256">
        <f ca="1">IF(AND($G3028,NOT(ISTEXT($G3027)),ISNUMBER(Poczatek),ISNUMBER(Koniec_Projekt)),IFERROR(IF(LataProjekcji=$F3030,ROUND($D3028,0),ROUND(K3027*$E3029,0)),0),0)</f>
        <v>0</v>
      </c>
      <c r="L3029" s="5">
        <f ca="1">IF(AND($G3028,NOT(ISTEXT($G3027)),ISNUMBER(Poczatek),ISNUMBER(Koniec_Projekt)),IFERROR(IF(LataProjekcji=$F3030,ROUND($D3028-SUM(K3029:$K3029),0),ROUND(L3027*$E3029,0)),0),0)</f>
        <v>0</v>
      </c>
      <c r="M3029" s="5">
        <f ca="1">IF(AND($G3028,NOT(ISTEXT($G3027)),ISNUMBER(Poczatek),ISNUMBER(Koniec_Projekt)),IFERROR(IF(LataProjekcji=$F3030,ROUND($D3028-SUM($K3029:L3029),0),ROUND(M3027*$E3029,0)),0),0)</f>
        <v>0</v>
      </c>
      <c r="N3029" s="5">
        <f ca="1">IF(AND($G3028,NOT(ISTEXT($G3027)),ISNUMBER(Poczatek),ISNUMBER(Koniec_Projekt)),IFERROR(IF(LataProjekcji=$F3030,ROUND($D3028-SUM($K3029:M3029),0),ROUND(N3027*$E3029,0)),0),0)</f>
        <v>0</v>
      </c>
      <c r="O3029" s="5">
        <f ca="1">IF(AND($G3028,NOT(ISTEXT($G3027)),ISNUMBER(Poczatek),ISNUMBER(Koniec_Projekt)),IFERROR(IF(LataProjekcji=$F3030,ROUND($D3028-SUM($K3029:N3029),0),ROUND(O3027*$E3029,0)),0),0)</f>
        <v>0</v>
      </c>
      <c r="P3029" s="5">
        <f ca="1">IF(AND($G3028,NOT(ISTEXT($G3027)),ISNUMBER(Poczatek),ISNUMBER(Koniec_Projekt)),IFERROR(IF(LataProjekcji=$F3030,ROUND($D3028-SUM($K3029:O3029),0),ROUND(P3027*$E3029,0)),0),0)</f>
        <v>0</v>
      </c>
      <c r="Q3029" s="5">
        <f ca="1">IF(AND($G3028,NOT(ISTEXT($G3027)),ISNUMBER(Poczatek),ISNUMBER(Koniec_Projekt)),IFERROR(IF(LataProjekcji=$F3030,ROUND($D3028-SUM($K3029:P3029),0),ROUND(Q3027*$E3029,0)),0),0)</f>
        <v>0</v>
      </c>
      <c r="R3029" s="5">
        <f ca="1">IF(AND($G3028,NOT(ISTEXT($G3027)),ISNUMBER(Poczatek),ISNUMBER(Koniec_Projekt)),IFERROR(IF(LataProjekcji=$F3030,ROUND($D3028-SUM($K3029:Q3029),0),ROUND(R3027*$E3029,0)),0),0)</f>
        <v>0</v>
      </c>
      <c r="S3029" s="5">
        <f ca="1">IF(AND($G3028,NOT(ISTEXT($G3027)),ISNUMBER(Poczatek),ISNUMBER(Koniec_Projekt)),IFERROR(IF(LataProjekcji=$F3030,ROUND($D3028-SUM($K3029:R3029),0),ROUND(S3027*$E3029,0)),0),0)</f>
        <v>0</v>
      </c>
      <c r="T3029" s="5">
        <f ca="1">IF(AND($G3028,NOT(ISTEXT($G3027)),ISNUMBER(Poczatek),ISNUMBER(Koniec_Projekt)),IFERROR(IF(LataProjekcji=$F3030,ROUND($D3028-SUM($K3029:S3029),0),ROUND(T3027*$E3029,0)),0),0)</f>
        <v>0</v>
      </c>
      <c r="U3029" s="5">
        <f ca="1">IF(AND($G3028,NOT(ISTEXT($G3027)),ISNUMBER(Poczatek),ISNUMBER(Koniec_Projekt)),IFERROR(IF(LataProjekcji=$F3030,ROUND($D3028-SUM($K3029:T3029),0),ROUND(U3027*$E3029,0)),0),0)</f>
        <v>0</v>
      </c>
      <c r="V3029" s="5">
        <f ca="1">IF(AND($G3028,NOT(ISTEXT($G3027)),ISNUMBER(Poczatek),ISNUMBER(Koniec_Projekt)),IFERROR(IF(LataProjekcji=$F3030,ROUND($D3028-SUM($K3029:U3029),0),ROUND(V3027*$E3029,0)),0),0)</f>
        <v>0</v>
      </c>
      <c r="W3029" s="5">
        <f ca="1">IF(AND($G3028,NOT(ISTEXT($G3027)),ISNUMBER(Poczatek),ISNUMBER(Koniec_Projekt)),IFERROR(IF(LataProjekcji=$F3030,ROUND($D3028-SUM($K3029:V3029),0),ROUND(W3027*$E3029,0)),0),0)</f>
        <v>0</v>
      </c>
      <c r="X3029" s="5">
        <f ca="1">IF(AND($G3028,NOT(ISTEXT($G3027)),ISNUMBER(Poczatek),ISNUMBER(Koniec_Projekt)),IFERROR(IF(LataProjekcji=$F3030,ROUND($D3028-SUM($K3029:W3029),0),ROUND(X3027*$E3029,0)),0),0)</f>
        <v>0</v>
      </c>
    </row>
    <row r="3030" spans="1:24" hidden="1">
      <c r="B3030" s="554" t="s">
        <v>803</v>
      </c>
      <c r="D3030" s="1">
        <f ca="1">IFERROR(ROUNDUP(D3028/E3029,0),0)</f>
        <v>0</v>
      </c>
      <c r="E3030" s="1">
        <f ca="1">IF(D3030=0,0,DATEDIF(DATE(D3027,E3027,1),DATE(F3029,G3029,1),"m"))</f>
        <v>0</v>
      </c>
      <c r="F3030" s="1" t="str">
        <f ca="1">IFERROR(YEAR(G3027),"brak daty")</f>
        <v>brak daty</v>
      </c>
      <c r="G3030" s="1" t="str">
        <f ca="1">IFERROR(MONTH(G3027),"brak daty")</f>
        <v>brak daty</v>
      </c>
      <c r="I3030" s="1" t="s">
        <v>444</v>
      </c>
      <c r="K3030" s="5">
        <f ca="1">IF(AND($G3028,NOT(ISTEXT($G3027)),ISNUMBER(Poczatek),ISNUMBER(Koniec_Projekt)),IFERROR(IF(LataProjekcji=$F3029,IF(AND($G3029=$G3030,$F3029=$F3030),ROUND($D3028-SUM($K3030),0),ROUND(K3028*$E3029,0)),IF(LataProjekcji&gt;$F3029,0,ROUND(K3028*$E3029,0))),0),0)</f>
        <v>0</v>
      </c>
      <c r="L3030" s="5">
        <f ca="1">IF(AND($G3028,NOT(ISTEXT($G3027)),ISNUMBER(Poczatek),ISNUMBER(Koniec_Projekt)),IFERROR(IF(LataProjekcji=$F3029,IF(AND($G3029=$G3030,$F3029=$F3030),ROUND($D3028-SUM($K3030:K3030),0),ROUND(L3028*$E3029,0)),IF(LataProjekcji&gt;$F3029,0,ROUND(L3028*$E3029,0))),0),0)</f>
        <v>0</v>
      </c>
      <c r="M3030" s="5">
        <f ca="1">IF(AND($G3028,NOT(ISTEXT($G3027)),ISNUMBER(Poczatek),ISNUMBER(Koniec_Projekt)),IFERROR(IF(LataProjekcji=$F3029,IF(AND($G3029=$G3030,$F3029=$F3030),ROUND($D3028-SUM($K3030:L3030),0),ROUND(M3028*$E3029,0)),IF(LataProjekcji&gt;$F3029,0,ROUND(M3028*$E3029,0))),0),0)</f>
        <v>0</v>
      </c>
      <c r="N3030" s="5">
        <f ca="1">IF(AND($G3028,NOT(ISTEXT($G3027)),ISNUMBER(Poczatek),ISNUMBER(Koniec_Projekt)),IFERROR(IF(LataProjekcji=$F3029,IF(AND($G3029=$G3030,$F3029=$F3030),ROUND($D3028-SUM($K3030:M3030),0),ROUND(N3028*$E3029,0)),IF(LataProjekcji&gt;$F3029,0,ROUND(N3028*$E3029,0))),0),0)</f>
        <v>0</v>
      </c>
      <c r="O3030" s="5">
        <f ca="1">IF(AND($G3028,NOT(ISTEXT($G3027)),ISNUMBER(Poczatek),ISNUMBER(Koniec_Projekt)),IFERROR(IF(LataProjekcji=$F3029,IF(AND($G3029=$G3030,$F3029=$F3030),ROUND($D3028-SUM($K3030:N3030),0),ROUND(O3028*$E3029,0)),IF(LataProjekcji&gt;$F3029,0,ROUND(O3028*$E3029,0))),0),0)</f>
        <v>0</v>
      </c>
      <c r="P3030" s="5">
        <f ca="1">IF(AND($G3028,NOT(ISTEXT($G3027)),ISNUMBER(Poczatek),ISNUMBER(Koniec_Projekt)),IFERROR(IF(LataProjekcji=$F3029,IF(AND($G3029=$G3030,$F3029=$F3030),ROUND($D3028-SUM($K3030:O3030),0),ROUND(P3028*$E3029,0)),IF(LataProjekcji&gt;$F3029,0,ROUND(P3028*$E3029,0))),0),0)</f>
        <v>0</v>
      </c>
      <c r="Q3030" s="5">
        <f ca="1">IF(AND($G3028,NOT(ISTEXT($G3027)),ISNUMBER(Poczatek),ISNUMBER(Koniec_Projekt)),IFERROR(IF(LataProjekcji=$F3029,IF(AND($G3029=$G3030,$F3029=$F3030),ROUND($D3028-SUM($K3030:P3030),0),ROUND(Q3028*$E3029,0)),IF(LataProjekcji&gt;$F3029,0,ROUND(Q3028*$E3029,0))),0),0)</f>
        <v>0</v>
      </c>
      <c r="R3030" s="5">
        <f ca="1">IF(AND($G3028,NOT(ISTEXT($G3027)),ISNUMBER(Poczatek),ISNUMBER(Koniec_Projekt)),IFERROR(IF(LataProjekcji=$F3029,IF(AND($G3029=$G3030,$F3029=$F3030),ROUND($D3028-SUM($K3030:Q3030),0),ROUND(R3028*$E3029,0)),IF(LataProjekcji&gt;$F3029,0,ROUND(R3028*$E3029,0))),0),0)</f>
        <v>0</v>
      </c>
      <c r="S3030" s="5">
        <f ca="1">IF(AND($G3028,NOT(ISTEXT($G3027)),ISNUMBER(Poczatek),ISNUMBER(Koniec_Projekt)),IFERROR(IF(LataProjekcji=$F3029,IF(AND($G3029=$G3030,$F3029=$F3030),ROUND($D3028-SUM($K3030:R3030),0),ROUND(S3028*$E3029,0)),IF(LataProjekcji&gt;$F3029,0,ROUND(S3028*$E3029,0))),0),0)</f>
        <v>0</v>
      </c>
      <c r="T3030" s="5">
        <f ca="1">IF(AND($G3028,NOT(ISTEXT($G3027)),ISNUMBER(Poczatek),ISNUMBER(Koniec_Projekt)),IFERROR(IF(LataProjekcji=$F3029,IF(AND($G3029=$G3030,$F3029=$F3030),ROUND($D3028-SUM($K3030:S3030),0),ROUND(T3028*$E3029,0)),IF(LataProjekcji&gt;$F3029,0,ROUND(T3028*$E3029,0))),0),0)</f>
        <v>0</v>
      </c>
      <c r="U3030" s="5">
        <f ca="1">IF(AND($G3028,NOT(ISTEXT($G3027)),ISNUMBER(Poczatek),ISNUMBER(Koniec_Projekt)),IFERROR(IF(LataProjekcji=$F3029,IF(AND($G3029=$G3030,$F3029=$F3030),ROUND($D3028-SUM($K3030:T3030),0),ROUND(U3028*$E3029,0)),IF(LataProjekcji&gt;$F3029,0,ROUND(U3028*$E3029,0))),0),0)</f>
        <v>0</v>
      </c>
      <c r="V3030" s="5">
        <f ca="1">IF(AND($G3028,NOT(ISTEXT($G3027)),ISNUMBER(Poczatek),ISNUMBER(Koniec_Projekt)),IFERROR(IF(LataProjekcji=$F3029,IF(AND($G3029=$G3030,$F3029=$F3030),ROUND($D3028-SUM($K3030:U3030),0),ROUND(V3028*$E3029,0)),IF(LataProjekcji&gt;$F3029,0,ROUND(V3028*$E3029,0))),0),0)</f>
        <v>0</v>
      </c>
      <c r="W3030" s="5">
        <f ca="1">IF(AND($G3028,NOT(ISTEXT($G3027)),ISNUMBER(Poczatek),ISNUMBER(Koniec_Projekt)),IFERROR(IF(LataProjekcji=$F3029,IF(AND($G3029=$G3030,$F3029=$F3030),ROUND($D3028-SUM($K3030:V3030),0),ROUND(W3028*$E3029,0)),IF(LataProjekcji&gt;$F3029,0,ROUND(W3028*$E3029,0))),0),0)</f>
        <v>0</v>
      </c>
      <c r="X3030" s="5">
        <f ca="1">IF(AND($G3028,NOT(ISTEXT($G3027)),ISNUMBER(Poczatek),ISNUMBER(Koniec_Projekt)),IFERROR(IF(LataProjekcji=$F3029,IF(AND($G3029=$G3030,$F3029=$F3030),ROUND($D3028-SUM($K3030:W3030),0),ROUND(X3028*$E3029,0)),IF(LataProjekcji&gt;$F3029,0,ROUND(X3028*$E3029,0))),0),0)</f>
        <v>0</v>
      </c>
    </row>
    <row r="3031" spans="1:24" ht="12.75" hidden="1" thickBot="1">
      <c r="B3031" s="555" t="s">
        <v>804</v>
      </c>
      <c r="C3031" s="556"/>
      <c r="D3031" s="557">
        <f ca="1">IF(D3028&gt;10,ROUND((D3030-1)*E3029,0),E3029)</f>
        <v>0</v>
      </c>
      <c r="E3031" s="557">
        <f ca="1">D3028-D3031</f>
        <v>0</v>
      </c>
      <c r="F3031" s="556"/>
      <c r="G3031" s="556"/>
      <c r="H3031" s="556"/>
      <c r="I3031" s="556"/>
      <c r="J3031" s="556"/>
      <c r="K3031" s="556"/>
      <c r="L3031" s="556"/>
      <c r="M3031" s="556"/>
      <c r="N3031" s="556"/>
      <c r="O3031" s="556"/>
      <c r="P3031" s="556"/>
      <c r="Q3031" s="556"/>
      <c r="R3031" s="556"/>
      <c r="S3031" s="556"/>
      <c r="T3031" s="556"/>
      <c r="U3031" s="556"/>
      <c r="V3031" s="556"/>
      <c r="W3031" s="556"/>
      <c r="X3031" s="556"/>
    </row>
    <row r="3032" spans="1:24" ht="12.75" hidden="1" thickTop="1"/>
    <row r="3034" spans="1:24" hidden="1">
      <c r="A3034" s="560"/>
      <c r="B3034" s="7" t="str">
        <f>"Grupa ST: "&amp;B1882</f>
        <v>Grupa ST: ŚRODKI TRANSPORTU</v>
      </c>
    </row>
    <row r="3035" spans="1:24" ht="12.75" hidden="1" thickBot="1">
      <c r="B3035" s="558" t="str">
        <f ca="1">"nazwa ST: "&amp;B1883</f>
        <v>nazwa ST: 0</v>
      </c>
      <c r="C3035" s="558"/>
      <c r="D3035" s="559">
        <f>D1883</f>
        <v>305</v>
      </c>
      <c r="E3035" s="558"/>
      <c r="F3035" s="558"/>
      <c r="G3035" s="558"/>
      <c r="H3035" s="558"/>
      <c r="I3035" s="558"/>
      <c r="J3035" s="558"/>
      <c r="K3035" s="567" t="str">
        <f t="shared" ref="K3035:X3035" si="1812">LataProjekcji</f>
        <v>Uzupełnij dane</v>
      </c>
      <c r="L3035" s="567" t="str">
        <f t="shared" si="1812"/>
        <v/>
      </c>
      <c r="M3035" s="567" t="str">
        <f t="shared" si="1812"/>
        <v/>
      </c>
      <c r="N3035" s="567" t="str">
        <f t="shared" si="1812"/>
        <v/>
      </c>
      <c r="O3035" s="567" t="str">
        <f t="shared" si="1812"/>
        <v/>
      </c>
      <c r="P3035" s="567" t="str">
        <f t="shared" si="1812"/>
        <v/>
      </c>
      <c r="Q3035" s="567" t="str">
        <f t="shared" si="1812"/>
        <v/>
      </c>
      <c r="R3035" s="567" t="str">
        <f t="shared" si="1812"/>
        <v/>
      </c>
      <c r="S3035" s="567" t="str">
        <f t="shared" si="1812"/>
        <v/>
      </c>
      <c r="T3035" s="567" t="str">
        <f t="shared" si="1812"/>
        <v/>
      </c>
      <c r="U3035" s="567" t="str">
        <f t="shared" si="1812"/>
        <v/>
      </c>
      <c r="V3035" s="567" t="str">
        <f t="shared" si="1812"/>
        <v/>
      </c>
      <c r="W3035" s="567" t="str">
        <f t="shared" si="1812"/>
        <v/>
      </c>
      <c r="X3035" s="567" t="str">
        <f t="shared" si="1812"/>
        <v/>
      </c>
    </row>
    <row r="3036" spans="1:24" hidden="1">
      <c r="B3036" s="554" t="s">
        <v>805</v>
      </c>
      <c r="D3036" s="1">
        <f ca="1">D1884</f>
        <v>1900</v>
      </c>
      <c r="E3036" s="1">
        <f ca="1">E1884</f>
        <v>1</v>
      </c>
      <c r="F3036" s="1">
        <f ca="1">IF(D3037&gt;10,F1884,1)</f>
        <v>1</v>
      </c>
      <c r="G3036" s="553" t="str">
        <f ca="1">IF(ISBLANK(OFFSET($E$269,$D3035,0)),"brak daty",IF(D3037&gt;10,EDATE(OFFSET($E$269,$D3035,0),D3039),DATE(D3036,E3036,1)))</f>
        <v>brak daty</v>
      </c>
      <c r="H3036" s="566" t="b">
        <f ca="1">SUM(K3036:X3036)=D3039</f>
        <v>1</v>
      </c>
      <c r="I3036" s="1" t="s">
        <v>801</v>
      </c>
      <c r="K3036" s="5">
        <f ca="1">IF(AND($G3037,NOT(ISTEXT($G3036)),ISNUMBER(Poczatek),ISNUMBER(Koniec_Projekt)),IFERROR(IF($D3036=LataProjekcji,$F3036,IF($D3036&lt;LataProjekcji,IF((SUM(K3036)+12)&lt;$D3039,12,$D3039-SUM(K3036)),0)),0),0)</f>
        <v>0</v>
      </c>
      <c r="L3036" s="5">
        <f ca="1">IF(AND($G3037,NOT(ISTEXT($G3036)),ISNUMBER(Poczatek),ISNUMBER(Koniec_Projekt)),IFERROR(IF($D3036=LataProjekcji,$F3036,IF($D3036&lt;LataProjekcji,IF((SUM($K3036:K3036)+12)&lt;$D3039,12,$D3039-SUM($K3036:K3036)),0)),0),0)</f>
        <v>0</v>
      </c>
      <c r="M3036" s="5">
        <f ca="1">IF(AND($G3037,NOT(ISTEXT($G3036)),ISNUMBER(Poczatek),ISNUMBER(Koniec_Projekt)),IFERROR(IF($D3036=LataProjekcji,$F3036,IF($D3036&lt;LataProjekcji,IF((SUM($K3036:L3036)+12)&lt;$D3039,12,$D3039-SUM($K3036:L3036)),0)),0),0)</f>
        <v>0</v>
      </c>
      <c r="N3036" s="5">
        <f ca="1">IF(AND($G3037,NOT(ISTEXT($G3036)),ISNUMBER(Poczatek),ISNUMBER(Koniec_Projekt)),IFERROR(IF($D3036=LataProjekcji,$F3036,IF($D3036&lt;LataProjekcji,IF((SUM($K3036:M3036)+12)&lt;$D3039,12,$D3039-SUM($K3036:M3036)),0)),0),0)</f>
        <v>0</v>
      </c>
      <c r="O3036" s="5">
        <f ca="1">IF(AND($G3037,NOT(ISTEXT($G3036)),ISNUMBER(Poczatek),ISNUMBER(Koniec_Projekt)),IFERROR(IF($D3036=LataProjekcji,$F3036,IF($D3036&lt;LataProjekcji,IF((SUM($K3036:N3036)+12)&lt;$D3039,12,$D3039-SUM($K3036:N3036)),0)),0),0)</f>
        <v>0</v>
      </c>
      <c r="P3036" s="5">
        <f ca="1">IF(AND($G3037,NOT(ISTEXT($G3036)),ISNUMBER(Poczatek),ISNUMBER(Koniec_Projekt)),IFERROR(IF($D3036=LataProjekcji,$F3036,IF($D3036&lt;LataProjekcji,IF((SUM($K3036:O3036)+12)&lt;$D3039,12,$D3039-SUM($K3036:O3036)),0)),0),0)</f>
        <v>0</v>
      </c>
      <c r="Q3036" s="5">
        <f ca="1">IF(AND($G3037,NOT(ISTEXT($G3036)),ISNUMBER(Poczatek),ISNUMBER(Koniec_Projekt)),IFERROR(IF($D3036=LataProjekcji,$F3036,IF($D3036&lt;LataProjekcji,IF((SUM($K3036:P3036)+12)&lt;$D3039,12,$D3039-SUM($K3036:P3036)),0)),0),0)</f>
        <v>0</v>
      </c>
      <c r="R3036" s="5">
        <f ca="1">IF(AND($G3037,NOT(ISTEXT($G3036)),ISNUMBER(Poczatek),ISNUMBER(Koniec_Projekt)),IFERROR(IF($D3036=LataProjekcji,$F3036,IF($D3036&lt;LataProjekcji,IF((SUM($K3036:Q3036)+12)&lt;$D3039,12,$D3039-SUM($K3036:Q3036)),0)),0),0)</f>
        <v>0</v>
      </c>
      <c r="S3036" s="5">
        <f ca="1">IF(AND($G3037,NOT(ISTEXT($G3036)),ISNUMBER(Poczatek),ISNUMBER(Koniec_Projekt)),IFERROR(IF($D3036=LataProjekcji,$F3036,IF($D3036&lt;LataProjekcji,IF((SUM($K3036:R3036)+12)&lt;$D3039,12,$D3039-SUM($K3036:R3036)),0)),0),0)</f>
        <v>0</v>
      </c>
      <c r="T3036" s="5">
        <f ca="1">IF(AND($G3037,NOT(ISTEXT($G3036)),ISNUMBER(Poczatek),ISNUMBER(Koniec_Projekt)),IFERROR(IF($D3036=LataProjekcji,$F3036,IF($D3036&lt;LataProjekcji,IF((SUM($K3036:S3036)+12)&lt;$D3039,12,$D3039-SUM($K3036:S3036)),0)),0),0)</f>
        <v>0</v>
      </c>
      <c r="U3036" s="5">
        <f ca="1">IF(AND($G3037,NOT(ISTEXT($G3036)),ISNUMBER(Poczatek),ISNUMBER(Koniec_Projekt)),IFERROR(IF($D3036=LataProjekcji,$F3036,IF($D3036&lt;LataProjekcji,IF((SUM($K3036:T3036)+12)&lt;$D3039,12,$D3039-SUM($K3036:T3036)),0)),0),0)</f>
        <v>0</v>
      </c>
      <c r="V3036" s="5">
        <f ca="1">IF(AND($G3037,NOT(ISTEXT($G3036)),ISNUMBER(Poczatek),ISNUMBER(Koniec_Projekt)),IFERROR(IF($D3036=LataProjekcji,$F3036,IF($D3036&lt;LataProjekcji,IF((SUM($K3036:U3036)+12)&lt;$D3039,12,$D3039-SUM($K3036:U3036)),0)),0),0)</f>
        <v>0</v>
      </c>
      <c r="W3036" s="5">
        <f ca="1">IF(AND($G3037,NOT(ISTEXT($G3036)),ISNUMBER(Poczatek),ISNUMBER(Koniec_Projekt)),IFERROR(IF($D3036=LataProjekcji,$F3036,IF($D3036&lt;LataProjekcji,IF((SUM($K3036:V3036)+12)&lt;$D3039,12,$D3039-SUM($K3036:V3036)),0)),0),0)</f>
        <v>0</v>
      </c>
      <c r="X3036" s="5">
        <f ca="1">IF(AND($G3037,NOT(ISTEXT($G3036)),ISNUMBER(Poczatek),ISNUMBER(Koniec_Projekt)),IFERROR(IF($D3036=LataProjekcji,$F3036,IF($D3036&lt;LataProjekcji,IF((SUM($K3036:W3036)+12)&lt;$D3039,12,$D3039-SUM($K3036:W3036)),0)),0),0)</f>
        <v>0</v>
      </c>
    </row>
    <row r="3037" spans="1:24" hidden="1">
      <c r="B3037" s="554" t="s">
        <v>807</v>
      </c>
      <c r="D3037" s="5">
        <f ca="1">D1885</f>
        <v>0</v>
      </c>
      <c r="E3037" s="474">
        <f ca="1">E1885</f>
        <v>0</v>
      </c>
      <c r="F3037" s="474">
        <f ca="1">F1885</f>
        <v>0</v>
      </c>
      <c r="G3037" s="1" t="b">
        <f>NOT(ISBLANK(am_transport))</f>
        <v>0</v>
      </c>
      <c r="H3037" s="566" t="b">
        <f ca="1">SUM(K3037:X3037)=E3039</f>
        <v>1</v>
      </c>
      <c r="I3037" s="1" t="s">
        <v>802</v>
      </c>
      <c r="K3037" s="565">
        <f ca="1">IF(AND($G3037,NOT(ISTEXT($G3036)),ISNUMBER(Poczatek),ISNUMBER(Koniec_Projekt)),IFERROR(IF($D3036=LataProjekcji,IF($F3036&gt;$E3039,$E3039,$F3036),IF($D3039&gt;=$E3039,(IF($D3036&lt;LataProjekcji,IF((SUM(J3037:$K3037)+12)&lt;$E3039,12,$E3039-SUM(J3037:$K3037)),0)),(IF($D3036&lt;LataProjekcji,IF((SUM(J3037:$K3037)+12)&lt;$D3039,12,$D3039-SUM(J3037:$K3037)),0)))),0),0)</f>
        <v>0</v>
      </c>
      <c r="L3037" s="565">
        <f ca="1">IF(AND($G3037,NOT(ISTEXT($G3036)),ISNUMBER(Poczatek),ISNUMBER(Koniec_Projekt)),IFERROR(IF($D3036=LataProjekcji,IF($F3036&gt;$E3039,$E3039,$F3036),IF($D3039&gt;=$E3039,(IF($D3036&lt;LataProjekcji,IF((SUM($K3037:K3037)+12)&lt;$E3039,12,$E3039-SUM($K3037:K3037)),0)),(IF($D3036&lt;LataProjekcji,IF((SUM($K3037:K3037)+12)&lt;$D3039,12,$D3039-SUM($K3037:K3037)),0)))),0),0)</f>
        <v>0</v>
      </c>
      <c r="M3037" s="565">
        <f ca="1">IF(AND($G3037,NOT(ISTEXT($G3036)),ISNUMBER(Poczatek),ISNUMBER(Koniec_Projekt)),IFERROR(IF($D3036=LataProjekcji,IF($F3036&gt;$E3039,$E3039,$F3036),IF($D3039&gt;=$E3039,(IF($D3036&lt;LataProjekcji,IF((SUM($K3037:L3037)+12)&lt;$E3039,12,$E3039-SUM($K3037:L3037)),0)),(IF($D3036&lt;LataProjekcji,IF((SUM($K3037:L3037)+12)&lt;$D3039,12,$D3039-SUM($K3037:L3037)),0)))),0),0)</f>
        <v>0</v>
      </c>
      <c r="N3037" s="565">
        <f ca="1">IF(AND($G3037,NOT(ISTEXT($G3036)),ISNUMBER(Poczatek),ISNUMBER(Koniec_Projekt)),IFERROR(IF($D3036=LataProjekcji,IF($F3036&gt;$E3039,$E3039,$F3036),IF($D3039&gt;=$E3039,(IF($D3036&lt;LataProjekcji,IF((SUM($K3037:M3037)+12)&lt;$E3039,12,$E3039-SUM($K3037:M3037)),0)),(IF($D3036&lt;LataProjekcji,IF((SUM($K3037:M3037)+12)&lt;$D3039,12,$D3039-SUM($K3037:M3037)),0)))),0),0)</f>
        <v>0</v>
      </c>
      <c r="O3037" s="565">
        <f ca="1">IF(AND($G3037,NOT(ISTEXT($G3036)),ISNUMBER(Poczatek),ISNUMBER(Koniec_Projekt)),IFERROR(IF($D3036=LataProjekcji,IF($F3036&gt;$E3039,$E3039,$F3036),IF($D3039&gt;=$E3039,(IF($D3036&lt;LataProjekcji,IF((SUM($K3037:N3037)+12)&lt;$E3039,12,$E3039-SUM($K3037:N3037)),0)),(IF($D3036&lt;LataProjekcji,IF((SUM($K3037:N3037)+12)&lt;$D3039,12,$D3039-SUM($K3037:N3037)),0)))),0),0)</f>
        <v>0</v>
      </c>
      <c r="P3037" s="565">
        <f ca="1">IF(AND($G3037,NOT(ISTEXT($G3036)),ISNUMBER(Poczatek),ISNUMBER(Koniec_Projekt)),IFERROR(IF($D3036=LataProjekcji,IF($F3036&gt;$E3039,$E3039,$F3036),IF($D3039&gt;=$E3039,(IF($D3036&lt;LataProjekcji,IF((SUM($K3037:O3037)+12)&lt;$E3039,12,$E3039-SUM($K3037:O3037)),0)),(IF($D3036&lt;LataProjekcji,IF((SUM($K3037:O3037)+12)&lt;$D3039,12,$D3039-SUM($K3037:O3037)),0)))),0),0)</f>
        <v>0</v>
      </c>
      <c r="Q3037" s="565">
        <f ca="1">IF(AND($G3037,NOT(ISTEXT($G3036)),ISNUMBER(Poczatek),ISNUMBER(Koniec_Projekt)),IFERROR(IF($D3036=LataProjekcji,IF($F3036&gt;$E3039,$E3039,$F3036),IF($D3039&gt;=$E3039,(IF($D3036&lt;LataProjekcji,IF((SUM($K3037:P3037)+12)&lt;$E3039,12,$E3039-SUM($K3037:P3037)),0)),(IF($D3036&lt;LataProjekcji,IF((SUM($K3037:P3037)+12)&lt;$D3039,12,$D3039-SUM($K3037:P3037)),0)))),0),0)</f>
        <v>0</v>
      </c>
      <c r="R3037" s="565">
        <f ca="1">IF(AND($G3037,NOT(ISTEXT($G3036)),ISNUMBER(Poczatek),ISNUMBER(Koniec_Projekt)),IFERROR(IF($D3036=LataProjekcji,IF($F3036&gt;$E3039,$E3039,$F3036),IF($D3039&gt;=$E3039,(IF($D3036&lt;LataProjekcji,IF((SUM($K3037:Q3037)+12)&lt;$E3039,12,$E3039-SUM($K3037:Q3037)),0)),(IF($D3036&lt;LataProjekcji,IF((SUM($K3037:Q3037)+12)&lt;$D3039,12,$D3039-SUM($K3037:Q3037)),0)))),0),0)</f>
        <v>0</v>
      </c>
      <c r="S3037" s="565">
        <f ca="1">IF(AND($G3037,NOT(ISTEXT($G3036)),ISNUMBER(Poczatek),ISNUMBER(Koniec_Projekt)),IFERROR(IF($D3036=LataProjekcji,IF($F3036&gt;$E3039,$E3039,$F3036),IF($D3039&gt;=$E3039,(IF($D3036&lt;LataProjekcji,IF((SUM($K3037:R3037)+12)&lt;$E3039,12,$E3039-SUM($K3037:R3037)),0)),(IF($D3036&lt;LataProjekcji,IF((SUM($K3037:R3037)+12)&lt;$D3039,12,$D3039-SUM($K3037:R3037)),0)))),0),0)</f>
        <v>0</v>
      </c>
      <c r="T3037" s="565">
        <f ca="1">IF(AND($G3037,NOT(ISTEXT($G3036)),ISNUMBER(Poczatek),ISNUMBER(Koniec_Projekt)),IFERROR(IF($D3036=LataProjekcji,IF($F3036&gt;$E3039,$E3039,$F3036),IF($D3039&gt;=$E3039,(IF($D3036&lt;LataProjekcji,IF((SUM($K3037:S3037)+12)&lt;$E3039,12,$E3039-SUM($K3037:S3037)),0)),(IF($D3036&lt;LataProjekcji,IF((SUM($K3037:S3037)+12)&lt;$D3039,12,$D3039-SUM($K3037:S3037)),0)))),0),0)</f>
        <v>0</v>
      </c>
      <c r="U3037" s="565">
        <f ca="1">IF(AND($G3037,NOT(ISTEXT($G3036)),ISNUMBER(Poczatek),ISNUMBER(Koniec_Projekt)),IFERROR(IF($D3036=LataProjekcji,IF($F3036&gt;$E3039,$E3039,$F3036),IF($D3039&gt;=$E3039,(IF($D3036&lt;LataProjekcji,IF((SUM($K3037:T3037)+12)&lt;$E3039,12,$E3039-SUM($K3037:T3037)),0)),(IF($D3036&lt;LataProjekcji,IF((SUM($K3037:T3037)+12)&lt;$D3039,12,$D3039-SUM($K3037:T3037)),0)))),0),0)</f>
        <v>0</v>
      </c>
      <c r="V3037" s="565">
        <f ca="1">IF(AND($G3037,NOT(ISTEXT($G3036)),ISNUMBER(Poczatek),ISNUMBER(Koniec_Projekt)),IFERROR(IF($D3036=LataProjekcji,IF($F3036&gt;$E3039,$E3039,$F3036),IF($D3039&gt;=$E3039,(IF($D3036&lt;LataProjekcji,IF((SUM($K3037:U3037)+12)&lt;$E3039,12,$E3039-SUM($K3037:U3037)),0)),(IF($D3036&lt;LataProjekcji,IF((SUM($K3037:U3037)+12)&lt;$D3039,12,$D3039-SUM($K3037:U3037)),0)))),0),0)</f>
        <v>0</v>
      </c>
      <c r="W3037" s="565">
        <f ca="1">IF(AND($G3037,NOT(ISTEXT($G3036)),ISNUMBER(Poczatek),ISNUMBER(Koniec_Projekt)),IFERROR(IF($D3036=LataProjekcji,IF($F3036&gt;$E3039,$E3039,$F3036),IF($D3039&gt;=$E3039,(IF($D3036&lt;LataProjekcji,IF((SUM($K3037:V3037)+12)&lt;$E3039,12,$E3039-SUM($K3037:V3037)),0)),(IF($D3036&lt;LataProjekcji,IF((SUM($K3037:V3037)+12)&lt;$D3039,12,$D3039-SUM($K3037:V3037)),0)))),0),0)</f>
        <v>0</v>
      </c>
      <c r="X3037" s="565">
        <f ca="1">IF(AND($G3037,NOT(ISTEXT($G3036)),ISNUMBER(Poczatek),ISNUMBER(Koniec_Projekt)),IFERROR(IF($D3036=LataProjekcji,IF($F3036&gt;$E3039,$E3039,$F3036),IF($D3039&gt;=$E3039,(IF($D3036&lt;LataProjekcji,IF((SUM($K3037:W3037)+12)&lt;$E3039,12,$E3039-SUM($K3037:W3037)),0)),(IF($D3036&lt;LataProjekcji,IF((SUM($K3037:W3037)+12)&lt;$D3039,12,$D3039-SUM($K3037:W3037)),0)))),0),0)</f>
        <v>0</v>
      </c>
    </row>
    <row r="3038" spans="1:24" hidden="1">
      <c r="B3038" s="554" t="s">
        <v>806</v>
      </c>
      <c r="D3038" s="474">
        <f ca="1">D1886</f>
        <v>0</v>
      </c>
      <c r="E3038" s="474">
        <f ca="1">IF(D3037&gt;10,ROUND(D3038/12,2),D3038)</f>
        <v>0</v>
      </c>
      <c r="F3038" s="552">
        <f>Koniec_Projekt</f>
        <v>0</v>
      </c>
      <c r="G3038" s="330">
        <f>Miesiac_Koniec_Projekt</f>
        <v>0</v>
      </c>
      <c r="H3038" s="566" t="b">
        <f ca="1">SUM(K3038:X3038)=D3037</f>
        <v>1</v>
      </c>
      <c r="I3038" s="1" t="s">
        <v>739</v>
      </c>
      <c r="K3038" s="256">
        <f ca="1">IF(AND($G3037,NOT(ISTEXT($G3036)),ISNUMBER(Poczatek),ISNUMBER(Koniec_Projekt)),IFERROR(IF(LataProjekcji=$F3039,ROUND($D3037,0),ROUND(K3036*$E3038,0)),0),0)</f>
        <v>0</v>
      </c>
      <c r="L3038" s="5">
        <f ca="1">IF(AND($G3037,NOT(ISTEXT($G3036)),ISNUMBER(Poczatek),ISNUMBER(Koniec_Projekt)),IFERROR(IF(LataProjekcji=$F3039,ROUND($D3037-SUM(K3038:$K3038),0),ROUND(L3036*$E3038,0)),0),0)</f>
        <v>0</v>
      </c>
      <c r="M3038" s="5">
        <f ca="1">IF(AND($G3037,NOT(ISTEXT($G3036)),ISNUMBER(Poczatek),ISNUMBER(Koniec_Projekt)),IFERROR(IF(LataProjekcji=$F3039,ROUND($D3037-SUM($K3038:L3038),0),ROUND(M3036*$E3038,0)),0),0)</f>
        <v>0</v>
      </c>
      <c r="N3038" s="5">
        <f ca="1">IF(AND($G3037,NOT(ISTEXT($G3036)),ISNUMBER(Poczatek),ISNUMBER(Koniec_Projekt)),IFERROR(IF(LataProjekcji=$F3039,ROUND($D3037-SUM($K3038:M3038),0),ROUND(N3036*$E3038,0)),0),0)</f>
        <v>0</v>
      </c>
      <c r="O3038" s="5">
        <f ca="1">IF(AND($G3037,NOT(ISTEXT($G3036)),ISNUMBER(Poczatek),ISNUMBER(Koniec_Projekt)),IFERROR(IF(LataProjekcji=$F3039,ROUND($D3037-SUM($K3038:N3038),0),ROUND(O3036*$E3038,0)),0),0)</f>
        <v>0</v>
      </c>
      <c r="P3038" s="5">
        <f ca="1">IF(AND($G3037,NOT(ISTEXT($G3036)),ISNUMBER(Poczatek),ISNUMBER(Koniec_Projekt)),IFERROR(IF(LataProjekcji=$F3039,ROUND($D3037-SUM($K3038:O3038),0),ROUND(P3036*$E3038,0)),0),0)</f>
        <v>0</v>
      </c>
      <c r="Q3038" s="5">
        <f ca="1">IF(AND($G3037,NOT(ISTEXT($G3036)),ISNUMBER(Poczatek),ISNUMBER(Koniec_Projekt)),IFERROR(IF(LataProjekcji=$F3039,ROUND($D3037-SUM($K3038:P3038),0),ROUND(Q3036*$E3038,0)),0),0)</f>
        <v>0</v>
      </c>
      <c r="R3038" s="5">
        <f ca="1">IF(AND($G3037,NOT(ISTEXT($G3036)),ISNUMBER(Poczatek),ISNUMBER(Koniec_Projekt)),IFERROR(IF(LataProjekcji=$F3039,ROUND($D3037-SUM($K3038:Q3038),0),ROUND(R3036*$E3038,0)),0),0)</f>
        <v>0</v>
      </c>
      <c r="S3038" s="5">
        <f ca="1">IF(AND($G3037,NOT(ISTEXT($G3036)),ISNUMBER(Poczatek),ISNUMBER(Koniec_Projekt)),IFERROR(IF(LataProjekcji=$F3039,ROUND($D3037-SUM($K3038:R3038),0),ROUND(S3036*$E3038,0)),0),0)</f>
        <v>0</v>
      </c>
      <c r="T3038" s="5">
        <f ca="1">IF(AND($G3037,NOT(ISTEXT($G3036)),ISNUMBER(Poczatek),ISNUMBER(Koniec_Projekt)),IFERROR(IF(LataProjekcji=$F3039,ROUND($D3037-SUM($K3038:S3038),0),ROUND(T3036*$E3038,0)),0),0)</f>
        <v>0</v>
      </c>
      <c r="U3038" s="5">
        <f ca="1">IF(AND($G3037,NOT(ISTEXT($G3036)),ISNUMBER(Poczatek),ISNUMBER(Koniec_Projekt)),IFERROR(IF(LataProjekcji=$F3039,ROUND($D3037-SUM($K3038:T3038),0),ROUND(U3036*$E3038,0)),0),0)</f>
        <v>0</v>
      </c>
      <c r="V3038" s="5">
        <f ca="1">IF(AND($G3037,NOT(ISTEXT($G3036)),ISNUMBER(Poczatek),ISNUMBER(Koniec_Projekt)),IFERROR(IF(LataProjekcji=$F3039,ROUND($D3037-SUM($K3038:U3038),0),ROUND(V3036*$E3038,0)),0),0)</f>
        <v>0</v>
      </c>
      <c r="W3038" s="5">
        <f ca="1">IF(AND($G3037,NOT(ISTEXT($G3036)),ISNUMBER(Poczatek),ISNUMBER(Koniec_Projekt)),IFERROR(IF(LataProjekcji=$F3039,ROUND($D3037-SUM($K3038:V3038),0),ROUND(W3036*$E3038,0)),0),0)</f>
        <v>0</v>
      </c>
      <c r="X3038" s="5">
        <f ca="1">IF(AND($G3037,NOT(ISTEXT($G3036)),ISNUMBER(Poczatek),ISNUMBER(Koniec_Projekt)),IFERROR(IF(LataProjekcji=$F3039,ROUND($D3037-SUM($K3038:W3038),0),ROUND(X3036*$E3038,0)),0),0)</f>
        <v>0</v>
      </c>
    </row>
    <row r="3039" spans="1:24" hidden="1">
      <c r="B3039" s="554" t="s">
        <v>803</v>
      </c>
      <c r="D3039" s="1">
        <f ca="1">IFERROR(ROUNDUP(D3037/E3038,0),0)</f>
        <v>0</v>
      </c>
      <c r="E3039" s="1">
        <f ca="1">IF(D3039=0,0,DATEDIF(DATE(D3036,E3036,1),DATE(F3038,G3038,1),"m"))</f>
        <v>0</v>
      </c>
      <c r="F3039" s="1" t="str">
        <f ca="1">IFERROR(YEAR(G3036),"brak daty")</f>
        <v>brak daty</v>
      </c>
      <c r="G3039" s="1" t="str">
        <f ca="1">IFERROR(MONTH(G3036),"brak daty")</f>
        <v>brak daty</v>
      </c>
      <c r="I3039" s="1" t="s">
        <v>444</v>
      </c>
      <c r="K3039" s="5">
        <f ca="1">IF(AND($G3037,NOT(ISTEXT($G3036)),ISNUMBER(Poczatek),ISNUMBER(Koniec_Projekt)),IFERROR(IF(LataProjekcji=$F3038,IF(AND($G3038=$G3039,$F3038=$F3039),ROUND($D3037-SUM($K3039),0),ROUND(K3037*$E3038,0)),IF(LataProjekcji&gt;$F3038,0,ROUND(K3037*$E3038,0))),0),0)</f>
        <v>0</v>
      </c>
      <c r="L3039" s="5">
        <f ca="1">IF(AND($G3037,NOT(ISTEXT($G3036)),ISNUMBER(Poczatek),ISNUMBER(Koniec_Projekt)),IFERROR(IF(LataProjekcji=$F3038,IF(AND($G3038=$G3039,$F3038=$F3039),ROUND($D3037-SUM($K3039:K3039),0),ROUND(L3037*$E3038,0)),IF(LataProjekcji&gt;$F3038,0,ROUND(L3037*$E3038,0))),0),0)</f>
        <v>0</v>
      </c>
      <c r="M3039" s="5">
        <f ca="1">IF(AND($G3037,NOT(ISTEXT($G3036)),ISNUMBER(Poczatek),ISNUMBER(Koniec_Projekt)),IFERROR(IF(LataProjekcji=$F3038,IF(AND($G3038=$G3039,$F3038=$F3039),ROUND($D3037-SUM($K3039:L3039),0),ROUND(M3037*$E3038,0)),IF(LataProjekcji&gt;$F3038,0,ROUND(M3037*$E3038,0))),0),0)</f>
        <v>0</v>
      </c>
      <c r="N3039" s="5">
        <f ca="1">IF(AND($G3037,NOT(ISTEXT($G3036)),ISNUMBER(Poczatek),ISNUMBER(Koniec_Projekt)),IFERROR(IF(LataProjekcji=$F3038,IF(AND($G3038=$G3039,$F3038=$F3039),ROUND($D3037-SUM($K3039:M3039),0),ROUND(N3037*$E3038,0)),IF(LataProjekcji&gt;$F3038,0,ROUND(N3037*$E3038,0))),0),0)</f>
        <v>0</v>
      </c>
      <c r="O3039" s="5">
        <f ca="1">IF(AND($G3037,NOT(ISTEXT($G3036)),ISNUMBER(Poczatek),ISNUMBER(Koniec_Projekt)),IFERROR(IF(LataProjekcji=$F3038,IF(AND($G3038=$G3039,$F3038=$F3039),ROUND($D3037-SUM($K3039:N3039),0),ROUND(O3037*$E3038,0)),IF(LataProjekcji&gt;$F3038,0,ROUND(O3037*$E3038,0))),0),0)</f>
        <v>0</v>
      </c>
      <c r="P3039" s="5">
        <f ca="1">IF(AND($G3037,NOT(ISTEXT($G3036)),ISNUMBER(Poczatek),ISNUMBER(Koniec_Projekt)),IFERROR(IF(LataProjekcji=$F3038,IF(AND($G3038=$G3039,$F3038=$F3039),ROUND($D3037-SUM($K3039:O3039),0),ROUND(P3037*$E3038,0)),IF(LataProjekcji&gt;$F3038,0,ROUND(P3037*$E3038,0))),0),0)</f>
        <v>0</v>
      </c>
      <c r="Q3039" s="5">
        <f ca="1">IF(AND($G3037,NOT(ISTEXT($G3036)),ISNUMBER(Poczatek),ISNUMBER(Koniec_Projekt)),IFERROR(IF(LataProjekcji=$F3038,IF(AND($G3038=$G3039,$F3038=$F3039),ROUND($D3037-SUM($K3039:P3039),0),ROUND(Q3037*$E3038,0)),IF(LataProjekcji&gt;$F3038,0,ROUND(Q3037*$E3038,0))),0),0)</f>
        <v>0</v>
      </c>
      <c r="R3039" s="5">
        <f ca="1">IF(AND($G3037,NOT(ISTEXT($G3036)),ISNUMBER(Poczatek),ISNUMBER(Koniec_Projekt)),IFERROR(IF(LataProjekcji=$F3038,IF(AND($G3038=$G3039,$F3038=$F3039),ROUND($D3037-SUM($K3039:Q3039),0),ROUND(R3037*$E3038,0)),IF(LataProjekcji&gt;$F3038,0,ROUND(R3037*$E3038,0))),0),0)</f>
        <v>0</v>
      </c>
      <c r="S3039" s="5">
        <f ca="1">IF(AND($G3037,NOT(ISTEXT($G3036)),ISNUMBER(Poczatek),ISNUMBER(Koniec_Projekt)),IFERROR(IF(LataProjekcji=$F3038,IF(AND($G3038=$G3039,$F3038=$F3039),ROUND($D3037-SUM($K3039:R3039),0),ROUND(S3037*$E3038,0)),IF(LataProjekcji&gt;$F3038,0,ROUND(S3037*$E3038,0))),0),0)</f>
        <v>0</v>
      </c>
      <c r="T3039" s="5">
        <f ca="1">IF(AND($G3037,NOT(ISTEXT($G3036)),ISNUMBER(Poczatek),ISNUMBER(Koniec_Projekt)),IFERROR(IF(LataProjekcji=$F3038,IF(AND($G3038=$G3039,$F3038=$F3039),ROUND($D3037-SUM($K3039:S3039),0),ROUND(T3037*$E3038,0)),IF(LataProjekcji&gt;$F3038,0,ROUND(T3037*$E3038,0))),0),0)</f>
        <v>0</v>
      </c>
      <c r="U3039" s="5">
        <f ca="1">IF(AND($G3037,NOT(ISTEXT($G3036)),ISNUMBER(Poczatek),ISNUMBER(Koniec_Projekt)),IFERROR(IF(LataProjekcji=$F3038,IF(AND($G3038=$G3039,$F3038=$F3039),ROUND($D3037-SUM($K3039:T3039),0),ROUND(U3037*$E3038,0)),IF(LataProjekcji&gt;$F3038,0,ROUND(U3037*$E3038,0))),0),0)</f>
        <v>0</v>
      </c>
      <c r="V3039" s="5">
        <f ca="1">IF(AND($G3037,NOT(ISTEXT($G3036)),ISNUMBER(Poczatek),ISNUMBER(Koniec_Projekt)),IFERROR(IF(LataProjekcji=$F3038,IF(AND($G3038=$G3039,$F3038=$F3039),ROUND($D3037-SUM($K3039:U3039),0),ROUND(V3037*$E3038,0)),IF(LataProjekcji&gt;$F3038,0,ROUND(V3037*$E3038,0))),0),0)</f>
        <v>0</v>
      </c>
      <c r="W3039" s="5">
        <f ca="1">IF(AND($G3037,NOT(ISTEXT($G3036)),ISNUMBER(Poczatek),ISNUMBER(Koniec_Projekt)),IFERROR(IF(LataProjekcji=$F3038,IF(AND($G3038=$G3039,$F3038=$F3039),ROUND($D3037-SUM($K3039:V3039),0),ROUND(W3037*$E3038,0)),IF(LataProjekcji&gt;$F3038,0,ROUND(W3037*$E3038,0))),0),0)</f>
        <v>0</v>
      </c>
      <c r="X3039" s="5">
        <f ca="1">IF(AND($G3037,NOT(ISTEXT($G3036)),ISNUMBER(Poczatek),ISNUMBER(Koniec_Projekt)),IFERROR(IF(LataProjekcji=$F3038,IF(AND($G3038=$G3039,$F3038=$F3039),ROUND($D3037-SUM($K3039:W3039),0),ROUND(X3037*$E3038,0)),IF(LataProjekcji&gt;$F3038,0,ROUND(X3037*$E3038,0))),0),0)</f>
        <v>0</v>
      </c>
    </row>
    <row r="3040" spans="1:24" ht="12.75" hidden="1" thickBot="1">
      <c r="B3040" s="555" t="s">
        <v>804</v>
      </c>
      <c r="C3040" s="556"/>
      <c r="D3040" s="557">
        <f ca="1">IF(D3037&gt;10,ROUND((D3039-1)*E3038,0),E3038)</f>
        <v>0</v>
      </c>
      <c r="E3040" s="557">
        <f ca="1">D3037-D3040</f>
        <v>0</v>
      </c>
      <c r="F3040" s="556"/>
      <c r="G3040" s="556"/>
      <c r="H3040" s="556"/>
      <c r="I3040" s="556"/>
      <c r="J3040" s="556"/>
      <c r="K3040" s="556"/>
      <c r="L3040" s="556"/>
      <c r="M3040" s="556"/>
      <c r="N3040" s="556"/>
      <c r="O3040" s="556"/>
      <c r="P3040" s="556"/>
      <c r="Q3040" s="556"/>
      <c r="R3040" s="556"/>
      <c r="S3040" s="556"/>
      <c r="T3040" s="556"/>
      <c r="U3040" s="556"/>
      <c r="V3040" s="556"/>
      <c r="W3040" s="556"/>
      <c r="X3040" s="556"/>
    </row>
    <row r="3041" spans="2:24" ht="12.75" hidden="1" thickTop="1"/>
    <row r="3042" spans="2:24" ht="12.75" hidden="1" thickBot="1">
      <c r="B3042" s="558" t="str">
        <f ca="1">"nazwa ST: "&amp;B1890</f>
        <v>nazwa ST: 0</v>
      </c>
      <c r="C3042" s="558"/>
      <c r="D3042" s="559">
        <f>D1890</f>
        <v>306</v>
      </c>
      <c r="E3042" s="558"/>
      <c r="F3042" s="558"/>
      <c r="G3042" s="558"/>
      <c r="H3042" s="558"/>
      <c r="I3042" s="558"/>
      <c r="J3042" s="558"/>
      <c r="K3042" s="567" t="str">
        <f t="shared" ref="K3042:X3042" si="1813">LataProjekcji</f>
        <v>Uzupełnij dane</v>
      </c>
      <c r="L3042" s="567" t="str">
        <f t="shared" si="1813"/>
        <v/>
      </c>
      <c r="M3042" s="567" t="str">
        <f t="shared" si="1813"/>
        <v/>
      </c>
      <c r="N3042" s="567" t="str">
        <f t="shared" si="1813"/>
        <v/>
      </c>
      <c r="O3042" s="567" t="str">
        <f t="shared" si="1813"/>
        <v/>
      </c>
      <c r="P3042" s="567" t="str">
        <f t="shared" si="1813"/>
        <v/>
      </c>
      <c r="Q3042" s="567" t="str">
        <f t="shared" si="1813"/>
        <v/>
      </c>
      <c r="R3042" s="567" t="str">
        <f t="shared" si="1813"/>
        <v/>
      </c>
      <c r="S3042" s="567" t="str">
        <f t="shared" si="1813"/>
        <v/>
      </c>
      <c r="T3042" s="567" t="str">
        <f t="shared" si="1813"/>
        <v/>
      </c>
      <c r="U3042" s="567" t="str">
        <f t="shared" si="1813"/>
        <v/>
      </c>
      <c r="V3042" s="567" t="str">
        <f t="shared" si="1813"/>
        <v/>
      </c>
      <c r="W3042" s="567" t="str">
        <f t="shared" si="1813"/>
        <v/>
      </c>
      <c r="X3042" s="567" t="str">
        <f t="shared" si="1813"/>
        <v/>
      </c>
    </row>
    <row r="3043" spans="2:24" hidden="1">
      <c r="B3043" s="554" t="s">
        <v>805</v>
      </c>
      <c r="D3043" s="1">
        <f ca="1">D1891</f>
        <v>1900</v>
      </c>
      <c r="E3043" s="1">
        <f ca="1">E1891</f>
        <v>1</v>
      </c>
      <c r="F3043" s="1">
        <f ca="1">IF(D3044&gt;10,F1891,1)</f>
        <v>1</v>
      </c>
      <c r="G3043" s="553" t="str">
        <f ca="1">IF(ISBLANK(OFFSET($E$269,$D3042,0)),"brak daty",IF(D3044&gt;10,EDATE(OFFSET($E$269,$D3042,0),D3046),DATE(D3043,E3043,1)))</f>
        <v>brak daty</v>
      </c>
      <c r="H3043" s="566" t="b">
        <f ca="1">SUM(K3043:X3043)=D3046</f>
        <v>1</v>
      </c>
      <c r="I3043" s="1" t="s">
        <v>801</v>
      </c>
      <c r="K3043" s="5">
        <f ca="1">IF(AND($G3044,NOT(ISTEXT($G3043)),ISNUMBER(Poczatek),ISNUMBER(Koniec_Projekt)),IFERROR(IF($D3043=LataProjekcji,$F3043,IF($D3043&lt;LataProjekcji,IF((SUM(K3043)+12)&lt;$D3046,12,$D3046-SUM(K3043)),0)),0),0)</f>
        <v>0</v>
      </c>
      <c r="L3043" s="5">
        <f ca="1">IF(AND($G3044,NOT(ISTEXT($G3043)),ISNUMBER(Poczatek),ISNUMBER(Koniec_Projekt)),IFERROR(IF($D3043=LataProjekcji,$F3043,IF($D3043&lt;LataProjekcji,IF((SUM($K3043:K3043)+12)&lt;$D3046,12,$D3046-SUM($K3043:K3043)),0)),0),0)</f>
        <v>0</v>
      </c>
      <c r="M3043" s="5">
        <f ca="1">IF(AND($G3044,NOT(ISTEXT($G3043)),ISNUMBER(Poczatek),ISNUMBER(Koniec_Projekt)),IFERROR(IF($D3043=LataProjekcji,$F3043,IF($D3043&lt;LataProjekcji,IF((SUM($K3043:L3043)+12)&lt;$D3046,12,$D3046-SUM($K3043:L3043)),0)),0),0)</f>
        <v>0</v>
      </c>
      <c r="N3043" s="5">
        <f ca="1">IF(AND($G3044,NOT(ISTEXT($G3043)),ISNUMBER(Poczatek),ISNUMBER(Koniec_Projekt)),IFERROR(IF($D3043=LataProjekcji,$F3043,IF($D3043&lt;LataProjekcji,IF((SUM($K3043:M3043)+12)&lt;$D3046,12,$D3046-SUM($K3043:M3043)),0)),0),0)</f>
        <v>0</v>
      </c>
      <c r="O3043" s="5">
        <f ca="1">IF(AND($G3044,NOT(ISTEXT($G3043)),ISNUMBER(Poczatek),ISNUMBER(Koniec_Projekt)),IFERROR(IF($D3043=LataProjekcji,$F3043,IF($D3043&lt;LataProjekcji,IF((SUM($K3043:N3043)+12)&lt;$D3046,12,$D3046-SUM($K3043:N3043)),0)),0),0)</f>
        <v>0</v>
      </c>
      <c r="P3043" s="5">
        <f ca="1">IF(AND($G3044,NOT(ISTEXT($G3043)),ISNUMBER(Poczatek),ISNUMBER(Koniec_Projekt)),IFERROR(IF($D3043=LataProjekcji,$F3043,IF($D3043&lt;LataProjekcji,IF((SUM($K3043:O3043)+12)&lt;$D3046,12,$D3046-SUM($K3043:O3043)),0)),0),0)</f>
        <v>0</v>
      </c>
      <c r="Q3043" s="5">
        <f ca="1">IF(AND($G3044,NOT(ISTEXT($G3043)),ISNUMBER(Poczatek),ISNUMBER(Koniec_Projekt)),IFERROR(IF($D3043=LataProjekcji,$F3043,IF($D3043&lt;LataProjekcji,IF((SUM($K3043:P3043)+12)&lt;$D3046,12,$D3046-SUM($K3043:P3043)),0)),0),0)</f>
        <v>0</v>
      </c>
      <c r="R3043" s="5">
        <f ca="1">IF(AND($G3044,NOT(ISTEXT($G3043)),ISNUMBER(Poczatek),ISNUMBER(Koniec_Projekt)),IFERROR(IF($D3043=LataProjekcji,$F3043,IF($D3043&lt;LataProjekcji,IF((SUM($K3043:Q3043)+12)&lt;$D3046,12,$D3046-SUM($K3043:Q3043)),0)),0),0)</f>
        <v>0</v>
      </c>
      <c r="S3043" s="5">
        <f ca="1">IF(AND($G3044,NOT(ISTEXT($G3043)),ISNUMBER(Poczatek),ISNUMBER(Koniec_Projekt)),IFERROR(IF($D3043=LataProjekcji,$F3043,IF($D3043&lt;LataProjekcji,IF((SUM($K3043:R3043)+12)&lt;$D3046,12,$D3046-SUM($K3043:R3043)),0)),0),0)</f>
        <v>0</v>
      </c>
      <c r="T3043" s="5">
        <f ca="1">IF(AND($G3044,NOT(ISTEXT($G3043)),ISNUMBER(Poczatek),ISNUMBER(Koniec_Projekt)),IFERROR(IF($D3043=LataProjekcji,$F3043,IF($D3043&lt;LataProjekcji,IF((SUM($K3043:S3043)+12)&lt;$D3046,12,$D3046-SUM($K3043:S3043)),0)),0),0)</f>
        <v>0</v>
      </c>
      <c r="U3043" s="5">
        <f ca="1">IF(AND($G3044,NOT(ISTEXT($G3043)),ISNUMBER(Poczatek),ISNUMBER(Koniec_Projekt)),IFERROR(IF($D3043=LataProjekcji,$F3043,IF($D3043&lt;LataProjekcji,IF((SUM($K3043:T3043)+12)&lt;$D3046,12,$D3046-SUM($K3043:T3043)),0)),0),0)</f>
        <v>0</v>
      </c>
      <c r="V3043" s="5">
        <f ca="1">IF(AND($G3044,NOT(ISTEXT($G3043)),ISNUMBER(Poczatek),ISNUMBER(Koniec_Projekt)),IFERROR(IF($D3043=LataProjekcji,$F3043,IF($D3043&lt;LataProjekcji,IF((SUM($K3043:U3043)+12)&lt;$D3046,12,$D3046-SUM($K3043:U3043)),0)),0),0)</f>
        <v>0</v>
      </c>
      <c r="W3043" s="5">
        <f ca="1">IF(AND($G3044,NOT(ISTEXT($G3043)),ISNUMBER(Poczatek),ISNUMBER(Koniec_Projekt)),IFERROR(IF($D3043=LataProjekcji,$F3043,IF($D3043&lt;LataProjekcji,IF((SUM($K3043:V3043)+12)&lt;$D3046,12,$D3046-SUM($K3043:V3043)),0)),0),0)</f>
        <v>0</v>
      </c>
      <c r="X3043" s="5">
        <f ca="1">IF(AND($G3044,NOT(ISTEXT($G3043)),ISNUMBER(Poczatek),ISNUMBER(Koniec_Projekt)),IFERROR(IF($D3043=LataProjekcji,$F3043,IF($D3043&lt;LataProjekcji,IF((SUM($K3043:W3043)+12)&lt;$D3046,12,$D3046-SUM($K3043:W3043)),0)),0),0)</f>
        <v>0</v>
      </c>
    </row>
    <row r="3044" spans="2:24" hidden="1">
      <c r="B3044" s="554" t="s">
        <v>807</v>
      </c>
      <c r="D3044" s="5">
        <f ca="1">D1892</f>
        <v>0</v>
      </c>
      <c r="E3044" s="474">
        <f ca="1">E1892</f>
        <v>0</v>
      </c>
      <c r="F3044" s="474">
        <f ca="1">F1892</f>
        <v>0</v>
      </c>
      <c r="G3044" s="1" t="b">
        <f>NOT(ISBLANK(am_transport))</f>
        <v>0</v>
      </c>
      <c r="H3044" s="566" t="b">
        <f ca="1">SUM(K3044:X3044)=E3046</f>
        <v>1</v>
      </c>
      <c r="I3044" s="1" t="s">
        <v>802</v>
      </c>
      <c r="K3044" s="565">
        <f ca="1">IF(AND($G3044,NOT(ISTEXT($G3043)),ISNUMBER(Poczatek),ISNUMBER(Koniec_Projekt)),IFERROR(IF($D3043=LataProjekcji,IF($F3043&gt;$E3046,$E3046,$F3043),IF($D3046&gt;=$E3046,(IF($D3043&lt;LataProjekcji,IF((SUM(J3044:$K3044)+12)&lt;$E3046,12,$E3046-SUM(J3044:$K3044)),0)),(IF($D3043&lt;LataProjekcji,IF((SUM(J3044:$K3044)+12)&lt;$D3046,12,$D3046-SUM(J3044:$K3044)),0)))),0),0)</f>
        <v>0</v>
      </c>
      <c r="L3044" s="565">
        <f ca="1">IF(AND($G3044,NOT(ISTEXT($G3043)),ISNUMBER(Poczatek),ISNUMBER(Koniec_Projekt)),IFERROR(IF($D3043=LataProjekcji,IF($F3043&gt;$E3046,$E3046,$F3043),IF($D3046&gt;=$E3046,(IF($D3043&lt;LataProjekcji,IF((SUM($K3044:K3044)+12)&lt;$E3046,12,$E3046-SUM($K3044:K3044)),0)),(IF($D3043&lt;LataProjekcji,IF((SUM($K3044:K3044)+12)&lt;$D3046,12,$D3046-SUM($K3044:K3044)),0)))),0),0)</f>
        <v>0</v>
      </c>
      <c r="M3044" s="565">
        <f ca="1">IF(AND($G3044,NOT(ISTEXT($G3043)),ISNUMBER(Poczatek),ISNUMBER(Koniec_Projekt)),IFERROR(IF($D3043=LataProjekcji,IF($F3043&gt;$E3046,$E3046,$F3043),IF($D3046&gt;=$E3046,(IF($D3043&lt;LataProjekcji,IF((SUM($K3044:L3044)+12)&lt;$E3046,12,$E3046-SUM($K3044:L3044)),0)),(IF($D3043&lt;LataProjekcji,IF((SUM($K3044:L3044)+12)&lt;$D3046,12,$D3046-SUM($K3044:L3044)),0)))),0),0)</f>
        <v>0</v>
      </c>
      <c r="N3044" s="565">
        <f ca="1">IF(AND($G3044,NOT(ISTEXT($G3043)),ISNUMBER(Poczatek),ISNUMBER(Koniec_Projekt)),IFERROR(IF($D3043=LataProjekcji,IF($F3043&gt;$E3046,$E3046,$F3043),IF($D3046&gt;=$E3046,(IF($D3043&lt;LataProjekcji,IF((SUM($K3044:M3044)+12)&lt;$E3046,12,$E3046-SUM($K3044:M3044)),0)),(IF($D3043&lt;LataProjekcji,IF((SUM($K3044:M3044)+12)&lt;$D3046,12,$D3046-SUM($K3044:M3044)),0)))),0),0)</f>
        <v>0</v>
      </c>
      <c r="O3044" s="565">
        <f ca="1">IF(AND($G3044,NOT(ISTEXT($G3043)),ISNUMBER(Poczatek),ISNUMBER(Koniec_Projekt)),IFERROR(IF($D3043=LataProjekcji,IF($F3043&gt;$E3046,$E3046,$F3043),IF($D3046&gt;=$E3046,(IF($D3043&lt;LataProjekcji,IF((SUM($K3044:N3044)+12)&lt;$E3046,12,$E3046-SUM($K3044:N3044)),0)),(IF($D3043&lt;LataProjekcji,IF((SUM($K3044:N3044)+12)&lt;$D3046,12,$D3046-SUM($K3044:N3044)),0)))),0),0)</f>
        <v>0</v>
      </c>
      <c r="P3044" s="565">
        <f ca="1">IF(AND($G3044,NOT(ISTEXT($G3043)),ISNUMBER(Poczatek),ISNUMBER(Koniec_Projekt)),IFERROR(IF($D3043=LataProjekcji,IF($F3043&gt;$E3046,$E3046,$F3043),IF($D3046&gt;=$E3046,(IF($D3043&lt;LataProjekcji,IF((SUM($K3044:O3044)+12)&lt;$E3046,12,$E3046-SUM($K3044:O3044)),0)),(IF($D3043&lt;LataProjekcji,IF((SUM($K3044:O3044)+12)&lt;$D3046,12,$D3046-SUM($K3044:O3044)),0)))),0),0)</f>
        <v>0</v>
      </c>
      <c r="Q3044" s="565">
        <f ca="1">IF(AND($G3044,NOT(ISTEXT($G3043)),ISNUMBER(Poczatek),ISNUMBER(Koniec_Projekt)),IFERROR(IF($D3043=LataProjekcji,IF($F3043&gt;$E3046,$E3046,$F3043),IF($D3046&gt;=$E3046,(IF($D3043&lt;LataProjekcji,IF((SUM($K3044:P3044)+12)&lt;$E3046,12,$E3046-SUM($K3044:P3044)),0)),(IF($D3043&lt;LataProjekcji,IF((SUM($K3044:P3044)+12)&lt;$D3046,12,$D3046-SUM($K3044:P3044)),0)))),0),0)</f>
        <v>0</v>
      </c>
      <c r="R3044" s="565">
        <f ca="1">IF(AND($G3044,NOT(ISTEXT($G3043)),ISNUMBER(Poczatek),ISNUMBER(Koniec_Projekt)),IFERROR(IF($D3043=LataProjekcji,IF($F3043&gt;$E3046,$E3046,$F3043),IF($D3046&gt;=$E3046,(IF($D3043&lt;LataProjekcji,IF((SUM($K3044:Q3044)+12)&lt;$E3046,12,$E3046-SUM($K3044:Q3044)),0)),(IF($D3043&lt;LataProjekcji,IF((SUM($K3044:Q3044)+12)&lt;$D3046,12,$D3046-SUM($K3044:Q3044)),0)))),0),0)</f>
        <v>0</v>
      </c>
      <c r="S3044" s="565">
        <f ca="1">IF(AND($G3044,NOT(ISTEXT($G3043)),ISNUMBER(Poczatek),ISNUMBER(Koniec_Projekt)),IFERROR(IF($D3043=LataProjekcji,IF($F3043&gt;$E3046,$E3046,$F3043),IF($D3046&gt;=$E3046,(IF($D3043&lt;LataProjekcji,IF((SUM($K3044:R3044)+12)&lt;$E3046,12,$E3046-SUM($K3044:R3044)),0)),(IF($D3043&lt;LataProjekcji,IF((SUM($K3044:R3044)+12)&lt;$D3046,12,$D3046-SUM($K3044:R3044)),0)))),0),0)</f>
        <v>0</v>
      </c>
      <c r="T3044" s="565">
        <f ca="1">IF(AND($G3044,NOT(ISTEXT($G3043)),ISNUMBER(Poczatek),ISNUMBER(Koniec_Projekt)),IFERROR(IF($D3043=LataProjekcji,IF($F3043&gt;$E3046,$E3046,$F3043),IF($D3046&gt;=$E3046,(IF($D3043&lt;LataProjekcji,IF((SUM($K3044:S3044)+12)&lt;$E3046,12,$E3046-SUM($K3044:S3044)),0)),(IF($D3043&lt;LataProjekcji,IF((SUM($K3044:S3044)+12)&lt;$D3046,12,$D3046-SUM($K3044:S3044)),0)))),0),0)</f>
        <v>0</v>
      </c>
      <c r="U3044" s="565">
        <f ca="1">IF(AND($G3044,NOT(ISTEXT($G3043)),ISNUMBER(Poczatek),ISNUMBER(Koniec_Projekt)),IFERROR(IF($D3043=LataProjekcji,IF($F3043&gt;$E3046,$E3046,$F3043),IF($D3046&gt;=$E3046,(IF($D3043&lt;LataProjekcji,IF((SUM($K3044:T3044)+12)&lt;$E3046,12,$E3046-SUM($K3044:T3044)),0)),(IF($D3043&lt;LataProjekcji,IF((SUM($K3044:T3044)+12)&lt;$D3046,12,$D3046-SUM($K3044:T3044)),0)))),0),0)</f>
        <v>0</v>
      </c>
      <c r="V3044" s="565">
        <f ca="1">IF(AND($G3044,NOT(ISTEXT($G3043)),ISNUMBER(Poczatek),ISNUMBER(Koniec_Projekt)),IFERROR(IF($D3043=LataProjekcji,IF($F3043&gt;$E3046,$E3046,$F3043),IF($D3046&gt;=$E3046,(IF($D3043&lt;LataProjekcji,IF((SUM($K3044:U3044)+12)&lt;$E3046,12,$E3046-SUM($K3044:U3044)),0)),(IF($D3043&lt;LataProjekcji,IF((SUM($K3044:U3044)+12)&lt;$D3046,12,$D3046-SUM($K3044:U3044)),0)))),0),0)</f>
        <v>0</v>
      </c>
      <c r="W3044" s="565">
        <f ca="1">IF(AND($G3044,NOT(ISTEXT($G3043)),ISNUMBER(Poczatek),ISNUMBER(Koniec_Projekt)),IFERROR(IF($D3043=LataProjekcji,IF($F3043&gt;$E3046,$E3046,$F3043),IF($D3046&gt;=$E3046,(IF($D3043&lt;LataProjekcji,IF((SUM($K3044:V3044)+12)&lt;$E3046,12,$E3046-SUM($K3044:V3044)),0)),(IF($D3043&lt;LataProjekcji,IF((SUM($K3044:V3044)+12)&lt;$D3046,12,$D3046-SUM($K3044:V3044)),0)))),0),0)</f>
        <v>0</v>
      </c>
      <c r="X3044" s="565">
        <f ca="1">IF(AND($G3044,NOT(ISTEXT($G3043)),ISNUMBER(Poczatek),ISNUMBER(Koniec_Projekt)),IFERROR(IF($D3043=LataProjekcji,IF($F3043&gt;$E3046,$E3046,$F3043),IF($D3046&gt;=$E3046,(IF($D3043&lt;LataProjekcji,IF((SUM($K3044:W3044)+12)&lt;$E3046,12,$E3046-SUM($K3044:W3044)),0)),(IF($D3043&lt;LataProjekcji,IF((SUM($K3044:W3044)+12)&lt;$D3046,12,$D3046-SUM($K3044:W3044)),0)))),0),0)</f>
        <v>0</v>
      </c>
    </row>
    <row r="3045" spans="2:24" hidden="1">
      <c r="B3045" s="554" t="s">
        <v>806</v>
      </c>
      <c r="D3045" s="474">
        <f ca="1">D1893</f>
        <v>0</v>
      </c>
      <c r="E3045" s="474">
        <f ca="1">IF(D3044&gt;10,ROUND(D3045/12,2),D3045)</f>
        <v>0</v>
      </c>
      <c r="F3045" s="552">
        <f>Koniec_Projekt</f>
        <v>0</v>
      </c>
      <c r="G3045" s="330">
        <f>Miesiac_Koniec_Projekt</f>
        <v>0</v>
      </c>
      <c r="H3045" s="566" t="b">
        <f ca="1">SUM(K3045:X3045)=D3044</f>
        <v>1</v>
      </c>
      <c r="I3045" s="1" t="s">
        <v>739</v>
      </c>
      <c r="K3045" s="256">
        <f ca="1">IF(AND($G3044,NOT(ISTEXT($G3043)),ISNUMBER(Poczatek),ISNUMBER(Koniec_Projekt)),IFERROR(IF(LataProjekcji=$F3046,ROUND($D3044,0),ROUND(K3043*$E3045,0)),0),0)</f>
        <v>0</v>
      </c>
      <c r="L3045" s="5">
        <f ca="1">IF(AND($G3044,NOT(ISTEXT($G3043)),ISNUMBER(Poczatek),ISNUMBER(Koniec_Projekt)),IFERROR(IF(LataProjekcji=$F3046,ROUND($D3044-SUM(K3045:$K3045),0),ROUND(L3043*$E3045,0)),0),0)</f>
        <v>0</v>
      </c>
      <c r="M3045" s="5">
        <f ca="1">IF(AND($G3044,NOT(ISTEXT($G3043)),ISNUMBER(Poczatek),ISNUMBER(Koniec_Projekt)),IFERROR(IF(LataProjekcji=$F3046,ROUND($D3044-SUM($K3045:L3045),0),ROUND(M3043*$E3045,0)),0),0)</f>
        <v>0</v>
      </c>
      <c r="N3045" s="5">
        <f ca="1">IF(AND($G3044,NOT(ISTEXT($G3043)),ISNUMBER(Poczatek),ISNUMBER(Koniec_Projekt)),IFERROR(IF(LataProjekcji=$F3046,ROUND($D3044-SUM($K3045:M3045),0),ROUND(N3043*$E3045,0)),0),0)</f>
        <v>0</v>
      </c>
      <c r="O3045" s="5">
        <f ca="1">IF(AND($G3044,NOT(ISTEXT($G3043)),ISNUMBER(Poczatek),ISNUMBER(Koniec_Projekt)),IFERROR(IF(LataProjekcji=$F3046,ROUND($D3044-SUM($K3045:N3045),0),ROUND(O3043*$E3045,0)),0),0)</f>
        <v>0</v>
      </c>
      <c r="P3045" s="5">
        <f ca="1">IF(AND($G3044,NOT(ISTEXT($G3043)),ISNUMBER(Poczatek),ISNUMBER(Koniec_Projekt)),IFERROR(IF(LataProjekcji=$F3046,ROUND($D3044-SUM($K3045:O3045),0),ROUND(P3043*$E3045,0)),0),0)</f>
        <v>0</v>
      </c>
      <c r="Q3045" s="5">
        <f ca="1">IF(AND($G3044,NOT(ISTEXT($G3043)),ISNUMBER(Poczatek),ISNUMBER(Koniec_Projekt)),IFERROR(IF(LataProjekcji=$F3046,ROUND($D3044-SUM($K3045:P3045),0),ROUND(Q3043*$E3045,0)),0),0)</f>
        <v>0</v>
      </c>
      <c r="R3045" s="5">
        <f ca="1">IF(AND($G3044,NOT(ISTEXT($G3043)),ISNUMBER(Poczatek),ISNUMBER(Koniec_Projekt)),IFERROR(IF(LataProjekcji=$F3046,ROUND($D3044-SUM($K3045:Q3045),0),ROUND(R3043*$E3045,0)),0),0)</f>
        <v>0</v>
      </c>
      <c r="S3045" s="5">
        <f ca="1">IF(AND($G3044,NOT(ISTEXT($G3043)),ISNUMBER(Poczatek),ISNUMBER(Koniec_Projekt)),IFERROR(IF(LataProjekcji=$F3046,ROUND($D3044-SUM($K3045:R3045),0),ROUND(S3043*$E3045,0)),0),0)</f>
        <v>0</v>
      </c>
      <c r="T3045" s="5">
        <f ca="1">IF(AND($G3044,NOT(ISTEXT($G3043)),ISNUMBER(Poczatek),ISNUMBER(Koniec_Projekt)),IFERROR(IF(LataProjekcji=$F3046,ROUND($D3044-SUM($K3045:S3045),0),ROUND(T3043*$E3045,0)),0),0)</f>
        <v>0</v>
      </c>
      <c r="U3045" s="5">
        <f ca="1">IF(AND($G3044,NOT(ISTEXT($G3043)),ISNUMBER(Poczatek),ISNUMBER(Koniec_Projekt)),IFERROR(IF(LataProjekcji=$F3046,ROUND($D3044-SUM($K3045:T3045),0),ROUND(U3043*$E3045,0)),0),0)</f>
        <v>0</v>
      </c>
      <c r="V3045" s="5">
        <f ca="1">IF(AND($G3044,NOT(ISTEXT($G3043)),ISNUMBER(Poczatek),ISNUMBER(Koniec_Projekt)),IFERROR(IF(LataProjekcji=$F3046,ROUND($D3044-SUM($K3045:U3045),0),ROUND(V3043*$E3045,0)),0),0)</f>
        <v>0</v>
      </c>
      <c r="W3045" s="5">
        <f ca="1">IF(AND($G3044,NOT(ISTEXT($G3043)),ISNUMBER(Poczatek),ISNUMBER(Koniec_Projekt)),IFERROR(IF(LataProjekcji=$F3046,ROUND($D3044-SUM($K3045:V3045),0),ROUND(W3043*$E3045,0)),0),0)</f>
        <v>0</v>
      </c>
      <c r="X3045" s="5">
        <f ca="1">IF(AND($G3044,NOT(ISTEXT($G3043)),ISNUMBER(Poczatek),ISNUMBER(Koniec_Projekt)),IFERROR(IF(LataProjekcji=$F3046,ROUND($D3044-SUM($K3045:W3045),0),ROUND(X3043*$E3045,0)),0),0)</f>
        <v>0</v>
      </c>
    </row>
    <row r="3046" spans="2:24" hidden="1">
      <c r="B3046" s="554" t="s">
        <v>803</v>
      </c>
      <c r="D3046" s="1">
        <f ca="1">IFERROR(ROUNDUP(D3044/E3045,0),0)</f>
        <v>0</v>
      </c>
      <c r="E3046" s="1">
        <f ca="1">IF(D3046=0,0,DATEDIF(DATE(D3043,E3043,1),DATE(F3045,G3045,1),"m"))</f>
        <v>0</v>
      </c>
      <c r="F3046" s="1" t="str">
        <f ca="1">IFERROR(YEAR(G3043),"brak daty")</f>
        <v>brak daty</v>
      </c>
      <c r="G3046" s="1" t="str">
        <f ca="1">IFERROR(MONTH(G3043),"brak daty")</f>
        <v>brak daty</v>
      </c>
      <c r="I3046" s="1" t="s">
        <v>444</v>
      </c>
      <c r="K3046" s="5">
        <f ca="1">IF(AND($G3044,NOT(ISTEXT($G3043)),ISNUMBER(Poczatek),ISNUMBER(Koniec_Projekt)),IFERROR(IF(LataProjekcji=$F3045,IF(AND($G3045=$G3046,$F3045=$F3046),ROUND($D3044-SUM($K3046),0),ROUND(K3044*$E3045,0)),IF(LataProjekcji&gt;$F3045,0,ROUND(K3044*$E3045,0))),0),0)</f>
        <v>0</v>
      </c>
      <c r="L3046" s="5">
        <f ca="1">IF(AND($G3044,NOT(ISTEXT($G3043)),ISNUMBER(Poczatek),ISNUMBER(Koniec_Projekt)),IFERROR(IF(LataProjekcji=$F3045,IF(AND($G3045=$G3046,$F3045=$F3046),ROUND($D3044-SUM($K3046:K3046),0),ROUND(L3044*$E3045,0)),IF(LataProjekcji&gt;$F3045,0,ROUND(L3044*$E3045,0))),0),0)</f>
        <v>0</v>
      </c>
      <c r="M3046" s="5">
        <f ca="1">IF(AND($G3044,NOT(ISTEXT($G3043)),ISNUMBER(Poczatek),ISNUMBER(Koniec_Projekt)),IFERROR(IF(LataProjekcji=$F3045,IF(AND($G3045=$G3046,$F3045=$F3046),ROUND($D3044-SUM($K3046:L3046),0),ROUND(M3044*$E3045,0)),IF(LataProjekcji&gt;$F3045,0,ROUND(M3044*$E3045,0))),0),0)</f>
        <v>0</v>
      </c>
      <c r="N3046" s="5">
        <f ca="1">IF(AND($G3044,NOT(ISTEXT($G3043)),ISNUMBER(Poczatek),ISNUMBER(Koniec_Projekt)),IFERROR(IF(LataProjekcji=$F3045,IF(AND($G3045=$G3046,$F3045=$F3046),ROUND($D3044-SUM($K3046:M3046),0),ROUND(N3044*$E3045,0)),IF(LataProjekcji&gt;$F3045,0,ROUND(N3044*$E3045,0))),0),0)</f>
        <v>0</v>
      </c>
      <c r="O3046" s="5">
        <f ca="1">IF(AND($G3044,NOT(ISTEXT($G3043)),ISNUMBER(Poczatek),ISNUMBER(Koniec_Projekt)),IFERROR(IF(LataProjekcji=$F3045,IF(AND($G3045=$G3046,$F3045=$F3046),ROUND($D3044-SUM($K3046:N3046),0),ROUND(O3044*$E3045,0)),IF(LataProjekcji&gt;$F3045,0,ROUND(O3044*$E3045,0))),0),0)</f>
        <v>0</v>
      </c>
      <c r="P3046" s="5">
        <f ca="1">IF(AND($G3044,NOT(ISTEXT($G3043)),ISNUMBER(Poczatek),ISNUMBER(Koniec_Projekt)),IFERROR(IF(LataProjekcji=$F3045,IF(AND($G3045=$G3046,$F3045=$F3046),ROUND($D3044-SUM($K3046:O3046),0),ROUND(P3044*$E3045,0)),IF(LataProjekcji&gt;$F3045,0,ROUND(P3044*$E3045,0))),0),0)</f>
        <v>0</v>
      </c>
      <c r="Q3046" s="5">
        <f ca="1">IF(AND($G3044,NOT(ISTEXT($G3043)),ISNUMBER(Poczatek),ISNUMBER(Koniec_Projekt)),IFERROR(IF(LataProjekcji=$F3045,IF(AND($G3045=$G3046,$F3045=$F3046),ROUND($D3044-SUM($K3046:P3046),0),ROUND(Q3044*$E3045,0)),IF(LataProjekcji&gt;$F3045,0,ROUND(Q3044*$E3045,0))),0),0)</f>
        <v>0</v>
      </c>
      <c r="R3046" s="5">
        <f ca="1">IF(AND($G3044,NOT(ISTEXT($G3043)),ISNUMBER(Poczatek),ISNUMBER(Koniec_Projekt)),IFERROR(IF(LataProjekcji=$F3045,IF(AND($G3045=$G3046,$F3045=$F3046),ROUND($D3044-SUM($K3046:Q3046),0),ROUND(R3044*$E3045,0)),IF(LataProjekcji&gt;$F3045,0,ROUND(R3044*$E3045,0))),0),0)</f>
        <v>0</v>
      </c>
      <c r="S3046" s="5">
        <f ca="1">IF(AND($G3044,NOT(ISTEXT($G3043)),ISNUMBER(Poczatek),ISNUMBER(Koniec_Projekt)),IFERROR(IF(LataProjekcji=$F3045,IF(AND($G3045=$G3046,$F3045=$F3046),ROUND($D3044-SUM($K3046:R3046),0),ROUND(S3044*$E3045,0)),IF(LataProjekcji&gt;$F3045,0,ROUND(S3044*$E3045,0))),0),0)</f>
        <v>0</v>
      </c>
      <c r="T3046" s="5">
        <f ca="1">IF(AND($G3044,NOT(ISTEXT($G3043)),ISNUMBER(Poczatek),ISNUMBER(Koniec_Projekt)),IFERROR(IF(LataProjekcji=$F3045,IF(AND($G3045=$G3046,$F3045=$F3046),ROUND($D3044-SUM($K3046:S3046),0),ROUND(T3044*$E3045,0)),IF(LataProjekcji&gt;$F3045,0,ROUND(T3044*$E3045,0))),0),0)</f>
        <v>0</v>
      </c>
      <c r="U3046" s="5">
        <f ca="1">IF(AND($G3044,NOT(ISTEXT($G3043)),ISNUMBER(Poczatek),ISNUMBER(Koniec_Projekt)),IFERROR(IF(LataProjekcji=$F3045,IF(AND($G3045=$G3046,$F3045=$F3046),ROUND($D3044-SUM($K3046:T3046),0),ROUND(U3044*$E3045,0)),IF(LataProjekcji&gt;$F3045,0,ROUND(U3044*$E3045,0))),0),0)</f>
        <v>0</v>
      </c>
      <c r="V3046" s="5">
        <f ca="1">IF(AND($G3044,NOT(ISTEXT($G3043)),ISNUMBER(Poczatek),ISNUMBER(Koniec_Projekt)),IFERROR(IF(LataProjekcji=$F3045,IF(AND($G3045=$G3046,$F3045=$F3046),ROUND($D3044-SUM($K3046:U3046),0),ROUND(V3044*$E3045,0)),IF(LataProjekcji&gt;$F3045,0,ROUND(V3044*$E3045,0))),0),0)</f>
        <v>0</v>
      </c>
      <c r="W3046" s="5">
        <f ca="1">IF(AND($G3044,NOT(ISTEXT($G3043)),ISNUMBER(Poczatek),ISNUMBER(Koniec_Projekt)),IFERROR(IF(LataProjekcji=$F3045,IF(AND($G3045=$G3046,$F3045=$F3046),ROUND($D3044-SUM($K3046:V3046),0),ROUND(W3044*$E3045,0)),IF(LataProjekcji&gt;$F3045,0,ROUND(W3044*$E3045,0))),0),0)</f>
        <v>0</v>
      </c>
      <c r="X3046" s="5">
        <f ca="1">IF(AND($G3044,NOT(ISTEXT($G3043)),ISNUMBER(Poczatek),ISNUMBER(Koniec_Projekt)),IFERROR(IF(LataProjekcji=$F3045,IF(AND($G3045=$G3046,$F3045=$F3046),ROUND($D3044-SUM($K3046:W3046),0),ROUND(X3044*$E3045,0)),IF(LataProjekcji&gt;$F3045,0,ROUND(X3044*$E3045,0))),0),0)</f>
        <v>0</v>
      </c>
    </row>
    <row r="3047" spans="2:24" ht="12.75" hidden="1" thickBot="1">
      <c r="B3047" s="555" t="s">
        <v>804</v>
      </c>
      <c r="C3047" s="556"/>
      <c r="D3047" s="557">
        <f ca="1">IF(D3044&gt;10,ROUND((D3046-1)*E3045,0),E3045)</f>
        <v>0</v>
      </c>
      <c r="E3047" s="557">
        <f ca="1">D3044-D3047</f>
        <v>0</v>
      </c>
      <c r="F3047" s="556"/>
      <c r="G3047" s="556"/>
      <c r="H3047" s="556"/>
      <c r="I3047" s="556"/>
      <c r="J3047" s="556"/>
      <c r="K3047" s="556"/>
      <c r="L3047" s="556"/>
      <c r="M3047" s="556"/>
      <c r="N3047" s="556"/>
      <c r="O3047" s="556"/>
      <c r="P3047" s="556"/>
      <c r="Q3047" s="556"/>
      <c r="R3047" s="556"/>
      <c r="S3047" s="556"/>
      <c r="T3047" s="556"/>
      <c r="U3047" s="556"/>
      <c r="V3047" s="556"/>
      <c r="W3047" s="556"/>
      <c r="X3047" s="556"/>
    </row>
    <row r="3048" spans="2:24" ht="12.75" hidden="1" thickTop="1"/>
    <row r="3049" spans="2:24" ht="12.75" hidden="1" thickBot="1">
      <c r="B3049" s="558" t="str">
        <f ca="1">"nazwa ST: "&amp;B1897</f>
        <v>nazwa ST: 0</v>
      </c>
      <c r="C3049" s="558"/>
      <c r="D3049" s="559">
        <f>D1897</f>
        <v>307</v>
      </c>
      <c r="E3049" s="558"/>
      <c r="F3049" s="558"/>
      <c r="G3049" s="558"/>
      <c r="H3049" s="558"/>
      <c r="I3049" s="558"/>
      <c r="J3049" s="558"/>
      <c r="K3049" s="567" t="str">
        <f t="shared" ref="K3049:X3049" si="1814">LataProjekcji</f>
        <v>Uzupełnij dane</v>
      </c>
      <c r="L3049" s="567" t="str">
        <f t="shared" si="1814"/>
        <v/>
      </c>
      <c r="M3049" s="567" t="str">
        <f t="shared" si="1814"/>
        <v/>
      </c>
      <c r="N3049" s="567" t="str">
        <f t="shared" si="1814"/>
        <v/>
      </c>
      <c r="O3049" s="567" t="str">
        <f t="shared" si="1814"/>
        <v/>
      </c>
      <c r="P3049" s="567" t="str">
        <f t="shared" si="1814"/>
        <v/>
      </c>
      <c r="Q3049" s="567" t="str">
        <f t="shared" si="1814"/>
        <v/>
      </c>
      <c r="R3049" s="567" t="str">
        <f t="shared" si="1814"/>
        <v/>
      </c>
      <c r="S3049" s="567" t="str">
        <f t="shared" si="1814"/>
        <v/>
      </c>
      <c r="T3049" s="567" t="str">
        <f t="shared" si="1814"/>
        <v/>
      </c>
      <c r="U3049" s="567" t="str">
        <f t="shared" si="1814"/>
        <v/>
      </c>
      <c r="V3049" s="567" t="str">
        <f t="shared" si="1814"/>
        <v/>
      </c>
      <c r="W3049" s="567" t="str">
        <f t="shared" si="1814"/>
        <v/>
      </c>
      <c r="X3049" s="567" t="str">
        <f t="shared" si="1814"/>
        <v/>
      </c>
    </row>
    <row r="3050" spans="2:24" hidden="1">
      <c r="B3050" s="554" t="s">
        <v>805</v>
      </c>
      <c r="D3050" s="1">
        <f ca="1">D1898</f>
        <v>1900</v>
      </c>
      <c r="E3050" s="1">
        <f ca="1">E1898</f>
        <v>1</v>
      </c>
      <c r="F3050" s="1">
        <f ca="1">IF(D3051&gt;10,F1898,1)</f>
        <v>1</v>
      </c>
      <c r="G3050" s="553" t="str">
        <f ca="1">IF(ISBLANK(OFFSET($E$269,$D3049,0)),"brak daty",IF(D3051&gt;10,EDATE(OFFSET($E$269,$D3049,0),D3053),DATE(D3050,E3050,1)))</f>
        <v>brak daty</v>
      </c>
      <c r="H3050" s="566" t="b">
        <f ca="1">SUM(K3050:X3050)=D3053</f>
        <v>1</v>
      </c>
      <c r="I3050" s="1" t="s">
        <v>801</v>
      </c>
      <c r="K3050" s="5">
        <f ca="1">IF(AND($G3051,NOT(ISTEXT($G3050)),ISNUMBER(Poczatek),ISNUMBER(Koniec_Projekt)),IFERROR(IF($D3050=LataProjekcji,$F3050,IF($D3050&lt;LataProjekcji,IF((SUM(K3050)+12)&lt;$D3053,12,$D3053-SUM(K3050)),0)),0),0)</f>
        <v>0</v>
      </c>
      <c r="L3050" s="5">
        <f ca="1">IF(AND($G3051,NOT(ISTEXT($G3050)),ISNUMBER(Poczatek),ISNUMBER(Koniec_Projekt)),IFERROR(IF($D3050=LataProjekcji,$F3050,IF($D3050&lt;LataProjekcji,IF((SUM($K3050:K3050)+12)&lt;$D3053,12,$D3053-SUM($K3050:K3050)),0)),0),0)</f>
        <v>0</v>
      </c>
      <c r="M3050" s="5">
        <f ca="1">IF(AND($G3051,NOT(ISTEXT($G3050)),ISNUMBER(Poczatek),ISNUMBER(Koniec_Projekt)),IFERROR(IF($D3050=LataProjekcji,$F3050,IF($D3050&lt;LataProjekcji,IF((SUM($K3050:L3050)+12)&lt;$D3053,12,$D3053-SUM($K3050:L3050)),0)),0),0)</f>
        <v>0</v>
      </c>
      <c r="N3050" s="5">
        <f ca="1">IF(AND($G3051,NOT(ISTEXT($G3050)),ISNUMBER(Poczatek),ISNUMBER(Koniec_Projekt)),IFERROR(IF($D3050=LataProjekcji,$F3050,IF($D3050&lt;LataProjekcji,IF((SUM($K3050:M3050)+12)&lt;$D3053,12,$D3053-SUM($K3050:M3050)),0)),0),0)</f>
        <v>0</v>
      </c>
      <c r="O3050" s="5">
        <f ca="1">IF(AND($G3051,NOT(ISTEXT($G3050)),ISNUMBER(Poczatek),ISNUMBER(Koniec_Projekt)),IFERROR(IF($D3050=LataProjekcji,$F3050,IF($D3050&lt;LataProjekcji,IF((SUM($K3050:N3050)+12)&lt;$D3053,12,$D3053-SUM($K3050:N3050)),0)),0),0)</f>
        <v>0</v>
      </c>
      <c r="P3050" s="5">
        <f ca="1">IF(AND($G3051,NOT(ISTEXT($G3050)),ISNUMBER(Poczatek),ISNUMBER(Koniec_Projekt)),IFERROR(IF($D3050=LataProjekcji,$F3050,IF($D3050&lt;LataProjekcji,IF((SUM($K3050:O3050)+12)&lt;$D3053,12,$D3053-SUM($K3050:O3050)),0)),0),0)</f>
        <v>0</v>
      </c>
      <c r="Q3050" s="5">
        <f ca="1">IF(AND($G3051,NOT(ISTEXT($G3050)),ISNUMBER(Poczatek),ISNUMBER(Koniec_Projekt)),IFERROR(IF($D3050=LataProjekcji,$F3050,IF($D3050&lt;LataProjekcji,IF((SUM($K3050:P3050)+12)&lt;$D3053,12,$D3053-SUM($K3050:P3050)),0)),0),0)</f>
        <v>0</v>
      </c>
      <c r="R3050" s="5">
        <f ca="1">IF(AND($G3051,NOT(ISTEXT($G3050)),ISNUMBER(Poczatek),ISNUMBER(Koniec_Projekt)),IFERROR(IF($D3050=LataProjekcji,$F3050,IF($D3050&lt;LataProjekcji,IF((SUM($K3050:Q3050)+12)&lt;$D3053,12,$D3053-SUM($K3050:Q3050)),0)),0),0)</f>
        <v>0</v>
      </c>
      <c r="S3050" s="5">
        <f ca="1">IF(AND($G3051,NOT(ISTEXT($G3050)),ISNUMBER(Poczatek),ISNUMBER(Koniec_Projekt)),IFERROR(IF($D3050=LataProjekcji,$F3050,IF($D3050&lt;LataProjekcji,IF((SUM($K3050:R3050)+12)&lt;$D3053,12,$D3053-SUM($K3050:R3050)),0)),0),0)</f>
        <v>0</v>
      </c>
      <c r="T3050" s="5">
        <f ca="1">IF(AND($G3051,NOT(ISTEXT($G3050)),ISNUMBER(Poczatek),ISNUMBER(Koniec_Projekt)),IFERROR(IF($D3050=LataProjekcji,$F3050,IF($D3050&lt;LataProjekcji,IF((SUM($K3050:S3050)+12)&lt;$D3053,12,$D3053-SUM($K3050:S3050)),0)),0),0)</f>
        <v>0</v>
      </c>
      <c r="U3050" s="5">
        <f ca="1">IF(AND($G3051,NOT(ISTEXT($G3050)),ISNUMBER(Poczatek),ISNUMBER(Koniec_Projekt)),IFERROR(IF($D3050=LataProjekcji,$F3050,IF($D3050&lt;LataProjekcji,IF((SUM($K3050:T3050)+12)&lt;$D3053,12,$D3053-SUM($K3050:T3050)),0)),0),0)</f>
        <v>0</v>
      </c>
      <c r="V3050" s="5">
        <f ca="1">IF(AND($G3051,NOT(ISTEXT($G3050)),ISNUMBER(Poczatek),ISNUMBER(Koniec_Projekt)),IFERROR(IF($D3050=LataProjekcji,$F3050,IF($D3050&lt;LataProjekcji,IF((SUM($K3050:U3050)+12)&lt;$D3053,12,$D3053-SUM($K3050:U3050)),0)),0),0)</f>
        <v>0</v>
      </c>
      <c r="W3050" s="5">
        <f ca="1">IF(AND($G3051,NOT(ISTEXT($G3050)),ISNUMBER(Poczatek),ISNUMBER(Koniec_Projekt)),IFERROR(IF($D3050=LataProjekcji,$F3050,IF($D3050&lt;LataProjekcji,IF((SUM($K3050:V3050)+12)&lt;$D3053,12,$D3053-SUM($K3050:V3050)),0)),0),0)</f>
        <v>0</v>
      </c>
      <c r="X3050" s="5">
        <f ca="1">IF(AND($G3051,NOT(ISTEXT($G3050)),ISNUMBER(Poczatek),ISNUMBER(Koniec_Projekt)),IFERROR(IF($D3050=LataProjekcji,$F3050,IF($D3050&lt;LataProjekcji,IF((SUM($K3050:W3050)+12)&lt;$D3053,12,$D3053-SUM($K3050:W3050)),0)),0),0)</f>
        <v>0</v>
      </c>
    </row>
    <row r="3051" spans="2:24" hidden="1">
      <c r="B3051" s="554" t="s">
        <v>807</v>
      </c>
      <c r="D3051" s="5">
        <f ca="1">D1899</f>
        <v>0</v>
      </c>
      <c r="E3051" s="474">
        <f ca="1">E1899</f>
        <v>0</v>
      </c>
      <c r="F3051" s="474">
        <f ca="1">F1899</f>
        <v>0</v>
      </c>
      <c r="G3051" s="1" t="b">
        <f>NOT(ISBLANK(am_transport))</f>
        <v>0</v>
      </c>
      <c r="H3051" s="566" t="b">
        <f ca="1">SUM(K3051:X3051)=E3053</f>
        <v>1</v>
      </c>
      <c r="I3051" s="1" t="s">
        <v>802</v>
      </c>
      <c r="K3051" s="565">
        <f ca="1">IF(AND($G3051,NOT(ISTEXT($G3050)),ISNUMBER(Poczatek),ISNUMBER(Koniec_Projekt)),IFERROR(IF($D3050=LataProjekcji,IF($F3050&gt;$E3053,$E3053,$F3050),IF($D3053&gt;=$E3053,(IF($D3050&lt;LataProjekcji,IF((SUM(J3051:$K3051)+12)&lt;$E3053,12,$E3053-SUM(J3051:$K3051)),0)),(IF($D3050&lt;LataProjekcji,IF((SUM(J3051:$K3051)+12)&lt;$D3053,12,$D3053-SUM(J3051:$K3051)),0)))),0),0)</f>
        <v>0</v>
      </c>
      <c r="L3051" s="565">
        <f ca="1">IF(AND($G3051,NOT(ISTEXT($G3050)),ISNUMBER(Poczatek),ISNUMBER(Koniec_Projekt)),IFERROR(IF($D3050=LataProjekcji,IF($F3050&gt;$E3053,$E3053,$F3050),IF($D3053&gt;=$E3053,(IF($D3050&lt;LataProjekcji,IF((SUM($K3051:K3051)+12)&lt;$E3053,12,$E3053-SUM($K3051:K3051)),0)),(IF($D3050&lt;LataProjekcji,IF((SUM($K3051:K3051)+12)&lt;$D3053,12,$D3053-SUM($K3051:K3051)),0)))),0),0)</f>
        <v>0</v>
      </c>
      <c r="M3051" s="565">
        <f ca="1">IF(AND($G3051,NOT(ISTEXT($G3050)),ISNUMBER(Poczatek),ISNUMBER(Koniec_Projekt)),IFERROR(IF($D3050=LataProjekcji,IF($F3050&gt;$E3053,$E3053,$F3050),IF($D3053&gt;=$E3053,(IF($D3050&lt;LataProjekcji,IF((SUM($K3051:L3051)+12)&lt;$E3053,12,$E3053-SUM($K3051:L3051)),0)),(IF($D3050&lt;LataProjekcji,IF((SUM($K3051:L3051)+12)&lt;$D3053,12,$D3053-SUM($K3051:L3051)),0)))),0),0)</f>
        <v>0</v>
      </c>
      <c r="N3051" s="565">
        <f ca="1">IF(AND($G3051,NOT(ISTEXT($G3050)),ISNUMBER(Poczatek),ISNUMBER(Koniec_Projekt)),IFERROR(IF($D3050=LataProjekcji,IF($F3050&gt;$E3053,$E3053,$F3050),IF($D3053&gt;=$E3053,(IF($D3050&lt;LataProjekcji,IF((SUM($K3051:M3051)+12)&lt;$E3053,12,$E3053-SUM($K3051:M3051)),0)),(IF($D3050&lt;LataProjekcji,IF((SUM($K3051:M3051)+12)&lt;$D3053,12,$D3053-SUM($K3051:M3051)),0)))),0),0)</f>
        <v>0</v>
      </c>
      <c r="O3051" s="565">
        <f ca="1">IF(AND($G3051,NOT(ISTEXT($G3050)),ISNUMBER(Poczatek),ISNUMBER(Koniec_Projekt)),IFERROR(IF($D3050=LataProjekcji,IF($F3050&gt;$E3053,$E3053,$F3050),IF($D3053&gt;=$E3053,(IF($D3050&lt;LataProjekcji,IF((SUM($K3051:N3051)+12)&lt;$E3053,12,$E3053-SUM($K3051:N3051)),0)),(IF($D3050&lt;LataProjekcji,IF((SUM($K3051:N3051)+12)&lt;$D3053,12,$D3053-SUM($K3051:N3051)),0)))),0),0)</f>
        <v>0</v>
      </c>
      <c r="P3051" s="565">
        <f ca="1">IF(AND($G3051,NOT(ISTEXT($G3050)),ISNUMBER(Poczatek),ISNUMBER(Koniec_Projekt)),IFERROR(IF($D3050=LataProjekcji,IF($F3050&gt;$E3053,$E3053,$F3050),IF($D3053&gt;=$E3053,(IF($D3050&lt;LataProjekcji,IF((SUM($K3051:O3051)+12)&lt;$E3053,12,$E3053-SUM($K3051:O3051)),0)),(IF($D3050&lt;LataProjekcji,IF((SUM($K3051:O3051)+12)&lt;$D3053,12,$D3053-SUM($K3051:O3051)),0)))),0),0)</f>
        <v>0</v>
      </c>
      <c r="Q3051" s="565">
        <f ca="1">IF(AND($G3051,NOT(ISTEXT($G3050)),ISNUMBER(Poczatek),ISNUMBER(Koniec_Projekt)),IFERROR(IF($D3050=LataProjekcji,IF($F3050&gt;$E3053,$E3053,$F3050),IF($D3053&gt;=$E3053,(IF($D3050&lt;LataProjekcji,IF((SUM($K3051:P3051)+12)&lt;$E3053,12,$E3053-SUM($K3051:P3051)),0)),(IF($D3050&lt;LataProjekcji,IF((SUM($K3051:P3051)+12)&lt;$D3053,12,$D3053-SUM($K3051:P3051)),0)))),0),0)</f>
        <v>0</v>
      </c>
      <c r="R3051" s="565">
        <f ca="1">IF(AND($G3051,NOT(ISTEXT($G3050)),ISNUMBER(Poczatek),ISNUMBER(Koniec_Projekt)),IFERROR(IF($D3050=LataProjekcji,IF($F3050&gt;$E3053,$E3053,$F3050),IF($D3053&gt;=$E3053,(IF($D3050&lt;LataProjekcji,IF((SUM($K3051:Q3051)+12)&lt;$E3053,12,$E3053-SUM($K3051:Q3051)),0)),(IF($D3050&lt;LataProjekcji,IF((SUM($K3051:Q3051)+12)&lt;$D3053,12,$D3053-SUM($K3051:Q3051)),0)))),0),0)</f>
        <v>0</v>
      </c>
      <c r="S3051" s="565">
        <f ca="1">IF(AND($G3051,NOT(ISTEXT($G3050)),ISNUMBER(Poczatek),ISNUMBER(Koniec_Projekt)),IFERROR(IF($D3050=LataProjekcji,IF($F3050&gt;$E3053,$E3053,$F3050),IF($D3053&gt;=$E3053,(IF($D3050&lt;LataProjekcji,IF((SUM($K3051:R3051)+12)&lt;$E3053,12,$E3053-SUM($K3051:R3051)),0)),(IF($D3050&lt;LataProjekcji,IF((SUM($K3051:R3051)+12)&lt;$D3053,12,$D3053-SUM($K3051:R3051)),0)))),0),0)</f>
        <v>0</v>
      </c>
      <c r="T3051" s="565">
        <f ca="1">IF(AND($G3051,NOT(ISTEXT($G3050)),ISNUMBER(Poczatek),ISNUMBER(Koniec_Projekt)),IFERROR(IF($D3050=LataProjekcji,IF($F3050&gt;$E3053,$E3053,$F3050),IF($D3053&gt;=$E3053,(IF($D3050&lt;LataProjekcji,IF((SUM($K3051:S3051)+12)&lt;$E3053,12,$E3053-SUM($K3051:S3051)),0)),(IF($D3050&lt;LataProjekcji,IF((SUM($K3051:S3051)+12)&lt;$D3053,12,$D3053-SUM($K3051:S3051)),0)))),0),0)</f>
        <v>0</v>
      </c>
      <c r="U3051" s="565">
        <f ca="1">IF(AND($G3051,NOT(ISTEXT($G3050)),ISNUMBER(Poczatek),ISNUMBER(Koniec_Projekt)),IFERROR(IF($D3050=LataProjekcji,IF($F3050&gt;$E3053,$E3053,$F3050),IF($D3053&gt;=$E3053,(IF($D3050&lt;LataProjekcji,IF((SUM($K3051:T3051)+12)&lt;$E3053,12,$E3053-SUM($K3051:T3051)),0)),(IF($D3050&lt;LataProjekcji,IF((SUM($K3051:T3051)+12)&lt;$D3053,12,$D3053-SUM($K3051:T3051)),0)))),0),0)</f>
        <v>0</v>
      </c>
      <c r="V3051" s="565">
        <f ca="1">IF(AND($G3051,NOT(ISTEXT($G3050)),ISNUMBER(Poczatek),ISNUMBER(Koniec_Projekt)),IFERROR(IF($D3050=LataProjekcji,IF($F3050&gt;$E3053,$E3053,$F3050),IF($D3053&gt;=$E3053,(IF($D3050&lt;LataProjekcji,IF((SUM($K3051:U3051)+12)&lt;$E3053,12,$E3053-SUM($K3051:U3051)),0)),(IF($D3050&lt;LataProjekcji,IF((SUM($K3051:U3051)+12)&lt;$D3053,12,$D3053-SUM($K3051:U3051)),0)))),0),0)</f>
        <v>0</v>
      </c>
      <c r="W3051" s="565">
        <f ca="1">IF(AND($G3051,NOT(ISTEXT($G3050)),ISNUMBER(Poczatek),ISNUMBER(Koniec_Projekt)),IFERROR(IF($D3050=LataProjekcji,IF($F3050&gt;$E3053,$E3053,$F3050),IF($D3053&gt;=$E3053,(IF($D3050&lt;LataProjekcji,IF((SUM($K3051:V3051)+12)&lt;$E3053,12,$E3053-SUM($K3051:V3051)),0)),(IF($D3050&lt;LataProjekcji,IF((SUM($K3051:V3051)+12)&lt;$D3053,12,$D3053-SUM($K3051:V3051)),0)))),0),0)</f>
        <v>0</v>
      </c>
      <c r="X3051" s="565">
        <f ca="1">IF(AND($G3051,NOT(ISTEXT($G3050)),ISNUMBER(Poczatek),ISNUMBER(Koniec_Projekt)),IFERROR(IF($D3050=LataProjekcji,IF($F3050&gt;$E3053,$E3053,$F3050),IF($D3053&gt;=$E3053,(IF($D3050&lt;LataProjekcji,IF((SUM($K3051:W3051)+12)&lt;$E3053,12,$E3053-SUM($K3051:W3051)),0)),(IF($D3050&lt;LataProjekcji,IF((SUM($K3051:W3051)+12)&lt;$D3053,12,$D3053-SUM($K3051:W3051)),0)))),0),0)</f>
        <v>0</v>
      </c>
    </row>
    <row r="3052" spans="2:24" hidden="1">
      <c r="B3052" s="554" t="s">
        <v>806</v>
      </c>
      <c r="D3052" s="474">
        <f ca="1">D1900</f>
        <v>0</v>
      </c>
      <c r="E3052" s="474">
        <f ca="1">IF(D3051&gt;10,ROUND(D3052/12,2),D3052)</f>
        <v>0</v>
      </c>
      <c r="F3052" s="552">
        <f>Koniec_Projekt</f>
        <v>0</v>
      </c>
      <c r="G3052" s="330">
        <f>Miesiac_Koniec_Projekt</f>
        <v>0</v>
      </c>
      <c r="H3052" s="566" t="b">
        <f ca="1">SUM(K3052:X3052)=D3051</f>
        <v>1</v>
      </c>
      <c r="I3052" s="1" t="s">
        <v>739</v>
      </c>
      <c r="K3052" s="256">
        <f ca="1">IF(AND($G3051,NOT(ISTEXT($G3050)),ISNUMBER(Poczatek),ISNUMBER(Koniec_Projekt)),IFERROR(IF(LataProjekcji=$F3053,ROUND($D3051,0),ROUND(K3050*$E3052,0)),0),0)</f>
        <v>0</v>
      </c>
      <c r="L3052" s="5">
        <f ca="1">IF(AND($G3051,NOT(ISTEXT($G3050)),ISNUMBER(Poczatek),ISNUMBER(Koniec_Projekt)),IFERROR(IF(LataProjekcji=$F3053,ROUND($D3051-SUM(K3052:$K3052),0),ROUND(L3050*$E3052,0)),0),0)</f>
        <v>0</v>
      </c>
      <c r="M3052" s="5">
        <f ca="1">IF(AND($G3051,NOT(ISTEXT($G3050)),ISNUMBER(Poczatek),ISNUMBER(Koniec_Projekt)),IFERROR(IF(LataProjekcji=$F3053,ROUND($D3051-SUM($K3052:L3052),0),ROUND(M3050*$E3052,0)),0),0)</f>
        <v>0</v>
      </c>
      <c r="N3052" s="5">
        <f ca="1">IF(AND($G3051,NOT(ISTEXT($G3050)),ISNUMBER(Poczatek),ISNUMBER(Koniec_Projekt)),IFERROR(IF(LataProjekcji=$F3053,ROUND($D3051-SUM($K3052:M3052),0),ROUND(N3050*$E3052,0)),0),0)</f>
        <v>0</v>
      </c>
      <c r="O3052" s="5">
        <f ca="1">IF(AND($G3051,NOT(ISTEXT($G3050)),ISNUMBER(Poczatek),ISNUMBER(Koniec_Projekt)),IFERROR(IF(LataProjekcji=$F3053,ROUND($D3051-SUM($K3052:N3052),0),ROUND(O3050*$E3052,0)),0),0)</f>
        <v>0</v>
      </c>
      <c r="P3052" s="5">
        <f ca="1">IF(AND($G3051,NOT(ISTEXT($G3050)),ISNUMBER(Poczatek),ISNUMBER(Koniec_Projekt)),IFERROR(IF(LataProjekcji=$F3053,ROUND($D3051-SUM($K3052:O3052),0),ROUND(P3050*$E3052,0)),0),0)</f>
        <v>0</v>
      </c>
      <c r="Q3052" s="5">
        <f ca="1">IF(AND($G3051,NOT(ISTEXT($G3050)),ISNUMBER(Poczatek),ISNUMBER(Koniec_Projekt)),IFERROR(IF(LataProjekcji=$F3053,ROUND($D3051-SUM($K3052:P3052),0),ROUND(Q3050*$E3052,0)),0),0)</f>
        <v>0</v>
      </c>
      <c r="R3052" s="5">
        <f ca="1">IF(AND($G3051,NOT(ISTEXT($G3050)),ISNUMBER(Poczatek),ISNUMBER(Koniec_Projekt)),IFERROR(IF(LataProjekcji=$F3053,ROUND($D3051-SUM($K3052:Q3052),0),ROUND(R3050*$E3052,0)),0),0)</f>
        <v>0</v>
      </c>
      <c r="S3052" s="5">
        <f ca="1">IF(AND($G3051,NOT(ISTEXT($G3050)),ISNUMBER(Poczatek),ISNUMBER(Koniec_Projekt)),IFERROR(IF(LataProjekcji=$F3053,ROUND($D3051-SUM($K3052:R3052),0),ROUND(S3050*$E3052,0)),0),0)</f>
        <v>0</v>
      </c>
      <c r="T3052" s="5">
        <f ca="1">IF(AND($G3051,NOT(ISTEXT($G3050)),ISNUMBER(Poczatek),ISNUMBER(Koniec_Projekt)),IFERROR(IF(LataProjekcji=$F3053,ROUND($D3051-SUM($K3052:S3052),0),ROUND(T3050*$E3052,0)),0),0)</f>
        <v>0</v>
      </c>
      <c r="U3052" s="5">
        <f ca="1">IF(AND($G3051,NOT(ISTEXT($G3050)),ISNUMBER(Poczatek),ISNUMBER(Koniec_Projekt)),IFERROR(IF(LataProjekcji=$F3053,ROUND($D3051-SUM($K3052:T3052),0),ROUND(U3050*$E3052,0)),0),0)</f>
        <v>0</v>
      </c>
      <c r="V3052" s="5">
        <f ca="1">IF(AND($G3051,NOT(ISTEXT($G3050)),ISNUMBER(Poczatek),ISNUMBER(Koniec_Projekt)),IFERROR(IF(LataProjekcji=$F3053,ROUND($D3051-SUM($K3052:U3052),0),ROUND(V3050*$E3052,0)),0),0)</f>
        <v>0</v>
      </c>
      <c r="W3052" s="5">
        <f ca="1">IF(AND($G3051,NOT(ISTEXT($G3050)),ISNUMBER(Poczatek),ISNUMBER(Koniec_Projekt)),IFERROR(IF(LataProjekcji=$F3053,ROUND($D3051-SUM($K3052:V3052),0),ROUND(W3050*$E3052,0)),0),0)</f>
        <v>0</v>
      </c>
      <c r="X3052" s="5">
        <f ca="1">IF(AND($G3051,NOT(ISTEXT($G3050)),ISNUMBER(Poczatek),ISNUMBER(Koniec_Projekt)),IFERROR(IF(LataProjekcji=$F3053,ROUND($D3051-SUM($K3052:W3052),0),ROUND(X3050*$E3052,0)),0),0)</f>
        <v>0</v>
      </c>
    </row>
    <row r="3053" spans="2:24" hidden="1">
      <c r="B3053" s="554" t="s">
        <v>803</v>
      </c>
      <c r="D3053" s="1">
        <f ca="1">IFERROR(ROUNDUP(D3051/E3052,0),0)</f>
        <v>0</v>
      </c>
      <c r="E3053" s="1">
        <f ca="1">IF(D3053=0,0,DATEDIF(DATE(D3050,E3050,1),DATE(F3052,G3052,1),"m"))</f>
        <v>0</v>
      </c>
      <c r="F3053" s="1" t="str">
        <f ca="1">IFERROR(YEAR(G3050),"brak daty")</f>
        <v>brak daty</v>
      </c>
      <c r="G3053" s="1" t="str">
        <f ca="1">IFERROR(MONTH(G3050),"brak daty")</f>
        <v>brak daty</v>
      </c>
      <c r="I3053" s="1" t="s">
        <v>444</v>
      </c>
      <c r="K3053" s="5">
        <f ca="1">IF(AND($G3051,NOT(ISTEXT($G3050)),ISNUMBER(Poczatek),ISNUMBER(Koniec_Projekt)),IFERROR(IF(LataProjekcji=$F3052,IF(AND($G3052=$G3053,$F3052=$F3053),ROUND($D3051-SUM($K3053),0),ROUND(K3051*$E3052,0)),IF(LataProjekcji&gt;$F3052,0,ROUND(K3051*$E3052,0))),0),0)</f>
        <v>0</v>
      </c>
      <c r="L3053" s="5">
        <f ca="1">IF(AND($G3051,NOT(ISTEXT($G3050)),ISNUMBER(Poczatek),ISNUMBER(Koniec_Projekt)),IFERROR(IF(LataProjekcji=$F3052,IF(AND($G3052=$G3053,$F3052=$F3053),ROUND($D3051-SUM($K3053:K3053),0),ROUND(L3051*$E3052,0)),IF(LataProjekcji&gt;$F3052,0,ROUND(L3051*$E3052,0))),0),0)</f>
        <v>0</v>
      </c>
      <c r="M3053" s="5">
        <f ca="1">IF(AND($G3051,NOT(ISTEXT($G3050)),ISNUMBER(Poczatek),ISNUMBER(Koniec_Projekt)),IFERROR(IF(LataProjekcji=$F3052,IF(AND($G3052=$G3053,$F3052=$F3053),ROUND($D3051-SUM($K3053:L3053),0),ROUND(M3051*$E3052,0)),IF(LataProjekcji&gt;$F3052,0,ROUND(M3051*$E3052,0))),0),0)</f>
        <v>0</v>
      </c>
      <c r="N3053" s="5">
        <f ca="1">IF(AND($G3051,NOT(ISTEXT($G3050)),ISNUMBER(Poczatek),ISNUMBER(Koniec_Projekt)),IFERROR(IF(LataProjekcji=$F3052,IF(AND($G3052=$G3053,$F3052=$F3053),ROUND($D3051-SUM($K3053:M3053),0),ROUND(N3051*$E3052,0)),IF(LataProjekcji&gt;$F3052,0,ROUND(N3051*$E3052,0))),0),0)</f>
        <v>0</v>
      </c>
      <c r="O3053" s="5">
        <f ca="1">IF(AND($G3051,NOT(ISTEXT($G3050)),ISNUMBER(Poczatek),ISNUMBER(Koniec_Projekt)),IFERROR(IF(LataProjekcji=$F3052,IF(AND($G3052=$G3053,$F3052=$F3053),ROUND($D3051-SUM($K3053:N3053),0),ROUND(O3051*$E3052,0)),IF(LataProjekcji&gt;$F3052,0,ROUND(O3051*$E3052,0))),0),0)</f>
        <v>0</v>
      </c>
      <c r="P3053" s="5">
        <f ca="1">IF(AND($G3051,NOT(ISTEXT($G3050)),ISNUMBER(Poczatek),ISNUMBER(Koniec_Projekt)),IFERROR(IF(LataProjekcji=$F3052,IF(AND($G3052=$G3053,$F3052=$F3053),ROUND($D3051-SUM($K3053:O3053),0),ROUND(P3051*$E3052,0)),IF(LataProjekcji&gt;$F3052,0,ROUND(P3051*$E3052,0))),0),0)</f>
        <v>0</v>
      </c>
      <c r="Q3053" s="5">
        <f ca="1">IF(AND($G3051,NOT(ISTEXT($G3050)),ISNUMBER(Poczatek),ISNUMBER(Koniec_Projekt)),IFERROR(IF(LataProjekcji=$F3052,IF(AND($G3052=$G3053,$F3052=$F3053),ROUND($D3051-SUM($K3053:P3053),0),ROUND(Q3051*$E3052,0)),IF(LataProjekcji&gt;$F3052,0,ROUND(Q3051*$E3052,0))),0),0)</f>
        <v>0</v>
      </c>
      <c r="R3053" s="5">
        <f ca="1">IF(AND($G3051,NOT(ISTEXT($G3050)),ISNUMBER(Poczatek),ISNUMBER(Koniec_Projekt)),IFERROR(IF(LataProjekcji=$F3052,IF(AND($G3052=$G3053,$F3052=$F3053),ROUND($D3051-SUM($K3053:Q3053),0),ROUND(R3051*$E3052,0)),IF(LataProjekcji&gt;$F3052,0,ROUND(R3051*$E3052,0))),0),0)</f>
        <v>0</v>
      </c>
      <c r="S3053" s="5">
        <f ca="1">IF(AND($G3051,NOT(ISTEXT($G3050)),ISNUMBER(Poczatek),ISNUMBER(Koniec_Projekt)),IFERROR(IF(LataProjekcji=$F3052,IF(AND($G3052=$G3053,$F3052=$F3053),ROUND($D3051-SUM($K3053:R3053),0),ROUND(S3051*$E3052,0)),IF(LataProjekcji&gt;$F3052,0,ROUND(S3051*$E3052,0))),0),0)</f>
        <v>0</v>
      </c>
      <c r="T3053" s="5">
        <f ca="1">IF(AND($G3051,NOT(ISTEXT($G3050)),ISNUMBER(Poczatek),ISNUMBER(Koniec_Projekt)),IFERROR(IF(LataProjekcji=$F3052,IF(AND($G3052=$G3053,$F3052=$F3053),ROUND($D3051-SUM($K3053:S3053),0),ROUND(T3051*$E3052,0)),IF(LataProjekcji&gt;$F3052,0,ROUND(T3051*$E3052,0))),0),0)</f>
        <v>0</v>
      </c>
      <c r="U3053" s="5">
        <f ca="1">IF(AND($G3051,NOT(ISTEXT($G3050)),ISNUMBER(Poczatek),ISNUMBER(Koniec_Projekt)),IFERROR(IF(LataProjekcji=$F3052,IF(AND($G3052=$G3053,$F3052=$F3053),ROUND($D3051-SUM($K3053:T3053),0),ROUND(U3051*$E3052,0)),IF(LataProjekcji&gt;$F3052,0,ROUND(U3051*$E3052,0))),0),0)</f>
        <v>0</v>
      </c>
      <c r="V3053" s="5">
        <f ca="1">IF(AND($G3051,NOT(ISTEXT($G3050)),ISNUMBER(Poczatek),ISNUMBER(Koniec_Projekt)),IFERROR(IF(LataProjekcji=$F3052,IF(AND($G3052=$G3053,$F3052=$F3053),ROUND($D3051-SUM($K3053:U3053),0),ROUND(V3051*$E3052,0)),IF(LataProjekcji&gt;$F3052,0,ROUND(V3051*$E3052,0))),0),0)</f>
        <v>0</v>
      </c>
      <c r="W3053" s="5">
        <f ca="1">IF(AND($G3051,NOT(ISTEXT($G3050)),ISNUMBER(Poczatek),ISNUMBER(Koniec_Projekt)),IFERROR(IF(LataProjekcji=$F3052,IF(AND($G3052=$G3053,$F3052=$F3053),ROUND($D3051-SUM($K3053:V3053),0),ROUND(W3051*$E3052,0)),IF(LataProjekcji&gt;$F3052,0,ROUND(W3051*$E3052,0))),0),0)</f>
        <v>0</v>
      </c>
      <c r="X3053" s="5">
        <f ca="1">IF(AND($G3051,NOT(ISTEXT($G3050)),ISNUMBER(Poczatek),ISNUMBER(Koniec_Projekt)),IFERROR(IF(LataProjekcji=$F3052,IF(AND($G3052=$G3053,$F3052=$F3053),ROUND($D3051-SUM($K3053:W3053),0),ROUND(X3051*$E3052,0)),IF(LataProjekcji&gt;$F3052,0,ROUND(X3051*$E3052,0))),0),0)</f>
        <v>0</v>
      </c>
    </row>
    <row r="3054" spans="2:24" ht="12.75" hidden="1" thickBot="1">
      <c r="B3054" s="555" t="s">
        <v>804</v>
      </c>
      <c r="C3054" s="556"/>
      <c r="D3054" s="557">
        <f ca="1">IF(D3051&gt;10,ROUND((D3053-1)*E3052,0),E3052)</f>
        <v>0</v>
      </c>
      <c r="E3054" s="557">
        <f ca="1">D3051-D3054</f>
        <v>0</v>
      </c>
      <c r="F3054" s="556"/>
      <c r="G3054" s="556"/>
      <c r="H3054" s="556"/>
      <c r="I3054" s="556"/>
      <c r="J3054" s="556"/>
      <c r="K3054" s="556"/>
      <c r="L3054" s="556"/>
      <c r="M3054" s="556"/>
      <c r="N3054" s="556"/>
      <c r="O3054" s="556"/>
      <c r="P3054" s="556"/>
      <c r="Q3054" s="556"/>
      <c r="R3054" s="556"/>
      <c r="S3054" s="556"/>
      <c r="T3054" s="556"/>
      <c r="U3054" s="556"/>
      <c r="V3054" s="556"/>
      <c r="W3054" s="556"/>
      <c r="X3054" s="556"/>
    </row>
    <row r="3055" spans="2:24" ht="12.75" hidden="1" thickTop="1"/>
    <row r="3056" spans="2:24" ht="12.75" hidden="1" thickBot="1">
      <c r="B3056" s="558" t="str">
        <f ca="1">"nazwa ST: "&amp;B1904</f>
        <v>nazwa ST: 0</v>
      </c>
      <c r="C3056" s="558"/>
      <c r="D3056" s="559">
        <f>D1904</f>
        <v>308</v>
      </c>
      <c r="E3056" s="558"/>
      <c r="F3056" s="558"/>
      <c r="G3056" s="558"/>
      <c r="H3056" s="558"/>
      <c r="I3056" s="558"/>
      <c r="J3056" s="558"/>
      <c r="K3056" s="567" t="str">
        <f t="shared" ref="K3056:X3056" si="1815">LataProjekcji</f>
        <v>Uzupełnij dane</v>
      </c>
      <c r="L3056" s="567" t="str">
        <f t="shared" si="1815"/>
        <v/>
      </c>
      <c r="M3056" s="567" t="str">
        <f t="shared" si="1815"/>
        <v/>
      </c>
      <c r="N3056" s="567" t="str">
        <f t="shared" si="1815"/>
        <v/>
      </c>
      <c r="O3056" s="567" t="str">
        <f t="shared" si="1815"/>
        <v/>
      </c>
      <c r="P3056" s="567" t="str">
        <f t="shared" si="1815"/>
        <v/>
      </c>
      <c r="Q3056" s="567" t="str">
        <f t="shared" si="1815"/>
        <v/>
      </c>
      <c r="R3056" s="567" t="str">
        <f t="shared" si="1815"/>
        <v/>
      </c>
      <c r="S3056" s="567" t="str">
        <f t="shared" si="1815"/>
        <v/>
      </c>
      <c r="T3056" s="567" t="str">
        <f t="shared" si="1815"/>
        <v/>
      </c>
      <c r="U3056" s="567" t="str">
        <f t="shared" si="1815"/>
        <v/>
      </c>
      <c r="V3056" s="567" t="str">
        <f t="shared" si="1815"/>
        <v/>
      </c>
      <c r="W3056" s="567" t="str">
        <f t="shared" si="1815"/>
        <v/>
      </c>
      <c r="X3056" s="567" t="str">
        <f t="shared" si="1815"/>
        <v/>
      </c>
    </row>
    <row r="3057" spans="2:24" hidden="1">
      <c r="B3057" s="554" t="s">
        <v>805</v>
      </c>
      <c r="D3057" s="1">
        <f ca="1">D1905</f>
        <v>1900</v>
      </c>
      <c r="E3057" s="1">
        <f ca="1">E1905</f>
        <v>1</v>
      </c>
      <c r="F3057" s="1">
        <f ca="1">IF(D3058&gt;10,F1905,1)</f>
        <v>1</v>
      </c>
      <c r="G3057" s="553" t="str">
        <f ca="1">IF(ISBLANK(OFFSET($E$269,$D3056,0)),"brak daty",IF(D3058&gt;10,EDATE(OFFSET($E$269,$D3056,0),D3060),DATE(D3057,E3057,1)))</f>
        <v>brak daty</v>
      </c>
      <c r="H3057" s="566" t="b">
        <f ca="1">SUM(K3057:X3057)=D3060</f>
        <v>1</v>
      </c>
      <c r="I3057" s="1" t="s">
        <v>801</v>
      </c>
      <c r="K3057" s="5">
        <f ca="1">IF(AND($G3058,NOT(ISTEXT($G3057)),ISNUMBER(Poczatek),ISNUMBER(Koniec_Projekt)),IFERROR(IF($D3057=LataProjekcji,$F3057,IF($D3057&lt;LataProjekcji,IF((SUM(K3057)+12)&lt;$D3060,12,$D3060-SUM(K3057)),0)),0),0)</f>
        <v>0</v>
      </c>
      <c r="L3057" s="5">
        <f ca="1">IF(AND($G3058,NOT(ISTEXT($G3057)),ISNUMBER(Poczatek),ISNUMBER(Koniec_Projekt)),IFERROR(IF($D3057=LataProjekcji,$F3057,IF($D3057&lt;LataProjekcji,IF((SUM($K3057:K3057)+12)&lt;$D3060,12,$D3060-SUM($K3057:K3057)),0)),0),0)</f>
        <v>0</v>
      </c>
      <c r="M3057" s="5">
        <f ca="1">IF(AND($G3058,NOT(ISTEXT($G3057)),ISNUMBER(Poczatek),ISNUMBER(Koniec_Projekt)),IFERROR(IF($D3057=LataProjekcji,$F3057,IF($D3057&lt;LataProjekcji,IF((SUM($K3057:L3057)+12)&lt;$D3060,12,$D3060-SUM($K3057:L3057)),0)),0),0)</f>
        <v>0</v>
      </c>
      <c r="N3057" s="5">
        <f ca="1">IF(AND($G3058,NOT(ISTEXT($G3057)),ISNUMBER(Poczatek),ISNUMBER(Koniec_Projekt)),IFERROR(IF($D3057=LataProjekcji,$F3057,IF($D3057&lt;LataProjekcji,IF((SUM($K3057:M3057)+12)&lt;$D3060,12,$D3060-SUM($K3057:M3057)),0)),0),0)</f>
        <v>0</v>
      </c>
      <c r="O3057" s="5">
        <f ca="1">IF(AND($G3058,NOT(ISTEXT($G3057)),ISNUMBER(Poczatek),ISNUMBER(Koniec_Projekt)),IFERROR(IF($D3057=LataProjekcji,$F3057,IF($D3057&lt;LataProjekcji,IF((SUM($K3057:N3057)+12)&lt;$D3060,12,$D3060-SUM($K3057:N3057)),0)),0),0)</f>
        <v>0</v>
      </c>
      <c r="P3057" s="5">
        <f ca="1">IF(AND($G3058,NOT(ISTEXT($G3057)),ISNUMBER(Poczatek),ISNUMBER(Koniec_Projekt)),IFERROR(IF($D3057=LataProjekcji,$F3057,IF($D3057&lt;LataProjekcji,IF((SUM($K3057:O3057)+12)&lt;$D3060,12,$D3060-SUM($K3057:O3057)),0)),0),0)</f>
        <v>0</v>
      </c>
      <c r="Q3057" s="5">
        <f ca="1">IF(AND($G3058,NOT(ISTEXT($G3057)),ISNUMBER(Poczatek),ISNUMBER(Koniec_Projekt)),IFERROR(IF($D3057=LataProjekcji,$F3057,IF($D3057&lt;LataProjekcji,IF((SUM($K3057:P3057)+12)&lt;$D3060,12,$D3060-SUM($K3057:P3057)),0)),0),0)</f>
        <v>0</v>
      </c>
      <c r="R3057" s="5">
        <f ca="1">IF(AND($G3058,NOT(ISTEXT($G3057)),ISNUMBER(Poczatek),ISNUMBER(Koniec_Projekt)),IFERROR(IF($D3057=LataProjekcji,$F3057,IF($D3057&lt;LataProjekcji,IF((SUM($K3057:Q3057)+12)&lt;$D3060,12,$D3060-SUM($K3057:Q3057)),0)),0),0)</f>
        <v>0</v>
      </c>
      <c r="S3057" s="5">
        <f ca="1">IF(AND($G3058,NOT(ISTEXT($G3057)),ISNUMBER(Poczatek),ISNUMBER(Koniec_Projekt)),IFERROR(IF($D3057=LataProjekcji,$F3057,IF($D3057&lt;LataProjekcji,IF((SUM($K3057:R3057)+12)&lt;$D3060,12,$D3060-SUM($K3057:R3057)),0)),0),0)</f>
        <v>0</v>
      </c>
      <c r="T3057" s="5">
        <f ca="1">IF(AND($G3058,NOT(ISTEXT($G3057)),ISNUMBER(Poczatek),ISNUMBER(Koniec_Projekt)),IFERROR(IF($D3057=LataProjekcji,$F3057,IF($D3057&lt;LataProjekcji,IF((SUM($K3057:S3057)+12)&lt;$D3060,12,$D3060-SUM($K3057:S3057)),0)),0),0)</f>
        <v>0</v>
      </c>
      <c r="U3057" s="5">
        <f ca="1">IF(AND($G3058,NOT(ISTEXT($G3057)),ISNUMBER(Poczatek),ISNUMBER(Koniec_Projekt)),IFERROR(IF($D3057=LataProjekcji,$F3057,IF($D3057&lt;LataProjekcji,IF((SUM($K3057:T3057)+12)&lt;$D3060,12,$D3060-SUM($K3057:T3057)),0)),0),0)</f>
        <v>0</v>
      </c>
      <c r="V3057" s="5">
        <f ca="1">IF(AND($G3058,NOT(ISTEXT($G3057)),ISNUMBER(Poczatek),ISNUMBER(Koniec_Projekt)),IFERROR(IF($D3057=LataProjekcji,$F3057,IF($D3057&lt;LataProjekcji,IF((SUM($K3057:U3057)+12)&lt;$D3060,12,$D3060-SUM($K3057:U3057)),0)),0),0)</f>
        <v>0</v>
      </c>
      <c r="W3057" s="5">
        <f ca="1">IF(AND($G3058,NOT(ISTEXT($G3057)),ISNUMBER(Poczatek),ISNUMBER(Koniec_Projekt)),IFERROR(IF($D3057=LataProjekcji,$F3057,IF($D3057&lt;LataProjekcji,IF((SUM($K3057:V3057)+12)&lt;$D3060,12,$D3060-SUM($K3057:V3057)),0)),0),0)</f>
        <v>0</v>
      </c>
      <c r="X3057" s="5">
        <f ca="1">IF(AND($G3058,NOT(ISTEXT($G3057)),ISNUMBER(Poczatek),ISNUMBER(Koniec_Projekt)),IFERROR(IF($D3057=LataProjekcji,$F3057,IF($D3057&lt;LataProjekcji,IF((SUM($K3057:W3057)+12)&lt;$D3060,12,$D3060-SUM($K3057:W3057)),0)),0),0)</f>
        <v>0</v>
      </c>
    </row>
    <row r="3058" spans="2:24" hidden="1">
      <c r="B3058" s="554" t="s">
        <v>807</v>
      </c>
      <c r="D3058" s="5">
        <f ca="1">D1906</f>
        <v>0</v>
      </c>
      <c r="E3058" s="474">
        <f ca="1">E1906</f>
        <v>0</v>
      </c>
      <c r="F3058" s="474">
        <f ca="1">F1906</f>
        <v>0</v>
      </c>
      <c r="G3058" s="1" t="b">
        <f>NOT(ISBLANK(am_transport))</f>
        <v>0</v>
      </c>
      <c r="H3058" s="566" t="b">
        <f ca="1">SUM(K3058:X3058)=E3060</f>
        <v>1</v>
      </c>
      <c r="I3058" s="1" t="s">
        <v>802</v>
      </c>
      <c r="K3058" s="565">
        <f ca="1">IF(AND($G3058,NOT(ISTEXT($G3057)),ISNUMBER(Poczatek),ISNUMBER(Koniec_Projekt)),IFERROR(IF($D3057=LataProjekcji,IF($F3057&gt;$E3060,$E3060,$F3057),IF($D3060&gt;=$E3060,(IF($D3057&lt;LataProjekcji,IF((SUM(J3058:$K3058)+12)&lt;$E3060,12,$E3060-SUM(J3058:$K3058)),0)),(IF($D3057&lt;LataProjekcji,IF((SUM(J3058:$K3058)+12)&lt;$D3060,12,$D3060-SUM(J3058:$K3058)),0)))),0),0)</f>
        <v>0</v>
      </c>
      <c r="L3058" s="565">
        <f ca="1">IF(AND($G3058,NOT(ISTEXT($G3057)),ISNUMBER(Poczatek),ISNUMBER(Koniec_Projekt)),IFERROR(IF($D3057=LataProjekcji,IF($F3057&gt;$E3060,$E3060,$F3057),IF($D3060&gt;=$E3060,(IF($D3057&lt;LataProjekcji,IF((SUM($K3058:K3058)+12)&lt;$E3060,12,$E3060-SUM($K3058:K3058)),0)),(IF($D3057&lt;LataProjekcji,IF((SUM($K3058:K3058)+12)&lt;$D3060,12,$D3060-SUM($K3058:K3058)),0)))),0),0)</f>
        <v>0</v>
      </c>
      <c r="M3058" s="565">
        <f ca="1">IF(AND($G3058,NOT(ISTEXT($G3057)),ISNUMBER(Poczatek),ISNUMBER(Koniec_Projekt)),IFERROR(IF($D3057=LataProjekcji,IF($F3057&gt;$E3060,$E3060,$F3057),IF($D3060&gt;=$E3060,(IF($D3057&lt;LataProjekcji,IF((SUM($K3058:L3058)+12)&lt;$E3060,12,$E3060-SUM($K3058:L3058)),0)),(IF($D3057&lt;LataProjekcji,IF((SUM($K3058:L3058)+12)&lt;$D3060,12,$D3060-SUM($K3058:L3058)),0)))),0),0)</f>
        <v>0</v>
      </c>
      <c r="N3058" s="565">
        <f ca="1">IF(AND($G3058,NOT(ISTEXT($G3057)),ISNUMBER(Poczatek),ISNUMBER(Koniec_Projekt)),IFERROR(IF($D3057=LataProjekcji,IF($F3057&gt;$E3060,$E3060,$F3057),IF($D3060&gt;=$E3060,(IF($D3057&lt;LataProjekcji,IF((SUM($K3058:M3058)+12)&lt;$E3060,12,$E3060-SUM($K3058:M3058)),0)),(IF($D3057&lt;LataProjekcji,IF((SUM($K3058:M3058)+12)&lt;$D3060,12,$D3060-SUM($K3058:M3058)),0)))),0),0)</f>
        <v>0</v>
      </c>
      <c r="O3058" s="565">
        <f ca="1">IF(AND($G3058,NOT(ISTEXT($G3057)),ISNUMBER(Poczatek),ISNUMBER(Koniec_Projekt)),IFERROR(IF($D3057=LataProjekcji,IF($F3057&gt;$E3060,$E3060,$F3057),IF($D3060&gt;=$E3060,(IF($D3057&lt;LataProjekcji,IF((SUM($K3058:N3058)+12)&lt;$E3060,12,$E3060-SUM($K3058:N3058)),0)),(IF($D3057&lt;LataProjekcji,IF((SUM($K3058:N3058)+12)&lt;$D3060,12,$D3060-SUM($K3058:N3058)),0)))),0),0)</f>
        <v>0</v>
      </c>
      <c r="P3058" s="565">
        <f ca="1">IF(AND($G3058,NOT(ISTEXT($G3057)),ISNUMBER(Poczatek),ISNUMBER(Koniec_Projekt)),IFERROR(IF($D3057=LataProjekcji,IF($F3057&gt;$E3060,$E3060,$F3057),IF($D3060&gt;=$E3060,(IF($D3057&lt;LataProjekcji,IF((SUM($K3058:O3058)+12)&lt;$E3060,12,$E3060-SUM($K3058:O3058)),0)),(IF($D3057&lt;LataProjekcji,IF((SUM($K3058:O3058)+12)&lt;$D3060,12,$D3060-SUM($K3058:O3058)),0)))),0),0)</f>
        <v>0</v>
      </c>
      <c r="Q3058" s="565">
        <f ca="1">IF(AND($G3058,NOT(ISTEXT($G3057)),ISNUMBER(Poczatek),ISNUMBER(Koniec_Projekt)),IFERROR(IF($D3057=LataProjekcji,IF($F3057&gt;$E3060,$E3060,$F3057),IF($D3060&gt;=$E3060,(IF($D3057&lt;LataProjekcji,IF((SUM($K3058:P3058)+12)&lt;$E3060,12,$E3060-SUM($K3058:P3058)),0)),(IF($D3057&lt;LataProjekcji,IF((SUM($K3058:P3058)+12)&lt;$D3060,12,$D3060-SUM($K3058:P3058)),0)))),0),0)</f>
        <v>0</v>
      </c>
      <c r="R3058" s="565">
        <f ca="1">IF(AND($G3058,NOT(ISTEXT($G3057)),ISNUMBER(Poczatek),ISNUMBER(Koniec_Projekt)),IFERROR(IF($D3057=LataProjekcji,IF($F3057&gt;$E3060,$E3060,$F3057),IF($D3060&gt;=$E3060,(IF($D3057&lt;LataProjekcji,IF((SUM($K3058:Q3058)+12)&lt;$E3060,12,$E3060-SUM($K3058:Q3058)),0)),(IF($D3057&lt;LataProjekcji,IF((SUM($K3058:Q3058)+12)&lt;$D3060,12,$D3060-SUM($K3058:Q3058)),0)))),0),0)</f>
        <v>0</v>
      </c>
      <c r="S3058" s="565">
        <f ca="1">IF(AND($G3058,NOT(ISTEXT($G3057)),ISNUMBER(Poczatek),ISNUMBER(Koniec_Projekt)),IFERROR(IF($D3057=LataProjekcji,IF($F3057&gt;$E3060,$E3060,$F3057),IF($D3060&gt;=$E3060,(IF($D3057&lt;LataProjekcji,IF((SUM($K3058:R3058)+12)&lt;$E3060,12,$E3060-SUM($K3058:R3058)),0)),(IF($D3057&lt;LataProjekcji,IF((SUM($K3058:R3058)+12)&lt;$D3060,12,$D3060-SUM($K3058:R3058)),0)))),0),0)</f>
        <v>0</v>
      </c>
      <c r="T3058" s="565">
        <f ca="1">IF(AND($G3058,NOT(ISTEXT($G3057)),ISNUMBER(Poczatek),ISNUMBER(Koniec_Projekt)),IFERROR(IF($D3057=LataProjekcji,IF($F3057&gt;$E3060,$E3060,$F3057),IF($D3060&gt;=$E3060,(IF($D3057&lt;LataProjekcji,IF((SUM($K3058:S3058)+12)&lt;$E3060,12,$E3060-SUM($K3058:S3058)),0)),(IF($D3057&lt;LataProjekcji,IF((SUM($K3058:S3058)+12)&lt;$D3060,12,$D3060-SUM($K3058:S3058)),0)))),0),0)</f>
        <v>0</v>
      </c>
      <c r="U3058" s="565">
        <f ca="1">IF(AND($G3058,NOT(ISTEXT($G3057)),ISNUMBER(Poczatek),ISNUMBER(Koniec_Projekt)),IFERROR(IF($D3057=LataProjekcji,IF($F3057&gt;$E3060,$E3060,$F3057),IF($D3060&gt;=$E3060,(IF($D3057&lt;LataProjekcji,IF((SUM($K3058:T3058)+12)&lt;$E3060,12,$E3060-SUM($K3058:T3058)),0)),(IF($D3057&lt;LataProjekcji,IF((SUM($K3058:T3058)+12)&lt;$D3060,12,$D3060-SUM($K3058:T3058)),0)))),0),0)</f>
        <v>0</v>
      </c>
      <c r="V3058" s="565">
        <f ca="1">IF(AND($G3058,NOT(ISTEXT($G3057)),ISNUMBER(Poczatek),ISNUMBER(Koniec_Projekt)),IFERROR(IF($D3057=LataProjekcji,IF($F3057&gt;$E3060,$E3060,$F3057),IF($D3060&gt;=$E3060,(IF($D3057&lt;LataProjekcji,IF((SUM($K3058:U3058)+12)&lt;$E3060,12,$E3060-SUM($K3058:U3058)),0)),(IF($D3057&lt;LataProjekcji,IF((SUM($K3058:U3058)+12)&lt;$D3060,12,$D3060-SUM($K3058:U3058)),0)))),0),0)</f>
        <v>0</v>
      </c>
      <c r="W3058" s="565">
        <f ca="1">IF(AND($G3058,NOT(ISTEXT($G3057)),ISNUMBER(Poczatek),ISNUMBER(Koniec_Projekt)),IFERROR(IF($D3057=LataProjekcji,IF($F3057&gt;$E3060,$E3060,$F3057),IF($D3060&gt;=$E3060,(IF($D3057&lt;LataProjekcji,IF((SUM($K3058:V3058)+12)&lt;$E3060,12,$E3060-SUM($K3058:V3058)),0)),(IF($D3057&lt;LataProjekcji,IF((SUM($K3058:V3058)+12)&lt;$D3060,12,$D3060-SUM($K3058:V3058)),0)))),0),0)</f>
        <v>0</v>
      </c>
      <c r="X3058" s="565">
        <f ca="1">IF(AND($G3058,NOT(ISTEXT($G3057)),ISNUMBER(Poczatek),ISNUMBER(Koniec_Projekt)),IFERROR(IF($D3057=LataProjekcji,IF($F3057&gt;$E3060,$E3060,$F3057),IF($D3060&gt;=$E3060,(IF($D3057&lt;LataProjekcji,IF((SUM($K3058:W3058)+12)&lt;$E3060,12,$E3060-SUM($K3058:W3058)),0)),(IF($D3057&lt;LataProjekcji,IF((SUM($K3058:W3058)+12)&lt;$D3060,12,$D3060-SUM($K3058:W3058)),0)))),0),0)</f>
        <v>0</v>
      </c>
    </row>
    <row r="3059" spans="2:24" hidden="1">
      <c r="B3059" s="554" t="s">
        <v>806</v>
      </c>
      <c r="D3059" s="474">
        <f ca="1">D1907</f>
        <v>0</v>
      </c>
      <c r="E3059" s="474">
        <f ca="1">IF(D3058&gt;10,ROUND(D3059/12,2),D3059)</f>
        <v>0</v>
      </c>
      <c r="F3059" s="552">
        <f>Koniec_Projekt</f>
        <v>0</v>
      </c>
      <c r="G3059" s="330">
        <f>Miesiac_Koniec_Projekt</f>
        <v>0</v>
      </c>
      <c r="H3059" s="566" t="b">
        <f ca="1">SUM(K3059:X3059)=D3058</f>
        <v>1</v>
      </c>
      <c r="I3059" s="1" t="s">
        <v>739</v>
      </c>
      <c r="K3059" s="256">
        <f ca="1">IF(AND($G3058,NOT(ISTEXT($G3057)),ISNUMBER(Poczatek),ISNUMBER(Koniec_Projekt)),IFERROR(IF(LataProjekcji=$F3060,ROUND($D3058,0),ROUND(K3057*$E3059,0)),0),0)</f>
        <v>0</v>
      </c>
      <c r="L3059" s="5">
        <f ca="1">IF(AND($G3058,NOT(ISTEXT($G3057)),ISNUMBER(Poczatek),ISNUMBER(Koniec_Projekt)),IFERROR(IF(LataProjekcji=$F3060,ROUND($D3058-SUM(K3059:$K3059),0),ROUND(L3057*$E3059,0)),0),0)</f>
        <v>0</v>
      </c>
      <c r="M3059" s="5">
        <f ca="1">IF(AND($G3058,NOT(ISTEXT($G3057)),ISNUMBER(Poczatek),ISNUMBER(Koniec_Projekt)),IFERROR(IF(LataProjekcji=$F3060,ROUND($D3058-SUM($K3059:L3059),0),ROUND(M3057*$E3059,0)),0),0)</f>
        <v>0</v>
      </c>
      <c r="N3059" s="5">
        <f ca="1">IF(AND($G3058,NOT(ISTEXT($G3057)),ISNUMBER(Poczatek),ISNUMBER(Koniec_Projekt)),IFERROR(IF(LataProjekcji=$F3060,ROUND($D3058-SUM($K3059:M3059),0),ROUND(N3057*$E3059,0)),0),0)</f>
        <v>0</v>
      </c>
      <c r="O3059" s="5">
        <f ca="1">IF(AND($G3058,NOT(ISTEXT($G3057)),ISNUMBER(Poczatek),ISNUMBER(Koniec_Projekt)),IFERROR(IF(LataProjekcji=$F3060,ROUND($D3058-SUM($K3059:N3059),0),ROUND(O3057*$E3059,0)),0),0)</f>
        <v>0</v>
      </c>
      <c r="P3059" s="5">
        <f ca="1">IF(AND($G3058,NOT(ISTEXT($G3057)),ISNUMBER(Poczatek),ISNUMBER(Koniec_Projekt)),IFERROR(IF(LataProjekcji=$F3060,ROUND($D3058-SUM($K3059:O3059),0),ROUND(P3057*$E3059,0)),0),0)</f>
        <v>0</v>
      </c>
      <c r="Q3059" s="5">
        <f ca="1">IF(AND($G3058,NOT(ISTEXT($G3057)),ISNUMBER(Poczatek),ISNUMBER(Koniec_Projekt)),IFERROR(IF(LataProjekcji=$F3060,ROUND($D3058-SUM($K3059:P3059),0),ROUND(Q3057*$E3059,0)),0),0)</f>
        <v>0</v>
      </c>
      <c r="R3059" s="5">
        <f ca="1">IF(AND($G3058,NOT(ISTEXT($G3057)),ISNUMBER(Poczatek),ISNUMBER(Koniec_Projekt)),IFERROR(IF(LataProjekcji=$F3060,ROUND($D3058-SUM($K3059:Q3059),0),ROUND(R3057*$E3059,0)),0),0)</f>
        <v>0</v>
      </c>
      <c r="S3059" s="5">
        <f ca="1">IF(AND($G3058,NOT(ISTEXT($G3057)),ISNUMBER(Poczatek),ISNUMBER(Koniec_Projekt)),IFERROR(IF(LataProjekcji=$F3060,ROUND($D3058-SUM($K3059:R3059),0),ROUND(S3057*$E3059,0)),0),0)</f>
        <v>0</v>
      </c>
      <c r="T3059" s="5">
        <f ca="1">IF(AND($G3058,NOT(ISTEXT($G3057)),ISNUMBER(Poczatek),ISNUMBER(Koniec_Projekt)),IFERROR(IF(LataProjekcji=$F3060,ROUND($D3058-SUM($K3059:S3059),0),ROUND(T3057*$E3059,0)),0),0)</f>
        <v>0</v>
      </c>
      <c r="U3059" s="5">
        <f ca="1">IF(AND($G3058,NOT(ISTEXT($G3057)),ISNUMBER(Poczatek),ISNUMBER(Koniec_Projekt)),IFERROR(IF(LataProjekcji=$F3060,ROUND($D3058-SUM($K3059:T3059),0),ROUND(U3057*$E3059,0)),0),0)</f>
        <v>0</v>
      </c>
      <c r="V3059" s="5">
        <f ca="1">IF(AND($G3058,NOT(ISTEXT($G3057)),ISNUMBER(Poczatek),ISNUMBER(Koniec_Projekt)),IFERROR(IF(LataProjekcji=$F3060,ROUND($D3058-SUM($K3059:U3059),0),ROUND(V3057*$E3059,0)),0),0)</f>
        <v>0</v>
      </c>
      <c r="W3059" s="5">
        <f ca="1">IF(AND($G3058,NOT(ISTEXT($G3057)),ISNUMBER(Poczatek),ISNUMBER(Koniec_Projekt)),IFERROR(IF(LataProjekcji=$F3060,ROUND($D3058-SUM($K3059:V3059),0),ROUND(W3057*$E3059,0)),0),0)</f>
        <v>0</v>
      </c>
      <c r="X3059" s="5">
        <f ca="1">IF(AND($G3058,NOT(ISTEXT($G3057)),ISNUMBER(Poczatek),ISNUMBER(Koniec_Projekt)),IFERROR(IF(LataProjekcji=$F3060,ROUND($D3058-SUM($K3059:W3059),0),ROUND(X3057*$E3059,0)),0),0)</f>
        <v>0</v>
      </c>
    </row>
    <row r="3060" spans="2:24" hidden="1">
      <c r="B3060" s="554" t="s">
        <v>803</v>
      </c>
      <c r="D3060" s="1">
        <f ca="1">IFERROR(ROUNDUP(D3058/E3059,0),0)</f>
        <v>0</v>
      </c>
      <c r="E3060" s="1">
        <f ca="1">IF(D3060=0,0,DATEDIF(DATE(D3057,E3057,1),DATE(F3059,G3059,1),"m"))</f>
        <v>0</v>
      </c>
      <c r="F3060" s="1" t="str">
        <f ca="1">IFERROR(YEAR(G3057),"brak daty")</f>
        <v>brak daty</v>
      </c>
      <c r="G3060" s="1" t="str">
        <f ca="1">IFERROR(MONTH(G3057),"brak daty")</f>
        <v>brak daty</v>
      </c>
      <c r="I3060" s="1" t="s">
        <v>444</v>
      </c>
      <c r="K3060" s="5">
        <f ca="1">IF(AND($G3058,NOT(ISTEXT($G3057)),ISNUMBER(Poczatek),ISNUMBER(Koniec_Projekt)),IFERROR(IF(LataProjekcji=$F3059,IF(AND($G3059=$G3060,$F3059=$F3060),ROUND($D3058-SUM($K3060),0),ROUND(K3058*$E3059,0)),IF(LataProjekcji&gt;$F3059,0,ROUND(K3058*$E3059,0))),0),0)</f>
        <v>0</v>
      </c>
      <c r="L3060" s="5">
        <f ca="1">IF(AND($G3058,NOT(ISTEXT($G3057)),ISNUMBER(Poczatek),ISNUMBER(Koniec_Projekt)),IFERROR(IF(LataProjekcji=$F3059,IF(AND($G3059=$G3060,$F3059=$F3060),ROUND($D3058-SUM($K3060:K3060),0),ROUND(L3058*$E3059,0)),IF(LataProjekcji&gt;$F3059,0,ROUND(L3058*$E3059,0))),0),0)</f>
        <v>0</v>
      </c>
      <c r="M3060" s="5">
        <f ca="1">IF(AND($G3058,NOT(ISTEXT($G3057)),ISNUMBER(Poczatek),ISNUMBER(Koniec_Projekt)),IFERROR(IF(LataProjekcji=$F3059,IF(AND($G3059=$G3060,$F3059=$F3060),ROUND($D3058-SUM($K3060:L3060),0),ROUND(M3058*$E3059,0)),IF(LataProjekcji&gt;$F3059,0,ROUND(M3058*$E3059,0))),0),0)</f>
        <v>0</v>
      </c>
      <c r="N3060" s="5">
        <f ca="1">IF(AND($G3058,NOT(ISTEXT($G3057)),ISNUMBER(Poczatek),ISNUMBER(Koniec_Projekt)),IFERROR(IF(LataProjekcji=$F3059,IF(AND($G3059=$G3060,$F3059=$F3060),ROUND($D3058-SUM($K3060:M3060),0),ROUND(N3058*$E3059,0)),IF(LataProjekcji&gt;$F3059,0,ROUND(N3058*$E3059,0))),0),0)</f>
        <v>0</v>
      </c>
      <c r="O3060" s="5">
        <f ca="1">IF(AND($G3058,NOT(ISTEXT($G3057)),ISNUMBER(Poczatek),ISNUMBER(Koniec_Projekt)),IFERROR(IF(LataProjekcji=$F3059,IF(AND($G3059=$G3060,$F3059=$F3060),ROUND($D3058-SUM($K3060:N3060),0),ROUND(O3058*$E3059,0)),IF(LataProjekcji&gt;$F3059,0,ROUND(O3058*$E3059,0))),0),0)</f>
        <v>0</v>
      </c>
      <c r="P3060" s="5">
        <f ca="1">IF(AND($G3058,NOT(ISTEXT($G3057)),ISNUMBER(Poczatek),ISNUMBER(Koniec_Projekt)),IFERROR(IF(LataProjekcji=$F3059,IF(AND($G3059=$G3060,$F3059=$F3060),ROUND($D3058-SUM($K3060:O3060),0),ROUND(P3058*$E3059,0)),IF(LataProjekcji&gt;$F3059,0,ROUND(P3058*$E3059,0))),0),0)</f>
        <v>0</v>
      </c>
      <c r="Q3060" s="5">
        <f ca="1">IF(AND($G3058,NOT(ISTEXT($G3057)),ISNUMBER(Poczatek),ISNUMBER(Koniec_Projekt)),IFERROR(IF(LataProjekcji=$F3059,IF(AND($G3059=$G3060,$F3059=$F3060),ROUND($D3058-SUM($K3060:P3060),0),ROUND(Q3058*$E3059,0)),IF(LataProjekcji&gt;$F3059,0,ROUND(Q3058*$E3059,0))),0),0)</f>
        <v>0</v>
      </c>
      <c r="R3060" s="5">
        <f ca="1">IF(AND($G3058,NOT(ISTEXT($G3057)),ISNUMBER(Poczatek),ISNUMBER(Koniec_Projekt)),IFERROR(IF(LataProjekcji=$F3059,IF(AND($G3059=$G3060,$F3059=$F3060),ROUND($D3058-SUM($K3060:Q3060),0),ROUND(R3058*$E3059,0)),IF(LataProjekcji&gt;$F3059,0,ROUND(R3058*$E3059,0))),0),0)</f>
        <v>0</v>
      </c>
      <c r="S3060" s="5">
        <f ca="1">IF(AND($G3058,NOT(ISTEXT($G3057)),ISNUMBER(Poczatek),ISNUMBER(Koniec_Projekt)),IFERROR(IF(LataProjekcji=$F3059,IF(AND($G3059=$G3060,$F3059=$F3060),ROUND($D3058-SUM($K3060:R3060),0),ROUND(S3058*$E3059,0)),IF(LataProjekcji&gt;$F3059,0,ROUND(S3058*$E3059,0))),0),0)</f>
        <v>0</v>
      </c>
      <c r="T3060" s="5">
        <f ca="1">IF(AND($G3058,NOT(ISTEXT($G3057)),ISNUMBER(Poczatek),ISNUMBER(Koniec_Projekt)),IFERROR(IF(LataProjekcji=$F3059,IF(AND($G3059=$G3060,$F3059=$F3060),ROUND($D3058-SUM($K3060:S3060),0),ROUND(T3058*$E3059,0)),IF(LataProjekcji&gt;$F3059,0,ROUND(T3058*$E3059,0))),0),0)</f>
        <v>0</v>
      </c>
      <c r="U3060" s="5">
        <f ca="1">IF(AND($G3058,NOT(ISTEXT($G3057)),ISNUMBER(Poczatek),ISNUMBER(Koniec_Projekt)),IFERROR(IF(LataProjekcji=$F3059,IF(AND($G3059=$G3060,$F3059=$F3060),ROUND($D3058-SUM($K3060:T3060),0),ROUND(U3058*$E3059,0)),IF(LataProjekcji&gt;$F3059,0,ROUND(U3058*$E3059,0))),0),0)</f>
        <v>0</v>
      </c>
      <c r="V3060" s="5">
        <f ca="1">IF(AND($G3058,NOT(ISTEXT($G3057)),ISNUMBER(Poczatek),ISNUMBER(Koniec_Projekt)),IFERROR(IF(LataProjekcji=$F3059,IF(AND($G3059=$G3060,$F3059=$F3060),ROUND($D3058-SUM($K3060:U3060),0),ROUND(V3058*$E3059,0)),IF(LataProjekcji&gt;$F3059,0,ROUND(V3058*$E3059,0))),0),0)</f>
        <v>0</v>
      </c>
      <c r="W3060" s="5">
        <f ca="1">IF(AND($G3058,NOT(ISTEXT($G3057)),ISNUMBER(Poczatek),ISNUMBER(Koniec_Projekt)),IFERROR(IF(LataProjekcji=$F3059,IF(AND($G3059=$G3060,$F3059=$F3060),ROUND($D3058-SUM($K3060:V3060),0),ROUND(W3058*$E3059,0)),IF(LataProjekcji&gt;$F3059,0,ROUND(W3058*$E3059,0))),0),0)</f>
        <v>0</v>
      </c>
      <c r="X3060" s="5">
        <f ca="1">IF(AND($G3058,NOT(ISTEXT($G3057)),ISNUMBER(Poczatek),ISNUMBER(Koniec_Projekt)),IFERROR(IF(LataProjekcji=$F3059,IF(AND($G3059=$G3060,$F3059=$F3060),ROUND($D3058-SUM($K3060:W3060),0),ROUND(X3058*$E3059,0)),IF(LataProjekcji&gt;$F3059,0,ROUND(X3058*$E3059,0))),0),0)</f>
        <v>0</v>
      </c>
    </row>
    <row r="3061" spans="2:24" ht="12.75" hidden="1" thickBot="1">
      <c r="B3061" s="555" t="s">
        <v>804</v>
      </c>
      <c r="C3061" s="556"/>
      <c r="D3061" s="557">
        <f ca="1">IF(D3058&gt;10,ROUND((D3060-1)*E3059,0),E3059)</f>
        <v>0</v>
      </c>
      <c r="E3061" s="557">
        <f ca="1">D3058-D3061</f>
        <v>0</v>
      </c>
      <c r="F3061" s="556"/>
      <c r="G3061" s="556"/>
      <c r="H3061" s="556"/>
      <c r="I3061" s="556"/>
      <c r="J3061" s="556"/>
      <c r="K3061" s="556"/>
      <c r="L3061" s="556"/>
      <c r="M3061" s="556"/>
      <c r="N3061" s="556"/>
      <c r="O3061" s="556"/>
      <c r="P3061" s="556"/>
      <c r="Q3061" s="556"/>
      <c r="R3061" s="556"/>
      <c r="S3061" s="556"/>
      <c r="T3061" s="556"/>
      <c r="U3061" s="556"/>
      <c r="V3061" s="556"/>
      <c r="W3061" s="556"/>
      <c r="X3061" s="556"/>
    </row>
    <row r="3062" spans="2:24" ht="12.75" hidden="1" thickTop="1"/>
    <row r="3063" spans="2:24" ht="12.75" hidden="1" thickBot="1">
      <c r="B3063" s="558" t="str">
        <f ca="1">"nazwa ST: "&amp;B1911</f>
        <v>nazwa ST: 0</v>
      </c>
      <c r="C3063" s="558"/>
      <c r="D3063" s="559">
        <f>D1911</f>
        <v>309</v>
      </c>
      <c r="E3063" s="558"/>
      <c r="F3063" s="558"/>
      <c r="G3063" s="558"/>
      <c r="H3063" s="558"/>
      <c r="I3063" s="558"/>
      <c r="J3063" s="558"/>
      <c r="K3063" s="567" t="str">
        <f t="shared" ref="K3063:X3063" si="1816">LataProjekcji</f>
        <v>Uzupełnij dane</v>
      </c>
      <c r="L3063" s="567" t="str">
        <f t="shared" si="1816"/>
        <v/>
      </c>
      <c r="M3063" s="567" t="str">
        <f t="shared" si="1816"/>
        <v/>
      </c>
      <c r="N3063" s="567" t="str">
        <f t="shared" si="1816"/>
        <v/>
      </c>
      <c r="O3063" s="567" t="str">
        <f t="shared" si="1816"/>
        <v/>
      </c>
      <c r="P3063" s="567" t="str">
        <f t="shared" si="1816"/>
        <v/>
      </c>
      <c r="Q3063" s="567" t="str">
        <f t="shared" si="1816"/>
        <v/>
      </c>
      <c r="R3063" s="567" t="str">
        <f t="shared" si="1816"/>
        <v/>
      </c>
      <c r="S3063" s="567" t="str">
        <f t="shared" si="1816"/>
        <v/>
      </c>
      <c r="T3063" s="567" t="str">
        <f t="shared" si="1816"/>
        <v/>
      </c>
      <c r="U3063" s="567" t="str">
        <f t="shared" si="1816"/>
        <v/>
      </c>
      <c r="V3063" s="567" t="str">
        <f t="shared" si="1816"/>
        <v/>
      </c>
      <c r="W3063" s="567" t="str">
        <f t="shared" si="1816"/>
        <v/>
      </c>
      <c r="X3063" s="567" t="str">
        <f t="shared" si="1816"/>
        <v/>
      </c>
    </row>
    <row r="3064" spans="2:24" hidden="1">
      <c r="B3064" s="554" t="s">
        <v>805</v>
      </c>
      <c r="D3064" s="1">
        <f ca="1">D1912</f>
        <v>1900</v>
      </c>
      <c r="E3064" s="1">
        <f ca="1">E1912</f>
        <v>1</v>
      </c>
      <c r="F3064" s="1">
        <f ca="1">IF(D3065&gt;10,F1912,1)</f>
        <v>1</v>
      </c>
      <c r="G3064" s="553" t="str">
        <f ca="1">IF(ISBLANK(OFFSET($E$269,$D3063,0)),"brak daty",IF(D3065&gt;10,EDATE(OFFSET($E$269,$D3063,0),D3067),DATE(D3064,E3064,1)))</f>
        <v>brak daty</v>
      </c>
      <c r="H3064" s="566" t="b">
        <f ca="1">SUM(K3064:X3064)=D3067</f>
        <v>1</v>
      </c>
      <c r="I3064" s="1" t="s">
        <v>801</v>
      </c>
      <c r="K3064" s="5">
        <f ca="1">IF(AND($G3065,NOT(ISTEXT($G3064)),ISNUMBER(Poczatek),ISNUMBER(Koniec_Projekt)),IFERROR(IF($D3064=LataProjekcji,$F3064,IF($D3064&lt;LataProjekcji,IF((SUM(K3064)+12)&lt;$D3067,12,$D3067-SUM(K3064)),0)),0),0)</f>
        <v>0</v>
      </c>
      <c r="L3064" s="5">
        <f ca="1">IF(AND($G3065,NOT(ISTEXT($G3064)),ISNUMBER(Poczatek),ISNUMBER(Koniec_Projekt)),IFERROR(IF($D3064=LataProjekcji,$F3064,IF($D3064&lt;LataProjekcji,IF((SUM($K3064:K3064)+12)&lt;$D3067,12,$D3067-SUM($K3064:K3064)),0)),0),0)</f>
        <v>0</v>
      </c>
      <c r="M3064" s="5">
        <f ca="1">IF(AND($G3065,NOT(ISTEXT($G3064)),ISNUMBER(Poczatek),ISNUMBER(Koniec_Projekt)),IFERROR(IF($D3064=LataProjekcji,$F3064,IF($D3064&lt;LataProjekcji,IF((SUM($K3064:L3064)+12)&lt;$D3067,12,$D3067-SUM($K3064:L3064)),0)),0),0)</f>
        <v>0</v>
      </c>
      <c r="N3064" s="5">
        <f ca="1">IF(AND($G3065,NOT(ISTEXT($G3064)),ISNUMBER(Poczatek),ISNUMBER(Koniec_Projekt)),IFERROR(IF($D3064=LataProjekcji,$F3064,IF($D3064&lt;LataProjekcji,IF((SUM($K3064:M3064)+12)&lt;$D3067,12,$D3067-SUM($K3064:M3064)),0)),0),0)</f>
        <v>0</v>
      </c>
      <c r="O3064" s="5">
        <f ca="1">IF(AND($G3065,NOT(ISTEXT($G3064)),ISNUMBER(Poczatek),ISNUMBER(Koniec_Projekt)),IFERROR(IF($D3064=LataProjekcji,$F3064,IF($D3064&lt;LataProjekcji,IF((SUM($K3064:N3064)+12)&lt;$D3067,12,$D3067-SUM($K3064:N3064)),0)),0),0)</f>
        <v>0</v>
      </c>
      <c r="P3064" s="5">
        <f ca="1">IF(AND($G3065,NOT(ISTEXT($G3064)),ISNUMBER(Poczatek),ISNUMBER(Koniec_Projekt)),IFERROR(IF($D3064=LataProjekcji,$F3064,IF($D3064&lt;LataProjekcji,IF((SUM($K3064:O3064)+12)&lt;$D3067,12,$D3067-SUM($K3064:O3064)),0)),0),0)</f>
        <v>0</v>
      </c>
      <c r="Q3064" s="5">
        <f ca="1">IF(AND($G3065,NOT(ISTEXT($G3064)),ISNUMBER(Poczatek),ISNUMBER(Koniec_Projekt)),IFERROR(IF($D3064=LataProjekcji,$F3064,IF($D3064&lt;LataProjekcji,IF((SUM($K3064:P3064)+12)&lt;$D3067,12,$D3067-SUM($K3064:P3064)),0)),0),0)</f>
        <v>0</v>
      </c>
      <c r="R3064" s="5">
        <f ca="1">IF(AND($G3065,NOT(ISTEXT($G3064)),ISNUMBER(Poczatek),ISNUMBER(Koniec_Projekt)),IFERROR(IF($D3064=LataProjekcji,$F3064,IF($D3064&lt;LataProjekcji,IF((SUM($K3064:Q3064)+12)&lt;$D3067,12,$D3067-SUM($K3064:Q3064)),0)),0),0)</f>
        <v>0</v>
      </c>
      <c r="S3064" s="5">
        <f ca="1">IF(AND($G3065,NOT(ISTEXT($G3064)),ISNUMBER(Poczatek),ISNUMBER(Koniec_Projekt)),IFERROR(IF($D3064=LataProjekcji,$F3064,IF($D3064&lt;LataProjekcji,IF((SUM($K3064:R3064)+12)&lt;$D3067,12,$D3067-SUM($K3064:R3064)),0)),0),0)</f>
        <v>0</v>
      </c>
      <c r="T3064" s="5">
        <f ca="1">IF(AND($G3065,NOT(ISTEXT($G3064)),ISNUMBER(Poczatek),ISNUMBER(Koniec_Projekt)),IFERROR(IF($D3064=LataProjekcji,$F3064,IF($D3064&lt;LataProjekcji,IF((SUM($K3064:S3064)+12)&lt;$D3067,12,$D3067-SUM($K3064:S3064)),0)),0),0)</f>
        <v>0</v>
      </c>
      <c r="U3064" s="5">
        <f ca="1">IF(AND($G3065,NOT(ISTEXT($G3064)),ISNUMBER(Poczatek),ISNUMBER(Koniec_Projekt)),IFERROR(IF($D3064=LataProjekcji,$F3064,IF($D3064&lt;LataProjekcji,IF((SUM($K3064:T3064)+12)&lt;$D3067,12,$D3067-SUM($K3064:T3064)),0)),0),0)</f>
        <v>0</v>
      </c>
      <c r="V3064" s="5">
        <f ca="1">IF(AND($G3065,NOT(ISTEXT($G3064)),ISNUMBER(Poczatek),ISNUMBER(Koniec_Projekt)),IFERROR(IF($D3064=LataProjekcji,$F3064,IF($D3064&lt;LataProjekcji,IF((SUM($K3064:U3064)+12)&lt;$D3067,12,$D3067-SUM($K3064:U3064)),0)),0),0)</f>
        <v>0</v>
      </c>
      <c r="W3064" s="5">
        <f ca="1">IF(AND($G3065,NOT(ISTEXT($G3064)),ISNUMBER(Poczatek),ISNUMBER(Koniec_Projekt)),IFERROR(IF($D3064=LataProjekcji,$F3064,IF($D3064&lt;LataProjekcji,IF((SUM($K3064:V3064)+12)&lt;$D3067,12,$D3067-SUM($K3064:V3064)),0)),0),0)</f>
        <v>0</v>
      </c>
      <c r="X3064" s="5">
        <f ca="1">IF(AND($G3065,NOT(ISTEXT($G3064)),ISNUMBER(Poczatek),ISNUMBER(Koniec_Projekt)),IFERROR(IF($D3064=LataProjekcji,$F3064,IF($D3064&lt;LataProjekcji,IF((SUM($K3064:W3064)+12)&lt;$D3067,12,$D3067-SUM($K3064:W3064)),0)),0),0)</f>
        <v>0</v>
      </c>
    </row>
    <row r="3065" spans="2:24" hidden="1">
      <c r="B3065" s="554" t="s">
        <v>807</v>
      </c>
      <c r="D3065" s="5">
        <f ca="1">D1913</f>
        <v>0</v>
      </c>
      <c r="E3065" s="474">
        <f ca="1">E1913</f>
        <v>0</v>
      </c>
      <c r="F3065" s="474">
        <f ca="1">F1913</f>
        <v>0</v>
      </c>
      <c r="G3065" s="1" t="b">
        <f>NOT(ISBLANK(am_transport))</f>
        <v>0</v>
      </c>
      <c r="H3065" s="566" t="b">
        <f ca="1">SUM(K3065:X3065)=E3067</f>
        <v>1</v>
      </c>
      <c r="I3065" s="1" t="s">
        <v>802</v>
      </c>
      <c r="K3065" s="565">
        <f ca="1">IF(AND($G3065,NOT(ISTEXT($G3064)),ISNUMBER(Poczatek),ISNUMBER(Koniec_Projekt)),IFERROR(IF($D3064=LataProjekcji,IF($F3064&gt;$E3067,$E3067,$F3064),IF($D3067&gt;=$E3067,(IF($D3064&lt;LataProjekcji,IF((SUM(J3065:$K3065)+12)&lt;$E3067,12,$E3067-SUM(J3065:$K3065)),0)),(IF($D3064&lt;LataProjekcji,IF((SUM(J3065:$K3065)+12)&lt;$D3067,12,$D3067-SUM(J3065:$K3065)),0)))),0),0)</f>
        <v>0</v>
      </c>
      <c r="L3065" s="565">
        <f ca="1">IF(AND($G3065,NOT(ISTEXT($G3064)),ISNUMBER(Poczatek),ISNUMBER(Koniec_Projekt)),IFERROR(IF($D3064=LataProjekcji,IF($F3064&gt;$E3067,$E3067,$F3064),IF($D3067&gt;=$E3067,(IF($D3064&lt;LataProjekcji,IF((SUM($K3065:K3065)+12)&lt;$E3067,12,$E3067-SUM($K3065:K3065)),0)),(IF($D3064&lt;LataProjekcji,IF((SUM($K3065:K3065)+12)&lt;$D3067,12,$D3067-SUM($K3065:K3065)),0)))),0),0)</f>
        <v>0</v>
      </c>
      <c r="M3065" s="565">
        <f ca="1">IF(AND($G3065,NOT(ISTEXT($G3064)),ISNUMBER(Poczatek),ISNUMBER(Koniec_Projekt)),IFERROR(IF($D3064=LataProjekcji,IF($F3064&gt;$E3067,$E3067,$F3064),IF($D3067&gt;=$E3067,(IF($D3064&lt;LataProjekcji,IF((SUM($K3065:L3065)+12)&lt;$E3067,12,$E3067-SUM($K3065:L3065)),0)),(IF($D3064&lt;LataProjekcji,IF((SUM($K3065:L3065)+12)&lt;$D3067,12,$D3067-SUM($K3065:L3065)),0)))),0),0)</f>
        <v>0</v>
      </c>
      <c r="N3065" s="565">
        <f ca="1">IF(AND($G3065,NOT(ISTEXT($G3064)),ISNUMBER(Poczatek),ISNUMBER(Koniec_Projekt)),IFERROR(IF($D3064=LataProjekcji,IF($F3064&gt;$E3067,$E3067,$F3064),IF($D3067&gt;=$E3067,(IF($D3064&lt;LataProjekcji,IF((SUM($K3065:M3065)+12)&lt;$E3067,12,$E3067-SUM($K3065:M3065)),0)),(IF($D3064&lt;LataProjekcji,IF((SUM($K3065:M3065)+12)&lt;$D3067,12,$D3067-SUM($K3065:M3065)),0)))),0),0)</f>
        <v>0</v>
      </c>
      <c r="O3065" s="565">
        <f ca="1">IF(AND($G3065,NOT(ISTEXT($G3064)),ISNUMBER(Poczatek),ISNUMBER(Koniec_Projekt)),IFERROR(IF($D3064=LataProjekcji,IF($F3064&gt;$E3067,$E3067,$F3064),IF($D3067&gt;=$E3067,(IF($D3064&lt;LataProjekcji,IF((SUM($K3065:N3065)+12)&lt;$E3067,12,$E3067-SUM($K3065:N3065)),0)),(IF($D3064&lt;LataProjekcji,IF((SUM($K3065:N3065)+12)&lt;$D3067,12,$D3067-SUM($K3065:N3065)),0)))),0),0)</f>
        <v>0</v>
      </c>
      <c r="P3065" s="565">
        <f ca="1">IF(AND($G3065,NOT(ISTEXT($G3064)),ISNUMBER(Poczatek),ISNUMBER(Koniec_Projekt)),IFERROR(IF($D3064=LataProjekcji,IF($F3064&gt;$E3067,$E3067,$F3064),IF($D3067&gt;=$E3067,(IF($D3064&lt;LataProjekcji,IF((SUM($K3065:O3065)+12)&lt;$E3067,12,$E3067-SUM($K3065:O3065)),0)),(IF($D3064&lt;LataProjekcji,IF((SUM($K3065:O3065)+12)&lt;$D3067,12,$D3067-SUM($K3065:O3065)),0)))),0),0)</f>
        <v>0</v>
      </c>
      <c r="Q3065" s="565">
        <f ca="1">IF(AND($G3065,NOT(ISTEXT($G3064)),ISNUMBER(Poczatek),ISNUMBER(Koniec_Projekt)),IFERROR(IF($D3064=LataProjekcji,IF($F3064&gt;$E3067,$E3067,$F3064),IF($D3067&gt;=$E3067,(IF($D3064&lt;LataProjekcji,IF((SUM($K3065:P3065)+12)&lt;$E3067,12,$E3067-SUM($K3065:P3065)),0)),(IF($D3064&lt;LataProjekcji,IF((SUM($K3065:P3065)+12)&lt;$D3067,12,$D3067-SUM($K3065:P3065)),0)))),0),0)</f>
        <v>0</v>
      </c>
      <c r="R3065" s="565">
        <f ca="1">IF(AND($G3065,NOT(ISTEXT($G3064)),ISNUMBER(Poczatek),ISNUMBER(Koniec_Projekt)),IFERROR(IF($D3064=LataProjekcji,IF($F3064&gt;$E3067,$E3067,$F3064),IF($D3067&gt;=$E3067,(IF($D3064&lt;LataProjekcji,IF((SUM($K3065:Q3065)+12)&lt;$E3067,12,$E3067-SUM($K3065:Q3065)),0)),(IF($D3064&lt;LataProjekcji,IF((SUM($K3065:Q3065)+12)&lt;$D3067,12,$D3067-SUM($K3065:Q3065)),0)))),0),0)</f>
        <v>0</v>
      </c>
      <c r="S3065" s="565">
        <f ca="1">IF(AND($G3065,NOT(ISTEXT($G3064)),ISNUMBER(Poczatek),ISNUMBER(Koniec_Projekt)),IFERROR(IF($D3064=LataProjekcji,IF($F3064&gt;$E3067,$E3067,$F3064),IF($D3067&gt;=$E3067,(IF($D3064&lt;LataProjekcji,IF((SUM($K3065:R3065)+12)&lt;$E3067,12,$E3067-SUM($K3065:R3065)),0)),(IF($D3064&lt;LataProjekcji,IF((SUM($K3065:R3065)+12)&lt;$D3067,12,$D3067-SUM($K3065:R3065)),0)))),0),0)</f>
        <v>0</v>
      </c>
      <c r="T3065" s="565">
        <f ca="1">IF(AND($G3065,NOT(ISTEXT($G3064)),ISNUMBER(Poczatek),ISNUMBER(Koniec_Projekt)),IFERROR(IF($D3064=LataProjekcji,IF($F3064&gt;$E3067,$E3067,$F3064),IF($D3067&gt;=$E3067,(IF($D3064&lt;LataProjekcji,IF((SUM($K3065:S3065)+12)&lt;$E3067,12,$E3067-SUM($K3065:S3065)),0)),(IF($D3064&lt;LataProjekcji,IF((SUM($K3065:S3065)+12)&lt;$D3067,12,$D3067-SUM($K3065:S3065)),0)))),0),0)</f>
        <v>0</v>
      </c>
      <c r="U3065" s="565">
        <f ca="1">IF(AND($G3065,NOT(ISTEXT($G3064)),ISNUMBER(Poczatek),ISNUMBER(Koniec_Projekt)),IFERROR(IF($D3064=LataProjekcji,IF($F3064&gt;$E3067,$E3067,$F3064),IF($D3067&gt;=$E3067,(IF($D3064&lt;LataProjekcji,IF((SUM($K3065:T3065)+12)&lt;$E3067,12,$E3067-SUM($K3065:T3065)),0)),(IF($D3064&lt;LataProjekcji,IF((SUM($K3065:T3065)+12)&lt;$D3067,12,$D3067-SUM($K3065:T3065)),0)))),0),0)</f>
        <v>0</v>
      </c>
      <c r="V3065" s="565">
        <f ca="1">IF(AND($G3065,NOT(ISTEXT($G3064)),ISNUMBER(Poczatek),ISNUMBER(Koniec_Projekt)),IFERROR(IF($D3064=LataProjekcji,IF($F3064&gt;$E3067,$E3067,$F3064),IF($D3067&gt;=$E3067,(IF($D3064&lt;LataProjekcji,IF((SUM($K3065:U3065)+12)&lt;$E3067,12,$E3067-SUM($K3065:U3065)),0)),(IF($D3064&lt;LataProjekcji,IF((SUM($K3065:U3065)+12)&lt;$D3067,12,$D3067-SUM($K3065:U3065)),0)))),0),0)</f>
        <v>0</v>
      </c>
      <c r="W3065" s="565">
        <f ca="1">IF(AND($G3065,NOT(ISTEXT($G3064)),ISNUMBER(Poczatek),ISNUMBER(Koniec_Projekt)),IFERROR(IF($D3064=LataProjekcji,IF($F3064&gt;$E3067,$E3067,$F3064),IF($D3067&gt;=$E3067,(IF($D3064&lt;LataProjekcji,IF((SUM($K3065:V3065)+12)&lt;$E3067,12,$E3067-SUM($K3065:V3065)),0)),(IF($D3064&lt;LataProjekcji,IF((SUM($K3065:V3065)+12)&lt;$D3067,12,$D3067-SUM($K3065:V3065)),0)))),0),0)</f>
        <v>0</v>
      </c>
      <c r="X3065" s="565">
        <f ca="1">IF(AND($G3065,NOT(ISTEXT($G3064)),ISNUMBER(Poczatek),ISNUMBER(Koniec_Projekt)),IFERROR(IF($D3064=LataProjekcji,IF($F3064&gt;$E3067,$E3067,$F3064),IF($D3067&gt;=$E3067,(IF($D3064&lt;LataProjekcji,IF((SUM($K3065:W3065)+12)&lt;$E3067,12,$E3067-SUM($K3065:W3065)),0)),(IF($D3064&lt;LataProjekcji,IF((SUM($K3065:W3065)+12)&lt;$D3067,12,$D3067-SUM($K3065:W3065)),0)))),0),0)</f>
        <v>0</v>
      </c>
    </row>
    <row r="3066" spans="2:24" hidden="1">
      <c r="B3066" s="554" t="s">
        <v>806</v>
      </c>
      <c r="D3066" s="474">
        <f ca="1">D1914</f>
        <v>0</v>
      </c>
      <c r="E3066" s="474">
        <f ca="1">IF(D3065&gt;10,ROUND(D3066/12,2),D3066)</f>
        <v>0</v>
      </c>
      <c r="F3066" s="552">
        <f>Koniec_Projekt</f>
        <v>0</v>
      </c>
      <c r="G3066" s="330">
        <f>Miesiac_Koniec_Projekt</f>
        <v>0</v>
      </c>
      <c r="H3066" s="566" t="b">
        <f ca="1">SUM(K3066:X3066)=D3065</f>
        <v>1</v>
      </c>
      <c r="I3066" s="1" t="s">
        <v>739</v>
      </c>
      <c r="K3066" s="256">
        <f ca="1">IF(AND($G3065,NOT(ISTEXT($G3064)),ISNUMBER(Poczatek),ISNUMBER(Koniec_Projekt)),IFERROR(IF(LataProjekcji=$F3067,ROUND($D3065,0),ROUND(K3064*$E3066,0)),0),0)</f>
        <v>0</v>
      </c>
      <c r="L3066" s="5">
        <f ca="1">IF(AND($G3065,NOT(ISTEXT($G3064)),ISNUMBER(Poczatek),ISNUMBER(Koniec_Projekt)),IFERROR(IF(LataProjekcji=$F3067,ROUND($D3065-SUM(K3066:$K3066),0),ROUND(L3064*$E3066,0)),0),0)</f>
        <v>0</v>
      </c>
      <c r="M3066" s="5">
        <f ca="1">IF(AND($G3065,NOT(ISTEXT($G3064)),ISNUMBER(Poczatek),ISNUMBER(Koniec_Projekt)),IFERROR(IF(LataProjekcji=$F3067,ROUND($D3065-SUM($K3066:L3066),0),ROUND(M3064*$E3066,0)),0),0)</f>
        <v>0</v>
      </c>
      <c r="N3066" s="5">
        <f ca="1">IF(AND($G3065,NOT(ISTEXT($G3064)),ISNUMBER(Poczatek),ISNUMBER(Koniec_Projekt)),IFERROR(IF(LataProjekcji=$F3067,ROUND($D3065-SUM($K3066:M3066),0),ROUND(N3064*$E3066,0)),0),0)</f>
        <v>0</v>
      </c>
      <c r="O3066" s="5">
        <f ca="1">IF(AND($G3065,NOT(ISTEXT($G3064)),ISNUMBER(Poczatek),ISNUMBER(Koniec_Projekt)),IFERROR(IF(LataProjekcji=$F3067,ROUND($D3065-SUM($K3066:N3066),0),ROUND(O3064*$E3066,0)),0),0)</f>
        <v>0</v>
      </c>
      <c r="P3066" s="5">
        <f ca="1">IF(AND($G3065,NOT(ISTEXT($G3064)),ISNUMBER(Poczatek),ISNUMBER(Koniec_Projekt)),IFERROR(IF(LataProjekcji=$F3067,ROUND($D3065-SUM($K3066:O3066),0),ROUND(P3064*$E3066,0)),0),0)</f>
        <v>0</v>
      </c>
      <c r="Q3066" s="5">
        <f ca="1">IF(AND($G3065,NOT(ISTEXT($G3064)),ISNUMBER(Poczatek),ISNUMBER(Koniec_Projekt)),IFERROR(IF(LataProjekcji=$F3067,ROUND($D3065-SUM($K3066:P3066),0),ROUND(Q3064*$E3066,0)),0),0)</f>
        <v>0</v>
      </c>
      <c r="R3066" s="5">
        <f ca="1">IF(AND($G3065,NOT(ISTEXT($G3064)),ISNUMBER(Poczatek),ISNUMBER(Koniec_Projekt)),IFERROR(IF(LataProjekcji=$F3067,ROUND($D3065-SUM($K3066:Q3066),0),ROUND(R3064*$E3066,0)),0),0)</f>
        <v>0</v>
      </c>
      <c r="S3066" s="5">
        <f ca="1">IF(AND($G3065,NOT(ISTEXT($G3064)),ISNUMBER(Poczatek),ISNUMBER(Koniec_Projekt)),IFERROR(IF(LataProjekcji=$F3067,ROUND($D3065-SUM($K3066:R3066),0),ROUND(S3064*$E3066,0)),0),0)</f>
        <v>0</v>
      </c>
      <c r="T3066" s="5">
        <f ca="1">IF(AND($G3065,NOT(ISTEXT($G3064)),ISNUMBER(Poczatek),ISNUMBER(Koniec_Projekt)),IFERROR(IF(LataProjekcji=$F3067,ROUND($D3065-SUM($K3066:S3066),0),ROUND(T3064*$E3066,0)),0),0)</f>
        <v>0</v>
      </c>
      <c r="U3066" s="5">
        <f ca="1">IF(AND($G3065,NOT(ISTEXT($G3064)),ISNUMBER(Poczatek),ISNUMBER(Koniec_Projekt)),IFERROR(IF(LataProjekcji=$F3067,ROUND($D3065-SUM($K3066:T3066),0),ROUND(U3064*$E3066,0)),0),0)</f>
        <v>0</v>
      </c>
      <c r="V3066" s="5">
        <f ca="1">IF(AND($G3065,NOT(ISTEXT($G3064)),ISNUMBER(Poczatek),ISNUMBER(Koniec_Projekt)),IFERROR(IF(LataProjekcji=$F3067,ROUND($D3065-SUM($K3066:U3066),0),ROUND(V3064*$E3066,0)),0),0)</f>
        <v>0</v>
      </c>
      <c r="W3066" s="5">
        <f ca="1">IF(AND($G3065,NOT(ISTEXT($G3064)),ISNUMBER(Poczatek),ISNUMBER(Koniec_Projekt)),IFERROR(IF(LataProjekcji=$F3067,ROUND($D3065-SUM($K3066:V3066),0),ROUND(W3064*$E3066,0)),0),0)</f>
        <v>0</v>
      </c>
      <c r="X3066" s="5">
        <f ca="1">IF(AND($G3065,NOT(ISTEXT($G3064)),ISNUMBER(Poczatek),ISNUMBER(Koniec_Projekt)),IFERROR(IF(LataProjekcji=$F3067,ROUND($D3065-SUM($K3066:W3066),0),ROUND(X3064*$E3066,0)),0),0)</f>
        <v>0</v>
      </c>
    </row>
    <row r="3067" spans="2:24" hidden="1">
      <c r="B3067" s="554" t="s">
        <v>803</v>
      </c>
      <c r="D3067" s="1">
        <f ca="1">IFERROR(ROUNDUP(D3065/E3066,0),0)</f>
        <v>0</v>
      </c>
      <c r="E3067" s="1">
        <f ca="1">IF(D3067=0,0,DATEDIF(DATE(D3064,E3064,1),DATE(F3066,G3066,1),"m"))</f>
        <v>0</v>
      </c>
      <c r="F3067" s="1" t="str">
        <f ca="1">IFERROR(YEAR(G3064),"brak daty")</f>
        <v>brak daty</v>
      </c>
      <c r="G3067" s="1" t="str">
        <f ca="1">IFERROR(MONTH(G3064),"brak daty")</f>
        <v>brak daty</v>
      </c>
      <c r="I3067" s="1" t="s">
        <v>444</v>
      </c>
      <c r="K3067" s="5">
        <f ca="1">IF(AND($G3065,NOT(ISTEXT($G3064)),ISNUMBER(Poczatek),ISNUMBER(Koniec_Projekt)),IFERROR(IF(LataProjekcji=$F3066,IF(AND($G3066=$G3067,$F3066=$F3067),ROUND($D3065-SUM($K3067),0),ROUND(K3065*$E3066,0)),IF(LataProjekcji&gt;$F3066,0,ROUND(K3065*$E3066,0))),0),0)</f>
        <v>0</v>
      </c>
      <c r="L3067" s="5">
        <f ca="1">IF(AND($G3065,NOT(ISTEXT($G3064)),ISNUMBER(Poczatek),ISNUMBER(Koniec_Projekt)),IFERROR(IF(LataProjekcji=$F3066,IF(AND($G3066=$G3067,$F3066=$F3067),ROUND($D3065-SUM($K3067:K3067),0),ROUND(L3065*$E3066,0)),IF(LataProjekcji&gt;$F3066,0,ROUND(L3065*$E3066,0))),0),0)</f>
        <v>0</v>
      </c>
      <c r="M3067" s="5">
        <f ca="1">IF(AND($G3065,NOT(ISTEXT($G3064)),ISNUMBER(Poczatek),ISNUMBER(Koniec_Projekt)),IFERROR(IF(LataProjekcji=$F3066,IF(AND($G3066=$G3067,$F3066=$F3067),ROUND($D3065-SUM($K3067:L3067),0),ROUND(M3065*$E3066,0)),IF(LataProjekcji&gt;$F3066,0,ROUND(M3065*$E3066,0))),0),0)</f>
        <v>0</v>
      </c>
      <c r="N3067" s="5">
        <f ca="1">IF(AND($G3065,NOT(ISTEXT($G3064)),ISNUMBER(Poczatek),ISNUMBER(Koniec_Projekt)),IFERROR(IF(LataProjekcji=$F3066,IF(AND($G3066=$G3067,$F3066=$F3067),ROUND($D3065-SUM($K3067:M3067),0),ROUND(N3065*$E3066,0)),IF(LataProjekcji&gt;$F3066,0,ROUND(N3065*$E3066,0))),0),0)</f>
        <v>0</v>
      </c>
      <c r="O3067" s="5">
        <f ca="1">IF(AND($G3065,NOT(ISTEXT($G3064)),ISNUMBER(Poczatek),ISNUMBER(Koniec_Projekt)),IFERROR(IF(LataProjekcji=$F3066,IF(AND($G3066=$G3067,$F3066=$F3067),ROUND($D3065-SUM($K3067:N3067),0),ROUND(O3065*$E3066,0)),IF(LataProjekcji&gt;$F3066,0,ROUND(O3065*$E3066,0))),0),0)</f>
        <v>0</v>
      </c>
      <c r="P3067" s="5">
        <f ca="1">IF(AND($G3065,NOT(ISTEXT($G3064)),ISNUMBER(Poczatek),ISNUMBER(Koniec_Projekt)),IFERROR(IF(LataProjekcji=$F3066,IF(AND($G3066=$G3067,$F3066=$F3067),ROUND($D3065-SUM($K3067:O3067),0),ROUND(P3065*$E3066,0)),IF(LataProjekcji&gt;$F3066,0,ROUND(P3065*$E3066,0))),0),0)</f>
        <v>0</v>
      </c>
      <c r="Q3067" s="5">
        <f ca="1">IF(AND($G3065,NOT(ISTEXT($G3064)),ISNUMBER(Poczatek),ISNUMBER(Koniec_Projekt)),IFERROR(IF(LataProjekcji=$F3066,IF(AND($G3066=$G3067,$F3066=$F3067),ROUND($D3065-SUM($K3067:P3067),0),ROUND(Q3065*$E3066,0)),IF(LataProjekcji&gt;$F3066,0,ROUND(Q3065*$E3066,0))),0),0)</f>
        <v>0</v>
      </c>
      <c r="R3067" s="5">
        <f ca="1">IF(AND($G3065,NOT(ISTEXT($G3064)),ISNUMBER(Poczatek),ISNUMBER(Koniec_Projekt)),IFERROR(IF(LataProjekcji=$F3066,IF(AND($G3066=$G3067,$F3066=$F3067),ROUND($D3065-SUM($K3067:Q3067),0),ROUND(R3065*$E3066,0)),IF(LataProjekcji&gt;$F3066,0,ROUND(R3065*$E3066,0))),0),0)</f>
        <v>0</v>
      </c>
      <c r="S3067" s="5">
        <f ca="1">IF(AND($G3065,NOT(ISTEXT($G3064)),ISNUMBER(Poczatek),ISNUMBER(Koniec_Projekt)),IFERROR(IF(LataProjekcji=$F3066,IF(AND($G3066=$G3067,$F3066=$F3067),ROUND($D3065-SUM($K3067:R3067),0),ROUND(S3065*$E3066,0)),IF(LataProjekcji&gt;$F3066,0,ROUND(S3065*$E3066,0))),0),0)</f>
        <v>0</v>
      </c>
      <c r="T3067" s="5">
        <f ca="1">IF(AND($G3065,NOT(ISTEXT($G3064)),ISNUMBER(Poczatek),ISNUMBER(Koniec_Projekt)),IFERROR(IF(LataProjekcji=$F3066,IF(AND($G3066=$G3067,$F3066=$F3067),ROUND($D3065-SUM($K3067:S3067),0),ROUND(T3065*$E3066,0)),IF(LataProjekcji&gt;$F3066,0,ROUND(T3065*$E3066,0))),0),0)</f>
        <v>0</v>
      </c>
      <c r="U3067" s="5">
        <f ca="1">IF(AND($G3065,NOT(ISTEXT($G3064)),ISNUMBER(Poczatek),ISNUMBER(Koniec_Projekt)),IFERROR(IF(LataProjekcji=$F3066,IF(AND($G3066=$G3067,$F3066=$F3067),ROUND($D3065-SUM($K3067:T3067),0),ROUND(U3065*$E3066,0)),IF(LataProjekcji&gt;$F3066,0,ROUND(U3065*$E3066,0))),0),0)</f>
        <v>0</v>
      </c>
      <c r="V3067" s="5">
        <f ca="1">IF(AND($G3065,NOT(ISTEXT($G3064)),ISNUMBER(Poczatek),ISNUMBER(Koniec_Projekt)),IFERROR(IF(LataProjekcji=$F3066,IF(AND($G3066=$G3067,$F3066=$F3067),ROUND($D3065-SUM($K3067:U3067),0),ROUND(V3065*$E3066,0)),IF(LataProjekcji&gt;$F3066,0,ROUND(V3065*$E3066,0))),0),0)</f>
        <v>0</v>
      </c>
      <c r="W3067" s="5">
        <f ca="1">IF(AND($G3065,NOT(ISTEXT($G3064)),ISNUMBER(Poczatek),ISNUMBER(Koniec_Projekt)),IFERROR(IF(LataProjekcji=$F3066,IF(AND($G3066=$G3067,$F3066=$F3067),ROUND($D3065-SUM($K3067:V3067),0),ROUND(W3065*$E3066,0)),IF(LataProjekcji&gt;$F3066,0,ROUND(W3065*$E3066,0))),0),0)</f>
        <v>0</v>
      </c>
      <c r="X3067" s="5">
        <f ca="1">IF(AND($G3065,NOT(ISTEXT($G3064)),ISNUMBER(Poczatek),ISNUMBER(Koniec_Projekt)),IFERROR(IF(LataProjekcji=$F3066,IF(AND($G3066=$G3067,$F3066=$F3067),ROUND($D3065-SUM($K3067:W3067),0),ROUND(X3065*$E3066,0)),IF(LataProjekcji&gt;$F3066,0,ROUND(X3065*$E3066,0))),0),0)</f>
        <v>0</v>
      </c>
    </row>
    <row r="3068" spans="2:24" ht="12.75" hidden="1" thickBot="1">
      <c r="B3068" s="555" t="s">
        <v>804</v>
      </c>
      <c r="C3068" s="556"/>
      <c r="D3068" s="557">
        <f ca="1">IF(D3065&gt;10,ROUND((D3067-1)*E3066,0),E3066)</f>
        <v>0</v>
      </c>
      <c r="E3068" s="557">
        <f ca="1">D3065-D3068</f>
        <v>0</v>
      </c>
      <c r="F3068" s="556"/>
      <c r="G3068" s="556"/>
      <c r="H3068" s="556"/>
      <c r="I3068" s="556"/>
      <c r="J3068" s="556"/>
      <c r="K3068" s="556"/>
      <c r="L3068" s="556"/>
      <c r="M3068" s="556"/>
      <c r="N3068" s="556"/>
      <c r="O3068" s="556"/>
      <c r="P3068" s="556"/>
      <c r="Q3068" s="556"/>
      <c r="R3068" s="556"/>
      <c r="S3068" s="556"/>
      <c r="T3068" s="556"/>
      <c r="U3068" s="556"/>
      <c r="V3068" s="556"/>
      <c r="W3068" s="556"/>
      <c r="X3068" s="556"/>
    </row>
    <row r="3069" spans="2:24" ht="12.75" hidden="1" thickTop="1"/>
    <row r="3070" spans="2:24" ht="12.75" hidden="1" thickBot="1">
      <c r="B3070" s="558" t="str">
        <f ca="1">"nazwa ST: "&amp;B1918</f>
        <v>nazwa ST: 0</v>
      </c>
      <c r="C3070" s="558"/>
      <c r="D3070" s="559">
        <f>D1918</f>
        <v>310</v>
      </c>
      <c r="E3070" s="558"/>
      <c r="F3070" s="558"/>
      <c r="G3070" s="558"/>
      <c r="H3070" s="558"/>
      <c r="I3070" s="558"/>
      <c r="J3070" s="558"/>
      <c r="K3070" s="567" t="str">
        <f t="shared" ref="K3070:X3070" si="1817">LataProjekcji</f>
        <v>Uzupełnij dane</v>
      </c>
      <c r="L3070" s="567" t="str">
        <f t="shared" si="1817"/>
        <v/>
      </c>
      <c r="M3070" s="567" t="str">
        <f t="shared" si="1817"/>
        <v/>
      </c>
      <c r="N3070" s="567" t="str">
        <f t="shared" si="1817"/>
        <v/>
      </c>
      <c r="O3070" s="567" t="str">
        <f t="shared" si="1817"/>
        <v/>
      </c>
      <c r="P3070" s="567" t="str">
        <f t="shared" si="1817"/>
        <v/>
      </c>
      <c r="Q3070" s="567" t="str">
        <f t="shared" si="1817"/>
        <v/>
      </c>
      <c r="R3070" s="567" t="str">
        <f t="shared" si="1817"/>
        <v/>
      </c>
      <c r="S3070" s="567" t="str">
        <f t="shared" si="1817"/>
        <v/>
      </c>
      <c r="T3070" s="567" t="str">
        <f t="shared" si="1817"/>
        <v/>
      </c>
      <c r="U3070" s="567" t="str">
        <f t="shared" si="1817"/>
        <v/>
      </c>
      <c r="V3070" s="567" t="str">
        <f t="shared" si="1817"/>
        <v/>
      </c>
      <c r="W3070" s="567" t="str">
        <f t="shared" si="1817"/>
        <v/>
      </c>
      <c r="X3070" s="567" t="str">
        <f t="shared" si="1817"/>
        <v/>
      </c>
    </row>
    <row r="3071" spans="2:24" hidden="1">
      <c r="B3071" s="554" t="s">
        <v>805</v>
      </c>
      <c r="D3071" s="1">
        <f ca="1">D1919</f>
        <v>1900</v>
      </c>
      <c r="E3071" s="1">
        <f ca="1">E1919</f>
        <v>1</v>
      </c>
      <c r="F3071" s="1">
        <f ca="1">IF(D3072&gt;10,F1919,1)</f>
        <v>1</v>
      </c>
      <c r="G3071" s="553" t="str">
        <f ca="1">IF(ISBLANK(OFFSET($E$269,$D3070,0)),"brak daty",IF(D3072&gt;10,EDATE(OFFSET($E$269,$D3070,0),D3074),DATE(D3071,E3071,1)))</f>
        <v>brak daty</v>
      </c>
      <c r="H3071" s="566" t="b">
        <f ca="1">SUM(K3071:X3071)=D3074</f>
        <v>1</v>
      </c>
      <c r="I3071" s="1" t="s">
        <v>801</v>
      </c>
      <c r="K3071" s="5">
        <f ca="1">IF(AND($G3072,NOT(ISTEXT($G3071)),ISNUMBER(Poczatek),ISNUMBER(Koniec_Projekt)),IFERROR(IF($D3071=LataProjekcji,$F3071,IF($D3071&lt;LataProjekcji,IF((SUM(K3071)+12)&lt;$D3074,12,$D3074-SUM(K3071)),0)),0),0)</f>
        <v>0</v>
      </c>
      <c r="L3071" s="5">
        <f ca="1">IF(AND($G3072,NOT(ISTEXT($G3071)),ISNUMBER(Poczatek),ISNUMBER(Koniec_Projekt)),IFERROR(IF($D3071=LataProjekcji,$F3071,IF($D3071&lt;LataProjekcji,IF((SUM($K3071:K3071)+12)&lt;$D3074,12,$D3074-SUM($K3071:K3071)),0)),0),0)</f>
        <v>0</v>
      </c>
      <c r="M3071" s="5">
        <f ca="1">IF(AND($G3072,NOT(ISTEXT($G3071)),ISNUMBER(Poczatek),ISNUMBER(Koniec_Projekt)),IFERROR(IF($D3071=LataProjekcji,$F3071,IF($D3071&lt;LataProjekcji,IF((SUM($K3071:L3071)+12)&lt;$D3074,12,$D3074-SUM($K3071:L3071)),0)),0),0)</f>
        <v>0</v>
      </c>
      <c r="N3071" s="5">
        <f ca="1">IF(AND($G3072,NOT(ISTEXT($G3071)),ISNUMBER(Poczatek),ISNUMBER(Koniec_Projekt)),IFERROR(IF($D3071=LataProjekcji,$F3071,IF($D3071&lt;LataProjekcji,IF((SUM($K3071:M3071)+12)&lt;$D3074,12,$D3074-SUM($K3071:M3071)),0)),0),0)</f>
        <v>0</v>
      </c>
      <c r="O3071" s="5">
        <f ca="1">IF(AND($G3072,NOT(ISTEXT($G3071)),ISNUMBER(Poczatek),ISNUMBER(Koniec_Projekt)),IFERROR(IF($D3071=LataProjekcji,$F3071,IF($D3071&lt;LataProjekcji,IF((SUM($K3071:N3071)+12)&lt;$D3074,12,$D3074-SUM($K3071:N3071)),0)),0),0)</f>
        <v>0</v>
      </c>
      <c r="P3071" s="5">
        <f ca="1">IF(AND($G3072,NOT(ISTEXT($G3071)),ISNUMBER(Poczatek),ISNUMBER(Koniec_Projekt)),IFERROR(IF($D3071=LataProjekcji,$F3071,IF($D3071&lt;LataProjekcji,IF((SUM($K3071:O3071)+12)&lt;$D3074,12,$D3074-SUM($K3071:O3071)),0)),0),0)</f>
        <v>0</v>
      </c>
      <c r="Q3071" s="5">
        <f ca="1">IF(AND($G3072,NOT(ISTEXT($G3071)),ISNUMBER(Poczatek),ISNUMBER(Koniec_Projekt)),IFERROR(IF($D3071=LataProjekcji,$F3071,IF($D3071&lt;LataProjekcji,IF((SUM($K3071:P3071)+12)&lt;$D3074,12,$D3074-SUM($K3071:P3071)),0)),0),0)</f>
        <v>0</v>
      </c>
      <c r="R3071" s="5">
        <f ca="1">IF(AND($G3072,NOT(ISTEXT($G3071)),ISNUMBER(Poczatek),ISNUMBER(Koniec_Projekt)),IFERROR(IF($D3071=LataProjekcji,$F3071,IF($D3071&lt;LataProjekcji,IF((SUM($K3071:Q3071)+12)&lt;$D3074,12,$D3074-SUM($K3071:Q3071)),0)),0),0)</f>
        <v>0</v>
      </c>
      <c r="S3071" s="5">
        <f ca="1">IF(AND($G3072,NOT(ISTEXT($G3071)),ISNUMBER(Poczatek),ISNUMBER(Koniec_Projekt)),IFERROR(IF($D3071=LataProjekcji,$F3071,IF($D3071&lt;LataProjekcji,IF((SUM($K3071:R3071)+12)&lt;$D3074,12,$D3074-SUM($K3071:R3071)),0)),0),0)</f>
        <v>0</v>
      </c>
      <c r="T3071" s="5">
        <f ca="1">IF(AND($G3072,NOT(ISTEXT($G3071)),ISNUMBER(Poczatek),ISNUMBER(Koniec_Projekt)),IFERROR(IF($D3071=LataProjekcji,$F3071,IF($D3071&lt;LataProjekcji,IF((SUM($K3071:S3071)+12)&lt;$D3074,12,$D3074-SUM($K3071:S3071)),0)),0),0)</f>
        <v>0</v>
      </c>
      <c r="U3071" s="5">
        <f ca="1">IF(AND($G3072,NOT(ISTEXT($G3071)),ISNUMBER(Poczatek),ISNUMBER(Koniec_Projekt)),IFERROR(IF($D3071=LataProjekcji,$F3071,IF($D3071&lt;LataProjekcji,IF((SUM($K3071:T3071)+12)&lt;$D3074,12,$D3074-SUM($K3071:T3071)),0)),0),0)</f>
        <v>0</v>
      </c>
      <c r="V3071" s="5">
        <f ca="1">IF(AND($G3072,NOT(ISTEXT($G3071)),ISNUMBER(Poczatek),ISNUMBER(Koniec_Projekt)),IFERROR(IF($D3071=LataProjekcji,$F3071,IF($D3071&lt;LataProjekcji,IF((SUM($K3071:U3071)+12)&lt;$D3074,12,$D3074-SUM($K3071:U3071)),0)),0),0)</f>
        <v>0</v>
      </c>
      <c r="W3071" s="5">
        <f ca="1">IF(AND($G3072,NOT(ISTEXT($G3071)),ISNUMBER(Poczatek),ISNUMBER(Koniec_Projekt)),IFERROR(IF($D3071=LataProjekcji,$F3071,IF($D3071&lt;LataProjekcji,IF((SUM($K3071:V3071)+12)&lt;$D3074,12,$D3074-SUM($K3071:V3071)),0)),0),0)</f>
        <v>0</v>
      </c>
      <c r="X3071" s="5">
        <f ca="1">IF(AND($G3072,NOT(ISTEXT($G3071)),ISNUMBER(Poczatek),ISNUMBER(Koniec_Projekt)),IFERROR(IF($D3071=LataProjekcji,$F3071,IF($D3071&lt;LataProjekcji,IF((SUM($K3071:W3071)+12)&lt;$D3074,12,$D3074-SUM($K3071:W3071)),0)),0),0)</f>
        <v>0</v>
      </c>
    </row>
    <row r="3072" spans="2:24" hidden="1">
      <c r="B3072" s="554" t="s">
        <v>807</v>
      </c>
      <c r="D3072" s="5">
        <f ca="1">D1920</f>
        <v>0</v>
      </c>
      <c r="E3072" s="474">
        <f ca="1">E1920</f>
        <v>0</v>
      </c>
      <c r="F3072" s="474">
        <f ca="1">F1920</f>
        <v>0</v>
      </c>
      <c r="G3072" s="1" t="b">
        <f>NOT(ISBLANK(am_transport))</f>
        <v>0</v>
      </c>
      <c r="H3072" s="566" t="b">
        <f ca="1">SUM(K3072:X3072)=E3074</f>
        <v>1</v>
      </c>
      <c r="I3072" s="1" t="s">
        <v>802</v>
      </c>
      <c r="K3072" s="565">
        <f ca="1">IF(AND($G3072,NOT(ISTEXT($G3071)),ISNUMBER(Poczatek),ISNUMBER(Koniec_Projekt)),IFERROR(IF($D3071=LataProjekcji,IF($F3071&gt;$E3074,$E3074,$F3071),IF($D3074&gt;=$E3074,(IF($D3071&lt;LataProjekcji,IF((SUM(J3072:$K3072)+12)&lt;$E3074,12,$E3074-SUM(J3072:$K3072)),0)),(IF($D3071&lt;LataProjekcji,IF((SUM(J3072:$K3072)+12)&lt;$D3074,12,$D3074-SUM(J3072:$K3072)),0)))),0),0)</f>
        <v>0</v>
      </c>
      <c r="L3072" s="565">
        <f ca="1">IF(AND($G3072,NOT(ISTEXT($G3071)),ISNUMBER(Poczatek),ISNUMBER(Koniec_Projekt)),IFERROR(IF($D3071=LataProjekcji,IF($F3071&gt;$E3074,$E3074,$F3071),IF($D3074&gt;=$E3074,(IF($D3071&lt;LataProjekcji,IF((SUM($K3072:K3072)+12)&lt;$E3074,12,$E3074-SUM($K3072:K3072)),0)),(IF($D3071&lt;LataProjekcji,IF((SUM($K3072:K3072)+12)&lt;$D3074,12,$D3074-SUM($K3072:K3072)),0)))),0),0)</f>
        <v>0</v>
      </c>
      <c r="M3072" s="565">
        <f ca="1">IF(AND($G3072,NOT(ISTEXT($G3071)),ISNUMBER(Poczatek),ISNUMBER(Koniec_Projekt)),IFERROR(IF($D3071=LataProjekcji,IF($F3071&gt;$E3074,$E3074,$F3071),IF($D3074&gt;=$E3074,(IF($D3071&lt;LataProjekcji,IF((SUM($K3072:L3072)+12)&lt;$E3074,12,$E3074-SUM($K3072:L3072)),0)),(IF($D3071&lt;LataProjekcji,IF((SUM($K3072:L3072)+12)&lt;$D3074,12,$D3074-SUM($K3072:L3072)),0)))),0),0)</f>
        <v>0</v>
      </c>
      <c r="N3072" s="565">
        <f ca="1">IF(AND($G3072,NOT(ISTEXT($G3071)),ISNUMBER(Poczatek),ISNUMBER(Koniec_Projekt)),IFERROR(IF($D3071=LataProjekcji,IF($F3071&gt;$E3074,$E3074,$F3071),IF($D3074&gt;=$E3074,(IF($D3071&lt;LataProjekcji,IF((SUM($K3072:M3072)+12)&lt;$E3074,12,$E3074-SUM($K3072:M3072)),0)),(IF($D3071&lt;LataProjekcji,IF((SUM($K3072:M3072)+12)&lt;$D3074,12,$D3074-SUM($K3072:M3072)),0)))),0),0)</f>
        <v>0</v>
      </c>
      <c r="O3072" s="565">
        <f ca="1">IF(AND($G3072,NOT(ISTEXT($G3071)),ISNUMBER(Poczatek),ISNUMBER(Koniec_Projekt)),IFERROR(IF($D3071=LataProjekcji,IF($F3071&gt;$E3074,$E3074,$F3071),IF($D3074&gt;=$E3074,(IF($D3071&lt;LataProjekcji,IF((SUM($K3072:N3072)+12)&lt;$E3074,12,$E3074-SUM($K3072:N3072)),0)),(IF($D3071&lt;LataProjekcji,IF((SUM($K3072:N3072)+12)&lt;$D3074,12,$D3074-SUM($K3072:N3072)),0)))),0),0)</f>
        <v>0</v>
      </c>
      <c r="P3072" s="565">
        <f ca="1">IF(AND($G3072,NOT(ISTEXT($G3071)),ISNUMBER(Poczatek),ISNUMBER(Koniec_Projekt)),IFERROR(IF($D3071=LataProjekcji,IF($F3071&gt;$E3074,$E3074,$F3071),IF($D3074&gt;=$E3074,(IF($D3071&lt;LataProjekcji,IF((SUM($K3072:O3072)+12)&lt;$E3074,12,$E3074-SUM($K3072:O3072)),0)),(IF($D3071&lt;LataProjekcji,IF((SUM($K3072:O3072)+12)&lt;$D3074,12,$D3074-SUM($K3072:O3072)),0)))),0),0)</f>
        <v>0</v>
      </c>
      <c r="Q3072" s="565">
        <f ca="1">IF(AND($G3072,NOT(ISTEXT($G3071)),ISNUMBER(Poczatek),ISNUMBER(Koniec_Projekt)),IFERROR(IF($D3071=LataProjekcji,IF($F3071&gt;$E3074,$E3074,$F3071),IF($D3074&gt;=$E3074,(IF($D3071&lt;LataProjekcji,IF((SUM($K3072:P3072)+12)&lt;$E3074,12,$E3074-SUM($K3072:P3072)),0)),(IF($D3071&lt;LataProjekcji,IF((SUM($K3072:P3072)+12)&lt;$D3074,12,$D3074-SUM($K3072:P3072)),0)))),0),0)</f>
        <v>0</v>
      </c>
      <c r="R3072" s="565">
        <f ca="1">IF(AND($G3072,NOT(ISTEXT($G3071)),ISNUMBER(Poczatek),ISNUMBER(Koniec_Projekt)),IFERROR(IF($D3071=LataProjekcji,IF($F3071&gt;$E3074,$E3074,$F3071),IF($D3074&gt;=$E3074,(IF($D3071&lt;LataProjekcji,IF((SUM($K3072:Q3072)+12)&lt;$E3074,12,$E3074-SUM($K3072:Q3072)),0)),(IF($D3071&lt;LataProjekcji,IF((SUM($K3072:Q3072)+12)&lt;$D3074,12,$D3074-SUM($K3072:Q3072)),0)))),0),0)</f>
        <v>0</v>
      </c>
      <c r="S3072" s="565">
        <f ca="1">IF(AND($G3072,NOT(ISTEXT($G3071)),ISNUMBER(Poczatek),ISNUMBER(Koniec_Projekt)),IFERROR(IF($D3071=LataProjekcji,IF($F3071&gt;$E3074,$E3074,$F3071),IF($D3074&gt;=$E3074,(IF($D3071&lt;LataProjekcji,IF((SUM($K3072:R3072)+12)&lt;$E3074,12,$E3074-SUM($K3072:R3072)),0)),(IF($D3071&lt;LataProjekcji,IF((SUM($K3072:R3072)+12)&lt;$D3074,12,$D3074-SUM($K3072:R3072)),0)))),0),0)</f>
        <v>0</v>
      </c>
      <c r="T3072" s="565">
        <f ca="1">IF(AND($G3072,NOT(ISTEXT($G3071)),ISNUMBER(Poczatek),ISNUMBER(Koniec_Projekt)),IFERROR(IF($D3071=LataProjekcji,IF($F3071&gt;$E3074,$E3074,$F3071),IF($D3074&gt;=$E3074,(IF($D3071&lt;LataProjekcji,IF((SUM($K3072:S3072)+12)&lt;$E3074,12,$E3074-SUM($K3072:S3072)),0)),(IF($D3071&lt;LataProjekcji,IF((SUM($K3072:S3072)+12)&lt;$D3074,12,$D3074-SUM($K3072:S3072)),0)))),0),0)</f>
        <v>0</v>
      </c>
      <c r="U3072" s="565">
        <f ca="1">IF(AND($G3072,NOT(ISTEXT($G3071)),ISNUMBER(Poczatek),ISNUMBER(Koniec_Projekt)),IFERROR(IF($D3071=LataProjekcji,IF($F3071&gt;$E3074,$E3074,$F3071),IF($D3074&gt;=$E3074,(IF($D3071&lt;LataProjekcji,IF((SUM($K3072:T3072)+12)&lt;$E3074,12,$E3074-SUM($K3072:T3072)),0)),(IF($D3071&lt;LataProjekcji,IF((SUM($K3072:T3072)+12)&lt;$D3074,12,$D3074-SUM($K3072:T3072)),0)))),0),0)</f>
        <v>0</v>
      </c>
      <c r="V3072" s="565">
        <f ca="1">IF(AND($G3072,NOT(ISTEXT($G3071)),ISNUMBER(Poczatek),ISNUMBER(Koniec_Projekt)),IFERROR(IF($D3071=LataProjekcji,IF($F3071&gt;$E3074,$E3074,$F3071),IF($D3074&gt;=$E3074,(IF($D3071&lt;LataProjekcji,IF((SUM($K3072:U3072)+12)&lt;$E3074,12,$E3074-SUM($K3072:U3072)),0)),(IF($D3071&lt;LataProjekcji,IF((SUM($K3072:U3072)+12)&lt;$D3074,12,$D3074-SUM($K3072:U3072)),0)))),0),0)</f>
        <v>0</v>
      </c>
      <c r="W3072" s="565">
        <f ca="1">IF(AND($G3072,NOT(ISTEXT($G3071)),ISNUMBER(Poczatek),ISNUMBER(Koniec_Projekt)),IFERROR(IF($D3071=LataProjekcji,IF($F3071&gt;$E3074,$E3074,$F3071),IF($D3074&gt;=$E3074,(IF($D3071&lt;LataProjekcji,IF((SUM($K3072:V3072)+12)&lt;$E3074,12,$E3074-SUM($K3072:V3072)),0)),(IF($D3071&lt;LataProjekcji,IF((SUM($K3072:V3072)+12)&lt;$D3074,12,$D3074-SUM($K3072:V3072)),0)))),0),0)</f>
        <v>0</v>
      </c>
      <c r="X3072" s="565">
        <f ca="1">IF(AND($G3072,NOT(ISTEXT($G3071)),ISNUMBER(Poczatek),ISNUMBER(Koniec_Projekt)),IFERROR(IF($D3071=LataProjekcji,IF($F3071&gt;$E3074,$E3074,$F3071),IF($D3074&gt;=$E3074,(IF($D3071&lt;LataProjekcji,IF((SUM($K3072:W3072)+12)&lt;$E3074,12,$E3074-SUM($K3072:W3072)),0)),(IF($D3071&lt;LataProjekcji,IF((SUM($K3072:W3072)+12)&lt;$D3074,12,$D3074-SUM($K3072:W3072)),0)))),0),0)</f>
        <v>0</v>
      </c>
    </row>
    <row r="3073" spans="2:24" hidden="1">
      <c r="B3073" s="554" t="s">
        <v>806</v>
      </c>
      <c r="D3073" s="474">
        <f ca="1">D1921</f>
        <v>0</v>
      </c>
      <c r="E3073" s="474">
        <f ca="1">IF(D3072&gt;10,ROUND(D3073/12,2),D3073)</f>
        <v>0</v>
      </c>
      <c r="F3073" s="552">
        <f>Koniec_Projekt</f>
        <v>0</v>
      </c>
      <c r="G3073" s="330">
        <f>Miesiac_Koniec_Projekt</f>
        <v>0</v>
      </c>
      <c r="H3073" s="566" t="b">
        <f ca="1">SUM(K3073:X3073)=D3072</f>
        <v>1</v>
      </c>
      <c r="I3073" s="1" t="s">
        <v>739</v>
      </c>
      <c r="K3073" s="256">
        <f ca="1">IF(AND($G3072,NOT(ISTEXT($G3071)),ISNUMBER(Poczatek),ISNUMBER(Koniec_Projekt)),IFERROR(IF(LataProjekcji=$F3074,ROUND($D3072,0),ROUND(K3071*$E3073,0)),0),0)</f>
        <v>0</v>
      </c>
      <c r="L3073" s="5">
        <f ca="1">IF(AND($G3072,NOT(ISTEXT($G3071)),ISNUMBER(Poczatek),ISNUMBER(Koniec_Projekt)),IFERROR(IF(LataProjekcji=$F3074,ROUND($D3072-SUM(K3073:$K3073),0),ROUND(L3071*$E3073,0)),0),0)</f>
        <v>0</v>
      </c>
      <c r="M3073" s="5">
        <f ca="1">IF(AND($G3072,NOT(ISTEXT($G3071)),ISNUMBER(Poczatek),ISNUMBER(Koniec_Projekt)),IFERROR(IF(LataProjekcji=$F3074,ROUND($D3072-SUM($K3073:L3073),0),ROUND(M3071*$E3073,0)),0),0)</f>
        <v>0</v>
      </c>
      <c r="N3073" s="5">
        <f ca="1">IF(AND($G3072,NOT(ISTEXT($G3071)),ISNUMBER(Poczatek),ISNUMBER(Koniec_Projekt)),IFERROR(IF(LataProjekcji=$F3074,ROUND($D3072-SUM($K3073:M3073),0),ROUND(N3071*$E3073,0)),0),0)</f>
        <v>0</v>
      </c>
      <c r="O3073" s="5">
        <f ca="1">IF(AND($G3072,NOT(ISTEXT($G3071)),ISNUMBER(Poczatek),ISNUMBER(Koniec_Projekt)),IFERROR(IF(LataProjekcji=$F3074,ROUND($D3072-SUM($K3073:N3073),0),ROUND(O3071*$E3073,0)),0),0)</f>
        <v>0</v>
      </c>
      <c r="P3073" s="5">
        <f ca="1">IF(AND($G3072,NOT(ISTEXT($G3071)),ISNUMBER(Poczatek),ISNUMBER(Koniec_Projekt)),IFERROR(IF(LataProjekcji=$F3074,ROUND($D3072-SUM($K3073:O3073),0),ROUND(P3071*$E3073,0)),0),0)</f>
        <v>0</v>
      </c>
      <c r="Q3073" s="5">
        <f ca="1">IF(AND($G3072,NOT(ISTEXT($G3071)),ISNUMBER(Poczatek),ISNUMBER(Koniec_Projekt)),IFERROR(IF(LataProjekcji=$F3074,ROUND($D3072-SUM($K3073:P3073),0),ROUND(Q3071*$E3073,0)),0),0)</f>
        <v>0</v>
      </c>
      <c r="R3073" s="5">
        <f ca="1">IF(AND($G3072,NOT(ISTEXT($G3071)),ISNUMBER(Poczatek),ISNUMBER(Koniec_Projekt)),IFERROR(IF(LataProjekcji=$F3074,ROUND($D3072-SUM($K3073:Q3073),0),ROUND(R3071*$E3073,0)),0),0)</f>
        <v>0</v>
      </c>
      <c r="S3073" s="5">
        <f ca="1">IF(AND($G3072,NOT(ISTEXT($G3071)),ISNUMBER(Poczatek),ISNUMBER(Koniec_Projekt)),IFERROR(IF(LataProjekcji=$F3074,ROUND($D3072-SUM($K3073:R3073),0),ROUND(S3071*$E3073,0)),0),0)</f>
        <v>0</v>
      </c>
      <c r="T3073" s="5">
        <f ca="1">IF(AND($G3072,NOT(ISTEXT($G3071)),ISNUMBER(Poczatek),ISNUMBER(Koniec_Projekt)),IFERROR(IF(LataProjekcji=$F3074,ROUND($D3072-SUM($K3073:S3073),0),ROUND(T3071*$E3073,0)),0),0)</f>
        <v>0</v>
      </c>
      <c r="U3073" s="5">
        <f ca="1">IF(AND($G3072,NOT(ISTEXT($G3071)),ISNUMBER(Poczatek),ISNUMBER(Koniec_Projekt)),IFERROR(IF(LataProjekcji=$F3074,ROUND($D3072-SUM($K3073:T3073),0),ROUND(U3071*$E3073,0)),0),0)</f>
        <v>0</v>
      </c>
      <c r="V3073" s="5">
        <f ca="1">IF(AND($G3072,NOT(ISTEXT($G3071)),ISNUMBER(Poczatek),ISNUMBER(Koniec_Projekt)),IFERROR(IF(LataProjekcji=$F3074,ROUND($D3072-SUM($K3073:U3073),0),ROUND(V3071*$E3073,0)),0),0)</f>
        <v>0</v>
      </c>
      <c r="W3073" s="5">
        <f ca="1">IF(AND($G3072,NOT(ISTEXT($G3071)),ISNUMBER(Poczatek),ISNUMBER(Koniec_Projekt)),IFERROR(IF(LataProjekcji=$F3074,ROUND($D3072-SUM($K3073:V3073),0),ROUND(W3071*$E3073,0)),0),0)</f>
        <v>0</v>
      </c>
      <c r="X3073" s="5">
        <f ca="1">IF(AND($G3072,NOT(ISTEXT($G3071)),ISNUMBER(Poczatek),ISNUMBER(Koniec_Projekt)),IFERROR(IF(LataProjekcji=$F3074,ROUND($D3072-SUM($K3073:W3073),0),ROUND(X3071*$E3073,0)),0),0)</f>
        <v>0</v>
      </c>
    </row>
    <row r="3074" spans="2:24" hidden="1">
      <c r="B3074" s="554" t="s">
        <v>803</v>
      </c>
      <c r="D3074" s="1">
        <f ca="1">IFERROR(ROUNDUP(D3072/E3073,0),0)</f>
        <v>0</v>
      </c>
      <c r="E3074" s="1">
        <f ca="1">IF(D3074=0,0,DATEDIF(DATE(D3071,E3071,1),DATE(F3073,G3073,1),"m"))</f>
        <v>0</v>
      </c>
      <c r="F3074" s="1" t="str">
        <f ca="1">IFERROR(YEAR(G3071),"brak daty")</f>
        <v>brak daty</v>
      </c>
      <c r="G3074" s="1" t="str">
        <f ca="1">IFERROR(MONTH(G3071),"brak daty")</f>
        <v>brak daty</v>
      </c>
      <c r="I3074" s="1" t="s">
        <v>444</v>
      </c>
      <c r="K3074" s="5">
        <f ca="1">IF(AND($G3072,NOT(ISTEXT($G3071)),ISNUMBER(Poczatek),ISNUMBER(Koniec_Projekt)),IFERROR(IF(LataProjekcji=$F3073,IF(AND($G3073=$G3074,$F3073=$F3074),ROUND($D3072-SUM($K3074),0),ROUND(K3072*$E3073,0)),IF(LataProjekcji&gt;$F3073,0,ROUND(K3072*$E3073,0))),0),0)</f>
        <v>0</v>
      </c>
      <c r="L3074" s="5">
        <f ca="1">IF(AND($G3072,NOT(ISTEXT($G3071)),ISNUMBER(Poczatek),ISNUMBER(Koniec_Projekt)),IFERROR(IF(LataProjekcji=$F3073,IF(AND($G3073=$G3074,$F3073=$F3074),ROUND($D3072-SUM($K3074:K3074),0),ROUND(L3072*$E3073,0)),IF(LataProjekcji&gt;$F3073,0,ROUND(L3072*$E3073,0))),0),0)</f>
        <v>0</v>
      </c>
      <c r="M3074" s="5">
        <f ca="1">IF(AND($G3072,NOT(ISTEXT($G3071)),ISNUMBER(Poczatek),ISNUMBER(Koniec_Projekt)),IFERROR(IF(LataProjekcji=$F3073,IF(AND($G3073=$G3074,$F3073=$F3074),ROUND($D3072-SUM($K3074:L3074),0),ROUND(M3072*$E3073,0)),IF(LataProjekcji&gt;$F3073,0,ROUND(M3072*$E3073,0))),0),0)</f>
        <v>0</v>
      </c>
      <c r="N3074" s="5">
        <f ca="1">IF(AND($G3072,NOT(ISTEXT($G3071)),ISNUMBER(Poczatek),ISNUMBER(Koniec_Projekt)),IFERROR(IF(LataProjekcji=$F3073,IF(AND($G3073=$G3074,$F3073=$F3074),ROUND($D3072-SUM($K3074:M3074),0),ROUND(N3072*$E3073,0)),IF(LataProjekcji&gt;$F3073,0,ROUND(N3072*$E3073,0))),0),0)</f>
        <v>0</v>
      </c>
      <c r="O3074" s="5">
        <f ca="1">IF(AND($G3072,NOT(ISTEXT($G3071)),ISNUMBER(Poczatek),ISNUMBER(Koniec_Projekt)),IFERROR(IF(LataProjekcji=$F3073,IF(AND($G3073=$G3074,$F3073=$F3074),ROUND($D3072-SUM($K3074:N3074),0),ROUND(O3072*$E3073,0)),IF(LataProjekcji&gt;$F3073,0,ROUND(O3072*$E3073,0))),0),0)</f>
        <v>0</v>
      </c>
      <c r="P3074" s="5">
        <f ca="1">IF(AND($G3072,NOT(ISTEXT($G3071)),ISNUMBER(Poczatek),ISNUMBER(Koniec_Projekt)),IFERROR(IF(LataProjekcji=$F3073,IF(AND($G3073=$G3074,$F3073=$F3074),ROUND($D3072-SUM($K3074:O3074),0),ROUND(P3072*$E3073,0)),IF(LataProjekcji&gt;$F3073,0,ROUND(P3072*$E3073,0))),0),0)</f>
        <v>0</v>
      </c>
      <c r="Q3074" s="5">
        <f ca="1">IF(AND($G3072,NOT(ISTEXT($G3071)),ISNUMBER(Poczatek),ISNUMBER(Koniec_Projekt)),IFERROR(IF(LataProjekcji=$F3073,IF(AND($G3073=$G3074,$F3073=$F3074),ROUND($D3072-SUM($K3074:P3074),0),ROUND(Q3072*$E3073,0)),IF(LataProjekcji&gt;$F3073,0,ROUND(Q3072*$E3073,0))),0),0)</f>
        <v>0</v>
      </c>
      <c r="R3074" s="5">
        <f ca="1">IF(AND($G3072,NOT(ISTEXT($G3071)),ISNUMBER(Poczatek),ISNUMBER(Koniec_Projekt)),IFERROR(IF(LataProjekcji=$F3073,IF(AND($G3073=$G3074,$F3073=$F3074),ROUND($D3072-SUM($K3074:Q3074),0),ROUND(R3072*$E3073,0)),IF(LataProjekcji&gt;$F3073,0,ROUND(R3072*$E3073,0))),0),0)</f>
        <v>0</v>
      </c>
      <c r="S3074" s="5">
        <f ca="1">IF(AND($G3072,NOT(ISTEXT($G3071)),ISNUMBER(Poczatek),ISNUMBER(Koniec_Projekt)),IFERROR(IF(LataProjekcji=$F3073,IF(AND($G3073=$G3074,$F3073=$F3074),ROUND($D3072-SUM($K3074:R3074),0),ROUND(S3072*$E3073,0)),IF(LataProjekcji&gt;$F3073,0,ROUND(S3072*$E3073,0))),0),0)</f>
        <v>0</v>
      </c>
      <c r="T3074" s="5">
        <f ca="1">IF(AND($G3072,NOT(ISTEXT($G3071)),ISNUMBER(Poczatek),ISNUMBER(Koniec_Projekt)),IFERROR(IF(LataProjekcji=$F3073,IF(AND($G3073=$G3074,$F3073=$F3074),ROUND($D3072-SUM($K3074:S3074),0),ROUND(T3072*$E3073,0)),IF(LataProjekcji&gt;$F3073,0,ROUND(T3072*$E3073,0))),0),0)</f>
        <v>0</v>
      </c>
      <c r="U3074" s="5">
        <f ca="1">IF(AND($G3072,NOT(ISTEXT($G3071)),ISNUMBER(Poczatek),ISNUMBER(Koniec_Projekt)),IFERROR(IF(LataProjekcji=$F3073,IF(AND($G3073=$G3074,$F3073=$F3074),ROUND($D3072-SUM($K3074:T3074),0),ROUND(U3072*$E3073,0)),IF(LataProjekcji&gt;$F3073,0,ROUND(U3072*$E3073,0))),0),0)</f>
        <v>0</v>
      </c>
      <c r="V3074" s="5">
        <f ca="1">IF(AND($G3072,NOT(ISTEXT($G3071)),ISNUMBER(Poczatek),ISNUMBER(Koniec_Projekt)),IFERROR(IF(LataProjekcji=$F3073,IF(AND($G3073=$G3074,$F3073=$F3074),ROUND($D3072-SUM($K3074:U3074),0),ROUND(V3072*$E3073,0)),IF(LataProjekcji&gt;$F3073,0,ROUND(V3072*$E3073,0))),0),0)</f>
        <v>0</v>
      </c>
      <c r="W3074" s="5">
        <f ca="1">IF(AND($G3072,NOT(ISTEXT($G3071)),ISNUMBER(Poczatek),ISNUMBER(Koniec_Projekt)),IFERROR(IF(LataProjekcji=$F3073,IF(AND($G3073=$G3074,$F3073=$F3074),ROUND($D3072-SUM($K3074:V3074),0),ROUND(W3072*$E3073,0)),IF(LataProjekcji&gt;$F3073,0,ROUND(W3072*$E3073,0))),0),0)</f>
        <v>0</v>
      </c>
      <c r="X3074" s="5">
        <f ca="1">IF(AND($G3072,NOT(ISTEXT($G3071)),ISNUMBER(Poczatek),ISNUMBER(Koniec_Projekt)),IFERROR(IF(LataProjekcji=$F3073,IF(AND($G3073=$G3074,$F3073=$F3074),ROUND($D3072-SUM($K3074:W3074),0),ROUND(X3072*$E3073,0)),IF(LataProjekcji&gt;$F3073,0,ROUND(X3072*$E3073,0))),0),0)</f>
        <v>0</v>
      </c>
    </row>
    <row r="3075" spans="2:24" ht="12.75" hidden="1" thickBot="1">
      <c r="B3075" s="555" t="s">
        <v>804</v>
      </c>
      <c r="C3075" s="556"/>
      <c r="D3075" s="557">
        <f ca="1">IF(D3072&gt;10,ROUND((D3074-1)*E3073,0),E3073)</f>
        <v>0</v>
      </c>
      <c r="E3075" s="557">
        <f ca="1">D3072-D3075</f>
        <v>0</v>
      </c>
      <c r="F3075" s="556"/>
      <c r="G3075" s="556"/>
      <c r="H3075" s="556"/>
      <c r="I3075" s="556"/>
      <c r="J3075" s="556"/>
      <c r="K3075" s="556"/>
      <c r="L3075" s="556"/>
      <c r="M3075" s="556"/>
      <c r="N3075" s="556"/>
      <c r="O3075" s="556"/>
      <c r="P3075" s="556"/>
      <c r="Q3075" s="556"/>
      <c r="R3075" s="556"/>
      <c r="S3075" s="556"/>
      <c r="T3075" s="556"/>
      <c r="U3075" s="556"/>
      <c r="V3075" s="556"/>
      <c r="W3075" s="556"/>
      <c r="X3075" s="556"/>
    </row>
    <row r="3076" spans="2:24" ht="12.75" hidden="1" thickTop="1"/>
    <row r="3077" spans="2:24" ht="12.75" hidden="1" thickBot="1">
      <c r="B3077" s="558" t="str">
        <f ca="1">"nazwa ST: "&amp;B1925</f>
        <v>nazwa ST: 0</v>
      </c>
      <c r="C3077" s="558"/>
      <c r="D3077" s="559">
        <f>D1925</f>
        <v>311</v>
      </c>
      <c r="E3077" s="558"/>
      <c r="F3077" s="558"/>
      <c r="G3077" s="558"/>
      <c r="H3077" s="558"/>
      <c r="I3077" s="558"/>
      <c r="J3077" s="558"/>
      <c r="K3077" s="567" t="str">
        <f t="shared" ref="K3077:X3077" si="1818">LataProjekcji</f>
        <v>Uzupełnij dane</v>
      </c>
      <c r="L3077" s="567" t="str">
        <f t="shared" si="1818"/>
        <v/>
      </c>
      <c r="M3077" s="567" t="str">
        <f t="shared" si="1818"/>
        <v/>
      </c>
      <c r="N3077" s="567" t="str">
        <f t="shared" si="1818"/>
        <v/>
      </c>
      <c r="O3077" s="567" t="str">
        <f t="shared" si="1818"/>
        <v/>
      </c>
      <c r="P3077" s="567" t="str">
        <f t="shared" si="1818"/>
        <v/>
      </c>
      <c r="Q3077" s="567" t="str">
        <f t="shared" si="1818"/>
        <v/>
      </c>
      <c r="R3077" s="567" t="str">
        <f t="shared" si="1818"/>
        <v/>
      </c>
      <c r="S3077" s="567" t="str">
        <f t="shared" si="1818"/>
        <v/>
      </c>
      <c r="T3077" s="567" t="str">
        <f t="shared" si="1818"/>
        <v/>
      </c>
      <c r="U3077" s="567" t="str">
        <f t="shared" si="1818"/>
        <v/>
      </c>
      <c r="V3077" s="567" t="str">
        <f t="shared" si="1818"/>
        <v/>
      </c>
      <c r="W3077" s="567" t="str">
        <f t="shared" si="1818"/>
        <v/>
      </c>
      <c r="X3077" s="567" t="str">
        <f t="shared" si="1818"/>
        <v/>
      </c>
    </row>
    <row r="3078" spans="2:24" hidden="1">
      <c r="B3078" s="554" t="s">
        <v>805</v>
      </c>
      <c r="D3078" s="1">
        <f ca="1">D1926</f>
        <v>1900</v>
      </c>
      <c r="E3078" s="1">
        <f ca="1">E1926</f>
        <v>1</v>
      </c>
      <c r="F3078" s="1">
        <f ca="1">IF(D3079&gt;10,F1926,1)</f>
        <v>1</v>
      </c>
      <c r="G3078" s="553" t="str">
        <f ca="1">IF(ISBLANK(OFFSET($E$269,$D3077,0)),"brak daty",IF(D3079&gt;10,EDATE(OFFSET($E$269,$D3077,0),D3081),DATE(D3078,E3078,1)))</f>
        <v>brak daty</v>
      </c>
      <c r="H3078" s="566" t="b">
        <f ca="1">SUM(K3078:X3078)=D3081</f>
        <v>1</v>
      </c>
      <c r="I3078" s="1" t="s">
        <v>801</v>
      </c>
      <c r="K3078" s="5">
        <f ca="1">IF(AND($G3079,NOT(ISTEXT($G3078)),ISNUMBER(Poczatek),ISNUMBER(Koniec_Projekt)),IFERROR(IF($D3078=LataProjekcji,$F3078,IF($D3078&lt;LataProjekcji,IF((SUM(K3078)+12)&lt;$D3081,12,$D3081-SUM(K3078)),0)),0),0)</f>
        <v>0</v>
      </c>
      <c r="L3078" s="5">
        <f ca="1">IF(AND($G3079,NOT(ISTEXT($G3078)),ISNUMBER(Poczatek),ISNUMBER(Koniec_Projekt)),IFERROR(IF($D3078=LataProjekcji,$F3078,IF($D3078&lt;LataProjekcji,IF((SUM($K3078:K3078)+12)&lt;$D3081,12,$D3081-SUM($K3078:K3078)),0)),0),0)</f>
        <v>0</v>
      </c>
      <c r="M3078" s="5">
        <f ca="1">IF(AND($G3079,NOT(ISTEXT($G3078)),ISNUMBER(Poczatek),ISNUMBER(Koniec_Projekt)),IFERROR(IF($D3078=LataProjekcji,$F3078,IF($D3078&lt;LataProjekcji,IF((SUM($K3078:L3078)+12)&lt;$D3081,12,$D3081-SUM($K3078:L3078)),0)),0),0)</f>
        <v>0</v>
      </c>
      <c r="N3078" s="5">
        <f ca="1">IF(AND($G3079,NOT(ISTEXT($G3078)),ISNUMBER(Poczatek),ISNUMBER(Koniec_Projekt)),IFERROR(IF($D3078=LataProjekcji,$F3078,IF($D3078&lt;LataProjekcji,IF((SUM($K3078:M3078)+12)&lt;$D3081,12,$D3081-SUM($K3078:M3078)),0)),0),0)</f>
        <v>0</v>
      </c>
      <c r="O3078" s="5">
        <f ca="1">IF(AND($G3079,NOT(ISTEXT($G3078)),ISNUMBER(Poczatek),ISNUMBER(Koniec_Projekt)),IFERROR(IF($D3078=LataProjekcji,$F3078,IF($D3078&lt;LataProjekcji,IF((SUM($K3078:N3078)+12)&lt;$D3081,12,$D3081-SUM($K3078:N3078)),0)),0),0)</f>
        <v>0</v>
      </c>
      <c r="P3078" s="5">
        <f ca="1">IF(AND($G3079,NOT(ISTEXT($G3078)),ISNUMBER(Poczatek),ISNUMBER(Koniec_Projekt)),IFERROR(IF($D3078=LataProjekcji,$F3078,IF($D3078&lt;LataProjekcji,IF((SUM($K3078:O3078)+12)&lt;$D3081,12,$D3081-SUM($K3078:O3078)),0)),0),0)</f>
        <v>0</v>
      </c>
      <c r="Q3078" s="5">
        <f ca="1">IF(AND($G3079,NOT(ISTEXT($G3078)),ISNUMBER(Poczatek),ISNUMBER(Koniec_Projekt)),IFERROR(IF($D3078=LataProjekcji,$F3078,IF($D3078&lt;LataProjekcji,IF((SUM($K3078:P3078)+12)&lt;$D3081,12,$D3081-SUM($K3078:P3078)),0)),0),0)</f>
        <v>0</v>
      </c>
      <c r="R3078" s="5">
        <f ca="1">IF(AND($G3079,NOT(ISTEXT($G3078)),ISNUMBER(Poczatek),ISNUMBER(Koniec_Projekt)),IFERROR(IF($D3078=LataProjekcji,$F3078,IF($D3078&lt;LataProjekcji,IF((SUM($K3078:Q3078)+12)&lt;$D3081,12,$D3081-SUM($K3078:Q3078)),0)),0),0)</f>
        <v>0</v>
      </c>
      <c r="S3078" s="5">
        <f ca="1">IF(AND($G3079,NOT(ISTEXT($G3078)),ISNUMBER(Poczatek),ISNUMBER(Koniec_Projekt)),IFERROR(IF($D3078=LataProjekcji,$F3078,IF($D3078&lt;LataProjekcji,IF((SUM($K3078:R3078)+12)&lt;$D3081,12,$D3081-SUM($K3078:R3078)),0)),0),0)</f>
        <v>0</v>
      </c>
      <c r="T3078" s="5">
        <f ca="1">IF(AND($G3079,NOT(ISTEXT($G3078)),ISNUMBER(Poczatek),ISNUMBER(Koniec_Projekt)),IFERROR(IF($D3078=LataProjekcji,$F3078,IF($D3078&lt;LataProjekcji,IF((SUM($K3078:S3078)+12)&lt;$D3081,12,$D3081-SUM($K3078:S3078)),0)),0),0)</f>
        <v>0</v>
      </c>
      <c r="U3078" s="5">
        <f ca="1">IF(AND($G3079,NOT(ISTEXT($G3078)),ISNUMBER(Poczatek),ISNUMBER(Koniec_Projekt)),IFERROR(IF($D3078=LataProjekcji,$F3078,IF($D3078&lt;LataProjekcji,IF((SUM($K3078:T3078)+12)&lt;$D3081,12,$D3081-SUM($K3078:T3078)),0)),0),0)</f>
        <v>0</v>
      </c>
      <c r="V3078" s="5">
        <f ca="1">IF(AND($G3079,NOT(ISTEXT($G3078)),ISNUMBER(Poczatek),ISNUMBER(Koniec_Projekt)),IFERROR(IF($D3078=LataProjekcji,$F3078,IF($D3078&lt;LataProjekcji,IF((SUM($K3078:U3078)+12)&lt;$D3081,12,$D3081-SUM($K3078:U3078)),0)),0),0)</f>
        <v>0</v>
      </c>
      <c r="W3078" s="5">
        <f ca="1">IF(AND($G3079,NOT(ISTEXT($G3078)),ISNUMBER(Poczatek),ISNUMBER(Koniec_Projekt)),IFERROR(IF($D3078=LataProjekcji,$F3078,IF($D3078&lt;LataProjekcji,IF((SUM($K3078:V3078)+12)&lt;$D3081,12,$D3081-SUM($K3078:V3078)),0)),0),0)</f>
        <v>0</v>
      </c>
      <c r="X3078" s="5">
        <f ca="1">IF(AND($G3079,NOT(ISTEXT($G3078)),ISNUMBER(Poczatek),ISNUMBER(Koniec_Projekt)),IFERROR(IF($D3078=LataProjekcji,$F3078,IF($D3078&lt;LataProjekcji,IF((SUM($K3078:W3078)+12)&lt;$D3081,12,$D3081-SUM($K3078:W3078)),0)),0),0)</f>
        <v>0</v>
      </c>
    </row>
    <row r="3079" spans="2:24" hidden="1">
      <c r="B3079" s="554" t="s">
        <v>807</v>
      </c>
      <c r="D3079" s="5">
        <f ca="1">D1927</f>
        <v>0</v>
      </c>
      <c r="E3079" s="474">
        <f ca="1">E1927</f>
        <v>0</v>
      </c>
      <c r="F3079" s="474">
        <f ca="1">F1927</f>
        <v>0</v>
      </c>
      <c r="G3079" s="1" t="b">
        <f>NOT(ISBLANK(am_transport))</f>
        <v>0</v>
      </c>
      <c r="H3079" s="566" t="b">
        <f ca="1">SUM(K3079:X3079)=E3081</f>
        <v>1</v>
      </c>
      <c r="I3079" s="1" t="s">
        <v>802</v>
      </c>
      <c r="K3079" s="565">
        <f ca="1">IF(AND($G3079,NOT(ISTEXT($G3078)),ISNUMBER(Poczatek),ISNUMBER(Koniec_Projekt)),IFERROR(IF($D3078=LataProjekcji,IF($F3078&gt;$E3081,$E3081,$F3078),IF($D3081&gt;=$E3081,(IF($D3078&lt;LataProjekcji,IF((SUM(J3079:$K3079)+12)&lt;$E3081,12,$E3081-SUM(J3079:$K3079)),0)),(IF($D3078&lt;LataProjekcji,IF((SUM(J3079:$K3079)+12)&lt;$D3081,12,$D3081-SUM(J3079:$K3079)),0)))),0),0)</f>
        <v>0</v>
      </c>
      <c r="L3079" s="565">
        <f ca="1">IF(AND($G3079,NOT(ISTEXT($G3078)),ISNUMBER(Poczatek),ISNUMBER(Koniec_Projekt)),IFERROR(IF($D3078=LataProjekcji,IF($F3078&gt;$E3081,$E3081,$F3078),IF($D3081&gt;=$E3081,(IF($D3078&lt;LataProjekcji,IF((SUM($K3079:K3079)+12)&lt;$E3081,12,$E3081-SUM($K3079:K3079)),0)),(IF($D3078&lt;LataProjekcji,IF((SUM($K3079:K3079)+12)&lt;$D3081,12,$D3081-SUM($K3079:K3079)),0)))),0),0)</f>
        <v>0</v>
      </c>
      <c r="M3079" s="565">
        <f ca="1">IF(AND($G3079,NOT(ISTEXT($G3078)),ISNUMBER(Poczatek),ISNUMBER(Koniec_Projekt)),IFERROR(IF($D3078=LataProjekcji,IF($F3078&gt;$E3081,$E3081,$F3078),IF($D3081&gt;=$E3081,(IF($D3078&lt;LataProjekcji,IF((SUM($K3079:L3079)+12)&lt;$E3081,12,$E3081-SUM($K3079:L3079)),0)),(IF($D3078&lt;LataProjekcji,IF((SUM($K3079:L3079)+12)&lt;$D3081,12,$D3081-SUM($K3079:L3079)),0)))),0),0)</f>
        <v>0</v>
      </c>
      <c r="N3079" s="565">
        <f ca="1">IF(AND($G3079,NOT(ISTEXT($G3078)),ISNUMBER(Poczatek),ISNUMBER(Koniec_Projekt)),IFERROR(IF($D3078=LataProjekcji,IF($F3078&gt;$E3081,$E3081,$F3078),IF($D3081&gt;=$E3081,(IF($D3078&lt;LataProjekcji,IF((SUM($K3079:M3079)+12)&lt;$E3081,12,$E3081-SUM($K3079:M3079)),0)),(IF($D3078&lt;LataProjekcji,IF((SUM($K3079:M3079)+12)&lt;$D3081,12,$D3081-SUM($K3079:M3079)),0)))),0),0)</f>
        <v>0</v>
      </c>
      <c r="O3079" s="565">
        <f ca="1">IF(AND($G3079,NOT(ISTEXT($G3078)),ISNUMBER(Poczatek),ISNUMBER(Koniec_Projekt)),IFERROR(IF($D3078=LataProjekcji,IF($F3078&gt;$E3081,$E3081,$F3078),IF($D3081&gt;=$E3081,(IF($D3078&lt;LataProjekcji,IF((SUM($K3079:N3079)+12)&lt;$E3081,12,$E3081-SUM($K3079:N3079)),0)),(IF($D3078&lt;LataProjekcji,IF((SUM($K3079:N3079)+12)&lt;$D3081,12,$D3081-SUM($K3079:N3079)),0)))),0),0)</f>
        <v>0</v>
      </c>
      <c r="P3079" s="565">
        <f ca="1">IF(AND($G3079,NOT(ISTEXT($G3078)),ISNUMBER(Poczatek),ISNUMBER(Koniec_Projekt)),IFERROR(IF($D3078=LataProjekcji,IF($F3078&gt;$E3081,$E3081,$F3078),IF($D3081&gt;=$E3081,(IF($D3078&lt;LataProjekcji,IF((SUM($K3079:O3079)+12)&lt;$E3081,12,$E3081-SUM($K3079:O3079)),0)),(IF($D3078&lt;LataProjekcji,IF((SUM($K3079:O3079)+12)&lt;$D3081,12,$D3081-SUM($K3079:O3079)),0)))),0),0)</f>
        <v>0</v>
      </c>
      <c r="Q3079" s="565">
        <f ca="1">IF(AND($G3079,NOT(ISTEXT($G3078)),ISNUMBER(Poczatek),ISNUMBER(Koniec_Projekt)),IFERROR(IF($D3078=LataProjekcji,IF($F3078&gt;$E3081,$E3081,$F3078),IF($D3081&gt;=$E3081,(IF($D3078&lt;LataProjekcji,IF((SUM($K3079:P3079)+12)&lt;$E3081,12,$E3081-SUM($K3079:P3079)),0)),(IF($D3078&lt;LataProjekcji,IF((SUM($K3079:P3079)+12)&lt;$D3081,12,$D3081-SUM($K3079:P3079)),0)))),0),0)</f>
        <v>0</v>
      </c>
      <c r="R3079" s="565">
        <f ca="1">IF(AND($G3079,NOT(ISTEXT($G3078)),ISNUMBER(Poczatek),ISNUMBER(Koniec_Projekt)),IFERROR(IF($D3078=LataProjekcji,IF($F3078&gt;$E3081,$E3081,$F3078),IF($D3081&gt;=$E3081,(IF($D3078&lt;LataProjekcji,IF((SUM($K3079:Q3079)+12)&lt;$E3081,12,$E3081-SUM($K3079:Q3079)),0)),(IF($D3078&lt;LataProjekcji,IF((SUM($K3079:Q3079)+12)&lt;$D3081,12,$D3081-SUM($K3079:Q3079)),0)))),0),0)</f>
        <v>0</v>
      </c>
      <c r="S3079" s="565">
        <f ca="1">IF(AND($G3079,NOT(ISTEXT($G3078)),ISNUMBER(Poczatek),ISNUMBER(Koniec_Projekt)),IFERROR(IF($D3078=LataProjekcji,IF($F3078&gt;$E3081,$E3081,$F3078),IF($D3081&gt;=$E3081,(IF($D3078&lt;LataProjekcji,IF((SUM($K3079:R3079)+12)&lt;$E3081,12,$E3081-SUM($K3079:R3079)),0)),(IF($D3078&lt;LataProjekcji,IF((SUM($K3079:R3079)+12)&lt;$D3081,12,$D3081-SUM($K3079:R3079)),0)))),0),0)</f>
        <v>0</v>
      </c>
      <c r="T3079" s="565">
        <f ca="1">IF(AND($G3079,NOT(ISTEXT($G3078)),ISNUMBER(Poczatek),ISNUMBER(Koniec_Projekt)),IFERROR(IF($D3078=LataProjekcji,IF($F3078&gt;$E3081,$E3081,$F3078),IF($D3081&gt;=$E3081,(IF($D3078&lt;LataProjekcji,IF((SUM($K3079:S3079)+12)&lt;$E3081,12,$E3081-SUM($K3079:S3079)),0)),(IF($D3078&lt;LataProjekcji,IF((SUM($K3079:S3079)+12)&lt;$D3081,12,$D3081-SUM($K3079:S3079)),0)))),0),0)</f>
        <v>0</v>
      </c>
      <c r="U3079" s="565">
        <f ca="1">IF(AND($G3079,NOT(ISTEXT($G3078)),ISNUMBER(Poczatek),ISNUMBER(Koniec_Projekt)),IFERROR(IF($D3078=LataProjekcji,IF($F3078&gt;$E3081,$E3081,$F3078),IF($D3081&gt;=$E3081,(IF($D3078&lt;LataProjekcji,IF((SUM($K3079:T3079)+12)&lt;$E3081,12,$E3081-SUM($K3079:T3079)),0)),(IF($D3078&lt;LataProjekcji,IF((SUM($K3079:T3079)+12)&lt;$D3081,12,$D3081-SUM($K3079:T3079)),0)))),0),0)</f>
        <v>0</v>
      </c>
      <c r="V3079" s="565">
        <f ca="1">IF(AND($G3079,NOT(ISTEXT($G3078)),ISNUMBER(Poczatek),ISNUMBER(Koniec_Projekt)),IFERROR(IF($D3078=LataProjekcji,IF($F3078&gt;$E3081,$E3081,$F3078),IF($D3081&gt;=$E3081,(IF($D3078&lt;LataProjekcji,IF((SUM($K3079:U3079)+12)&lt;$E3081,12,$E3081-SUM($K3079:U3079)),0)),(IF($D3078&lt;LataProjekcji,IF((SUM($K3079:U3079)+12)&lt;$D3081,12,$D3081-SUM($K3079:U3079)),0)))),0),0)</f>
        <v>0</v>
      </c>
      <c r="W3079" s="565">
        <f ca="1">IF(AND($G3079,NOT(ISTEXT($G3078)),ISNUMBER(Poczatek),ISNUMBER(Koniec_Projekt)),IFERROR(IF($D3078=LataProjekcji,IF($F3078&gt;$E3081,$E3081,$F3078),IF($D3081&gt;=$E3081,(IF($D3078&lt;LataProjekcji,IF((SUM($K3079:V3079)+12)&lt;$E3081,12,$E3081-SUM($K3079:V3079)),0)),(IF($D3078&lt;LataProjekcji,IF((SUM($K3079:V3079)+12)&lt;$D3081,12,$D3081-SUM($K3079:V3079)),0)))),0),0)</f>
        <v>0</v>
      </c>
      <c r="X3079" s="565">
        <f ca="1">IF(AND($G3079,NOT(ISTEXT($G3078)),ISNUMBER(Poczatek),ISNUMBER(Koniec_Projekt)),IFERROR(IF($D3078=LataProjekcji,IF($F3078&gt;$E3081,$E3081,$F3078),IF($D3081&gt;=$E3081,(IF($D3078&lt;LataProjekcji,IF((SUM($K3079:W3079)+12)&lt;$E3081,12,$E3081-SUM($K3079:W3079)),0)),(IF($D3078&lt;LataProjekcji,IF((SUM($K3079:W3079)+12)&lt;$D3081,12,$D3081-SUM($K3079:W3079)),0)))),0),0)</f>
        <v>0</v>
      </c>
    </row>
    <row r="3080" spans="2:24" hidden="1">
      <c r="B3080" s="554" t="s">
        <v>806</v>
      </c>
      <c r="D3080" s="474">
        <f ca="1">D1928</f>
        <v>0</v>
      </c>
      <c r="E3080" s="474">
        <f ca="1">IF(D3079&gt;10,ROUND(D3080/12,2),D3080)</f>
        <v>0</v>
      </c>
      <c r="F3080" s="552">
        <f>Koniec_Projekt</f>
        <v>0</v>
      </c>
      <c r="G3080" s="330">
        <f>Miesiac_Koniec_Projekt</f>
        <v>0</v>
      </c>
      <c r="H3080" s="566" t="b">
        <f ca="1">SUM(K3080:X3080)=D3079</f>
        <v>1</v>
      </c>
      <c r="I3080" s="1" t="s">
        <v>739</v>
      </c>
      <c r="K3080" s="256">
        <f ca="1">IF(AND($G3079,NOT(ISTEXT($G3078)),ISNUMBER(Poczatek),ISNUMBER(Koniec_Projekt)),IFERROR(IF(LataProjekcji=$F3081,ROUND($D3079,0),ROUND(K3078*$E3080,0)),0),0)</f>
        <v>0</v>
      </c>
      <c r="L3080" s="5">
        <f ca="1">IF(AND($G3079,NOT(ISTEXT($G3078)),ISNUMBER(Poczatek),ISNUMBER(Koniec_Projekt)),IFERROR(IF(LataProjekcji=$F3081,ROUND($D3079-SUM(K3080:$K3080),0),ROUND(L3078*$E3080,0)),0),0)</f>
        <v>0</v>
      </c>
      <c r="M3080" s="5">
        <f ca="1">IF(AND($G3079,NOT(ISTEXT($G3078)),ISNUMBER(Poczatek),ISNUMBER(Koniec_Projekt)),IFERROR(IF(LataProjekcji=$F3081,ROUND($D3079-SUM($K3080:L3080),0),ROUND(M3078*$E3080,0)),0),0)</f>
        <v>0</v>
      </c>
      <c r="N3080" s="5">
        <f ca="1">IF(AND($G3079,NOT(ISTEXT($G3078)),ISNUMBER(Poczatek),ISNUMBER(Koniec_Projekt)),IFERROR(IF(LataProjekcji=$F3081,ROUND($D3079-SUM($K3080:M3080),0),ROUND(N3078*$E3080,0)),0),0)</f>
        <v>0</v>
      </c>
      <c r="O3080" s="5">
        <f ca="1">IF(AND($G3079,NOT(ISTEXT($G3078)),ISNUMBER(Poczatek),ISNUMBER(Koniec_Projekt)),IFERROR(IF(LataProjekcji=$F3081,ROUND($D3079-SUM($K3080:N3080),0),ROUND(O3078*$E3080,0)),0),0)</f>
        <v>0</v>
      </c>
      <c r="P3080" s="5">
        <f ca="1">IF(AND($G3079,NOT(ISTEXT($G3078)),ISNUMBER(Poczatek),ISNUMBER(Koniec_Projekt)),IFERROR(IF(LataProjekcji=$F3081,ROUND($D3079-SUM($K3080:O3080),0),ROUND(P3078*$E3080,0)),0),0)</f>
        <v>0</v>
      </c>
      <c r="Q3080" s="5">
        <f ca="1">IF(AND($G3079,NOT(ISTEXT($G3078)),ISNUMBER(Poczatek),ISNUMBER(Koniec_Projekt)),IFERROR(IF(LataProjekcji=$F3081,ROUND($D3079-SUM($K3080:P3080),0),ROUND(Q3078*$E3080,0)),0),0)</f>
        <v>0</v>
      </c>
      <c r="R3080" s="5">
        <f ca="1">IF(AND($G3079,NOT(ISTEXT($G3078)),ISNUMBER(Poczatek),ISNUMBER(Koniec_Projekt)),IFERROR(IF(LataProjekcji=$F3081,ROUND($D3079-SUM($K3080:Q3080),0),ROUND(R3078*$E3080,0)),0),0)</f>
        <v>0</v>
      </c>
      <c r="S3080" s="5">
        <f ca="1">IF(AND($G3079,NOT(ISTEXT($G3078)),ISNUMBER(Poczatek),ISNUMBER(Koniec_Projekt)),IFERROR(IF(LataProjekcji=$F3081,ROUND($D3079-SUM($K3080:R3080),0),ROUND(S3078*$E3080,0)),0),0)</f>
        <v>0</v>
      </c>
      <c r="T3080" s="5">
        <f ca="1">IF(AND($G3079,NOT(ISTEXT($G3078)),ISNUMBER(Poczatek),ISNUMBER(Koniec_Projekt)),IFERROR(IF(LataProjekcji=$F3081,ROUND($D3079-SUM($K3080:S3080),0),ROUND(T3078*$E3080,0)),0),0)</f>
        <v>0</v>
      </c>
      <c r="U3080" s="5">
        <f ca="1">IF(AND($G3079,NOT(ISTEXT($G3078)),ISNUMBER(Poczatek),ISNUMBER(Koniec_Projekt)),IFERROR(IF(LataProjekcji=$F3081,ROUND($D3079-SUM($K3080:T3080),0),ROUND(U3078*$E3080,0)),0),0)</f>
        <v>0</v>
      </c>
      <c r="V3080" s="5">
        <f ca="1">IF(AND($G3079,NOT(ISTEXT($G3078)),ISNUMBER(Poczatek),ISNUMBER(Koniec_Projekt)),IFERROR(IF(LataProjekcji=$F3081,ROUND($D3079-SUM($K3080:U3080),0),ROUND(V3078*$E3080,0)),0),0)</f>
        <v>0</v>
      </c>
      <c r="W3080" s="5">
        <f ca="1">IF(AND($G3079,NOT(ISTEXT($G3078)),ISNUMBER(Poczatek),ISNUMBER(Koniec_Projekt)),IFERROR(IF(LataProjekcji=$F3081,ROUND($D3079-SUM($K3080:V3080),0),ROUND(W3078*$E3080,0)),0),0)</f>
        <v>0</v>
      </c>
      <c r="X3080" s="5">
        <f ca="1">IF(AND($G3079,NOT(ISTEXT($G3078)),ISNUMBER(Poczatek),ISNUMBER(Koniec_Projekt)),IFERROR(IF(LataProjekcji=$F3081,ROUND($D3079-SUM($K3080:W3080),0),ROUND(X3078*$E3080,0)),0),0)</f>
        <v>0</v>
      </c>
    </row>
    <row r="3081" spans="2:24" hidden="1">
      <c r="B3081" s="554" t="s">
        <v>803</v>
      </c>
      <c r="D3081" s="1">
        <f ca="1">IFERROR(ROUNDUP(D3079/E3080,0),0)</f>
        <v>0</v>
      </c>
      <c r="E3081" s="1">
        <f ca="1">IF(D3081=0,0,DATEDIF(DATE(D3078,E3078,1),DATE(F3080,G3080,1),"m"))</f>
        <v>0</v>
      </c>
      <c r="F3081" s="1" t="str">
        <f ca="1">IFERROR(YEAR(G3078),"brak daty")</f>
        <v>brak daty</v>
      </c>
      <c r="G3081" s="1" t="str">
        <f ca="1">IFERROR(MONTH(G3078),"brak daty")</f>
        <v>brak daty</v>
      </c>
      <c r="I3081" s="1" t="s">
        <v>444</v>
      </c>
      <c r="K3081" s="5">
        <f ca="1">IF(AND($G3079,NOT(ISTEXT($G3078)),ISNUMBER(Poczatek),ISNUMBER(Koniec_Projekt)),IFERROR(IF(LataProjekcji=$F3080,IF(AND($G3080=$G3081,$F3080=$F3081),ROUND($D3079-SUM($K3081),0),ROUND(K3079*$E3080,0)),IF(LataProjekcji&gt;$F3080,0,ROUND(K3079*$E3080,0))),0),0)</f>
        <v>0</v>
      </c>
      <c r="L3081" s="5">
        <f ca="1">IF(AND($G3079,NOT(ISTEXT($G3078)),ISNUMBER(Poczatek),ISNUMBER(Koniec_Projekt)),IFERROR(IF(LataProjekcji=$F3080,IF(AND($G3080=$G3081,$F3080=$F3081),ROUND($D3079-SUM($K3081:K3081),0),ROUND(L3079*$E3080,0)),IF(LataProjekcji&gt;$F3080,0,ROUND(L3079*$E3080,0))),0),0)</f>
        <v>0</v>
      </c>
      <c r="M3081" s="5">
        <f ca="1">IF(AND($G3079,NOT(ISTEXT($G3078)),ISNUMBER(Poczatek),ISNUMBER(Koniec_Projekt)),IFERROR(IF(LataProjekcji=$F3080,IF(AND($G3080=$G3081,$F3080=$F3081),ROUND($D3079-SUM($K3081:L3081),0),ROUND(M3079*$E3080,0)),IF(LataProjekcji&gt;$F3080,0,ROUND(M3079*$E3080,0))),0),0)</f>
        <v>0</v>
      </c>
      <c r="N3081" s="5">
        <f ca="1">IF(AND($G3079,NOT(ISTEXT($G3078)),ISNUMBER(Poczatek),ISNUMBER(Koniec_Projekt)),IFERROR(IF(LataProjekcji=$F3080,IF(AND($G3080=$G3081,$F3080=$F3081),ROUND($D3079-SUM($K3081:M3081),0),ROUND(N3079*$E3080,0)),IF(LataProjekcji&gt;$F3080,0,ROUND(N3079*$E3080,0))),0),0)</f>
        <v>0</v>
      </c>
      <c r="O3081" s="5">
        <f ca="1">IF(AND($G3079,NOT(ISTEXT($G3078)),ISNUMBER(Poczatek),ISNUMBER(Koniec_Projekt)),IFERROR(IF(LataProjekcji=$F3080,IF(AND($G3080=$G3081,$F3080=$F3081),ROUND($D3079-SUM($K3081:N3081),0),ROUND(O3079*$E3080,0)),IF(LataProjekcji&gt;$F3080,0,ROUND(O3079*$E3080,0))),0),0)</f>
        <v>0</v>
      </c>
      <c r="P3081" s="5">
        <f ca="1">IF(AND($G3079,NOT(ISTEXT($G3078)),ISNUMBER(Poczatek),ISNUMBER(Koniec_Projekt)),IFERROR(IF(LataProjekcji=$F3080,IF(AND($G3080=$G3081,$F3080=$F3081),ROUND($D3079-SUM($K3081:O3081),0),ROUND(P3079*$E3080,0)),IF(LataProjekcji&gt;$F3080,0,ROUND(P3079*$E3080,0))),0),0)</f>
        <v>0</v>
      </c>
      <c r="Q3081" s="5">
        <f ca="1">IF(AND($G3079,NOT(ISTEXT($G3078)),ISNUMBER(Poczatek),ISNUMBER(Koniec_Projekt)),IFERROR(IF(LataProjekcji=$F3080,IF(AND($G3080=$G3081,$F3080=$F3081),ROUND($D3079-SUM($K3081:P3081),0),ROUND(Q3079*$E3080,0)),IF(LataProjekcji&gt;$F3080,0,ROUND(Q3079*$E3080,0))),0),0)</f>
        <v>0</v>
      </c>
      <c r="R3081" s="5">
        <f ca="1">IF(AND($G3079,NOT(ISTEXT($G3078)),ISNUMBER(Poczatek),ISNUMBER(Koniec_Projekt)),IFERROR(IF(LataProjekcji=$F3080,IF(AND($G3080=$G3081,$F3080=$F3081),ROUND($D3079-SUM($K3081:Q3081),0),ROUND(R3079*$E3080,0)),IF(LataProjekcji&gt;$F3080,0,ROUND(R3079*$E3080,0))),0),0)</f>
        <v>0</v>
      </c>
      <c r="S3081" s="5">
        <f ca="1">IF(AND($G3079,NOT(ISTEXT($G3078)),ISNUMBER(Poczatek),ISNUMBER(Koniec_Projekt)),IFERROR(IF(LataProjekcji=$F3080,IF(AND($G3080=$G3081,$F3080=$F3081),ROUND($D3079-SUM($K3081:R3081),0),ROUND(S3079*$E3080,0)),IF(LataProjekcji&gt;$F3080,0,ROUND(S3079*$E3080,0))),0),0)</f>
        <v>0</v>
      </c>
      <c r="T3081" s="5">
        <f ca="1">IF(AND($G3079,NOT(ISTEXT($G3078)),ISNUMBER(Poczatek),ISNUMBER(Koniec_Projekt)),IFERROR(IF(LataProjekcji=$F3080,IF(AND($G3080=$G3081,$F3080=$F3081),ROUND($D3079-SUM($K3081:S3081),0),ROUND(T3079*$E3080,0)),IF(LataProjekcji&gt;$F3080,0,ROUND(T3079*$E3080,0))),0),0)</f>
        <v>0</v>
      </c>
      <c r="U3081" s="5">
        <f ca="1">IF(AND($G3079,NOT(ISTEXT($G3078)),ISNUMBER(Poczatek),ISNUMBER(Koniec_Projekt)),IFERROR(IF(LataProjekcji=$F3080,IF(AND($G3080=$G3081,$F3080=$F3081),ROUND($D3079-SUM($K3081:T3081),0),ROUND(U3079*$E3080,0)),IF(LataProjekcji&gt;$F3080,0,ROUND(U3079*$E3080,0))),0),0)</f>
        <v>0</v>
      </c>
      <c r="V3081" s="5">
        <f ca="1">IF(AND($G3079,NOT(ISTEXT($G3078)),ISNUMBER(Poczatek),ISNUMBER(Koniec_Projekt)),IFERROR(IF(LataProjekcji=$F3080,IF(AND($G3080=$G3081,$F3080=$F3081),ROUND($D3079-SUM($K3081:U3081),0),ROUND(V3079*$E3080,0)),IF(LataProjekcji&gt;$F3080,0,ROUND(V3079*$E3080,0))),0),0)</f>
        <v>0</v>
      </c>
      <c r="W3081" s="5">
        <f ca="1">IF(AND($G3079,NOT(ISTEXT($G3078)),ISNUMBER(Poczatek),ISNUMBER(Koniec_Projekt)),IFERROR(IF(LataProjekcji=$F3080,IF(AND($G3080=$G3081,$F3080=$F3081),ROUND($D3079-SUM($K3081:V3081),0),ROUND(W3079*$E3080,0)),IF(LataProjekcji&gt;$F3080,0,ROUND(W3079*$E3080,0))),0),0)</f>
        <v>0</v>
      </c>
      <c r="X3081" s="5">
        <f ca="1">IF(AND($G3079,NOT(ISTEXT($G3078)),ISNUMBER(Poczatek),ISNUMBER(Koniec_Projekt)),IFERROR(IF(LataProjekcji=$F3080,IF(AND($G3080=$G3081,$F3080=$F3081),ROUND($D3079-SUM($K3081:W3081),0),ROUND(X3079*$E3080,0)),IF(LataProjekcji&gt;$F3080,0,ROUND(X3079*$E3080,0))),0),0)</f>
        <v>0</v>
      </c>
    </row>
    <row r="3082" spans="2:24" ht="12.75" hidden="1" thickBot="1">
      <c r="B3082" s="555" t="s">
        <v>804</v>
      </c>
      <c r="C3082" s="556"/>
      <c r="D3082" s="557">
        <f ca="1">IF(D3079&gt;10,ROUND((D3081-1)*E3080,0),E3080)</f>
        <v>0</v>
      </c>
      <c r="E3082" s="557">
        <f ca="1">D3079-D3082</f>
        <v>0</v>
      </c>
      <c r="F3082" s="556"/>
      <c r="G3082" s="556"/>
      <c r="H3082" s="556"/>
      <c r="I3082" s="556"/>
      <c r="J3082" s="556"/>
      <c r="K3082" s="556"/>
      <c r="L3082" s="556"/>
      <c r="M3082" s="556"/>
      <c r="N3082" s="556"/>
      <c r="O3082" s="556"/>
      <c r="P3082" s="556"/>
      <c r="Q3082" s="556"/>
      <c r="R3082" s="556"/>
      <c r="S3082" s="556"/>
      <c r="T3082" s="556"/>
      <c r="U3082" s="556"/>
      <c r="V3082" s="556"/>
      <c r="W3082" s="556"/>
      <c r="X3082" s="556"/>
    </row>
    <row r="3083" spans="2:24" ht="12.75" hidden="1" thickTop="1"/>
    <row r="3084" spans="2:24" ht="12.75" hidden="1" thickBot="1">
      <c r="B3084" s="558" t="str">
        <f ca="1">"nazwa ST: "&amp;B1932</f>
        <v>nazwa ST: 0</v>
      </c>
      <c r="C3084" s="558"/>
      <c r="D3084" s="559">
        <f>D1932</f>
        <v>312</v>
      </c>
      <c r="E3084" s="558"/>
      <c r="F3084" s="558"/>
      <c r="G3084" s="558"/>
      <c r="H3084" s="558"/>
      <c r="I3084" s="558"/>
      <c r="J3084" s="558"/>
      <c r="K3084" s="567" t="str">
        <f t="shared" ref="K3084:X3084" si="1819">LataProjekcji</f>
        <v>Uzupełnij dane</v>
      </c>
      <c r="L3084" s="567" t="str">
        <f t="shared" si="1819"/>
        <v/>
      </c>
      <c r="M3084" s="567" t="str">
        <f t="shared" si="1819"/>
        <v/>
      </c>
      <c r="N3084" s="567" t="str">
        <f t="shared" si="1819"/>
        <v/>
      </c>
      <c r="O3084" s="567" t="str">
        <f t="shared" si="1819"/>
        <v/>
      </c>
      <c r="P3084" s="567" t="str">
        <f t="shared" si="1819"/>
        <v/>
      </c>
      <c r="Q3084" s="567" t="str">
        <f t="shared" si="1819"/>
        <v/>
      </c>
      <c r="R3084" s="567" t="str">
        <f t="shared" si="1819"/>
        <v/>
      </c>
      <c r="S3084" s="567" t="str">
        <f t="shared" si="1819"/>
        <v/>
      </c>
      <c r="T3084" s="567" t="str">
        <f t="shared" si="1819"/>
        <v/>
      </c>
      <c r="U3084" s="567" t="str">
        <f t="shared" si="1819"/>
        <v/>
      </c>
      <c r="V3084" s="567" t="str">
        <f t="shared" si="1819"/>
        <v/>
      </c>
      <c r="W3084" s="567" t="str">
        <f t="shared" si="1819"/>
        <v/>
      </c>
      <c r="X3084" s="567" t="str">
        <f t="shared" si="1819"/>
        <v/>
      </c>
    </row>
    <row r="3085" spans="2:24" hidden="1">
      <c r="B3085" s="554" t="s">
        <v>805</v>
      </c>
      <c r="D3085" s="1">
        <f ca="1">D1933</f>
        <v>1900</v>
      </c>
      <c r="E3085" s="1">
        <f ca="1">E1933</f>
        <v>1</v>
      </c>
      <c r="F3085" s="1">
        <f ca="1">IF(D3086&gt;10,F1933,1)</f>
        <v>1</v>
      </c>
      <c r="G3085" s="553" t="str">
        <f ca="1">IF(ISBLANK(OFFSET($E$269,$D3084,0)),"brak daty",IF(D3086&gt;10,EDATE(OFFSET($E$269,$D3084,0),D3088),DATE(D3085,E3085,1)))</f>
        <v>brak daty</v>
      </c>
      <c r="H3085" s="566" t="b">
        <f ca="1">SUM(K3085:X3085)=D3088</f>
        <v>1</v>
      </c>
      <c r="I3085" s="1" t="s">
        <v>801</v>
      </c>
      <c r="K3085" s="5">
        <f ca="1">IF(AND($G3086,NOT(ISTEXT($G3085)),ISNUMBER(Poczatek),ISNUMBER(Koniec_Projekt)),IFERROR(IF($D3085=LataProjekcji,$F3085,IF($D3085&lt;LataProjekcji,IF((SUM(K3085)+12)&lt;$D3088,12,$D3088-SUM(K3085)),0)),0),0)</f>
        <v>0</v>
      </c>
      <c r="L3085" s="5">
        <f ca="1">IF(AND($G3086,NOT(ISTEXT($G3085)),ISNUMBER(Poczatek),ISNUMBER(Koniec_Projekt)),IFERROR(IF($D3085=LataProjekcji,$F3085,IF($D3085&lt;LataProjekcji,IF((SUM($K3085:K3085)+12)&lt;$D3088,12,$D3088-SUM($K3085:K3085)),0)),0),0)</f>
        <v>0</v>
      </c>
      <c r="M3085" s="5">
        <f ca="1">IF(AND($G3086,NOT(ISTEXT($G3085)),ISNUMBER(Poczatek),ISNUMBER(Koniec_Projekt)),IFERROR(IF($D3085=LataProjekcji,$F3085,IF($D3085&lt;LataProjekcji,IF((SUM($K3085:L3085)+12)&lt;$D3088,12,$D3088-SUM($K3085:L3085)),0)),0),0)</f>
        <v>0</v>
      </c>
      <c r="N3085" s="5">
        <f ca="1">IF(AND($G3086,NOT(ISTEXT($G3085)),ISNUMBER(Poczatek),ISNUMBER(Koniec_Projekt)),IFERROR(IF($D3085=LataProjekcji,$F3085,IF($D3085&lt;LataProjekcji,IF((SUM($K3085:M3085)+12)&lt;$D3088,12,$D3088-SUM($K3085:M3085)),0)),0),0)</f>
        <v>0</v>
      </c>
      <c r="O3085" s="5">
        <f ca="1">IF(AND($G3086,NOT(ISTEXT($G3085)),ISNUMBER(Poczatek),ISNUMBER(Koniec_Projekt)),IFERROR(IF($D3085=LataProjekcji,$F3085,IF($D3085&lt;LataProjekcji,IF((SUM($K3085:N3085)+12)&lt;$D3088,12,$D3088-SUM($K3085:N3085)),0)),0),0)</f>
        <v>0</v>
      </c>
      <c r="P3085" s="5">
        <f ca="1">IF(AND($G3086,NOT(ISTEXT($G3085)),ISNUMBER(Poczatek),ISNUMBER(Koniec_Projekt)),IFERROR(IF($D3085=LataProjekcji,$F3085,IF($D3085&lt;LataProjekcji,IF((SUM($K3085:O3085)+12)&lt;$D3088,12,$D3088-SUM($K3085:O3085)),0)),0),0)</f>
        <v>0</v>
      </c>
      <c r="Q3085" s="5">
        <f ca="1">IF(AND($G3086,NOT(ISTEXT($G3085)),ISNUMBER(Poczatek),ISNUMBER(Koniec_Projekt)),IFERROR(IF($D3085=LataProjekcji,$F3085,IF($D3085&lt;LataProjekcji,IF((SUM($K3085:P3085)+12)&lt;$D3088,12,$D3088-SUM($K3085:P3085)),0)),0),0)</f>
        <v>0</v>
      </c>
      <c r="R3085" s="5">
        <f ca="1">IF(AND($G3086,NOT(ISTEXT($G3085)),ISNUMBER(Poczatek),ISNUMBER(Koniec_Projekt)),IFERROR(IF($D3085=LataProjekcji,$F3085,IF($D3085&lt;LataProjekcji,IF((SUM($K3085:Q3085)+12)&lt;$D3088,12,$D3088-SUM($K3085:Q3085)),0)),0),0)</f>
        <v>0</v>
      </c>
      <c r="S3085" s="5">
        <f ca="1">IF(AND($G3086,NOT(ISTEXT($G3085)),ISNUMBER(Poczatek),ISNUMBER(Koniec_Projekt)),IFERROR(IF($D3085=LataProjekcji,$F3085,IF($D3085&lt;LataProjekcji,IF((SUM($K3085:R3085)+12)&lt;$D3088,12,$D3088-SUM($K3085:R3085)),0)),0),0)</f>
        <v>0</v>
      </c>
      <c r="T3085" s="5">
        <f ca="1">IF(AND($G3086,NOT(ISTEXT($G3085)),ISNUMBER(Poczatek),ISNUMBER(Koniec_Projekt)),IFERROR(IF($D3085=LataProjekcji,$F3085,IF($D3085&lt;LataProjekcji,IF((SUM($K3085:S3085)+12)&lt;$D3088,12,$D3088-SUM($K3085:S3085)),0)),0),0)</f>
        <v>0</v>
      </c>
      <c r="U3085" s="5">
        <f ca="1">IF(AND($G3086,NOT(ISTEXT($G3085)),ISNUMBER(Poczatek),ISNUMBER(Koniec_Projekt)),IFERROR(IF($D3085=LataProjekcji,$F3085,IF($D3085&lt;LataProjekcji,IF((SUM($K3085:T3085)+12)&lt;$D3088,12,$D3088-SUM($K3085:T3085)),0)),0),0)</f>
        <v>0</v>
      </c>
      <c r="V3085" s="5">
        <f ca="1">IF(AND($G3086,NOT(ISTEXT($G3085)),ISNUMBER(Poczatek),ISNUMBER(Koniec_Projekt)),IFERROR(IF($D3085=LataProjekcji,$F3085,IF($D3085&lt;LataProjekcji,IF((SUM($K3085:U3085)+12)&lt;$D3088,12,$D3088-SUM($K3085:U3085)),0)),0),0)</f>
        <v>0</v>
      </c>
      <c r="W3085" s="5">
        <f ca="1">IF(AND($G3086,NOT(ISTEXT($G3085)),ISNUMBER(Poczatek),ISNUMBER(Koniec_Projekt)),IFERROR(IF($D3085=LataProjekcji,$F3085,IF($D3085&lt;LataProjekcji,IF((SUM($K3085:V3085)+12)&lt;$D3088,12,$D3088-SUM($K3085:V3085)),0)),0),0)</f>
        <v>0</v>
      </c>
      <c r="X3085" s="5">
        <f ca="1">IF(AND($G3086,NOT(ISTEXT($G3085)),ISNUMBER(Poczatek),ISNUMBER(Koniec_Projekt)),IFERROR(IF($D3085=LataProjekcji,$F3085,IF($D3085&lt;LataProjekcji,IF((SUM($K3085:W3085)+12)&lt;$D3088,12,$D3088-SUM($K3085:W3085)),0)),0),0)</f>
        <v>0</v>
      </c>
    </row>
    <row r="3086" spans="2:24" hidden="1">
      <c r="B3086" s="554" t="s">
        <v>807</v>
      </c>
      <c r="D3086" s="5">
        <f ca="1">D1934</f>
        <v>0</v>
      </c>
      <c r="E3086" s="474">
        <f ca="1">E1934</f>
        <v>0</v>
      </c>
      <c r="F3086" s="474">
        <f ca="1">F1934</f>
        <v>0</v>
      </c>
      <c r="G3086" s="1" t="b">
        <f>NOT(ISBLANK(am_transport))</f>
        <v>0</v>
      </c>
      <c r="H3086" s="566" t="b">
        <f ca="1">SUM(K3086:X3086)=E3088</f>
        <v>1</v>
      </c>
      <c r="I3086" s="1" t="s">
        <v>802</v>
      </c>
      <c r="K3086" s="565">
        <f ca="1">IF(AND($G3086,NOT(ISTEXT($G3085)),ISNUMBER(Poczatek),ISNUMBER(Koniec_Projekt)),IFERROR(IF($D3085=LataProjekcji,IF($F3085&gt;$E3088,$E3088,$F3085),IF($D3088&gt;=$E3088,(IF($D3085&lt;LataProjekcji,IF((SUM(J3086:$K3086)+12)&lt;$E3088,12,$E3088-SUM(J3086:$K3086)),0)),(IF($D3085&lt;LataProjekcji,IF((SUM(J3086:$K3086)+12)&lt;$D3088,12,$D3088-SUM(J3086:$K3086)),0)))),0),0)</f>
        <v>0</v>
      </c>
      <c r="L3086" s="565">
        <f ca="1">IF(AND($G3086,NOT(ISTEXT($G3085)),ISNUMBER(Poczatek),ISNUMBER(Koniec_Projekt)),IFERROR(IF($D3085=LataProjekcji,IF($F3085&gt;$E3088,$E3088,$F3085),IF($D3088&gt;=$E3088,(IF($D3085&lt;LataProjekcji,IF((SUM($K3086:K3086)+12)&lt;$E3088,12,$E3088-SUM($K3086:K3086)),0)),(IF($D3085&lt;LataProjekcji,IF((SUM($K3086:K3086)+12)&lt;$D3088,12,$D3088-SUM($K3086:K3086)),0)))),0),0)</f>
        <v>0</v>
      </c>
      <c r="M3086" s="565">
        <f ca="1">IF(AND($G3086,NOT(ISTEXT($G3085)),ISNUMBER(Poczatek),ISNUMBER(Koniec_Projekt)),IFERROR(IF($D3085=LataProjekcji,IF($F3085&gt;$E3088,$E3088,$F3085),IF($D3088&gt;=$E3088,(IF($D3085&lt;LataProjekcji,IF((SUM($K3086:L3086)+12)&lt;$E3088,12,$E3088-SUM($K3086:L3086)),0)),(IF($D3085&lt;LataProjekcji,IF((SUM($K3086:L3086)+12)&lt;$D3088,12,$D3088-SUM($K3086:L3086)),0)))),0),0)</f>
        <v>0</v>
      </c>
      <c r="N3086" s="565">
        <f ca="1">IF(AND($G3086,NOT(ISTEXT($G3085)),ISNUMBER(Poczatek),ISNUMBER(Koniec_Projekt)),IFERROR(IF($D3085=LataProjekcji,IF($F3085&gt;$E3088,$E3088,$F3085),IF($D3088&gt;=$E3088,(IF($D3085&lt;LataProjekcji,IF((SUM($K3086:M3086)+12)&lt;$E3088,12,$E3088-SUM($K3086:M3086)),0)),(IF($D3085&lt;LataProjekcji,IF((SUM($K3086:M3086)+12)&lt;$D3088,12,$D3088-SUM($K3086:M3086)),0)))),0),0)</f>
        <v>0</v>
      </c>
      <c r="O3086" s="565">
        <f ca="1">IF(AND($G3086,NOT(ISTEXT($G3085)),ISNUMBER(Poczatek),ISNUMBER(Koniec_Projekt)),IFERROR(IF($D3085=LataProjekcji,IF($F3085&gt;$E3088,$E3088,$F3085),IF($D3088&gt;=$E3088,(IF($D3085&lt;LataProjekcji,IF((SUM($K3086:N3086)+12)&lt;$E3088,12,$E3088-SUM($K3086:N3086)),0)),(IF($D3085&lt;LataProjekcji,IF((SUM($K3086:N3086)+12)&lt;$D3088,12,$D3088-SUM($K3086:N3086)),0)))),0),0)</f>
        <v>0</v>
      </c>
      <c r="P3086" s="565">
        <f ca="1">IF(AND($G3086,NOT(ISTEXT($G3085)),ISNUMBER(Poczatek),ISNUMBER(Koniec_Projekt)),IFERROR(IF($D3085=LataProjekcji,IF($F3085&gt;$E3088,$E3088,$F3085),IF($D3088&gt;=$E3088,(IF($D3085&lt;LataProjekcji,IF((SUM($K3086:O3086)+12)&lt;$E3088,12,$E3088-SUM($K3086:O3086)),0)),(IF($D3085&lt;LataProjekcji,IF((SUM($K3086:O3086)+12)&lt;$D3088,12,$D3088-SUM($K3086:O3086)),0)))),0),0)</f>
        <v>0</v>
      </c>
      <c r="Q3086" s="565">
        <f ca="1">IF(AND($G3086,NOT(ISTEXT($G3085)),ISNUMBER(Poczatek),ISNUMBER(Koniec_Projekt)),IFERROR(IF($D3085=LataProjekcji,IF($F3085&gt;$E3088,$E3088,$F3085),IF($D3088&gt;=$E3088,(IF($D3085&lt;LataProjekcji,IF((SUM($K3086:P3086)+12)&lt;$E3088,12,$E3088-SUM($K3086:P3086)),0)),(IF($D3085&lt;LataProjekcji,IF((SUM($K3086:P3086)+12)&lt;$D3088,12,$D3088-SUM($K3086:P3086)),0)))),0),0)</f>
        <v>0</v>
      </c>
      <c r="R3086" s="565">
        <f ca="1">IF(AND($G3086,NOT(ISTEXT($G3085)),ISNUMBER(Poczatek),ISNUMBER(Koniec_Projekt)),IFERROR(IF($D3085=LataProjekcji,IF($F3085&gt;$E3088,$E3088,$F3085),IF($D3088&gt;=$E3088,(IF($D3085&lt;LataProjekcji,IF((SUM($K3086:Q3086)+12)&lt;$E3088,12,$E3088-SUM($K3086:Q3086)),0)),(IF($D3085&lt;LataProjekcji,IF((SUM($K3086:Q3086)+12)&lt;$D3088,12,$D3088-SUM($K3086:Q3086)),0)))),0),0)</f>
        <v>0</v>
      </c>
      <c r="S3086" s="565">
        <f ca="1">IF(AND($G3086,NOT(ISTEXT($G3085)),ISNUMBER(Poczatek),ISNUMBER(Koniec_Projekt)),IFERROR(IF($D3085=LataProjekcji,IF($F3085&gt;$E3088,$E3088,$F3085),IF($D3088&gt;=$E3088,(IF($D3085&lt;LataProjekcji,IF((SUM($K3086:R3086)+12)&lt;$E3088,12,$E3088-SUM($K3086:R3086)),0)),(IF($D3085&lt;LataProjekcji,IF((SUM($K3086:R3086)+12)&lt;$D3088,12,$D3088-SUM($K3086:R3086)),0)))),0),0)</f>
        <v>0</v>
      </c>
      <c r="T3086" s="565">
        <f ca="1">IF(AND($G3086,NOT(ISTEXT($G3085)),ISNUMBER(Poczatek),ISNUMBER(Koniec_Projekt)),IFERROR(IF($D3085=LataProjekcji,IF($F3085&gt;$E3088,$E3088,$F3085),IF($D3088&gt;=$E3088,(IF($D3085&lt;LataProjekcji,IF((SUM($K3086:S3086)+12)&lt;$E3088,12,$E3088-SUM($K3086:S3086)),0)),(IF($D3085&lt;LataProjekcji,IF((SUM($K3086:S3086)+12)&lt;$D3088,12,$D3088-SUM($K3086:S3086)),0)))),0),0)</f>
        <v>0</v>
      </c>
      <c r="U3086" s="565">
        <f ca="1">IF(AND($G3086,NOT(ISTEXT($G3085)),ISNUMBER(Poczatek),ISNUMBER(Koniec_Projekt)),IFERROR(IF($D3085=LataProjekcji,IF($F3085&gt;$E3088,$E3088,$F3085),IF($D3088&gt;=$E3088,(IF($D3085&lt;LataProjekcji,IF((SUM($K3086:T3086)+12)&lt;$E3088,12,$E3088-SUM($K3086:T3086)),0)),(IF($D3085&lt;LataProjekcji,IF((SUM($K3086:T3086)+12)&lt;$D3088,12,$D3088-SUM($K3086:T3086)),0)))),0),0)</f>
        <v>0</v>
      </c>
      <c r="V3086" s="565">
        <f ca="1">IF(AND($G3086,NOT(ISTEXT($G3085)),ISNUMBER(Poczatek),ISNUMBER(Koniec_Projekt)),IFERROR(IF($D3085=LataProjekcji,IF($F3085&gt;$E3088,$E3088,$F3085),IF($D3088&gt;=$E3088,(IF($D3085&lt;LataProjekcji,IF((SUM($K3086:U3086)+12)&lt;$E3088,12,$E3088-SUM($K3086:U3086)),0)),(IF($D3085&lt;LataProjekcji,IF((SUM($K3086:U3086)+12)&lt;$D3088,12,$D3088-SUM($K3086:U3086)),0)))),0),0)</f>
        <v>0</v>
      </c>
      <c r="W3086" s="565">
        <f ca="1">IF(AND($G3086,NOT(ISTEXT($G3085)),ISNUMBER(Poczatek),ISNUMBER(Koniec_Projekt)),IFERROR(IF($D3085=LataProjekcji,IF($F3085&gt;$E3088,$E3088,$F3085),IF($D3088&gt;=$E3088,(IF($D3085&lt;LataProjekcji,IF((SUM($K3086:V3086)+12)&lt;$E3088,12,$E3088-SUM($K3086:V3086)),0)),(IF($D3085&lt;LataProjekcji,IF((SUM($K3086:V3086)+12)&lt;$D3088,12,$D3088-SUM($K3086:V3086)),0)))),0),0)</f>
        <v>0</v>
      </c>
      <c r="X3086" s="565">
        <f ca="1">IF(AND($G3086,NOT(ISTEXT($G3085)),ISNUMBER(Poczatek),ISNUMBER(Koniec_Projekt)),IFERROR(IF($D3085=LataProjekcji,IF($F3085&gt;$E3088,$E3088,$F3085),IF($D3088&gt;=$E3088,(IF($D3085&lt;LataProjekcji,IF((SUM($K3086:W3086)+12)&lt;$E3088,12,$E3088-SUM($K3086:W3086)),0)),(IF($D3085&lt;LataProjekcji,IF((SUM($K3086:W3086)+12)&lt;$D3088,12,$D3088-SUM($K3086:W3086)),0)))),0),0)</f>
        <v>0</v>
      </c>
    </row>
    <row r="3087" spans="2:24" hidden="1">
      <c r="B3087" s="554" t="s">
        <v>806</v>
      </c>
      <c r="D3087" s="474">
        <f ca="1">D1935</f>
        <v>0</v>
      </c>
      <c r="E3087" s="474">
        <f ca="1">IF(D3086&gt;10,ROUND(D3087/12,2),D3087)</f>
        <v>0</v>
      </c>
      <c r="F3087" s="552">
        <f>Koniec_Projekt</f>
        <v>0</v>
      </c>
      <c r="G3087" s="330">
        <f>Miesiac_Koniec_Projekt</f>
        <v>0</v>
      </c>
      <c r="H3087" s="566" t="b">
        <f ca="1">SUM(K3087:X3087)=D3086</f>
        <v>1</v>
      </c>
      <c r="I3087" s="1" t="s">
        <v>739</v>
      </c>
      <c r="K3087" s="256">
        <f ca="1">IF(AND($G3086,NOT(ISTEXT($G3085)),ISNUMBER(Poczatek),ISNUMBER(Koniec_Projekt)),IFERROR(IF(LataProjekcji=$F3088,ROUND($D3086,0),ROUND(K3085*$E3087,0)),0),0)</f>
        <v>0</v>
      </c>
      <c r="L3087" s="5">
        <f ca="1">IF(AND($G3086,NOT(ISTEXT($G3085)),ISNUMBER(Poczatek),ISNUMBER(Koniec_Projekt)),IFERROR(IF(LataProjekcji=$F3088,ROUND($D3086-SUM(K3087:$K3087),0),ROUND(L3085*$E3087,0)),0),0)</f>
        <v>0</v>
      </c>
      <c r="M3087" s="5">
        <f ca="1">IF(AND($G3086,NOT(ISTEXT($G3085)),ISNUMBER(Poczatek),ISNUMBER(Koniec_Projekt)),IFERROR(IF(LataProjekcji=$F3088,ROUND($D3086-SUM($K3087:L3087),0),ROUND(M3085*$E3087,0)),0),0)</f>
        <v>0</v>
      </c>
      <c r="N3087" s="5">
        <f ca="1">IF(AND($G3086,NOT(ISTEXT($G3085)),ISNUMBER(Poczatek),ISNUMBER(Koniec_Projekt)),IFERROR(IF(LataProjekcji=$F3088,ROUND($D3086-SUM($K3087:M3087),0),ROUND(N3085*$E3087,0)),0),0)</f>
        <v>0</v>
      </c>
      <c r="O3087" s="5">
        <f ca="1">IF(AND($G3086,NOT(ISTEXT($G3085)),ISNUMBER(Poczatek),ISNUMBER(Koniec_Projekt)),IFERROR(IF(LataProjekcji=$F3088,ROUND($D3086-SUM($K3087:N3087),0),ROUND(O3085*$E3087,0)),0),0)</f>
        <v>0</v>
      </c>
      <c r="P3087" s="5">
        <f ca="1">IF(AND($G3086,NOT(ISTEXT($G3085)),ISNUMBER(Poczatek),ISNUMBER(Koniec_Projekt)),IFERROR(IF(LataProjekcji=$F3088,ROUND($D3086-SUM($K3087:O3087),0),ROUND(P3085*$E3087,0)),0),0)</f>
        <v>0</v>
      </c>
      <c r="Q3087" s="5">
        <f ca="1">IF(AND($G3086,NOT(ISTEXT($G3085)),ISNUMBER(Poczatek),ISNUMBER(Koniec_Projekt)),IFERROR(IF(LataProjekcji=$F3088,ROUND($D3086-SUM($K3087:P3087),0),ROUND(Q3085*$E3087,0)),0),0)</f>
        <v>0</v>
      </c>
      <c r="R3087" s="5">
        <f ca="1">IF(AND($G3086,NOT(ISTEXT($G3085)),ISNUMBER(Poczatek),ISNUMBER(Koniec_Projekt)),IFERROR(IF(LataProjekcji=$F3088,ROUND($D3086-SUM($K3087:Q3087),0),ROUND(R3085*$E3087,0)),0),0)</f>
        <v>0</v>
      </c>
      <c r="S3087" s="5">
        <f ca="1">IF(AND($G3086,NOT(ISTEXT($G3085)),ISNUMBER(Poczatek),ISNUMBER(Koniec_Projekt)),IFERROR(IF(LataProjekcji=$F3088,ROUND($D3086-SUM($K3087:R3087),0),ROUND(S3085*$E3087,0)),0),0)</f>
        <v>0</v>
      </c>
      <c r="T3087" s="5">
        <f ca="1">IF(AND($G3086,NOT(ISTEXT($G3085)),ISNUMBER(Poczatek),ISNUMBER(Koniec_Projekt)),IFERROR(IF(LataProjekcji=$F3088,ROUND($D3086-SUM($K3087:S3087),0),ROUND(T3085*$E3087,0)),0),0)</f>
        <v>0</v>
      </c>
      <c r="U3087" s="5">
        <f ca="1">IF(AND($G3086,NOT(ISTEXT($G3085)),ISNUMBER(Poczatek),ISNUMBER(Koniec_Projekt)),IFERROR(IF(LataProjekcji=$F3088,ROUND($D3086-SUM($K3087:T3087),0),ROUND(U3085*$E3087,0)),0),0)</f>
        <v>0</v>
      </c>
      <c r="V3087" s="5">
        <f ca="1">IF(AND($G3086,NOT(ISTEXT($G3085)),ISNUMBER(Poczatek),ISNUMBER(Koniec_Projekt)),IFERROR(IF(LataProjekcji=$F3088,ROUND($D3086-SUM($K3087:U3087),0),ROUND(V3085*$E3087,0)),0),0)</f>
        <v>0</v>
      </c>
      <c r="W3087" s="5">
        <f ca="1">IF(AND($G3086,NOT(ISTEXT($G3085)),ISNUMBER(Poczatek),ISNUMBER(Koniec_Projekt)),IFERROR(IF(LataProjekcji=$F3088,ROUND($D3086-SUM($K3087:V3087),0),ROUND(W3085*$E3087,0)),0),0)</f>
        <v>0</v>
      </c>
      <c r="X3087" s="5">
        <f ca="1">IF(AND($G3086,NOT(ISTEXT($G3085)),ISNUMBER(Poczatek),ISNUMBER(Koniec_Projekt)),IFERROR(IF(LataProjekcji=$F3088,ROUND($D3086-SUM($K3087:W3087),0),ROUND(X3085*$E3087,0)),0),0)</f>
        <v>0</v>
      </c>
    </row>
    <row r="3088" spans="2:24" hidden="1">
      <c r="B3088" s="554" t="s">
        <v>803</v>
      </c>
      <c r="D3088" s="1">
        <f ca="1">IFERROR(ROUNDUP(D3086/E3087,0),0)</f>
        <v>0</v>
      </c>
      <c r="E3088" s="1">
        <f ca="1">IF(D3088=0,0,DATEDIF(DATE(D3085,E3085,1),DATE(F3087,G3087,1),"m"))</f>
        <v>0</v>
      </c>
      <c r="F3088" s="1" t="str">
        <f ca="1">IFERROR(YEAR(G3085),"brak daty")</f>
        <v>brak daty</v>
      </c>
      <c r="G3088" s="1" t="str">
        <f ca="1">IFERROR(MONTH(G3085),"brak daty")</f>
        <v>brak daty</v>
      </c>
      <c r="I3088" s="1" t="s">
        <v>444</v>
      </c>
      <c r="K3088" s="5">
        <f ca="1">IF(AND($G3086,NOT(ISTEXT($G3085)),ISNUMBER(Poczatek),ISNUMBER(Koniec_Projekt)),IFERROR(IF(LataProjekcji=$F3087,IF(AND($G3087=$G3088,$F3087=$F3088),ROUND($D3086-SUM($K3088),0),ROUND(K3086*$E3087,0)),IF(LataProjekcji&gt;$F3087,0,ROUND(K3086*$E3087,0))),0),0)</f>
        <v>0</v>
      </c>
      <c r="L3088" s="5">
        <f ca="1">IF(AND($G3086,NOT(ISTEXT($G3085)),ISNUMBER(Poczatek),ISNUMBER(Koniec_Projekt)),IFERROR(IF(LataProjekcji=$F3087,IF(AND($G3087=$G3088,$F3087=$F3088),ROUND($D3086-SUM($K3088:K3088),0),ROUND(L3086*$E3087,0)),IF(LataProjekcji&gt;$F3087,0,ROUND(L3086*$E3087,0))),0),0)</f>
        <v>0</v>
      </c>
      <c r="M3088" s="5">
        <f ca="1">IF(AND($G3086,NOT(ISTEXT($G3085)),ISNUMBER(Poczatek),ISNUMBER(Koniec_Projekt)),IFERROR(IF(LataProjekcji=$F3087,IF(AND($G3087=$G3088,$F3087=$F3088),ROUND($D3086-SUM($K3088:L3088),0),ROUND(M3086*$E3087,0)),IF(LataProjekcji&gt;$F3087,0,ROUND(M3086*$E3087,0))),0),0)</f>
        <v>0</v>
      </c>
      <c r="N3088" s="5">
        <f ca="1">IF(AND($G3086,NOT(ISTEXT($G3085)),ISNUMBER(Poczatek),ISNUMBER(Koniec_Projekt)),IFERROR(IF(LataProjekcji=$F3087,IF(AND($G3087=$G3088,$F3087=$F3088),ROUND($D3086-SUM($K3088:M3088),0),ROUND(N3086*$E3087,0)),IF(LataProjekcji&gt;$F3087,0,ROUND(N3086*$E3087,0))),0),0)</f>
        <v>0</v>
      </c>
      <c r="O3088" s="5">
        <f ca="1">IF(AND($G3086,NOT(ISTEXT($G3085)),ISNUMBER(Poczatek),ISNUMBER(Koniec_Projekt)),IFERROR(IF(LataProjekcji=$F3087,IF(AND($G3087=$G3088,$F3087=$F3088),ROUND($D3086-SUM($K3088:N3088),0),ROUND(O3086*$E3087,0)),IF(LataProjekcji&gt;$F3087,0,ROUND(O3086*$E3087,0))),0),0)</f>
        <v>0</v>
      </c>
      <c r="P3088" s="5">
        <f ca="1">IF(AND($G3086,NOT(ISTEXT($G3085)),ISNUMBER(Poczatek),ISNUMBER(Koniec_Projekt)),IFERROR(IF(LataProjekcji=$F3087,IF(AND($G3087=$G3088,$F3087=$F3088),ROUND($D3086-SUM($K3088:O3088),0),ROUND(P3086*$E3087,0)),IF(LataProjekcji&gt;$F3087,0,ROUND(P3086*$E3087,0))),0),0)</f>
        <v>0</v>
      </c>
      <c r="Q3088" s="5">
        <f ca="1">IF(AND($G3086,NOT(ISTEXT($G3085)),ISNUMBER(Poczatek),ISNUMBER(Koniec_Projekt)),IFERROR(IF(LataProjekcji=$F3087,IF(AND($G3087=$G3088,$F3087=$F3088),ROUND($D3086-SUM($K3088:P3088),0),ROUND(Q3086*$E3087,0)),IF(LataProjekcji&gt;$F3087,0,ROUND(Q3086*$E3087,0))),0),0)</f>
        <v>0</v>
      </c>
      <c r="R3088" s="5">
        <f ca="1">IF(AND($G3086,NOT(ISTEXT($G3085)),ISNUMBER(Poczatek),ISNUMBER(Koniec_Projekt)),IFERROR(IF(LataProjekcji=$F3087,IF(AND($G3087=$G3088,$F3087=$F3088),ROUND($D3086-SUM($K3088:Q3088),0),ROUND(R3086*$E3087,0)),IF(LataProjekcji&gt;$F3087,0,ROUND(R3086*$E3087,0))),0),0)</f>
        <v>0</v>
      </c>
      <c r="S3088" s="5">
        <f ca="1">IF(AND($G3086,NOT(ISTEXT($G3085)),ISNUMBER(Poczatek),ISNUMBER(Koniec_Projekt)),IFERROR(IF(LataProjekcji=$F3087,IF(AND($G3087=$G3088,$F3087=$F3088),ROUND($D3086-SUM($K3088:R3088),0),ROUND(S3086*$E3087,0)),IF(LataProjekcji&gt;$F3087,0,ROUND(S3086*$E3087,0))),0),0)</f>
        <v>0</v>
      </c>
      <c r="T3088" s="5">
        <f ca="1">IF(AND($G3086,NOT(ISTEXT($G3085)),ISNUMBER(Poczatek),ISNUMBER(Koniec_Projekt)),IFERROR(IF(LataProjekcji=$F3087,IF(AND($G3087=$G3088,$F3087=$F3088),ROUND($D3086-SUM($K3088:S3088),0),ROUND(T3086*$E3087,0)),IF(LataProjekcji&gt;$F3087,0,ROUND(T3086*$E3087,0))),0),0)</f>
        <v>0</v>
      </c>
      <c r="U3088" s="5">
        <f ca="1">IF(AND($G3086,NOT(ISTEXT($G3085)),ISNUMBER(Poczatek),ISNUMBER(Koniec_Projekt)),IFERROR(IF(LataProjekcji=$F3087,IF(AND($G3087=$G3088,$F3087=$F3088),ROUND($D3086-SUM($K3088:T3088),0),ROUND(U3086*$E3087,0)),IF(LataProjekcji&gt;$F3087,0,ROUND(U3086*$E3087,0))),0),0)</f>
        <v>0</v>
      </c>
      <c r="V3088" s="5">
        <f ca="1">IF(AND($G3086,NOT(ISTEXT($G3085)),ISNUMBER(Poczatek),ISNUMBER(Koniec_Projekt)),IFERROR(IF(LataProjekcji=$F3087,IF(AND($G3087=$G3088,$F3087=$F3088),ROUND($D3086-SUM($K3088:U3088),0),ROUND(V3086*$E3087,0)),IF(LataProjekcji&gt;$F3087,0,ROUND(V3086*$E3087,0))),0),0)</f>
        <v>0</v>
      </c>
      <c r="W3088" s="5">
        <f ca="1">IF(AND($G3086,NOT(ISTEXT($G3085)),ISNUMBER(Poczatek),ISNUMBER(Koniec_Projekt)),IFERROR(IF(LataProjekcji=$F3087,IF(AND($G3087=$G3088,$F3087=$F3088),ROUND($D3086-SUM($K3088:V3088),0),ROUND(W3086*$E3087,0)),IF(LataProjekcji&gt;$F3087,0,ROUND(W3086*$E3087,0))),0),0)</f>
        <v>0</v>
      </c>
      <c r="X3088" s="5">
        <f ca="1">IF(AND($G3086,NOT(ISTEXT($G3085)),ISNUMBER(Poczatek),ISNUMBER(Koniec_Projekt)),IFERROR(IF(LataProjekcji=$F3087,IF(AND($G3087=$G3088,$F3087=$F3088),ROUND($D3086-SUM($K3088:W3088),0),ROUND(X3086*$E3087,0)),IF(LataProjekcji&gt;$F3087,0,ROUND(X3086*$E3087,0))),0),0)</f>
        <v>0</v>
      </c>
    </row>
    <row r="3089" spans="2:24" ht="12.75" hidden="1" thickBot="1">
      <c r="B3089" s="555" t="s">
        <v>804</v>
      </c>
      <c r="C3089" s="556"/>
      <c r="D3089" s="557">
        <f ca="1">IF(D3086&gt;10,ROUND((D3088-1)*E3087,0),E3087)</f>
        <v>0</v>
      </c>
      <c r="E3089" s="557">
        <f ca="1">D3086-D3089</f>
        <v>0</v>
      </c>
      <c r="F3089" s="556"/>
      <c r="G3089" s="556"/>
      <c r="H3089" s="556"/>
      <c r="I3089" s="556"/>
      <c r="J3089" s="556"/>
      <c r="K3089" s="556"/>
      <c r="L3089" s="556"/>
      <c r="M3089" s="556"/>
      <c r="N3089" s="556"/>
      <c r="O3089" s="556"/>
      <c r="P3089" s="556"/>
      <c r="Q3089" s="556"/>
      <c r="R3089" s="556"/>
      <c r="S3089" s="556"/>
      <c r="T3089" s="556"/>
      <c r="U3089" s="556"/>
      <c r="V3089" s="556"/>
      <c r="W3089" s="556"/>
      <c r="X3089" s="556"/>
    </row>
    <row r="3090" spans="2:24" ht="12.75" hidden="1" thickTop="1"/>
    <row r="3091" spans="2:24" ht="12.75" hidden="1" thickBot="1">
      <c r="B3091" s="558" t="str">
        <f ca="1">"nazwa ST: "&amp;B1939</f>
        <v>nazwa ST: 0</v>
      </c>
      <c r="C3091" s="558"/>
      <c r="D3091" s="559">
        <f>D1939</f>
        <v>313</v>
      </c>
      <c r="E3091" s="558"/>
      <c r="F3091" s="558"/>
      <c r="G3091" s="558"/>
      <c r="H3091" s="558"/>
      <c r="I3091" s="558"/>
      <c r="J3091" s="558"/>
      <c r="K3091" s="567" t="str">
        <f t="shared" ref="K3091:X3091" si="1820">LataProjekcji</f>
        <v>Uzupełnij dane</v>
      </c>
      <c r="L3091" s="567" t="str">
        <f t="shared" si="1820"/>
        <v/>
      </c>
      <c r="M3091" s="567" t="str">
        <f t="shared" si="1820"/>
        <v/>
      </c>
      <c r="N3091" s="567" t="str">
        <f t="shared" si="1820"/>
        <v/>
      </c>
      <c r="O3091" s="567" t="str">
        <f t="shared" si="1820"/>
        <v/>
      </c>
      <c r="P3091" s="567" t="str">
        <f t="shared" si="1820"/>
        <v/>
      </c>
      <c r="Q3091" s="567" t="str">
        <f t="shared" si="1820"/>
        <v/>
      </c>
      <c r="R3091" s="567" t="str">
        <f t="shared" si="1820"/>
        <v/>
      </c>
      <c r="S3091" s="567" t="str">
        <f t="shared" si="1820"/>
        <v/>
      </c>
      <c r="T3091" s="567" t="str">
        <f t="shared" si="1820"/>
        <v/>
      </c>
      <c r="U3091" s="567" t="str">
        <f t="shared" si="1820"/>
        <v/>
      </c>
      <c r="V3091" s="567" t="str">
        <f t="shared" si="1820"/>
        <v/>
      </c>
      <c r="W3091" s="567" t="str">
        <f t="shared" si="1820"/>
        <v/>
      </c>
      <c r="X3091" s="567" t="str">
        <f t="shared" si="1820"/>
        <v/>
      </c>
    </row>
    <row r="3092" spans="2:24" hidden="1">
      <c r="B3092" s="554" t="s">
        <v>805</v>
      </c>
      <c r="D3092" s="1">
        <f ca="1">D1940</f>
        <v>1900</v>
      </c>
      <c r="E3092" s="1">
        <f ca="1">E1940</f>
        <v>1</v>
      </c>
      <c r="F3092" s="1">
        <f ca="1">IF(D3093&gt;10,F1940,1)</f>
        <v>1</v>
      </c>
      <c r="G3092" s="553" t="str">
        <f ca="1">IF(ISBLANK(OFFSET($E$269,$D3091,0)),"brak daty",IF(D3093&gt;10,EDATE(OFFSET($E$269,$D3091,0),D3095),DATE(D3092,E3092,1)))</f>
        <v>brak daty</v>
      </c>
      <c r="H3092" s="566" t="b">
        <f ca="1">SUM(K3092:X3092)=D3095</f>
        <v>1</v>
      </c>
      <c r="I3092" s="1" t="s">
        <v>801</v>
      </c>
      <c r="K3092" s="5">
        <f ca="1">IF(AND($G3093,NOT(ISTEXT($G3092)),ISNUMBER(Poczatek),ISNUMBER(Koniec_Projekt)),IFERROR(IF($D3092=LataProjekcji,$F3092,IF($D3092&lt;LataProjekcji,IF((SUM(K3092)+12)&lt;$D3095,12,$D3095-SUM(K3092)),0)),0),0)</f>
        <v>0</v>
      </c>
      <c r="L3092" s="5">
        <f ca="1">IF(AND($G3093,NOT(ISTEXT($G3092)),ISNUMBER(Poczatek),ISNUMBER(Koniec_Projekt)),IFERROR(IF($D3092=LataProjekcji,$F3092,IF($D3092&lt;LataProjekcji,IF((SUM($K3092:K3092)+12)&lt;$D3095,12,$D3095-SUM($K3092:K3092)),0)),0),0)</f>
        <v>0</v>
      </c>
      <c r="M3092" s="5">
        <f ca="1">IF(AND($G3093,NOT(ISTEXT($G3092)),ISNUMBER(Poczatek),ISNUMBER(Koniec_Projekt)),IFERROR(IF($D3092=LataProjekcji,$F3092,IF($D3092&lt;LataProjekcji,IF((SUM($K3092:L3092)+12)&lt;$D3095,12,$D3095-SUM($K3092:L3092)),0)),0),0)</f>
        <v>0</v>
      </c>
      <c r="N3092" s="5">
        <f ca="1">IF(AND($G3093,NOT(ISTEXT($G3092)),ISNUMBER(Poczatek),ISNUMBER(Koniec_Projekt)),IFERROR(IF($D3092=LataProjekcji,$F3092,IF($D3092&lt;LataProjekcji,IF((SUM($K3092:M3092)+12)&lt;$D3095,12,$D3095-SUM($K3092:M3092)),0)),0),0)</f>
        <v>0</v>
      </c>
      <c r="O3092" s="5">
        <f ca="1">IF(AND($G3093,NOT(ISTEXT($G3092)),ISNUMBER(Poczatek),ISNUMBER(Koniec_Projekt)),IFERROR(IF($D3092=LataProjekcji,$F3092,IF($D3092&lt;LataProjekcji,IF((SUM($K3092:N3092)+12)&lt;$D3095,12,$D3095-SUM($K3092:N3092)),0)),0),0)</f>
        <v>0</v>
      </c>
      <c r="P3092" s="5">
        <f ca="1">IF(AND($G3093,NOT(ISTEXT($G3092)),ISNUMBER(Poczatek),ISNUMBER(Koniec_Projekt)),IFERROR(IF($D3092=LataProjekcji,$F3092,IF($D3092&lt;LataProjekcji,IF((SUM($K3092:O3092)+12)&lt;$D3095,12,$D3095-SUM($K3092:O3092)),0)),0),0)</f>
        <v>0</v>
      </c>
      <c r="Q3092" s="5">
        <f ca="1">IF(AND($G3093,NOT(ISTEXT($G3092)),ISNUMBER(Poczatek),ISNUMBER(Koniec_Projekt)),IFERROR(IF($D3092=LataProjekcji,$F3092,IF($D3092&lt;LataProjekcji,IF((SUM($K3092:P3092)+12)&lt;$D3095,12,$D3095-SUM($K3092:P3092)),0)),0),0)</f>
        <v>0</v>
      </c>
      <c r="R3092" s="5">
        <f ca="1">IF(AND($G3093,NOT(ISTEXT($G3092)),ISNUMBER(Poczatek),ISNUMBER(Koniec_Projekt)),IFERROR(IF($D3092=LataProjekcji,$F3092,IF($D3092&lt;LataProjekcji,IF((SUM($K3092:Q3092)+12)&lt;$D3095,12,$D3095-SUM($K3092:Q3092)),0)),0),0)</f>
        <v>0</v>
      </c>
      <c r="S3092" s="5">
        <f ca="1">IF(AND($G3093,NOT(ISTEXT($G3092)),ISNUMBER(Poczatek),ISNUMBER(Koniec_Projekt)),IFERROR(IF($D3092=LataProjekcji,$F3092,IF($D3092&lt;LataProjekcji,IF((SUM($K3092:R3092)+12)&lt;$D3095,12,$D3095-SUM($K3092:R3092)),0)),0),0)</f>
        <v>0</v>
      </c>
      <c r="T3092" s="5">
        <f ca="1">IF(AND($G3093,NOT(ISTEXT($G3092)),ISNUMBER(Poczatek),ISNUMBER(Koniec_Projekt)),IFERROR(IF($D3092=LataProjekcji,$F3092,IF($D3092&lt;LataProjekcji,IF((SUM($K3092:S3092)+12)&lt;$D3095,12,$D3095-SUM($K3092:S3092)),0)),0),0)</f>
        <v>0</v>
      </c>
      <c r="U3092" s="5">
        <f ca="1">IF(AND($G3093,NOT(ISTEXT($G3092)),ISNUMBER(Poczatek),ISNUMBER(Koniec_Projekt)),IFERROR(IF($D3092=LataProjekcji,$F3092,IF($D3092&lt;LataProjekcji,IF((SUM($K3092:T3092)+12)&lt;$D3095,12,$D3095-SUM($K3092:T3092)),0)),0),0)</f>
        <v>0</v>
      </c>
      <c r="V3092" s="5">
        <f ca="1">IF(AND($G3093,NOT(ISTEXT($G3092)),ISNUMBER(Poczatek),ISNUMBER(Koniec_Projekt)),IFERROR(IF($D3092=LataProjekcji,$F3092,IF($D3092&lt;LataProjekcji,IF((SUM($K3092:U3092)+12)&lt;$D3095,12,$D3095-SUM($K3092:U3092)),0)),0),0)</f>
        <v>0</v>
      </c>
      <c r="W3092" s="5">
        <f ca="1">IF(AND($G3093,NOT(ISTEXT($G3092)),ISNUMBER(Poczatek),ISNUMBER(Koniec_Projekt)),IFERROR(IF($D3092=LataProjekcji,$F3092,IF($D3092&lt;LataProjekcji,IF((SUM($K3092:V3092)+12)&lt;$D3095,12,$D3095-SUM($K3092:V3092)),0)),0),0)</f>
        <v>0</v>
      </c>
      <c r="X3092" s="5">
        <f ca="1">IF(AND($G3093,NOT(ISTEXT($G3092)),ISNUMBER(Poczatek),ISNUMBER(Koniec_Projekt)),IFERROR(IF($D3092=LataProjekcji,$F3092,IF($D3092&lt;LataProjekcji,IF((SUM($K3092:W3092)+12)&lt;$D3095,12,$D3095-SUM($K3092:W3092)),0)),0),0)</f>
        <v>0</v>
      </c>
    </row>
    <row r="3093" spans="2:24" hidden="1">
      <c r="B3093" s="554" t="s">
        <v>807</v>
      </c>
      <c r="D3093" s="5">
        <f ca="1">D1941</f>
        <v>0</v>
      </c>
      <c r="E3093" s="474">
        <f ca="1">E1941</f>
        <v>0</v>
      </c>
      <c r="F3093" s="474">
        <f ca="1">F1941</f>
        <v>0</v>
      </c>
      <c r="G3093" s="1" t="b">
        <f>NOT(ISBLANK(am_transport))</f>
        <v>0</v>
      </c>
      <c r="H3093" s="566" t="b">
        <f ca="1">SUM(K3093:X3093)=E3095</f>
        <v>1</v>
      </c>
      <c r="I3093" s="1" t="s">
        <v>802</v>
      </c>
      <c r="K3093" s="565">
        <f ca="1">IF(AND($G3093,NOT(ISTEXT($G3092)),ISNUMBER(Poczatek),ISNUMBER(Koniec_Projekt)),IFERROR(IF($D3092=LataProjekcji,IF($F3092&gt;$E3095,$E3095,$F3092),IF($D3095&gt;=$E3095,(IF($D3092&lt;LataProjekcji,IF((SUM(J3093:$K3093)+12)&lt;$E3095,12,$E3095-SUM(J3093:$K3093)),0)),(IF($D3092&lt;LataProjekcji,IF((SUM(J3093:$K3093)+12)&lt;$D3095,12,$D3095-SUM(J3093:$K3093)),0)))),0),0)</f>
        <v>0</v>
      </c>
      <c r="L3093" s="565">
        <f ca="1">IF(AND($G3093,NOT(ISTEXT($G3092)),ISNUMBER(Poczatek),ISNUMBER(Koniec_Projekt)),IFERROR(IF($D3092=LataProjekcji,IF($F3092&gt;$E3095,$E3095,$F3092),IF($D3095&gt;=$E3095,(IF($D3092&lt;LataProjekcji,IF((SUM($K3093:K3093)+12)&lt;$E3095,12,$E3095-SUM($K3093:K3093)),0)),(IF($D3092&lt;LataProjekcji,IF((SUM($K3093:K3093)+12)&lt;$D3095,12,$D3095-SUM($K3093:K3093)),0)))),0),0)</f>
        <v>0</v>
      </c>
      <c r="M3093" s="565">
        <f ca="1">IF(AND($G3093,NOT(ISTEXT($G3092)),ISNUMBER(Poczatek),ISNUMBER(Koniec_Projekt)),IFERROR(IF($D3092=LataProjekcji,IF($F3092&gt;$E3095,$E3095,$F3092),IF($D3095&gt;=$E3095,(IF($D3092&lt;LataProjekcji,IF((SUM($K3093:L3093)+12)&lt;$E3095,12,$E3095-SUM($K3093:L3093)),0)),(IF($D3092&lt;LataProjekcji,IF((SUM($K3093:L3093)+12)&lt;$D3095,12,$D3095-SUM($K3093:L3093)),0)))),0),0)</f>
        <v>0</v>
      </c>
      <c r="N3093" s="565">
        <f ca="1">IF(AND($G3093,NOT(ISTEXT($G3092)),ISNUMBER(Poczatek),ISNUMBER(Koniec_Projekt)),IFERROR(IF($D3092=LataProjekcji,IF($F3092&gt;$E3095,$E3095,$F3092),IF($D3095&gt;=$E3095,(IF($D3092&lt;LataProjekcji,IF((SUM($K3093:M3093)+12)&lt;$E3095,12,$E3095-SUM($K3093:M3093)),0)),(IF($D3092&lt;LataProjekcji,IF((SUM($K3093:M3093)+12)&lt;$D3095,12,$D3095-SUM($K3093:M3093)),0)))),0),0)</f>
        <v>0</v>
      </c>
      <c r="O3093" s="565">
        <f ca="1">IF(AND($G3093,NOT(ISTEXT($G3092)),ISNUMBER(Poczatek),ISNUMBER(Koniec_Projekt)),IFERROR(IF($D3092=LataProjekcji,IF($F3092&gt;$E3095,$E3095,$F3092),IF($D3095&gt;=$E3095,(IF($D3092&lt;LataProjekcji,IF((SUM($K3093:N3093)+12)&lt;$E3095,12,$E3095-SUM($K3093:N3093)),0)),(IF($D3092&lt;LataProjekcji,IF((SUM($K3093:N3093)+12)&lt;$D3095,12,$D3095-SUM($K3093:N3093)),0)))),0),0)</f>
        <v>0</v>
      </c>
      <c r="P3093" s="565">
        <f ca="1">IF(AND($G3093,NOT(ISTEXT($G3092)),ISNUMBER(Poczatek),ISNUMBER(Koniec_Projekt)),IFERROR(IF($D3092=LataProjekcji,IF($F3092&gt;$E3095,$E3095,$F3092),IF($D3095&gt;=$E3095,(IF($D3092&lt;LataProjekcji,IF((SUM($K3093:O3093)+12)&lt;$E3095,12,$E3095-SUM($K3093:O3093)),0)),(IF($D3092&lt;LataProjekcji,IF((SUM($K3093:O3093)+12)&lt;$D3095,12,$D3095-SUM($K3093:O3093)),0)))),0),0)</f>
        <v>0</v>
      </c>
      <c r="Q3093" s="565">
        <f ca="1">IF(AND($G3093,NOT(ISTEXT($G3092)),ISNUMBER(Poczatek),ISNUMBER(Koniec_Projekt)),IFERROR(IF($D3092=LataProjekcji,IF($F3092&gt;$E3095,$E3095,$F3092),IF($D3095&gt;=$E3095,(IF($D3092&lt;LataProjekcji,IF((SUM($K3093:P3093)+12)&lt;$E3095,12,$E3095-SUM($K3093:P3093)),0)),(IF($D3092&lt;LataProjekcji,IF((SUM($K3093:P3093)+12)&lt;$D3095,12,$D3095-SUM($K3093:P3093)),0)))),0),0)</f>
        <v>0</v>
      </c>
      <c r="R3093" s="565">
        <f ca="1">IF(AND($G3093,NOT(ISTEXT($G3092)),ISNUMBER(Poczatek),ISNUMBER(Koniec_Projekt)),IFERROR(IF($D3092=LataProjekcji,IF($F3092&gt;$E3095,$E3095,$F3092),IF($D3095&gt;=$E3095,(IF($D3092&lt;LataProjekcji,IF((SUM($K3093:Q3093)+12)&lt;$E3095,12,$E3095-SUM($K3093:Q3093)),0)),(IF($D3092&lt;LataProjekcji,IF((SUM($K3093:Q3093)+12)&lt;$D3095,12,$D3095-SUM($K3093:Q3093)),0)))),0),0)</f>
        <v>0</v>
      </c>
      <c r="S3093" s="565">
        <f ca="1">IF(AND($G3093,NOT(ISTEXT($G3092)),ISNUMBER(Poczatek),ISNUMBER(Koniec_Projekt)),IFERROR(IF($D3092=LataProjekcji,IF($F3092&gt;$E3095,$E3095,$F3092),IF($D3095&gt;=$E3095,(IF($D3092&lt;LataProjekcji,IF((SUM($K3093:R3093)+12)&lt;$E3095,12,$E3095-SUM($K3093:R3093)),0)),(IF($D3092&lt;LataProjekcji,IF((SUM($K3093:R3093)+12)&lt;$D3095,12,$D3095-SUM($K3093:R3093)),0)))),0),0)</f>
        <v>0</v>
      </c>
      <c r="T3093" s="565">
        <f ca="1">IF(AND($G3093,NOT(ISTEXT($G3092)),ISNUMBER(Poczatek),ISNUMBER(Koniec_Projekt)),IFERROR(IF($D3092=LataProjekcji,IF($F3092&gt;$E3095,$E3095,$F3092),IF($D3095&gt;=$E3095,(IF($D3092&lt;LataProjekcji,IF((SUM($K3093:S3093)+12)&lt;$E3095,12,$E3095-SUM($K3093:S3093)),0)),(IF($D3092&lt;LataProjekcji,IF((SUM($K3093:S3093)+12)&lt;$D3095,12,$D3095-SUM($K3093:S3093)),0)))),0),0)</f>
        <v>0</v>
      </c>
      <c r="U3093" s="565">
        <f ca="1">IF(AND($G3093,NOT(ISTEXT($G3092)),ISNUMBER(Poczatek),ISNUMBER(Koniec_Projekt)),IFERROR(IF($D3092=LataProjekcji,IF($F3092&gt;$E3095,$E3095,$F3092),IF($D3095&gt;=$E3095,(IF($D3092&lt;LataProjekcji,IF((SUM($K3093:T3093)+12)&lt;$E3095,12,$E3095-SUM($K3093:T3093)),0)),(IF($D3092&lt;LataProjekcji,IF((SUM($K3093:T3093)+12)&lt;$D3095,12,$D3095-SUM($K3093:T3093)),0)))),0),0)</f>
        <v>0</v>
      </c>
      <c r="V3093" s="565">
        <f ca="1">IF(AND($G3093,NOT(ISTEXT($G3092)),ISNUMBER(Poczatek),ISNUMBER(Koniec_Projekt)),IFERROR(IF($D3092=LataProjekcji,IF($F3092&gt;$E3095,$E3095,$F3092),IF($D3095&gt;=$E3095,(IF($D3092&lt;LataProjekcji,IF((SUM($K3093:U3093)+12)&lt;$E3095,12,$E3095-SUM($K3093:U3093)),0)),(IF($D3092&lt;LataProjekcji,IF((SUM($K3093:U3093)+12)&lt;$D3095,12,$D3095-SUM($K3093:U3093)),0)))),0),0)</f>
        <v>0</v>
      </c>
      <c r="W3093" s="565">
        <f ca="1">IF(AND($G3093,NOT(ISTEXT($G3092)),ISNUMBER(Poczatek),ISNUMBER(Koniec_Projekt)),IFERROR(IF($D3092=LataProjekcji,IF($F3092&gt;$E3095,$E3095,$F3092),IF($D3095&gt;=$E3095,(IF($D3092&lt;LataProjekcji,IF((SUM($K3093:V3093)+12)&lt;$E3095,12,$E3095-SUM($K3093:V3093)),0)),(IF($D3092&lt;LataProjekcji,IF((SUM($K3093:V3093)+12)&lt;$D3095,12,$D3095-SUM($K3093:V3093)),0)))),0),0)</f>
        <v>0</v>
      </c>
      <c r="X3093" s="565">
        <f ca="1">IF(AND($G3093,NOT(ISTEXT($G3092)),ISNUMBER(Poczatek),ISNUMBER(Koniec_Projekt)),IFERROR(IF($D3092=LataProjekcji,IF($F3092&gt;$E3095,$E3095,$F3092),IF($D3095&gt;=$E3095,(IF($D3092&lt;LataProjekcji,IF((SUM($K3093:W3093)+12)&lt;$E3095,12,$E3095-SUM($K3093:W3093)),0)),(IF($D3092&lt;LataProjekcji,IF((SUM($K3093:W3093)+12)&lt;$D3095,12,$D3095-SUM($K3093:W3093)),0)))),0),0)</f>
        <v>0</v>
      </c>
    </row>
    <row r="3094" spans="2:24" hidden="1">
      <c r="B3094" s="554" t="s">
        <v>806</v>
      </c>
      <c r="D3094" s="474">
        <f ca="1">D1942</f>
        <v>0</v>
      </c>
      <c r="E3094" s="474">
        <f ca="1">IF(D3093&gt;10,ROUND(D3094/12,2),D3094)</f>
        <v>0</v>
      </c>
      <c r="F3094" s="552">
        <f>Koniec_Projekt</f>
        <v>0</v>
      </c>
      <c r="G3094" s="330">
        <f>Miesiac_Koniec_Projekt</f>
        <v>0</v>
      </c>
      <c r="H3094" s="566" t="b">
        <f ca="1">SUM(K3094:X3094)=D3093</f>
        <v>1</v>
      </c>
      <c r="I3094" s="1" t="s">
        <v>739</v>
      </c>
      <c r="K3094" s="256">
        <f ca="1">IF(AND($G3093,NOT(ISTEXT($G3092)),ISNUMBER(Poczatek),ISNUMBER(Koniec_Projekt)),IFERROR(IF(LataProjekcji=$F3095,ROUND($D3093,0),ROUND(K3092*$E3094,0)),0),0)</f>
        <v>0</v>
      </c>
      <c r="L3094" s="5">
        <f ca="1">IF(AND($G3093,NOT(ISTEXT($G3092)),ISNUMBER(Poczatek),ISNUMBER(Koniec_Projekt)),IFERROR(IF(LataProjekcji=$F3095,ROUND($D3093-SUM(K3094:$K3094),0),ROUND(L3092*$E3094,0)),0),0)</f>
        <v>0</v>
      </c>
      <c r="M3094" s="5">
        <f ca="1">IF(AND($G3093,NOT(ISTEXT($G3092)),ISNUMBER(Poczatek),ISNUMBER(Koniec_Projekt)),IFERROR(IF(LataProjekcji=$F3095,ROUND($D3093-SUM($K3094:L3094),0),ROUND(M3092*$E3094,0)),0),0)</f>
        <v>0</v>
      </c>
      <c r="N3094" s="5">
        <f ca="1">IF(AND($G3093,NOT(ISTEXT($G3092)),ISNUMBER(Poczatek),ISNUMBER(Koniec_Projekt)),IFERROR(IF(LataProjekcji=$F3095,ROUND($D3093-SUM($K3094:M3094),0),ROUND(N3092*$E3094,0)),0),0)</f>
        <v>0</v>
      </c>
      <c r="O3094" s="5">
        <f ca="1">IF(AND($G3093,NOT(ISTEXT($G3092)),ISNUMBER(Poczatek),ISNUMBER(Koniec_Projekt)),IFERROR(IF(LataProjekcji=$F3095,ROUND($D3093-SUM($K3094:N3094),0),ROUND(O3092*$E3094,0)),0),0)</f>
        <v>0</v>
      </c>
      <c r="P3094" s="5">
        <f ca="1">IF(AND($G3093,NOT(ISTEXT($G3092)),ISNUMBER(Poczatek),ISNUMBER(Koniec_Projekt)),IFERROR(IF(LataProjekcji=$F3095,ROUND($D3093-SUM($K3094:O3094),0),ROUND(P3092*$E3094,0)),0),0)</f>
        <v>0</v>
      </c>
      <c r="Q3094" s="5">
        <f ca="1">IF(AND($G3093,NOT(ISTEXT($G3092)),ISNUMBER(Poczatek),ISNUMBER(Koniec_Projekt)),IFERROR(IF(LataProjekcji=$F3095,ROUND($D3093-SUM($K3094:P3094),0),ROUND(Q3092*$E3094,0)),0),0)</f>
        <v>0</v>
      </c>
      <c r="R3094" s="5">
        <f ca="1">IF(AND($G3093,NOT(ISTEXT($G3092)),ISNUMBER(Poczatek),ISNUMBER(Koniec_Projekt)),IFERROR(IF(LataProjekcji=$F3095,ROUND($D3093-SUM($K3094:Q3094),0),ROUND(R3092*$E3094,0)),0),0)</f>
        <v>0</v>
      </c>
      <c r="S3094" s="5">
        <f ca="1">IF(AND($G3093,NOT(ISTEXT($G3092)),ISNUMBER(Poczatek),ISNUMBER(Koniec_Projekt)),IFERROR(IF(LataProjekcji=$F3095,ROUND($D3093-SUM($K3094:R3094),0),ROUND(S3092*$E3094,0)),0),0)</f>
        <v>0</v>
      </c>
      <c r="T3094" s="5">
        <f ca="1">IF(AND($G3093,NOT(ISTEXT($G3092)),ISNUMBER(Poczatek),ISNUMBER(Koniec_Projekt)),IFERROR(IF(LataProjekcji=$F3095,ROUND($D3093-SUM($K3094:S3094),0),ROUND(T3092*$E3094,0)),0),0)</f>
        <v>0</v>
      </c>
      <c r="U3094" s="5">
        <f ca="1">IF(AND($G3093,NOT(ISTEXT($G3092)),ISNUMBER(Poczatek),ISNUMBER(Koniec_Projekt)),IFERROR(IF(LataProjekcji=$F3095,ROUND($D3093-SUM($K3094:T3094),0),ROUND(U3092*$E3094,0)),0),0)</f>
        <v>0</v>
      </c>
      <c r="V3094" s="5">
        <f ca="1">IF(AND($G3093,NOT(ISTEXT($G3092)),ISNUMBER(Poczatek),ISNUMBER(Koniec_Projekt)),IFERROR(IF(LataProjekcji=$F3095,ROUND($D3093-SUM($K3094:U3094),0),ROUND(V3092*$E3094,0)),0),0)</f>
        <v>0</v>
      </c>
      <c r="W3094" s="5">
        <f ca="1">IF(AND($G3093,NOT(ISTEXT($G3092)),ISNUMBER(Poczatek),ISNUMBER(Koniec_Projekt)),IFERROR(IF(LataProjekcji=$F3095,ROUND($D3093-SUM($K3094:V3094),0),ROUND(W3092*$E3094,0)),0),0)</f>
        <v>0</v>
      </c>
      <c r="X3094" s="5">
        <f ca="1">IF(AND($G3093,NOT(ISTEXT($G3092)),ISNUMBER(Poczatek),ISNUMBER(Koniec_Projekt)),IFERROR(IF(LataProjekcji=$F3095,ROUND($D3093-SUM($K3094:W3094),0),ROUND(X3092*$E3094,0)),0),0)</f>
        <v>0</v>
      </c>
    </row>
    <row r="3095" spans="2:24" hidden="1">
      <c r="B3095" s="554" t="s">
        <v>803</v>
      </c>
      <c r="D3095" s="1">
        <f ca="1">IFERROR(ROUNDUP(D3093/E3094,0),0)</f>
        <v>0</v>
      </c>
      <c r="E3095" s="1">
        <f ca="1">IF(D3095=0,0,DATEDIF(DATE(D3092,E3092,1),DATE(F3094,G3094,1),"m"))</f>
        <v>0</v>
      </c>
      <c r="F3095" s="1" t="str">
        <f ca="1">IFERROR(YEAR(G3092),"brak daty")</f>
        <v>brak daty</v>
      </c>
      <c r="G3095" s="1" t="str">
        <f ca="1">IFERROR(MONTH(G3092),"brak daty")</f>
        <v>brak daty</v>
      </c>
      <c r="I3095" s="1" t="s">
        <v>444</v>
      </c>
      <c r="K3095" s="5">
        <f ca="1">IF(AND($G3093,NOT(ISTEXT($G3092)),ISNUMBER(Poczatek),ISNUMBER(Koniec_Projekt)),IFERROR(IF(LataProjekcji=$F3094,IF(AND($G3094=$G3095,$F3094=$F3095),ROUND($D3093-SUM($K3095),0),ROUND(K3093*$E3094,0)),IF(LataProjekcji&gt;$F3094,0,ROUND(K3093*$E3094,0))),0),0)</f>
        <v>0</v>
      </c>
      <c r="L3095" s="5">
        <f ca="1">IF(AND($G3093,NOT(ISTEXT($G3092)),ISNUMBER(Poczatek),ISNUMBER(Koniec_Projekt)),IFERROR(IF(LataProjekcji=$F3094,IF(AND($G3094=$G3095,$F3094=$F3095),ROUND($D3093-SUM($K3095:K3095),0),ROUND(L3093*$E3094,0)),IF(LataProjekcji&gt;$F3094,0,ROUND(L3093*$E3094,0))),0),0)</f>
        <v>0</v>
      </c>
      <c r="M3095" s="5">
        <f ca="1">IF(AND($G3093,NOT(ISTEXT($G3092)),ISNUMBER(Poczatek),ISNUMBER(Koniec_Projekt)),IFERROR(IF(LataProjekcji=$F3094,IF(AND($G3094=$G3095,$F3094=$F3095),ROUND($D3093-SUM($K3095:L3095),0),ROUND(M3093*$E3094,0)),IF(LataProjekcji&gt;$F3094,0,ROUND(M3093*$E3094,0))),0),0)</f>
        <v>0</v>
      </c>
      <c r="N3095" s="5">
        <f ca="1">IF(AND($G3093,NOT(ISTEXT($G3092)),ISNUMBER(Poczatek),ISNUMBER(Koniec_Projekt)),IFERROR(IF(LataProjekcji=$F3094,IF(AND($G3094=$G3095,$F3094=$F3095),ROUND($D3093-SUM($K3095:M3095),0),ROUND(N3093*$E3094,0)),IF(LataProjekcji&gt;$F3094,0,ROUND(N3093*$E3094,0))),0),0)</f>
        <v>0</v>
      </c>
      <c r="O3095" s="5">
        <f ca="1">IF(AND($G3093,NOT(ISTEXT($G3092)),ISNUMBER(Poczatek),ISNUMBER(Koniec_Projekt)),IFERROR(IF(LataProjekcji=$F3094,IF(AND($G3094=$G3095,$F3094=$F3095),ROUND($D3093-SUM($K3095:N3095),0),ROUND(O3093*$E3094,0)),IF(LataProjekcji&gt;$F3094,0,ROUND(O3093*$E3094,0))),0),0)</f>
        <v>0</v>
      </c>
      <c r="P3095" s="5">
        <f ca="1">IF(AND($G3093,NOT(ISTEXT($G3092)),ISNUMBER(Poczatek),ISNUMBER(Koniec_Projekt)),IFERROR(IF(LataProjekcji=$F3094,IF(AND($G3094=$G3095,$F3094=$F3095),ROUND($D3093-SUM($K3095:O3095),0),ROUND(P3093*$E3094,0)),IF(LataProjekcji&gt;$F3094,0,ROUND(P3093*$E3094,0))),0),0)</f>
        <v>0</v>
      </c>
      <c r="Q3095" s="5">
        <f ca="1">IF(AND($G3093,NOT(ISTEXT($G3092)),ISNUMBER(Poczatek),ISNUMBER(Koniec_Projekt)),IFERROR(IF(LataProjekcji=$F3094,IF(AND($G3094=$G3095,$F3094=$F3095),ROUND($D3093-SUM($K3095:P3095),0),ROUND(Q3093*$E3094,0)),IF(LataProjekcji&gt;$F3094,0,ROUND(Q3093*$E3094,0))),0),0)</f>
        <v>0</v>
      </c>
      <c r="R3095" s="5">
        <f ca="1">IF(AND($G3093,NOT(ISTEXT($G3092)),ISNUMBER(Poczatek),ISNUMBER(Koniec_Projekt)),IFERROR(IF(LataProjekcji=$F3094,IF(AND($G3094=$G3095,$F3094=$F3095),ROUND($D3093-SUM($K3095:Q3095),0),ROUND(R3093*$E3094,0)),IF(LataProjekcji&gt;$F3094,0,ROUND(R3093*$E3094,0))),0),0)</f>
        <v>0</v>
      </c>
      <c r="S3095" s="5">
        <f ca="1">IF(AND($G3093,NOT(ISTEXT($G3092)),ISNUMBER(Poczatek),ISNUMBER(Koniec_Projekt)),IFERROR(IF(LataProjekcji=$F3094,IF(AND($G3094=$G3095,$F3094=$F3095),ROUND($D3093-SUM($K3095:R3095),0),ROUND(S3093*$E3094,0)),IF(LataProjekcji&gt;$F3094,0,ROUND(S3093*$E3094,0))),0),0)</f>
        <v>0</v>
      </c>
      <c r="T3095" s="5">
        <f ca="1">IF(AND($G3093,NOT(ISTEXT($G3092)),ISNUMBER(Poczatek),ISNUMBER(Koniec_Projekt)),IFERROR(IF(LataProjekcji=$F3094,IF(AND($G3094=$G3095,$F3094=$F3095),ROUND($D3093-SUM($K3095:S3095),0),ROUND(T3093*$E3094,0)),IF(LataProjekcji&gt;$F3094,0,ROUND(T3093*$E3094,0))),0),0)</f>
        <v>0</v>
      </c>
      <c r="U3095" s="5">
        <f ca="1">IF(AND($G3093,NOT(ISTEXT($G3092)),ISNUMBER(Poczatek),ISNUMBER(Koniec_Projekt)),IFERROR(IF(LataProjekcji=$F3094,IF(AND($G3094=$G3095,$F3094=$F3095),ROUND($D3093-SUM($K3095:T3095),0),ROUND(U3093*$E3094,0)),IF(LataProjekcji&gt;$F3094,0,ROUND(U3093*$E3094,0))),0),0)</f>
        <v>0</v>
      </c>
      <c r="V3095" s="5">
        <f ca="1">IF(AND($G3093,NOT(ISTEXT($G3092)),ISNUMBER(Poczatek),ISNUMBER(Koniec_Projekt)),IFERROR(IF(LataProjekcji=$F3094,IF(AND($G3094=$G3095,$F3094=$F3095),ROUND($D3093-SUM($K3095:U3095),0),ROUND(V3093*$E3094,0)),IF(LataProjekcji&gt;$F3094,0,ROUND(V3093*$E3094,0))),0),0)</f>
        <v>0</v>
      </c>
      <c r="W3095" s="5">
        <f ca="1">IF(AND($G3093,NOT(ISTEXT($G3092)),ISNUMBER(Poczatek),ISNUMBER(Koniec_Projekt)),IFERROR(IF(LataProjekcji=$F3094,IF(AND($G3094=$G3095,$F3094=$F3095),ROUND($D3093-SUM($K3095:V3095),0),ROUND(W3093*$E3094,0)),IF(LataProjekcji&gt;$F3094,0,ROUND(W3093*$E3094,0))),0),0)</f>
        <v>0</v>
      </c>
      <c r="X3095" s="5">
        <f ca="1">IF(AND($G3093,NOT(ISTEXT($G3092)),ISNUMBER(Poczatek),ISNUMBER(Koniec_Projekt)),IFERROR(IF(LataProjekcji=$F3094,IF(AND($G3094=$G3095,$F3094=$F3095),ROUND($D3093-SUM($K3095:W3095),0),ROUND(X3093*$E3094,0)),IF(LataProjekcji&gt;$F3094,0,ROUND(X3093*$E3094,0))),0),0)</f>
        <v>0</v>
      </c>
    </row>
    <row r="3096" spans="2:24" ht="12.75" hidden="1" thickBot="1">
      <c r="B3096" s="555" t="s">
        <v>804</v>
      </c>
      <c r="C3096" s="556"/>
      <c r="D3096" s="557">
        <f ca="1">IF(D3093&gt;10,ROUND((D3095-1)*E3094,0),E3094)</f>
        <v>0</v>
      </c>
      <c r="E3096" s="557">
        <f ca="1">D3093-D3096</f>
        <v>0</v>
      </c>
      <c r="F3096" s="556"/>
      <c r="G3096" s="556"/>
      <c r="H3096" s="556"/>
      <c r="I3096" s="556"/>
      <c r="J3096" s="556"/>
      <c r="K3096" s="556"/>
      <c r="L3096" s="556"/>
      <c r="M3096" s="556"/>
      <c r="N3096" s="556"/>
      <c r="O3096" s="556"/>
      <c r="P3096" s="556"/>
      <c r="Q3096" s="556"/>
      <c r="R3096" s="556"/>
      <c r="S3096" s="556"/>
      <c r="T3096" s="556"/>
      <c r="U3096" s="556"/>
      <c r="V3096" s="556"/>
      <c r="W3096" s="556"/>
      <c r="X3096" s="556"/>
    </row>
    <row r="3097" spans="2:24" ht="12.75" hidden="1" thickTop="1"/>
    <row r="3098" spans="2:24" ht="12.75" hidden="1" thickBot="1">
      <c r="B3098" s="558" t="str">
        <f ca="1">"nazwa ST: "&amp;B1946</f>
        <v>nazwa ST: 0</v>
      </c>
      <c r="C3098" s="558"/>
      <c r="D3098" s="559">
        <f>D1946</f>
        <v>314</v>
      </c>
      <c r="E3098" s="558"/>
      <c r="F3098" s="558"/>
      <c r="G3098" s="558"/>
      <c r="H3098" s="558"/>
      <c r="I3098" s="558"/>
      <c r="J3098" s="558"/>
      <c r="K3098" s="567" t="str">
        <f t="shared" ref="K3098:X3098" si="1821">LataProjekcji</f>
        <v>Uzupełnij dane</v>
      </c>
      <c r="L3098" s="567" t="str">
        <f t="shared" si="1821"/>
        <v/>
      </c>
      <c r="M3098" s="567" t="str">
        <f t="shared" si="1821"/>
        <v/>
      </c>
      <c r="N3098" s="567" t="str">
        <f t="shared" si="1821"/>
        <v/>
      </c>
      <c r="O3098" s="567" t="str">
        <f t="shared" si="1821"/>
        <v/>
      </c>
      <c r="P3098" s="567" t="str">
        <f t="shared" si="1821"/>
        <v/>
      </c>
      <c r="Q3098" s="567" t="str">
        <f t="shared" si="1821"/>
        <v/>
      </c>
      <c r="R3098" s="567" t="str">
        <f t="shared" si="1821"/>
        <v/>
      </c>
      <c r="S3098" s="567" t="str">
        <f t="shared" si="1821"/>
        <v/>
      </c>
      <c r="T3098" s="567" t="str">
        <f t="shared" si="1821"/>
        <v/>
      </c>
      <c r="U3098" s="567" t="str">
        <f t="shared" si="1821"/>
        <v/>
      </c>
      <c r="V3098" s="567" t="str">
        <f t="shared" si="1821"/>
        <v/>
      </c>
      <c r="W3098" s="567" t="str">
        <f t="shared" si="1821"/>
        <v/>
      </c>
      <c r="X3098" s="567" t="str">
        <f t="shared" si="1821"/>
        <v/>
      </c>
    </row>
    <row r="3099" spans="2:24" hidden="1">
      <c r="B3099" s="554" t="s">
        <v>805</v>
      </c>
      <c r="D3099" s="1">
        <f ca="1">D1947</f>
        <v>1900</v>
      </c>
      <c r="E3099" s="1">
        <f ca="1">E1947</f>
        <v>1</v>
      </c>
      <c r="F3099" s="1">
        <f ca="1">IF(D3100&gt;10,F1947,1)</f>
        <v>1</v>
      </c>
      <c r="G3099" s="553" t="str">
        <f ca="1">IF(ISBLANK(OFFSET($E$269,$D3098,0)),"brak daty",IF(D3100&gt;10,EDATE(OFFSET($E$269,$D3098,0),D3102),DATE(D3099,E3099,1)))</f>
        <v>brak daty</v>
      </c>
      <c r="H3099" s="566" t="b">
        <f ca="1">SUM(K3099:X3099)=D3102</f>
        <v>1</v>
      </c>
      <c r="I3099" s="1" t="s">
        <v>801</v>
      </c>
      <c r="K3099" s="5">
        <f ca="1">IF(AND($G3100,NOT(ISTEXT($G3099)),ISNUMBER(Poczatek),ISNUMBER(Koniec_Projekt)),IFERROR(IF($D3099=LataProjekcji,$F3099,IF($D3099&lt;LataProjekcji,IF((SUM(K3099)+12)&lt;$D3102,12,$D3102-SUM(K3099)),0)),0),0)</f>
        <v>0</v>
      </c>
      <c r="L3099" s="5">
        <f ca="1">IF(AND($G3100,NOT(ISTEXT($G3099)),ISNUMBER(Poczatek),ISNUMBER(Koniec_Projekt)),IFERROR(IF($D3099=LataProjekcji,$F3099,IF($D3099&lt;LataProjekcji,IF((SUM($K3099:K3099)+12)&lt;$D3102,12,$D3102-SUM($K3099:K3099)),0)),0),0)</f>
        <v>0</v>
      </c>
      <c r="M3099" s="5">
        <f ca="1">IF(AND($G3100,NOT(ISTEXT($G3099)),ISNUMBER(Poczatek),ISNUMBER(Koniec_Projekt)),IFERROR(IF($D3099=LataProjekcji,$F3099,IF($D3099&lt;LataProjekcji,IF((SUM($K3099:L3099)+12)&lt;$D3102,12,$D3102-SUM($K3099:L3099)),0)),0),0)</f>
        <v>0</v>
      </c>
      <c r="N3099" s="5">
        <f ca="1">IF(AND($G3100,NOT(ISTEXT($G3099)),ISNUMBER(Poczatek),ISNUMBER(Koniec_Projekt)),IFERROR(IF($D3099=LataProjekcji,$F3099,IF($D3099&lt;LataProjekcji,IF((SUM($K3099:M3099)+12)&lt;$D3102,12,$D3102-SUM($K3099:M3099)),0)),0),0)</f>
        <v>0</v>
      </c>
      <c r="O3099" s="5">
        <f ca="1">IF(AND($G3100,NOT(ISTEXT($G3099)),ISNUMBER(Poczatek),ISNUMBER(Koniec_Projekt)),IFERROR(IF($D3099=LataProjekcji,$F3099,IF($D3099&lt;LataProjekcji,IF((SUM($K3099:N3099)+12)&lt;$D3102,12,$D3102-SUM($K3099:N3099)),0)),0),0)</f>
        <v>0</v>
      </c>
      <c r="P3099" s="5">
        <f ca="1">IF(AND($G3100,NOT(ISTEXT($G3099)),ISNUMBER(Poczatek),ISNUMBER(Koniec_Projekt)),IFERROR(IF($D3099=LataProjekcji,$F3099,IF($D3099&lt;LataProjekcji,IF((SUM($K3099:O3099)+12)&lt;$D3102,12,$D3102-SUM($K3099:O3099)),0)),0),0)</f>
        <v>0</v>
      </c>
      <c r="Q3099" s="5">
        <f ca="1">IF(AND($G3100,NOT(ISTEXT($G3099)),ISNUMBER(Poczatek),ISNUMBER(Koniec_Projekt)),IFERROR(IF($D3099=LataProjekcji,$F3099,IF($D3099&lt;LataProjekcji,IF((SUM($K3099:P3099)+12)&lt;$D3102,12,$D3102-SUM($K3099:P3099)),0)),0),0)</f>
        <v>0</v>
      </c>
      <c r="R3099" s="5">
        <f ca="1">IF(AND($G3100,NOT(ISTEXT($G3099)),ISNUMBER(Poczatek),ISNUMBER(Koniec_Projekt)),IFERROR(IF($D3099=LataProjekcji,$F3099,IF($D3099&lt;LataProjekcji,IF((SUM($K3099:Q3099)+12)&lt;$D3102,12,$D3102-SUM($K3099:Q3099)),0)),0),0)</f>
        <v>0</v>
      </c>
      <c r="S3099" s="5">
        <f ca="1">IF(AND($G3100,NOT(ISTEXT($G3099)),ISNUMBER(Poczatek),ISNUMBER(Koniec_Projekt)),IFERROR(IF($D3099=LataProjekcji,$F3099,IF($D3099&lt;LataProjekcji,IF((SUM($K3099:R3099)+12)&lt;$D3102,12,$D3102-SUM($K3099:R3099)),0)),0),0)</f>
        <v>0</v>
      </c>
      <c r="T3099" s="5">
        <f ca="1">IF(AND($G3100,NOT(ISTEXT($G3099)),ISNUMBER(Poczatek),ISNUMBER(Koniec_Projekt)),IFERROR(IF($D3099=LataProjekcji,$F3099,IF($D3099&lt;LataProjekcji,IF((SUM($K3099:S3099)+12)&lt;$D3102,12,$D3102-SUM($K3099:S3099)),0)),0),0)</f>
        <v>0</v>
      </c>
      <c r="U3099" s="5">
        <f ca="1">IF(AND($G3100,NOT(ISTEXT($G3099)),ISNUMBER(Poczatek),ISNUMBER(Koniec_Projekt)),IFERROR(IF($D3099=LataProjekcji,$F3099,IF($D3099&lt;LataProjekcji,IF((SUM($K3099:T3099)+12)&lt;$D3102,12,$D3102-SUM($K3099:T3099)),0)),0),0)</f>
        <v>0</v>
      </c>
      <c r="V3099" s="5">
        <f ca="1">IF(AND($G3100,NOT(ISTEXT($G3099)),ISNUMBER(Poczatek),ISNUMBER(Koniec_Projekt)),IFERROR(IF($D3099=LataProjekcji,$F3099,IF($D3099&lt;LataProjekcji,IF((SUM($K3099:U3099)+12)&lt;$D3102,12,$D3102-SUM($K3099:U3099)),0)),0),0)</f>
        <v>0</v>
      </c>
      <c r="W3099" s="5">
        <f ca="1">IF(AND($G3100,NOT(ISTEXT($G3099)),ISNUMBER(Poczatek),ISNUMBER(Koniec_Projekt)),IFERROR(IF($D3099=LataProjekcji,$F3099,IF($D3099&lt;LataProjekcji,IF((SUM($K3099:V3099)+12)&lt;$D3102,12,$D3102-SUM($K3099:V3099)),0)),0),0)</f>
        <v>0</v>
      </c>
      <c r="X3099" s="5">
        <f ca="1">IF(AND($G3100,NOT(ISTEXT($G3099)),ISNUMBER(Poczatek),ISNUMBER(Koniec_Projekt)),IFERROR(IF($D3099=LataProjekcji,$F3099,IF($D3099&lt;LataProjekcji,IF((SUM($K3099:W3099)+12)&lt;$D3102,12,$D3102-SUM($K3099:W3099)),0)),0),0)</f>
        <v>0</v>
      </c>
    </row>
    <row r="3100" spans="2:24" hidden="1">
      <c r="B3100" s="554" t="s">
        <v>807</v>
      </c>
      <c r="D3100" s="5">
        <f ca="1">D1948</f>
        <v>0</v>
      </c>
      <c r="E3100" s="474">
        <f ca="1">E1948</f>
        <v>0</v>
      </c>
      <c r="F3100" s="474">
        <f ca="1">F1948</f>
        <v>0</v>
      </c>
      <c r="G3100" s="1" t="b">
        <f>NOT(ISBLANK(am_transport))</f>
        <v>0</v>
      </c>
      <c r="H3100" s="566" t="b">
        <f ca="1">SUM(K3100:X3100)=E3102</f>
        <v>1</v>
      </c>
      <c r="I3100" s="1" t="s">
        <v>802</v>
      </c>
      <c r="K3100" s="565">
        <f ca="1">IF(AND($G3100,NOT(ISTEXT($G3099)),ISNUMBER(Poczatek),ISNUMBER(Koniec_Projekt)),IFERROR(IF($D3099=LataProjekcji,IF($F3099&gt;$E3102,$E3102,$F3099),IF($D3102&gt;=$E3102,(IF($D3099&lt;LataProjekcji,IF((SUM(J3100:$K3100)+12)&lt;$E3102,12,$E3102-SUM(J3100:$K3100)),0)),(IF($D3099&lt;LataProjekcji,IF((SUM(J3100:$K3100)+12)&lt;$D3102,12,$D3102-SUM(J3100:$K3100)),0)))),0),0)</f>
        <v>0</v>
      </c>
      <c r="L3100" s="565">
        <f ca="1">IF(AND($G3100,NOT(ISTEXT($G3099)),ISNUMBER(Poczatek),ISNUMBER(Koniec_Projekt)),IFERROR(IF($D3099=LataProjekcji,IF($F3099&gt;$E3102,$E3102,$F3099),IF($D3102&gt;=$E3102,(IF($D3099&lt;LataProjekcji,IF((SUM($K3100:K3100)+12)&lt;$E3102,12,$E3102-SUM($K3100:K3100)),0)),(IF($D3099&lt;LataProjekcji,IF((SUM($K3100:K3100)+12)&lt;$D3102,12,$D3102-SUM($K3100:K3100)),0)))),0),0)</f>
        <v>0</v>
      </c>
      <c r="M3100" s="565">
        <f ca="1">IF(AND($G3100,NOT(ISTEXT($G3099)),ISNUMBER(Poczatek),ISNUMBER(Koniec_Projekt)),IFERROR(IF($D3099=LataProjekcji,IF($F3099&gt;$E3102,$E3102,$F3099),IF($D3102&gt;=$E3102,(IF($D3099&lt;LataProjekcji,IF((SUM($K3100:L3100)+12)&lt;$E3102,12,$E3102-SUM($K3100:L3100)),0)),(IF($D3099&lt;LataProjekcji,IF((SUM($K3100:L3100)+12)&lt;$D3102,12,$D3102-SUM($K3100:L3100)),0)))),0),0)</f>
        <v>0</v>
      </c>
      <c r="N3100" s="565">
        <f ca="1">IF(AND($G3100,NOT(ISTEXT($G3099)),ISNUMBER(Poczatek),ISNUMBER(Koniec_Projekt)),IFERROR(IF($D3099=LataProjekcji,IF($F3099&gt;$E3102,$E3102,$F3099),IF($D3102&gt;=$E3102,(IF($D3099&lt;LataProjekcji,IF((SUM($K3100:M3100)+12)&lt;$E3102,12,$E3102-SUM($K3100:M3100)),0)),(IF($D3099&lt;LataProjekcji,IF((SUM($K3100:M3100)+12)&lt;$D3102,12,$D3102-SUM($K3100:M3100)),0)))),0),0)</f>
        <v>0</v>
      </c>
      <c r="O3100" s="565">
        <f ca="1">IF(AND($G3100,NOT(ISTEXT($G3099)),ISNUMBER(Poczatek),ISNUMBER(Koniec_Projekt)),IFERROR(IF($D3099=LataProjekcji,IF($F3099&gt;$E3102,$E3102,$F3099),IF($D3102&gt;=$E3102,(IF($D3099&lt;LataProjekcji,IF((SUM($K3100:N3100)+12)&lt;$E3102,12,$E3102-SUM($K3100:N3100)),0)),(IF($D3099&lt;LataProjekcji,IF((SUM($K3100:N3100)+12)&lt;$D3102,12,$D3102-SUM($K3100:N3100)),0)))),0),0)</f>
        <v>0</v>
      </c>
      <c r="P3100" s="565">
        <f ca="1">IF(AND($G3100,NOT(ISTEXT($G3099)),ISNUMBER(Poczatek),ISNUMBER(Koniec_Projekt)),IFERROR(IF($D3099=LataProjekcji,IF($F3099&gt;$E3102,$E3102,$F3099),IF($D3102&gt;=$E3102,(IF($D3099&lt;LataProjekcji,IF((SUM($K3100:O3100)+12)&lt;$E3102,12,$E3102-SUM($K3100:O3100)),0)),(IF($D3099&lt;LataProjekcji,IF((SUM($K3100:O3100)+12)&lt;$D3102,12,$D3102-SUM($K3100:O3100)),0)))),0),0)</f>
        <v>0</v>
      </c>
      <c r="Q3100" s="565">
        <f ca="1">IF(AND($G3100,NOT(ISTEXT($G3099)),ISNUMBER(Poczatek),ISNUMBER(Koniec_Projekt)),IFERROR(IF($D3099=LataProjekcji,IF($F3099&gt;$E3102,$E3102,$F3099),IF($D3102&gt;=$E3102,(IF($D3099&lt;LataProjekcji,IF((SUM($K3100:P3100)+12)&lt;$E3102,12,$E3102-SUM($K3100:P3100)),0)),(IF($D3099&lt;LataProjekcji,IF((SUM($K3100:P3100)+12)&lt;$D3102,12,$D3102-SUM($K3100:P3100)),0)))),0),0)</f>
        <v>0</v>
      </c>
      <c r="R3100" s="565">
        <f ca="1">IF(AND($G3100,NOT(ISTEXT($G3099)),ISNUMBER(Poczatek),ISNUMBER(Koniec_Projekt)),IFERROR(IF($D3099=LataProjekcji,IF($F3099&gt;$E3102,$E3102,$F3099),IF($D3102&gt;=$E3102,(IF($D3099&lt;LataProjekcji,IF((SUM($K3100:Q3100)+12)&lt;$E3102,12,$E3102-SUM($K3100:Q3100)),0)),(IF($D3099&lt;LataProjekcji,IF((SUM($K3100:Q3100)+12)&lt;$D3102,12,$D3102-SUM($K3100:Q3100)),0)))),0),0)</f>
        <v>0</v>
      </c>
      <c r="S3100" s="565">
        <f ca="1">IF(AND($G3100,NOT(ISTEXT($G3099)),ISNUMBER(Poczatek),ISNUMBER(Koniec_Projekt)),IFERROR(IF($D3099=LataProjekcji,IF($F3099&gt;$E3102,$E3102,$F3099),IF($D3102&gt;=$E3102,(IF($D3099&lt;LataProjekcji,IF((SUM($K3100:R3100)+12)&lt;$E3102,12,$E3102-SUM($K3100:R3100)),0)),(IF($D3099&lt;LataProjekcji,IF((SUM($K3100:R3100)+12)&lt;$D3102,12,$D3102-SUM($K3100:R3100)),0)))),0),0)</f>
        <v>0</v>
      </c>
      <c r="T3100" s="565">
        <f ca="1">IF(AND($G3100,NOT(ISTEXT($G3099)),ISNUMBER(Poczatek),ISNUMBER(Koniec_Projekt)),IFERROR(IF($D3099=LataProjekcji,IF($F3099&gt;$E3102,$E3102,$F3099),IF($D3102&gt;=$E3102,(IF($D3099&lt;LataProjekcji,IF((SUM($K3100:S3100)+12)&lt;$E3102,12,$E3102-SUM($K3100:S3100)),0)),(IF($D3099&lt;LataProjekcji,IF((SUM($K3100:S3100)+12)&lt;$D3102,12,$D3102-SUM($K3100:S3100)),0)))),0),0)</f>
        <v>0</v>
      </c>
      <c r="U3100" s="565">
        <f ca="1">IF(AND($G3100,NOT(ISTEXT($G3099)),ISNUMBER(Poczatek),ISNUMBER(Koniec_Projekt)),IFERROR(IF($D3099=LataProjekcji,IF($F3099&gt;$E3102,$E3102,$F3099),IF($D3102&gt;=$E3102,(IF($D3099&lt;LataProjekcji,IF((SUM($K3100:T3100)+12)&lt;$E3102,12,$E3102-SUM($K3100:T3100)),0)),(IF($D3099&lt;LataProjekcji,IF((SUM($K3100:T3100)+12)&lt;$D3102,12,$D3102-SUM($K3100:T3100)),0)))),0),0)</f>
        <v>0</v>
      </c>
      <c r="V3100" s="565">
        <f ca="1">IF(AND($G3100,NOT(ISTEXT($G3099)),ISNUMBER(Poczatek),ISNUMBER(Koniec_Projekt)),IFERROR(IF($D3099=LataProjekcji,IF($F3099&gt;$E3102,$E3102,$F3099),IF($D3102&gt;=$E3102,(IF($D3099&lt;LataProjekcji,IF((SUM($K3100:U3100)+12)&lt;$E3102,12,$E3102-SUM($K3100:U3100)),0)),(IF($D3099&lt;LataProjekcji,IF((SUM($K3100:U3100)+12)&lt;$D3102,12,$D3102-SUM($K3100:U3100)),0)))),0),0)</f>
        <v>0</v>
      </c>
      <c r="W3100" s="565">
        <f ca="1">IF(AND($G3100,NOT(ISTEXT($G3099)),ISNUMBER(Poczatek),ISNUMBER(Koniec_Projekt)),IFERROR(IF($D3099=LataProjekcji,IF($F3099&gt;$E3102,$E3102,$F3099),IF($D3102&gt;=$E3102,(IF($D3099&lt;LataProjekcji,IF((SUM($K3100:V3100)+12)&lt;$E3102,12,$E3102-SUM($K3100:V3100)),0)),(IF($D3099&lt;LataProjekcji,IF((SUM($K3100:V3100)+12)&lt;$D3102,12,$D3102-SUM($K3100:V3100)),0)))),0),0)</f>
        <v>0</v>
      </c>
      <c r="X3100" s="565">
        <f ca="1">IF(AND($G3100,NOT(ISTEXT($G3099)),ISNUMBER(Poczatek),ISNUMBER(Koniec_Projekt)),IFERROR(IF($D3099=LataProjekcji,IF($F3099&gt;$E3102,$E3102,$F3099),IF($D3102&gt;=$E3102,(IF($D3099&lt;LataProjekcji,IF((SUM($K3100:W3100)+12)&lt;$E3102,12,$E3102-SUM($K3100:W3100)),0)),(IF($D3099&lt;LataProjekcji,IF((SUM($K3100:W3100)+12)&lt;$D3102,12,$D3102-SUM($K3100:W3100)),0)))),0),0)</f>
        <v>0</v>
      </c>
    </row>
    <row r="3101" spans="2:24" hidden="1">
      <c r="B3101" s="554" t="s">
        <v>806</v>
      </c>
      <c r="D3101" s="474">
        <f ca="1">D1949</f>
        <v>0</v>
      </c>
      <c r="E3101" s="474">
        <f ca="1">IF(D3100&gt;10,ROUND(D3101/12,2),D3101)</f>
        <v>0</v>
      </c>
      <c r="F3101" s="552">
        <f>Koniec_Projekt</f>
        <v>0</v>
      </c>
      <c r="G3101" s="330">
        <f>Miesiac_Koniec_Projekt</f>
        <v>0</v>
      </c>
      <c r="H3101" s="566" t="b">
        <f ca="1">SUM(K3101:X3101)=D3100</f>
        <v>1</v>
      </c>
      <c r="I3101" s="1" t="s">
        <v>739</v>
      </c>
      <c r="K3101" s="256">
        <f ca="1">IF(AND($G3100,NOT(ISTEXT($G3099)),ISNUMBER(Poczatek),ISNUMBER(Koniec_Projekt)),IFERROR(IF(LataProjekcji=$F3102,ROUND($D3100,0),ROUND(K3099*$E3101,0)),0),0)</f>
        <v>0</v>
      </c>
      <c r="L3101" s="5">
        <f ca="1">IF(AND($G3100,NOT(ISTEXT($G3099)),ISNUMBER(Poczatek),ISNUMBER(Koniec_Projekt)),IFERROR(IF(LataProjekcji=$F3102,ROUND($D3100-SUM(K3101:$K3101),0),ROUND(L3099*$E3101,0)),0),0)</f>
        <v>0</v>
      </c>
      <c r="M3101" s="5">
        <f ca="1">IF(AND($G3100,NOT(ISTEXT($G3099)),ISNUMBER(Poczatek),ISNUMBER(Koniec_Projekt)),IFERROR(IF(LataProjekcji=$F3102,ROUND($D3100-SUM($K3101:L3101),0),ROUND(M3099*$E3101,0)),0),0)</f>
        <v>0</v>
      </c>
      <c r="N3101" s="5">
        <f ca="1">IF(AND($G3100,NOT(ISTEXT($G3099)),ISNUMBER(Poczatek),ISNUMBER(Koniec_Projekt)),IFERROR(IF(LataProjekcji=$F3102,ROUND($D3100-SUM($K3101:M3101),0),ROUND(N3099*$E3101,0)),0),0)</f>
        <v>0</v>
      </c>
      <c r="O3101" s="5">
        <f ca="1">IF(AND($G3100,NOT(ISTEXT($G3099)),ISNUMBER(Poczatek),ISNUMBER(Koniec_Projekt)),IFERROR(IF(LataProjekcji=$F3102,ROUND($D3100-SUM($K3101:N3101),0),ROUND(O3099*$E3101,0)),0),0)</f>
        <v>0</v>
      </c>
      <c r="P3101" s="5">
        <f ca="1">IF(AND($G3100,NOT(ISTEXT($G3099)),ISNUMBER(Poczatek),ISNUMBER(Koniec_Projekt)),IFERROR(IF(LataProjekcji=$F3102,ROUND($D3100-SUM($K3101:O3101),0),ROUND(P3099*$E3101,0)),0),0)</f>
        <v>0</v>
      </c>
      <c r="Q3101" s="5">
        <f ca="1">IF(AND($G3100,NOT(ISTEXT($G3099)),ISNUMBER(Poczatek),ISNUMBER(Koniec_Projekt)),IFERROR(IF(LataProjekcji=$F3102,ROUND($D3100-SUM($K3101:P3101),0),ROUND(Q3099*$E3101,0)),0),0)</f>
        <v>0</v>
      </c>
      <c r="R3101" s="5">
        <f ca="1">IF(AND($G3100,NOT(ISTEXT($G3099)),ISNUMBER(Poczatek),ISNUMBER(Koniec_Projekt)),IFERROR(IF(LataProjekcji=$F3102,ROUND($D3100-SUM($K3101:Q3101),0),ROUND(R3099*$E3101,0)),0),0)</f>
        <v>0</v>
      </c>
      <c r="S3101" s="5">
        <f ca="1">IF(AND($G3100,NOT(ISTEXT($G3099)),ISNUMBER(Poczatek),ISNUMBER(Koniec_Projekt)),IFERROR(IF(LataProjekcji=$F3102,ROUND($D3100-SUM($K3101:R3101),0),ROUND(S3099*$E3101,0)),0),0)</f>
        <v>0</v>
      </c>
      <c r="T3101" s="5">
        <f ca="1">IF(AND($G3100,NOT(ISTEXT($G3099)),ISNUMBER(Poczatek),ISNUMBER(Koniec_Projekt)),IFERROR(IF(LataProjekcji=$F3102,ROUND($D3100-SUM($K3101:S3101),0),ROUND(T3099*$E3101,0)),0),0)</f>
        <v>0</v>
      </c>
      <c r="U3101" s="5">
        <f ca="1">IF(AND($G3100,NOT(ISTEXT($G3099)),ISNUMBER(Poczatek),ISNUMBER(Koniec_Projekt)),IFERROR(IF(LataProjekcji=$F3102,ROUND($D3100-SUM($K3101:T3101),0),ROUND(U3099*$E3101,0)),0),0)</f>
        <v>0</v>
      </c>
      <c r="V3101" s="5">
        <f ca="1">IF(AND($G3100,NOT(ISTEXT($G3099)),ISNUMBER(Poczatek),ISNUMBER(Koniec_Projekt)),IFERROR(IF(LataProjekcji=$F3102,ROUND($D3100-SUM($K3101:U3101),0),ROUND(V3099*$E3101,0)),0),0)</f>
        <v>0</v>
      </c>
      <c r="W3101" s="5">
        <f ca="1">IF(AND($G3100,NOT(ISTEXT($G3099)),ISNUMBER(Poczatek),ISNUMBER(Koniec_Projekt)),IFERROR(IF(LataProjekcji=$F3102,ROUND($D3100-SUM($K3101:V3101),0),ROUND(W3099*$E3101,0)),0),0)</f>
        <v>0</v>
      </c>
      <c r="X3101" s="5">
        <f ca="1">IF(AND($G3100,NOT(ISTEXT($G3099)),ISNUMBER(Poczatek),ISNUMBER(Koniec_Projekt)),IFERROR(IF(LataProjekcji=$F3102,ROUND($D3100-SUM($K3101:W3101),0),ROUND(X3099*$E3101,0)),0),0)</f>
        <v>0</v>
      </c>
    </row>
    <row r="3102" spans="2:24" hidden="1">
      <c r="B3102" s="554" t="s">
        <v>803</v>
      </c>
      <c r="D3102" s="1">
        <f ca="1">IFERROR(ROUNDUP(D3100/E3101,0),0)</f>
        <v>0</v>
      </c>
      <c r="E3102" s="1">
        <f ca="1">IF(D3102=0,0,DATEDIF(DATE(D3099,E3099,1),DATE(F3101,G3101,1),"m"))</f>
        <v>0</v>
      </c>
      <c r="F3102" s="1" t="str">
        <f ca="1">IFERROR(YEAR(G3099),"brak daty")</f>
        <v>brak daty</v>
      </c>
      <c r="G3102" s="1" t="str">
        <f ca="1">IFERROR(MONTH(G3099),"brak daty")</f>
        <v>brak daty</v>
      </c>
      <c r="I3102" s="1" t="s">
        <v>444</v>
      </c>
      <c r="K3102" s="5">
        <f ca="1">IF(AND($G3100,NOT(ISTEXT($G3099)),ISNUMBER(Poczatek),ISNUMBER(Koniec_Projekt)),IFERROR(IF(LataProjekcji=$F3101,IF(AND($G3101=$G3102,$F3101=$F3102),ROUND($D3100-SUM($K3102),0),ROUND(K3100*$E3101,0)),IF(LataProjekcji&gt;$F3101,0,ROUND(K3100*$E3101,0))),0),0)</f>
        <v>0</v>
      </c>
      <c r="L3102" s="5">
        <f ca="1">IF(AND($G3100,NOT(ISTEXT($G3099)),ISNUMBER(Poczatek),ISNUMBER(Koniec_Projekt)),IFERROR(IF(LataProjekcji=$F3101,IF(AND($G3101=$G3102,$F3101=$F3102),ROUND($D3100-SUM($K3102:K3102),0),ROUND(L3100*$E3101,0)),IF(LataProjekcji&gt;$F3101,0,ROUND(L3100*$E3101,0))),0),0)</f>
        <v>0</v>
      </c>
      <c r="M3102" s="5">
        <f ca="1">IF(AND($G3100,NOT(ISTEXT($G3099)),ISNUMBER(Poczatek),ISNUMBER(Koniec_Projekt)),IFERROR(IF(LataProjekcji=$F3101,IF(AND($G3101=$G3102,$F3101=$F3102),ROUND($D3100-SUM($K3102:L3102),0),ROUND(M3100*$E3101,0)),IF(LataProjekcji&gt;$F3101,0,ROUND(M3100*$E3101,0))),0),0)</f>
        <v>0</v>
      </c>
      <c r="N3102" s="5">
        <f ca="1">IF(AND($G3100,NOT(ISTEXT($G3099)),ISNUMBER(Poczatek),ISNUMBER(Koniec_Projekt)),IFERROR(IF(LataProjekcji=$F3101,IF(AND($G3101=$G3102,$F3101=$F3102),ROUND($D3100-SUM($K3102:M3102),0),ROUND(N3100*$E3101,0)),IF(LataProjekcji&gt;$F3101,0,ROUND(N3100*$E3101,0))),0),0)</f>
        <v>0</v>
      </c>
      <c r="O3102" s="5">
        <f ca="1">IF(AND($G3100,NOT(ISTEXT($G3099)),ISNUMBER(Poczatek),ISNUMBER(Koniec_Projekt)),IFERROR(IF(LataProjekcji=$F3101,IF(AND($G3101=$G3102,$F3101=$F3102),ROUND($D3100-SUM($K3102:N3102),0),ROUND(O3100*$E3101,0)),IF(LataProjekcji&gt;$F3101,0,ROUND(O3100*$E3101,0))),0),0)</f>
        <v>0</v>
      </c>
      <c r="P3102" s="5">
        <f ca="1">IF(AND($G3100,NOT(ISTEXT($G3099)),ISNUMBER(Poczatek),ISNUMBER(Koniec_Projekt)),IFERROR(IF(LataProjekcji=$F3101,IF(AND($G3101=$G3102,$F3101=$F3102),ROUND($D3100-SUM($K3102:O3102),0),ROUND(P3100*$E3101,0)),IF(LataProjekcji&gt;$F3101,0,ROUND(P3100*$E3101,0))),0),0)</f>
        <v>0</v>
      </c>
      <c r="Q3102" s="5">
        <f ca="1">IF(AND($G3100,NOT(ISTEXT($G3099)),ISNUMBER(Poczatek),ISNUMBER(Koniec_Projekt)),IFERROR(IF(LataProjekcji=$F3101,IF(AND($G3101=$G3102,$F3101=$F3102),ROUND($D3100-SUM($K3102:P3102),0),ROUND(Q3100*$E3101,0)),IF(LataProjekcji&gt;$F3101,0,ROUND(Q3100*$E3101,0))),0),0)</f>
        <v>0</v>
      </c>
      <c r="R3102" s="5">
        <f ca="1">IF(AND($G3100,NOT(ISTEXT($G3099)),ISNUMBER(Poczatek),ISNUMBER(Koniec_Projekt)),IFERROR(IF(LataProjekcji=$F3101,IF(AND($G3101=$G3102,$F3101=$F3102),ROUND($D3100-SUM($K3102:Q3102),0),ROUND(R3100*$E3101,0)),IF(LataProjekcji&gt;$F3101,0,ROUND(R3100*$E3101,0))),0),0)</f>
        <v>0</v>
      </c>
      <c r="S3102" s="5">
        <f ca="1">IF(AND($G3100,NOT(ISTEXT($G3099)),ISNUMBER(Poczatek),ISNUMBER(Koniec_Projekt)),IFERROR(IF(LataProjekcji=$F3101,IF(AND($G3101=$G3102,$F3101=$F3102),ROUND($D3100-SUM($K3102:R3102),0),ROUND(S3100*$E3101,0)),IF(LataProjekcji&gt;$F3101,0,ROUND(S3100*$E3101,0))),0),0)</f>
        <v>0</v>
      </c>
      <c r="T3102" s="5">
        <f ca="1">IF(AND($G3100,NOT(ISTEXT($G3099)),ISNUMBER(Poczatek),ISNUMBER(Koniec_Projekt)),IFERROR(IF(LataProjekcji=$F3101,IF(AND($G3101=$G3102,$F3101=$F3102),ROUND($D3100-SUM($K3102:S3102),0),ROUND(T3100*$E3101,0)),IF(LataProjekcji&gt;$F3101,0,ROUND(T3100*$E3101,0))),0),0)</f>
        <v>0</v>
      </c>
      <c r="U3102" s="5">
        <f ca="1">IF(AND($G3100,NOT(ISTEXT($G3099)),ISNUMBER(Poczatek),ISNUMBER(Koniec_Projekt)),IFERROR(IF(LataProjekcji=$F3101,IF(AND($G3101=$G3102,$F3101=$F3102),ROUND($D3100-SUM($K3102:T3102),0),ROUND(U3100*$E3101,0)),IF(LataProjekcji&gt;$F3101,0,ROUND(U3100*$E3101,0))),0),0)</f>
        <v>0</v>
      </c>
      <c r="V3102" s="5">
        <f ca="1">IF(AND($G3100,NOT(ISTEXT($G3099)),ISNUMBER(Poczatek),ISNUMBER(Koniec_Projekt)),IFERROR(IF(LataProjekcji=$F3101,IF(AND($G3101=$G3102,$F3101=$F3102),ROUND($D3100-SUM($K3102:U3102),0),ROUND(V3100*$E3101,0)),IF(LataProjekcji&gt;$F3101,0,ROUND(V3100*$E3101,0))),0),0)</f>
        <v>0</v>
      </c>
      <c r="W3102" s="5">
        <f ca="1">IF(AND($G3100,NOT(ISTEXT($G3099)),ISNUMBER(Poczatek),ISNUMBER(Koniec_Projekt)),IFERROR(IF(LataProjekcji=$F3101,IF(AND($G3101=$G3102,$F3101=$F3102),ROUND($D3100-SUM($K3102:V3102),0),ROUND(W3100*$E3101,0)),IF(LataProjekcji&gt;$F3101,0,ROUND(W3100*$E3101,0))),0),0)</f>
        <v>0</v>
      </c>
      <c r="X3102" s="5">
        <f ca="1">IF(AND($G3100,NOT(ISTEXT($G3099)),ISNUMBER(Poczatek),ISNUMBER(Koniec_Projekt)),IFERROR(IF(LataProjekcji=$F3101,IF(AND($G3101=$G3102,$F3101=$F3102),ROUND($D3100-SUM($K3102:W3102),0),ROUND(X3100*$E3101,0)),IF(LataProjekcji&gt;$F3101,0,ROUND(X3100*$E3101,0))),0),0)</f>
        <v>0</v>
      </c>
    </row>
    <row r="3103" spans="2:24" ht="12.75" hidden="1" thickBot="1">
      <c r="B3103" s="555" t="s">
        <v>804</v>
      </c>
      <c r="C3103" s="556"/>
      <c r="D3103" s="557">
        <f ca="1">IF(D3100&gt;10,ROUND((D3102-1)*E3101,0),E3101)</f>
        <v>0</v>
      </c>
      <c r="E3103" s="557">
        <f ca="1">D3100-D3103</f>
        <v>0</v>
      </c>
      <c r="F3103" s="556"/>
      <c r="G3103" s="556"/>
      <c r="H3103" s="556"/>
      <c r="I3103" s="556"/>
      <c r="J3103" s="556"/>
      <c r="K3103" s="556"/>
      <c r="L3103" s="556"/>
      <c r="M3103" s="556"/>
      <c r="N3103" s="556"/>
      <c r="O3103" s="556"/>
      <c r="P3103" s="556"/>
      <c r="Q3103" s="556"/>
      <c r="R3103" s="556"/>
      <c r="S3103" s="556"/>
      <c r="T3103" s="556"/>
      <c r="U3103" s="556"/>
      <c r="V3103" s="556"/>
      <c r="W3103" s="556"/>
      <c r="X3103" s="556"/>
    </row>
    <row r="3104" spans="2:24" ht="12.75" hidden="1" thickTop="1"/>
    <row r="3106" spans="1:24" hidden="1">
      <c r="A3106" s="560"/>
      <c r="B3106" s="7" t="str">
        <f>"Grupa ST: "&amp;B1957</f>
        <v>Grupa ST: INNE ŚRODKI TRWAŁE</v>
      </c>
    </row>
    <row r="3107" spans="1:24" ht="12.75" hidden="1" thickBot="1">
      <c r="B3107" s="558" t="str">
        <f ca="1">"nazwa ST: "&amp;B1958</f>
        <v>nazwa ST: 0</v>
      </c>
      <c r="C3107" s="558"/>
      <c r="D3107" s="559">
        <f>D1958</f>
        <v>347</v>
      </c>
      <c r="E3107" s="558"/>
      <c r="F3107" s="558"/>
      <c r="G3107" s="558"/>
      <c r="H3107" s="558"/>
      <c r="I3107" s="558"/>
      <c r="J3107" s="558"/>
      <c r="K3107" s="567" t="str">
        <f t="shared" ref="K3107:X3107" si="1822">LataProjekcji</f>
        <v>Uzupełnij dane</v>
      </c>
      <c r="L3107" s="567" t="str">
        <f t="shared" si="1822"/>
        <v/>
      </c>
      <c r="M3107" s="567" t="str">
        <f t="shared" si="1822"/>
        <v/>
      </c>
      <c r="N3107" s="567" t="str">
        <f t="shared" si="1822"/>
        <v/>
      </c>
      <c r="O3107" s="567" t="str">
        <f t="shared" si="1822"/>
        <v/>
      </c>
      <c r="P3107" s="567" t="str">
        <f t="shared" si="1822"/>
        <v/>
      </c>
      <c r="Q3107" s="567" t="str">
        <f t="shared" si="1822"/>
        <v/>
      </c>
      <c r="R3107" s="567" t="str">
        <f t="shared" si="1822"/>
        <v/>
      </c>
      <c r="S3107" s="567" t="str">
        <f t="shared" si="1822"/>
        <v/>
      </c>
      <c r="T3107" s="567" t="str">
        <f t="shared" si="1822"/>
        <v/>
      </c>
      <c r="U3107" s="567" t="str">
        <f t="shared" si="1822"/>
        <v/>
      </c>
      <c r="V3107" s="567" t="str">
        <f t="shared" si="1822"/>
        <v/>
      </c>
      <c r="W3107" s="567" t="str">
        <f t="shared" si="1822"/>
        <v/>
      </c>
      <c r="X3107" s="567" t="str">
        <f t="shared" si="1822"/>
        <v/>
      </c>
    </row>
    <row r="3108" spans="1:24" hidden="1">
      <c r="B3108" s="554" t="s">
        <v>805</v>
      </c>
      <c r="D3108" s="1">
        <f ca="1">D1959</f>
        <v>1900</v>
      </c>
      <c r="E3108" s="1">
        <f ca="1">E1959</f>
        <v>1</v>
      </c>
      <c r="F3108" s="1">
        <f ca="1">IF(D3109&gt;10,F1959,1)</f>
        <v>1</v>
      </c>
      <c r="G3108" s="553" t="str">
        <f ca="1">IF(ISBLANK(OFFSET($E$269,$D3107,0)),"brak daty",IF(D3109&gt;10,EDATE(OFFSET($E$269,$D3107,0),D3111),DATE(D3108,E3108,1)))</f>
        <v>brak daty</v>
      </c>
      <c r="H3108" s="566" t="b">
        <f ca="1">SUM(K3108:X3108)=D3111</f>
        <v>1</v>
      </c>
      <c r="I3108" s="1" t="s">
        <v>801</v>
      </c>
      <c r="K3108" s="5">
        <f ca="1">IF(AND($G3109,NOT(ISTEXT($G3108)),ISNUMBER(Poczatek),ISNUMBER(Koniec_Projekt)),IFERROR(IF($D3108=LataProjekcji,$F3108,IF($D3108&lt;LataProjekcji,IF((SUM(K3108)+12)&lt;$D3111,12,$D3111-SUM(K3108)),0)),0),0)</f>
        <v>0</v>
      </c>
      <c r="L3108" s="5">
        <f ca="1">IF(AND($G3109,NOT(ISTEXT($G3108)),ISNUMBER(Poczatek),ISNUMBER(Koniec_Projekt)),IFERROR(IF($D3108=LataProjekcji,$F3108,IF($D3108&lt;LataProjekcji,IF((SUM($K3108:K3108)+12)&lt;$D3111,12,$D3111-SUM($K3108:K3108)),0)),0),0)</f>
        <v>0</v>
      </c>
      <c r="M3108" s="5">
        <f ca="1">IF(AND($G3109,NOT(ISTEXT($G3108)),ISNUMBER(Poczatek),ISNUMBER(Koniec_Projekt)),IFERROR(IF($D3108=LataProjekcji,$F3108,IF($D3108&lt;LataProjekcji,IF((SUM($K3108:L3108)+12)&lt;$D3111,12,$D3111-SUM($K3108:L3108)),0)),0),0)</f>
        <v>0</v>
      </c>
      <c r="N3108" s="5">
        <f ca="1">IF(AND($G3109,NOT(ISTEXT($G3108)),ISNUMBER(Poczatek),ISNUMBER(Koniec_Projekt)),IFERROR(IF($D3108=LataProjekcji,$F3108,IF($D3108&lt;LataProjekcji,IF((SUM($K3108:M3108)+12)&lt;$D3111,12,$D3111-SUM($K3108:M3108)),0)),0),0)</f>
        <v>0</v>
      </c>
      <c r="O3108" s="5">
        <f ca="1">IF(AND($G3109,NOT(ISTEXT($G3108)),ISNUMBER(Poczatek),ISNUMBER(Koniec_Projekt)),IFERROR(IF($D3108=LataProjekcji,$F3108,IF($D3108&lt;LataProjekcji,IF((SUM($K3108:N3108)+12)&lt;$D3111,12,$D3111-SUM($K3108:N3108)),0)),0),0)</f>
        <v>0</v>
      </c>
      <c r="P3108" s="5">
        <f ca="1">IF(AND($G3109,NOT(ISTEXT($G3108)),ISNUMBER(Poczatek),ISNUMBER(Koniec_Projekt)),IFERROR(IF($D3108=LataProjekcji,$F3108,IF($D3108&lt;LataProjekcji,IF((SUM($K3108:O3108)+12)&lt;$D3111,12,$D3111-SUM($K3108:O3108)),0)),0),0)</f>
        <v>0</v>
      </c>
      <c r="Q3108" s="5">
        <f ca="1">IF(AND($G3109,NOT(ISTEXT($G3108)),ISNUMBER(Poczatek),ISNUMBER(Koniec_Projekt)),IFERROR(IF($D3108=LataProjekcji,$F3108,IF($D3108&lt;LataProjekcji,IF((SUM($K3108:P3108)+12)&lt;$D3111,12,$D3111-SUM($K3108:P3108)),0)),0),0)</f>
        <v>0</v>
      </c>
      <c r="R3108" s="5">
        <f ca="1">IF(AND($G3109,NOT(ISTEXT($G3108)),ISNUMBER(Poczatek),ISNUMBER(Koniec_Projekt)),IFERROR(IF($D3108=LataProjekcji,$F3108,IF($D3108&lt;LataProjekcji,IF((SUM($K3108:Q3108)+12)&lt;$D3111,12,$D3111-SUM($K3108:Q3108)),0)),0),0)</f>
        <v>0</v>
      </c>
      <c r="S3108" s="5">
        <f ca="1">IF(AND($G3109,NOT(ISTEXT($G3108)),ISNUMBER(Poczatek),ISNUMBER(Koniec_Projekt)),IFERROR(IF($D3108=LataProjekcji,$F3108,IF($D3108&lt;LataProjekcji,IF((SUM($K3108:R3108)+12)&lt;$D3111,12,$D3111-SUM($K3108:R3108)),0)),0),0)</f>
        <v>0</v>
      </c>
      <c r="T3108" s="5">
        <f ca="1">IF(AND($G3109,NOT(ISTEXT($G3108)),ISNUMBER(Poczatek),ISNUMBER(Koniec_Projekt)),IFERROR(IF($D3108=LataProjekcji,$F3108,IF($D3108&lt;LataProjekcji,IF((SUM($K3108:S3108)+12)&lt;$D3111,12,$D3111-SUM($K3108:S3108)),0)),0),0)</f>
        <v>0</v>
      </c>
      <c r="U3108" s="5">
        <f ca="1">IF(AND($G3109,NOT(ISTEXT($G3108)),ISNUMBER(Poczatek),ISNUMBER(Koniec_Projekt)),IFERROR(IF($D3108=LataProjekcji,$F3108,IF($D3108&lt;LataProjekcji,IF((SUM($K3108:T3108)+12)&lt;$D3111,12,$D3111-SUM($K3108:T3108)),0)),0),0)</f>
        <v>0</v>
      </c>
      <c r="V3108" s="5">
        <f ca="1">IF(AND($G3109,NOT(ISTEXT($G3108)),ISNUMBER(Poczatek),ISNUMBER(Koniec_Projekt)),IFERROR(IF($D3108=LataProjekcji,$F3108,IF($D3108&lt;LataProjekcji,IF((SUM($K3108:U3108)+12)&lt;$D3111,12,$D3111-SUM($K3108:U3108)),0)),0),0)</f>
        <v>0</v>
      </c>
      <c r="W3108" s="5">
        <f ca="1">IF(AND($G3109,NOT(ISTEXT($G3108)),ISNUMBER(Poczatek),ISNUMBER(Koniec_Projekt)),IFERROR(IF($D3108=LataProjekcji,$F3108,IF($D3108&lt;LataProjekcji,IF((SUM($K3108:V3108)+12)&lt;$D3111,12,$D3111-SUM($K3108:V3108)),0)),0),0)</f>
        <v>0</v>
      </c>
      <c r="X3108" s="5">
        <f ca="1">IF(AND($G3109,NOT(ISTEXT($G3108)),ISNUMBER(Poczatek),ISNUMBER(Koniec_Projekt)),IFERROR(IF($D3108=LataProjekcji,$F3108,IF($D3108&lt;LataProjekcji,IF((SUM($K3108:W3108)+12)&lt;$D3111,12,$D3111-SUM($K3108:W3108)),0)),0),0)</f>
        <v>0</v>
      </c>
    </row>
    <row r="3109" spans="1:24" hidden="1">
      <c r="B3109" s="554" t="s">
        <v>807</v>
      </c>
      <c r="D3109" s="5">
        <f ca="1">D1960</f>
        <v>0</v>
      </c>
      <c r="E3109" s="474">
        <f ca="1">E1960</f>
        <v>0</v>
      </c>
      <c r="F3109" s="474">
        <f ca="1">F1960</f>
        <v>0</v>
      </c>
      <c r="G3109" s="1" t="b">
        <f>NOT(ISBLANK(am_inneST))</f>
        <v>0</v>
      </c>
      <c r="H3109" s="566" t="b">
        <f ca="1">SUM(K3109:X3109)=E3111</f>
        <v>1</v>
      </c>
      <c r="I3109" s="1" t="s">
        <v>802</v>
      </c>
      <c r="K3109" s="565">
        <f ca="1">IF(AND($G3109,NOT(ISTEXT($G3108)),ISNUMBER(Poczatek),ISNUMBER(Koniec_Projekt)),IFERROR(IF($D3108=LataProjekcji,IF($F3108&gt;$E3111,$E3111,$F3108),IF($D3111&gt;=$E3111,(IF($D3108&lt;LataProjekcji,IF((SUM(J3109:$K3109)+12)&lt;$E3111,12,$E3111-SUM(J3109:$K3109)),0)),(IF($D3108&lt;LataProjekcji,IF((SUM(J3109:$K3109)+12)&lt;$D3111,12,$D3111-SUM(J3109:$K3109)),0)))),0),0)</f>
        <v>0</v>
      </c>
      <c r="L3109" s="565">
        <f ca="1">IF(AND($G3109,NOT(ISTEXT($G3108)),ISNUMBER(Poczatek),ISNUMBER(Koniec_Projekt)),IFERROR(IF($D3108=LataProjekcji,IF($F3108&gt;$E3111,$E3111,$F3108),IF($D3111&gt;=$E3111,(IF($D3108&lt;LataProjekcji,IF((SUM($K3109:K3109)+12)&lt;$E3111,12,$E3111-SUM($K3109:K3109)),0)),(IF($D3108&lt;LataProjekcji,IF((SUM($K3109:K3109)+12)&lt;$D3111,12,$D3111-SUM($K3109:K3109)),0)))),0),0)</f>
        <v>0</v>
      </c>
      <c r="M3109" s="565">
        <f ca="1">IF(AND($G3109,NOT(ISTEXT($G3108)),ISNUMBER(Poczatek),ISNUMBER(Koniec_Projekt)),IFERROR(IF($D3108=LataProjekcji,IF($F3108&gt;$E3111,$E3111,$F3108),IF($D3111&gt;=$E3111,(IF($D3108&lt;LataProjekcji,IF((SUM($K3109:L3109)+12)&lt;$E3111,12,$E3111-SUM($K3109:L3109)),0)),(IF($D3108&lt;LataProjekcji,IF((SUM($K3109:L3109)+12)&lt;$D3111,12,$D3111-SUM($K3109:L3109)),0)))),0),0)</f>
        <v>0</v>
      </c>
      <c r="N3109" s="565">
        <f ca="1">IF(AND($G3109,NOT(ISTEXT($G3108)),ISNUMBER(Poczatek),ISNUMBER(Koniec_Projekt)),IFERROR(IF($D3108=LataProjekcji,IF($F3108&gt;$E3111,$E3111,$F3108),IF($D3111&gt;=$E3111,(IF($D3108&lt;LataProjekcji,IF((SUM($K3109:M3109)+12)&lt;$E3111,12,$E3111-SUM($K3109:M3109)),0)),(IF($D3108&lt;LataProjekcji,IF((SUM($K3109:M3109)+12)&lt;$D3111,12,$D3111-SUM($K3109:M3109)),0)))),0),0)</f>
        <v>0</v>
      </c>
      <c r="O3109" s="565">
        <f ca="1">IF(AND($G3109,NOT(ISTEXT($G3108)),ISNUMBER(Poczatek),ISNUMBER(Koniec_Projekt)),IFERROR(IF($D3108=LataProjekcji,IF($F3108&gt;$E3111,$E3111,$F3108),IF($D3111&gt;=$E3111,(IF($D3108&lt;LataProjekcji,IF((SUM($K3109:N3109)+12)&lt;$E3111,12,$E3111-SUM($K3109:N3109)),0)),(IF($D3108&lt;LataProjekcji,IF((SUM($K3109:N3109)+12)&lt;$D3111,12,$D3111-SUM($K3109:N3109)),0)))),0),0)</f>
        <v>0</v>
      </c>
      <c r="P3109" s="565">
        <f ca="1">IF(AND($G3109,NOT(ISTEXT($G3108)),ISNUMBER(Poczatek),ISNUMBER(Koniec_Projekt)),IFERROR(IF($D3108=LataProjekcji,IF($F3108&gt;$E3111,$E3111,$F3108),IF($D3111&gt;=$E3111,(IF($D3108&lt;LataProjekcji,IF((SUM($K3109:O3109)+12)&lt;$E3111,12,$E3111-SUM($K3109:O3109)),0)),(IF($D3108&lt;LataProjekcji,IF((SUM($K3109:O3109)+12)&lt;$D3111,12,$D3111-SUM($K3109:O3109)),0)))),0),0)</f>
        <v>0</v>
      </c>
      <c r="Q3109" s="565">
        <f ca="1">IF(AND($G3109,NOT(ISTEXT($G3108)),ISNUMBER(Poczatek),ISNUMBER(Koniec_Projekt)),IFERROR(IF($D3108=LataProjekcji,IF($F3108&gt;$E3111,$E3111,$F3108),IF($D3111&gt;=$E3111,(IF($D3108&lt;LataProjekcji,IF((SUM($K3109:P3109)+12)&lt;$E3111,12,$E3111-SUM($K3109:P3109)),0)),(IF($D3108&lt;LataProjekcji,IF((SUM($K3109:P3109)+12)&lt;$D3111,12,$D3111-SUM($K3109:P3109)),0)))),0),0)</f>
        <v>0</v>
      </c>
      <c r="R3109" s="565">
        <f ca="1">IF(AND($G3109,NOT(ISTEXT($G3108)),ISNUMBER(Poczatek),ISNUMBER(Koniec_Projekt)),IFERROR(IF($D3108=LataProjekcji,IF($F3108&gt;$E3111,$E3111,$F3108),IF($D3111&gt;=$E3111,(IF($D3108&lt;LataProjekcji,IF((SUM($K3109:Q3109)+12)&lt;$E3111,12,$E3111-SUM($K3109:Q3109)),0)),(IF($D3108&lt;LataProjekcji,IF((SUM($K3109:Q3109)+12)&lt;$D3111,12,$D3111-SUM($K3109:Q3109)),0)))),0),0)</f>
        <v>0</v>
      </c>
      <c r="S3109" s="565">
        <f ca="1">IF(AND($G3109,NOT(ISTEXT($G3108)),ISNUMBER(Poczatek),ISNUMBER(Koniec_Projekt)),IFERROR(IF($D3108=LataProjekcji,IF($F3108&gt;$E3111,$E3111,$F3108),IF($D3111&gt;=$E3111,(IF($D3108&lt;LataProjekcji,IF((SUM($K3109:R3109)+12)&lt;$E3111,12,$E3111-SUM($K3109:R3109)),0)),(IF($D3108&lt;LataProjekcji,IF((SUM($K3109:R3109)+12)&lt;$D3111,12,$D3111-SUM($K3109:R3109)),0)))),0),0)</f>
        <v>0</v>
      </c>
      <c r="T3109" s="565">
        <f ca="1">IF(AND($G3109,NOT(ISTEXT($G3108)),ISNUMBER(Poczatek),ISNUMBER(Koniec_Projekt)),IFERROR(IF($D3108=LataProjekcji,IF($F3108&gt;$E3111,$E3111,$F3108),IF($D3111&gt;=$E3111,(IF($D3108&lt;LataProjekcji,IF((SUM($K3109:S3109)+12)&lt;$E3111,12,$E3111-SUM($K3109:S3109)),0)),(IF($D3108&lt;LataProjekcji,IF((SUM($K3109:S3109)+12)&lt;$D3111,12,$D3111-SUM($K3109:S3109)),0)))),0),0)</f>
        <v>0</v>
      </c>
      <c r="U3109" s="565">
        <f ca="1">IF(AND($G3109,NOT(ISTEXT($G3108)),ISNUMBER(Poczatek),ISNUMBER(Koniec_Projekt)),IFERROR(IF($D3108=LataProjekcji,IF($F3108&gt;$E3111,$E3111,$F3108),IF($D3111&gt;=$E3111,(IF($D3108&lt;LataProjekcji,IF((SUM($K3109:T3109)+12)&lt;$E3111,12,$E3111-SUM($K3109:T3109)),0)),(IF($D3108&lt;LataProjekcji,IF((SUM($K3109:T3109)+12)&lt;$D3111,12,$D3111-SUM($K3109:T3109)),0)))),0),0)</f>
        <v>0</v>
      </c>
      <c r="V3109" s="565">
        <f ca="1">IF(AND($G3109,NOT(ISTEXT($G3108)),ISNUMBER(Poczatek),ISNUMBER(Koniec_Projekt)),IFERROR(IF($D3108=LataProjekcji,IF($F3108&gt;$E3111,$E3111,$F3108),IF($D3111&gt;=$E3111,(IF($D3108&lt;LataProjekcji,IF((SUM($K3109:U3109)+12)&lt;$E3111,12,$E3111-SUM($K3109:U3109)),0)),(IF($D3108&lt;LataProjekcji,IF((SUM($K3109:U3109)+12)&lt;$D3111,12,$D3111-SUM($K3109:U3109)),0)))),0),0)</f>
        <v>0</v>
      </c>
      <c r="W3109" s="565">
        <f ca="1">IF(AND($G3109,NOT(ISTEXT($G3108)),ISNUMBER(Poczatek),ISNUMBER(Koniec_Projekt)),IFERROR(IF($D3108=LataProjekcji,IF($F3108&gt;$E3111,$E3111,$F3108),IF($D3111&gt;=$E3111,(IF($D3108&lt;LataProjekcji,IF((SUM($K3109:V3109)+12)&lt;$E3111,12,$E3111-SUM($K3109:V3109)),0)),(IF($D3108&lt;LataProjekcji,IF((SUM($K3109:V3109)+12)&lt;$D3111,12,$D3111-SUM($K3109:V3109)),0)))),0),0)</f>
        <v>0</v>
      </c>
      <c r="X3109" s="565">
        <f ca="1">IF(AND($G3109,NOT(ISTEXT($G3108)),ISNUMBER(Poczatek),ISNUMBER(Koniec_Projekt)),IFERROR(IF($D3108=LataProjekcji,IF($F3108&gt;$E3111,$E3111,$F3108),IF($D3111&gt;=$E3111,(IF($D3108&lt;LataProjekcji,IF((SUM($K3109:W3109)+12)&lt;$E3111,12,$E3111-SUM($K3109:W3109)),0)),(IF($D3108&lt;LataProjekcji,IF((SUM($K3109:W3109)+12)&lt;$D3111,12,$D3111-SUM($K3109:W3109)),0)))),0),0)</f>
        <v>0</v>
      </c>
    </row>
    <row r="3110" spans="1:24" hidden="1">
      <c r="B3110" s="554" t="s">
        <v>806</v>
      </c>
      <c r="D3110" s="474">
        <f ca="1">D1961</f>
        <v>0</v>
      </c>
      <c r="E3110" s="474">
        <f ca="1">IF(D3109&gt;10,ROUND(D3110/12,2),D3110)</f>
        <v>0</v>
      </c>
      <c r="F3110" s="552">
        <f>Koniec_Projekt</f>
        <v>0</v>
      </c>
      <c r="G3110" s="330">
        <f>Miesiac_Koniec_Projekt</f>
        <v>0</v>
      </c>
      <c r="H3110" s="566" t="b">
        <f ca="1">SUM(K3110:X3110)=D3109</f>
        <v>1</v>
      </c>
      <c r="I3110" s="1" t="s">
        <v>739</v>
      </c>
      <c r="K3110" s="256">
        <f ca="1">IF(AND($G3109,NOT(ISTEXT($G3108)),ISNUMBER(Poczatek),ISNUMBER(Koniec_Projekt)),IFERROR(IF(LataProjekcji=$F3111,ROUND($D3109,0),ROUND(K3108*$E3110,0)),0),0)</f>
        <v>0</v>
      </c>
      <c r="L3110" s="5">
        <f ca="1">IF(AND($G3109,NOT(ISTEXT($G3108)),ISNUMBER(Poczatek),ISNUMBER(Koniec_Projekt)),IFERROR(IF(LataProjekcji=$F3111,ROUND($D3109-SUM(K3110:$K3110),0),ROUND(L3108*$E3110,0)),0),0)</f>
        <v>0</v>
      </c>
      <c r="M3110" s="5">
        <f ca="1">IF(AND($G3109,NOT(ISTEXT($G3108)),ISNUMBER(Poczatek),ISNUMBER(Koniec_Projekt)),IFERROR(IF(LataProjekcji=$F3111,ROUND($D3109-SUM($K3110:L3110),0),ROUND(M3108*$E3110,0)),0),0)</f>
        <v>0</v>
      </c>
      <c r="N3110" s="5">
        <f ca="1">IF(AND($G3109,NOT(ISTEXT($G3108)),ISNUMBER(Poczatek),ISNUMBER(Koniec_Projekt)),IFERROR(IF(LataProjekcji=$F3111,ROUND($D3109-SUM($K3110:M3110),0),ROUND(N3108*$E3110,0)),0),0)</f>
        <v>0</v>
      </c>
      <c r="O3110" s="5">
        <f ca="1">IF(AND($G3109,NOT(ISTEXT($G3108)),ISNUMBER(Poczatek),ISNUMBER(Koniec_Projekt)),IFERROR(IF(LataProjekcji=$F3111,ROUND($D3109-SUM($K3110:N3110),0),ROUND(O3108*$E3110,0)),0),0)</f>
        <v>0</v>
      </c>
      <c r="P3110" s="5">
        <f ca="1">IF(AND($G3109,NOT(ISTEXT($G3108)),ISNUMBER(Poczatek),ISNUMBER(Koniec_Projekt)),IFERROR(IF(LataProjekcji=$F3111,ROUND($D3109-SUM($K3110:O3110),0),ROUND(P3108*$E3110,0)),0),0)</f>
        <v>0</v>
      </c>
      <c r="Q3110" s="5">
        <f ca="1">IF(AND($G3109,NOT(ISTEXT($G3108)),ISNUMBER(Poczatek),ISNUMBER(Koniec_Projekt)),IFERROR(IF(LataProjekcji=$F3111,ROUND($D3109-SUM($K3110:P3110),0),ROUND(Q3108*$E3110,0)),0),0)</f>
        <v>0</v>
      </c>
      <c r="R3110" s="5">
        <f ca="1">IF(AND($G3109,NOT(ISTEXT($G3108)),ISNUMBER(Poczatek),ISNUMBER(Koniec_Projekt)),IFERROR(IF(LataProjekcji=$F3111,ROUND($D3109-SUM($K3110:Q3110),0),ROUND(R3108*$E3110,0)),0),0)</f>
        <v>0</v>
      </c>
      <c r="S3110" s="5">
        <f ca="1">IF(AND($G3109,NOT(ISTEXT($G3108)),ISNUMBER(Poczatek),ISNUMBER(Koniec_Projekt)),IFERROR(IF(LataProjekcji=$F3111,ROUND($D3109-SUM($K3110:R3110),0),ROUND(S3108*$E3110,0)),0),0)</f>
        <v>0</v>
      </c>
      <c r="T3110" s="5">
        <f ca="1">IF(AND($G3109,NOT(ISTEXT($G3108)),ISNUMBER(Poczatek),ISNUMBER(Koniec_Projekt)),IFERROR(IF(LataProjekcji=$F3111,ROUND($D3109-SUM($K3110:S3110),0),ROUND(T3108*$E3110,0)),0),0)</f>
        <v>0</v>
      </c>
      <c r="U3110" s="5">
        <f ca="1">IF(AND($G3109,NOT(ISTEXT($G3108)),ISNUMBER(Poczatek),ISNUMBER(Koniec_Projekt)),IFERROR(IF(LataProjekcji=$F3111,ROUND($D3109-SUM($K3110:T3110),0),ROUND(U3108*$E3110,0)),0),0)</f>
        <v>0</v>
      </c>
      <c r="V3110" s="5">
        <f ca="1">IF(AND($G3109,NOT(ISTEXT($G3108)),ISNUMBER(Poczatek),ISNUMBER(Koniec_Projekt)),IFERROR(IF(LataProjekcji=$F3111,ROUND($D3109-SUM($K3110:U3110),0),ROUND(V3108*$E3110,0)),0),0)</f>
        <v>0</v>
      </c>
      <c r="W3110" s="5">
        <f ca="1">IF(AND($G3109,NOT(ISTEXT($G3108)),ISNUMBER(Poczatek),ISNUMBER(Koniec_Projekt)),IFERROR(IF(LataProjekcji=$F3111,ROUND($D3109-SUM($K3110:V3110),0),ROUND(W3108*$E3110,0)),0),0)</f>
        <v>0</v>
      </c>
      <c r="X3110" s="5">
        <f ca="1">IF(AND($G3109,NOT(ISTEXT($G3108)),ISNUMBER(Poczatek),ISNUMBER(Koniec_Projekt)),IFERROR(IF(LataProjekcji=$F3111,ROUND($D3109-SUM($K3110:W3110),0),ROUND(X3108*$E3110,0)),0),0)</f>
        <v>0</v>
      </c>
    </row>
    <row r="3111" spans="1:24" hidden="1">
      <c r="B3111" s="554" t="s">
        <v>803</v>
      </c>
      <c r="D3111" s="1">
        <f ca="1">IFERROR(ROUNDUP(D3109/E3110,0),0)</f>
        <v>0</v>
      </c>
      <c r="E3111" s="1">
        <f ca="1">IF(D3111=0,0,DATEDIF(DATE(D3108,E3108,1),DATE(F3110,G3110,1),"m"))</f>
        <v>0</v>
      </c>
      <c r="F3111" s="1" t="str">
        <f ca="1">IFERROR(YEAR(G3108),"brak daty")</f>
        <v>brak daty</v>
      </c>
      <c r="G3111" s="1" t="str">
        <f ca="1">IFERROR(MONTH(G3108),"brak daty")</f>
        <v>brak daty</v>
      </c>
      <c r="I3111" s="1" t="s">
        <v>444</v>
      </c>
      <c r="K3111" s="5">
        <f ca="1">IF(AND($G3109,NOT(ISTEXT($G3108)),ISNUMBER(Poczatek),ISNUMBER(Koniec_Projekt)),IFERROR(IF(LataProjekcji=$F3110,IF(AND($G3110=$G3111,$F3110=$F3111),ROUND($D3109-SUM($K3111),0),ROUND(K3109*$E3110,0)),IF(LataProjekcji&gt;$F3110,0,ROUND(K3109*$E3110,0))),0),0)</f>
        <v>0</v>
      </c>
      <c r="L3111" s="5">
        <f ca="1">IF(AND($G3109,NOT(ISTEXT($G3108)),ISNUMBER(Poczatek),ISNUMBER(Koniec_Projekt)),IFERROR(IF(LataProjekcji=$F3110,IF(AND($G3110=$G3111,$F3110=$F3111),ROUND($D3109-SUM($K3111:K3111),0),ROUND(L3109*$E3110,0)),IF(LataProjekcji&gt;$F3110,0,ROUND(L3109*$E3110,0))),0),0)</f>
        <v>0</v>
      </c>
      <c r="M3111" s="5">
        <f ca="1">IF(AND($G3109,NOT(ISTEXT($G3108)),ISNUMBER(Poczatek),ISNUMBER(Koniec_Projekt)),IFERROR(IF(LataProjekcji=$F3110,IF(AND($G3110=$G3111,$F3110=$F3111),ROUND($D3109-SUM($K3111:L3111),0),ROUND(M3109*$E3110,0)),IF(LataProjekcji&gt;$F3110,0,ROUND(M3109*$E3110,0))),0),0)</f>
        <v>0</v>
      </c>
      <c r="N3111" s="5">
        <f ca="1">IF(AND($G3109,NOT(ISTEXT($G3108)),ISNUMBER(Poczatek),ISNUMBER(Koniec_Projekt)),IFERROR(IF(LataProjekcji=$F3110,IF(AND($G3110=$G3111,$F3110=$F3111),ROUND($D3109-SUM($K3111:M3111),0),ROUND(N3109*$E3110,0)),IF(LataProjekcji&gt;$F3110,0,ROUND(N3109*$E3110,0))),0),0)</f>
        <v>0</v>
      </c>
      <c r="O3111" s="5">
        <f ca="1">IF(AND($G3109,NOT(ISTEXT($G3108)),ISNUMBER(Poczatek),ISNUMBER(Koniec_Projekt)),IFERROR(IF(LataProjekcji=$F3110,IF(AND($G3110=$G3111,$F3110=$F3111),ROUND($D3109-SUM($K3111:N3111),0),ROUND(O3109*$E3110,0)),IF(LataProjekcji&gt;$F3110,0,ROUND(O3109*$E3110,0))),0),0)</f>
        <v>0</v>
      </c>
      <c r="P3111" s="5">
        <f ca="1">IF(AND($G3109,NOT(ISTEXT($G3108)),ISNUMBER(Poczatek),ISNUMBER(Koniec_Projekt)),IFERROR(IF(LataProjekcji=$F3110,IF(AND($G3110=$G3111,$F3110=$F3111),ROUND($D3109-SUM($K3111:O3111),0),ROUND(P3109*$E3110,0)),IF(LataProjekcji&gt;$F3110,0,ROUND(P3109*$E3110,0))),0),0)</f>
        <v>0</v>
      </c>
      <c r="Q3111" s="5">
        <f ca="1">IF(AND($G3109,NOT(ISTEXT($G3108)),ISNUMBER(Poczatek),ISNUMBER(Koniec_Projekt)),IFERROR(IF(LataProjekcji=$F3110,IF(AND($G3110=$G3111,$F3110=$F3111),ROUND($D3109-SUM($K3111:P3111),0),ROUND(Q3109*$E3110,0)),IF(LataProjekcji&gt;$F3110,0,ROUND(Q3109*$E3110,0))),0),0)</f>
        <v>0</v>
      </c>
      <c r="R3111" s="5">
        <f ca="1">IF(AND($G3109,NOT(ISTEXT($G3108)),ISNUMBER(Poczatek),ISNUMBER(Koniec_Projekt)),IFERROR(IF(LataProjekcji=$F3110,IF(AND($G3110=$G3111,$F3110=$F3111),ROUND($D3109-SUM($K3111:Q3111),0),ROUND(R3109*$E3110,0)),IF(LataProjekcji&gt;$F3110,0,ROUND(R3109*$E3110,0))),0),0)</f>
        <v>0</v>
      </c>
      <c r="S3111" s="5">
        <f ca="1">IF(AND($G3109,NOT(ISTEXT($G3108)),ISNUMBER(Poczatek),ISNUMBER(Koniec_Projekt)),IFERROR(IF(LataProjekcji=$F3110,IF(AND($G3110=$G3111,$F3110=$F3111),ROUND($D3109-SUM($K3111:R3111),0),ROUND(S3109*$E3110,0)),IF(LataProjekcji&gt;$F3110,0,ROUND(S3109*$E3110,0))),0),0)</f>
        <v>0</v>
      </c>
      <c r="T3111" s="5">
        <f ca="1">IF(AND($G3109,NOT(ISTEXT($G3108)),ISNUMBER(Poczatek),ISNUMBER(Koniec_Projekt)),IFERROR(IF(LataProjekcji=$F3110,IF(AND($G3110=$G3111,$F3110=$F3111),ROUND($D3109-SUM($K3111:S3111),0),ROUND(T3109*$E3110,0)),IF(LataProjekcji&gt;$F3110,0,ROUND(T3109*$E3110,0))),0),0)</f>
        <v>0</v>
      </c>
      <c r="U3111" s="5">
        <f ca="1">IF(AND($G3109,NOT(ISTEXT($G3108)),ISNUMBER(Poczatek),ISNUMBER(Koniec_Projekt)),IFERROR(IF(LataProjekcji=$F3110,IF(AND($G3110=$G3111,$F3110=$F3111),ROUND($D3109-SUM($K3111:T3111),0),ROUND(U3109*$E3110,0)),IF(LataProjekcji&gt;$F3110,0,ROUND(U3109*$E3110,0))),0),0)</f>
        <v>0</v>
      </c>
      <c r="V3111" s="5">
        <f ca="1">IF(AND($G3109,NOT(ISTEXT($G3108)),ISNUMBER(Poczatek),ISNUMBER(Koniec_Projekt)),IFERROR(IF(LataProjekcji=$F3110,IF(AND($G3110=$G3111,$F3110=$F3111),ROUND($D3109-SUM($K3111:U3111),0),ROUND(V3109*$E3110,0)),IF(LataProjekcji&gt;$F3110,0,ROUND(V3109*$E3110,0))),0),0)</f>
        <v>0</v>
      </c>
      <c r="W3111" s="5">
        <f ca="1">IF(AND($G3109,NOT(ISTEXT($G3108)),ISNUMBER(Poczatek),ISNUMBER(Koniec_Projekt)),IFERROR(IF(LataProjekcji=$F3110,IF(AND($G3110=$G3111,$F3110=$F3111),ROUND($D3109-SUM($K3111:V3111),0),ROUND(W3109*$E3110,0)),IF(LataProjekcji&gt;$F3110,0,ROUND(W3109*$E3110,0))),0),0)</f>
        <v>0</v>
      </c>
      <c r="X3111" s="5">
        <f ca="1">IF(AND($G3109,NOT(ISTEXT($G3108)),ISNUMBER(Poczatek),ISNUMBER(Koniec_Projekt)),IFERROR(IF(LataProjekcji=$F3110,IF(AND($G3110=$G3111,$F3110=$F3111),ROUND($D3109-SUM($K3111:W3111),0),ROUND(X3109*$E3110,0)),IF(LataProjekcji&gt;$F3110,0,ROUND(X3109*$E3110,0))),0),0)</f>
        <v>0</v>
      </c>
    </row>
    <row r="3112" spans="1:24" ht="12.75" hidden="1" thickBot="1">
      <c r="B3112" s="555" t="s">
        <v>804</v>
      </c>
      <c r="C3112" s="556"/>
      <c r="D3112" s="557">
        <f ca="1">IF(D3109&gt;10,ROUND((D3111-1)*E3110,0),E3110)</f>
        <v>0</v>
      </c>
      <c r="E3112" s="557">
        <f ca="1">D3109-D3112</f>
        <v>0</v>
      </c>
      <c r="F3112" s="556"/>
      <c r="G3112" s="556"/>
      <c r="H3112" s="556"/>
      <c r="I3112" s="556"/>
      <c r="J3112" s="556"/>
      <c r="K3112" s="556"/>
      <c r="L3112" s="556"/>
      <c r="M3112" s="556"/>
      <c r="N3112" s="556"/>
      <c r="O3112" s="556"/>
      <c r="P3112" s="556"/>
      <c r="Q3112" s="556"/>
      <c r="R3112" s="556"/>
      <c r="S3112" s="556"/>
      <c r="T3112" s="556"/>
      <c r="U3112" s="556"/>
      <c r="V3112" s="556"/>
      <c r="W3112" s="556"/>
      <c r="X3112" s="556"/>
    </row>
    <row r="3113" spans="1:24" ht="12.75" hidden="1" thickTop="1"/>
    <row r="3114" spans="1:24" ht="12.75" hidden="1" thickBot="1">
      <c r="B3114" s="558" t="str">
        <f ca="1">"nazwa ST: "&amp;B1965</f>
        <v>nazwa ST: 0</v>
      </c>
      <c r="C3114" s="558"/>
      <c r="D3114" s="559">
        <f>D1965</f>
        <v>348</v>
      </c>
      <c r="E3114" s="558"/>
      <c r="F3114" s="558"/>
      <c r="G3114" s="558"/>
      <c r="H3114" s="558"/>
      <c r="I3114" s="558"/>
      <c r="J3114" s="558"/>
      <c r="K3114" s="567" t="str">
        <f t="shared" ref="K3114:X3114" si="1823">LataProjekcji</f>
        <v>Uzupełnij dane</v>
      </c>
      <c r="L3114" s="567" t="str">
        <f t="shared" si="1823"/>
        <v/>
      </c>
      <c r="M3114" s="567" t="str">
        <f t="shared" si="1823"/>
        <v/>
      </c>
      <c r="N3114" s="567" t="str">
        <f t="shared" si="1823"/>
        <v/>
      </c>
      <c r="O3114" s="567" t="str">
        <f t="shared" si="1823"/>
        <v/>
      </c>
      <c r="P3114" s="567" t="str">
        <f t="shared" si="1823"/>
        <v/>
      </c>
      <c r="Q3114" s="567" t="str">
        <f t="shared" si="1823"/>
        <v/>
      </c>
      <c r="R3114" s="567" t="str">
        <f t="shared" si="1823"/>
        <v/>
      </c>
      <c r="S3114" s="567" t="str">
        <f t="shared" si="1823"/>
        <v/>
      </c>
      <c r="T3114" s="567" t="str">
        <f t="shared" si="1823"/>
        <v/>
      </c>
      <c r="U3114" s="567" t="str">
        <f t="shared" si="1823"/>
        <v/>
      </c>
      <c r="V3114" s="567" t="str">
        <f t="shared" si="1823"/>
        <v/>
      </c>
      <c r="W3114" s="567" t="str">
        <f t="shared" si="1823"/>
        <v/>
      </c>
      <c r="X3114" s="567" t="str">
        <f t="shared" si="1823"/>
        <v/>
      </c>
    </row>
    <row r="3115" spans="1:24" hidden="1">
      <c r="B3115" s="554" t="s">
        <v>805</v>
      </c>
      <c r="D3115" s="1">
        <f ca="1">D1966</f>
        <v>1900</v>
      </c>
      <c r="E3115" s="1">
        <f ca="1">E1966</f>
        <v>1</v>
      </c>
      <c r="F3115" s="1">
        <f ca="1">IF(D3116&gt;10,F1966,1)</f>
        <v>1</v>
      </c>
      <c r="G3115" s="553" t="str">
        <f ca="1">IF(ISBLANK(OFFSET($E$269,$D3114,0)),"brak daty",IF(D3116&gt;10,EDATE(OFFSET($E$269,$D3114,0),D3118),DATE(D3115,E3115,1)))</f>
        <v>brak daty</v>
      </c>
      <c r="H3115" s="566" t="b">
        <f ca="1">SUM(K3115:X3115)=D3118</f>
        <v>1</v>
      </c>
      <c r="I3115" s="1" t="s">
        <v>801</v>
      </c>
      <c r="K3115" s="5">
        <f ca="1">IF(AND($G3116,NOT(ISTEXT($G3115)),ISNUMBER(Poczatek),ISNUMBER(Koniec_Projekt)),IFERROR(IF($D3115=LataProjekcji,$F3115,IF($D3115&lt;LataProjekcji,IF((SUM(K3115)+12)&lt;$D3118,12,$D3118-SUM(K3115)),0)),0),0)</f>
        <v>0</v>
      </c>
      <c r="L3115" s="5">
        <f ca="1">IF(AND($G3116,NOT(ISTEXT($G3115)),ISNUMBER(Poczatek),ISNUMBER(Koniec_Projekt)),IFERROR(IF($D3115=LataProjekcji,$F3115,IF($D3115&lt;LataProjekcji,IF((SUM($K3115:K3115)+12)&lt;$D3118,12,$D3118-SUM($K3115:K3115)),0)),0),0)</f>
        <v>0</v>
      </c>
      <c r="M3115" s="5">
        <f ca="1">IF(AND($G3116,NOT(ISTEXT($G3115)),ISNUMBER(Poczatek),ISNUMBER(Koniec_Projekt)),IFERROR(IF($D3115=LataProjekcji,$F3115,IF($D3115&lt;LataProjekcji,IF((SUM($K3115:L3115)+12)&lt;$D3118,12,$D3118-SUM($K3115:L3115)),0)),0),0)</f>
        <v>0</v>
      </c>
      <c r="N3115" s="5">
        <f ca="1">IF(AND($G3116,NOT(ISTEXT($G3115)),ISNUMBER(Poczatek),ISNUMBER(Koniec_Projekt)),IFERROR(IF($D3115=LataProjekcji,$F3115,IF($D3115&lt;LataProjekcji,IF((SUM($K3115:M3115)+12)&lt;$D3118,12,$D3118-SUM($K3115:M3115)),0)),0),0)</f>
        <v>0</v>
      </c>
      <c r="O3115" s="5">
        <f ca="1">IF(AND($G3116,NOT(ISTEXT($G3115)),ISNUMBER(Poczatek),ISNUMBER(Koniec_Projekt)),IFERROR(IF($D3115=LataProjekcji,$F3115,IF($D3115&lt;LataProjekcji,IF((SUM($K3115:N3115)+12)&lt;$D3118,12,$D3118-SUM($K3115:N3115)),0)),0),0)</f>
        <v>0</v>
      </c>
      <c r="P3115" s="5">
        <f ca="1">IF(AND($G3116,NOT(ISTEXT($G3115)),ISNUMBER(Poczatek),ISNUMBER(Koniec_Projekt)),IFERROR(IF($D3115=LataProjekcji,$F3115,IF($D3115&lt;LataProjekcji,IF((SUM($K3115:O3115)+12)&lt;$D3118,12,$D3118-SUM($K3115:O3115)),0)),0),0)</f>
        <v>0</v>
      </c>
      <c r="Q3115" s="5">
        <f ca="1">IF(AND($G3116,NOT(ISTEXT($G3115)),ISNUMBER(Poczatek),ISNUMBER(Koniec_Projekt)),IFERROR(IF($D3115=LataProjekcji,$F3115,IF($D3115&lt;LataProjekcji,IF((SUM($K3115:P3115)+12)&lt;$D3118,12,$D3118-SUM($K3115:P3115)),0)),0),0)</f>
        <v>0</v>
      </c>
      <c r="R3115" s="5">
        <f ca="1">IF(AND($G3116,NOT(ISTEXT($G3115)),ISNUMBER(Poczatek),ISNUMBER(Koniec_Projekt)),IFERROR(IF($D3115=LataProjekcji,$F3115,IF($D3115&lt;LataProjekcji,IF((SUM($K3115:Q3115)+12)&lt;$D3118,12,$D3118-SUM($K3115:Q3115)),0)),0),0)</f>
        <v>0</v>
      </c>
      <c r="S3115" s="5">
        <f ca="1">IF(AND($G3116,NOT(ISTEXT($G3115)),ISNUMBER(Poczatek),ISNUMBER(Koniec_Projekt)),IFERROR(IF($D3115=LataProjekcji,$F3115,IF($D3115&lt;LataProjekcji,IF((SUM($K3115:R3115)+12)&lt;$D3118,12,$D3118-SUM($K3115:R3115)),0)),0),0)</f>
        <v>0</v>
      </c>
      <c r="T3115" s="5">
        <f ca="1">IF(AND($G3116,NOT(ISTEXT($G3115)),ISNUMBER(Poczatek),ISNUMBER(Koniec_Projekt)),IFERROR(IF($D3115=LataProjekcji,$F3115,IF($D3115&lt;LataProjekcji,IF((SUM($K3115:S3115)+12)&lt;$D3118,12,$D3118-SUM($K3115:S3115)),0)),0),0)</f>
        <v>0</v>
      </c>
      <c r="U3115" s="5">
        <f ca="1">IF(AND($G3116,NOT(ISTEXT($G3115)),ISNUMBER(Poczatek),ISNUMBER(Koniec_Projekt)),IFERROR(IF($D3115=LataProjekcji,$F3115,IF($D3115&lt;LataProjekcji,IF((SUM($K3115:T3115)+12)&lt;$D3118,12,$D3118-SUM($K3115:T3115)),0)),0),0)</f>
        <v>0</v>
      </c>
      <c r="V3115" s="5">
        <f ca="1">IF(AND($G3116,NOT(ISTEXT($G3115)),ISNUMBER(Poczatek),ISNUMBER(Koniec_Projekt)),IFERROR(IF($D3115=LataProjekcji,$F3115,IF($D3115&lt;LataProjekcji,IF((SUM($K3115:U3115)+12)&lt;$D3118,12,$D3118-SUM($K3115:U3115)),0)),0),0)</f>
        <v>0</v>
      </c>
      <c r="W3115" s="5">
        <f ca="1">IF(AND($G3116,NOT(ISTEXT($G3115)),ISNUMBER(Poczatek),ISNUMBER(Koniec_Projekt)),IFERROR(IF($D3115=LataProjekcji,$F3115,IF($D3115&lt;LataProjekcji,IF((SUM($K3115:V3115)+12)&lt;$D3118,12,$D3118-SUM($K3115:V3115)),0)),0),0)</f>
        <v>0</v>
      </c>
      <c r="X3115" s="5">
        <f ca="1">IF(AND($G3116,NOT(ISTEXT($G3115)),ISNUMBER(Poczatek),ISNUMBER(Koniec_Projekt)),IFERROR(IF($D3115=LataProjekcji,$F3115,IF($D3115&lt;LataProjekcji,IF((SUM($K3115:W3115)+12)&lt;$D3118,12,$D3118-SUM($K3115:W3115)),0)),0),0)</f>
        <v>0</v>
      </c>
    </row>
    <row r="3116" spans="1:24" hidden="1">
      <c r="B3116" s="554" t="s">
        <v>807</v>
      </c>
      <c r="D3116" s="5">
        <f ca="1">D1967</f>
        <v>0</v>
      </c>
      <c r="E3116" s="474">
        <f ca="1">E1967</f>
        <v>0</v>
      </c>
      <c r="F3116" s="474">
        <f ca="1">F1967</f>
        <v>0</v>
      </c>
      <c r="G3116" s="1" t="b">
        <f>NOT(ISBLANK(am_inneST))</f>
        <v>0</v>
      </c>
      <c r="H3116" s="566" t="b">
        <f ca="1">SUM(K3116:X3116)=E3118</f>
        <v>1</v>
      </c>
      <c r="I3116" s="1" t="s">
        <v>802</v>
      </c>
      <c r="K3116" s="565">
        <f ca="1">IF(AND($G3116,NOT(ISTEXT($G3115)),ISNUMBER(Poczatek),ISNUMBER(Koniec_Projekt)),IFERROR(IF($D3115=LataProjekcji,IF($F3115&gt;$E3118,$E3118,$F3115),IF($D3118&gt;=$E3118,(IF($D3115&lt;LataProjekcji,IF((SUM(J3116:$K3116)+12)&lt;$E3118,12,$E3118-SUM(J3116:$K3116)),0)),(IF($D3115&lt;LataProjekcji,IF((SUM(J3116:$K3116)+12)&lt;$D3118,12,$D3118-SUM(J3116:$K3116)),0)))),0),0)</f>
        <v>0</v>
      </c>
      <c r="L3116" s="565">
        <f ca="1">IF(AND($G3116,NOT(ISTEXT($G3115)),ISNUMBER(Poczatek),ISNUMBER(Koniec_Projekt)),IFERROR(IF($D3115=LataProjekcji,IF($F3115&gt;$E3118,$E3118,$F3115),IF($D3118&gt;=$E3118,(IF($D3115&lt;LataProjekcji,IF((SUM($K3116:K3116)+12)&lt;$E3118,12,$E3118-SUM($K3116:K3116)),0)),(IF($D3115&lt;LataProjekcji,IF((SUM($K3116:K3116)+12)&lt;$D3118,12,$D3118-SUM($K3116:K3116)),0)))),0),0)</f>
        <v>0</v>
      </c>
      <c r="M3116" s="565">
        <f ca="1">IF(AND($G3116,NOT(ISTEXT($G3115)),ISNUMBER(Poczatek),ISNUMBER(Koniec_Projekt)),IFERROR(IF($D3115=LataProjekcji,IF($F3115&gt;$E3118,$E3118,$F3115),IF($D3118&gt;=$E3118,(IF($D3115&lt;LataProjekcji,IF((SUM($K3116:L3116)+12)&lt;$E3118,12,$E3118-SUM($K3116:L3116)),0)),(IF($D3115&lt;LataProjekcji,IF((SUM($K3116:L3116)+12)&lt;$D3118,12,$D3118-SUM($K3116:L3116)),0)))),0),0)</f>
        <v>0</v>
      </c>
      <c r="N3116" s="565">
        <f ca="1">IF(AND($G3116,NOT(ISTEXT($G3115)),ISNUMBER(Poczatek),ISNUMBER(Koniec_Projekt)),IFERROR(IF($D3115=LataProjekcji,IF($F3115&gt;$E3118,$E3118,$F3115),IF($D3118&gt;=$E3118,(IF($D3115&lt;LataProjekcji,IF((SUM($K3116:M3116)+12)&lt;$E3118,12,$E3118-SUM($K3116:M3116)),0)),(IF($D3115&lt;LataProjekcji,IF((SUM($K3116:M3116)+12)&lt;$D3118,12,$D3118-SUM($K3116:M3116)),0)))),0),0)</f>
        <v>0</v>
      </c>
      <c r="O3116" s="565">
        <f ca="1">IF(AND($G3116,NOT(ISTEXT($G3115)),ISNUMBER(Poczatek),ISNUMBER(Koniec_Projekt)),IFERROR(IF($D3115=LataProjekcji,IF($F3115&gt;$E3118,$E3118,$F3115),IF($D3118&gt;=$E3118,(IF($D3115&lt;LataProjekcji,IF((SUM($K3116:N3116)+12)&lt;$E3118,12,$E3118-SUM($K3116:N3116)),0)),(IF($D3115&lt;LataProjekcji,IF((SUM($K3116:N3116)+12)&lt;$D3118,12,$D3118-SUM($K3116:N3116)),0)))),0),0)</f>
        <v>0</v>
      </c>
      <c r="P3116" s="565">
        <f ca="1">IF(AND($G3116,NOT(ISTEXT($G3115)),ISNUMBER(Poczatek),ISNUMBER(Koniec_Projekt)),IFERROR(IF($D3115=LataProjekcji,IF($F3115&gt;$E3118,$E3118,$F3115),IF($D3118&gt;=$E3118,(IF($D3115&lt;LataProjekcji,IF((SUM($K3116:O3116)+12)&lt;$E3118,12,$E3118-SUM($K3116:O3116)),0)),(IF($D3115&lt;LataProjekcji,IF((SUM($K3116:O3116)+12)&lt;$D3118,12,$D3118-SUM($K3116:O3116)),0)))),0),0)</f>
        <v>0</v>
      </c>
      <c r="Q3116" s="565">
        <f ca="1">IF(AND($G3116,NOT(ISTEXT($G3115)),ISNUMBER(Poczatek),ISNUMBER(Koniec_Projekt)),IFERROR(IF($D3115=LataProjekcji,IF($F3115&gt;$E3118,$E3118,$F3115),IF($D3118&gt;=$E3118,(IF($D3115&lt;LataProjekcji,IF((SUM($K3116:P3116)+12)&lt;$E3118,12,$E3118-SUM($K3116:P3116)),0)),(IF($D3115&lt;LataProjekcji,IF((SUM($K3116:P3116)+12)&lt;$D3118,12,$D3118-SUM($K3116:P3116)),0)))),0),0)</f>
        <v>0</v>
      </c>
      <c r="R3116" s="565">
        <f ca="1">IF(AND($G3116,NOT(ISTEXT($G3115)),ISNUMBER(Poczatek),ISNUMBER(Koniec_Projekt)),IFERROR(IF($D3115=LataProjekcji,IF($F3115&gt;$E3118,$E3118,$F3115),IF($D3118&gt;=$E3118,(IF($D3115&lt;LataProjekcji,IF((SUM($K3116:Q3116)+12)&lt;$E3118,12,$E3118-SUM($K3116:Q3116)),0)),(IF($D3115&lt;LataProjekcji,IF((SUM($K3116:Q3116)+12)&lt;$D3118,12,$D3118-SUM($K3116:Q3116)),0)))),0),0)</f>
        <v>0</v>
      </c>
      <c r="S3116" s="565">
        <f ca="1">IF(AND($G3116,NOT(ISTEXT($G3115)),ISNUMBER(Poczatek),ISNUMBER(Koniec_Projekt)),IFERROR(IF($D3115=LataProjekcji,IF($F3115&gt;$E3118,$E3118,$F3115),IF($D3118&gt;=$E3118,(IF($D3115&lt;LataProjekcji,IF((SUM($K3116:R3116)+12)&lt;$E3118,12,$E3118-SUM($K3116:R3116)),0)),(IF($D3115&lt;LataProjekcji,IF((SUM($K3116:R3116)+12)&lt;$D3118,12,$D3118-SUM($K3116:R3116)),0)))),0),0)</f>
        <v>0</v>
      </c>
      <c r="T3116" s="565">
        <f ca="1">IF(AND($G3116,NOT(ISTEXT($G3115)),ISNUMBER(Poczatek),ISNUMBER(Koniec_Projekt)),IFERROR(IF($D3115=LataProjekcji,IF($F3115&gt;$E3118,$E3118,$F3115),IF($D3118&gt;=$E3118,(IF($D3115&lt;LataProjekcji,IF((SUM($K3116:S3116)+12)&lt;$E3118,12,$E3118-SUM($K3116:S3116)),0)),(IF($D3115&lt;LataProjekcji,IF((SUM($K3116:S3116)+12)&lt;$D3118,12,$D3118-SUM($K3116:S3116)),0)))),0),0)</f>
        <v>0</v>
      </c>
      <c r="U3116" s="565">
        <f ca="1">IF(AND($G3116,NOT(ISTEXT($G3115)),ISNUMBER(Poczatek),ISNUMBER(Koniec_Projekt)),IFERROR(IF($D3115=LataProjekcji,IF($F3115&gt;$E3118,$E3118,$F3115),IF($D3118&gt;=$E3118,(IF($D3115&lt;LataProjekcji,IF((SUM($K3116:T3116)+12)&lt;$E3118,12,$E3118-SUM($K3116:T3116)),0)),(IF($D3115&lt;LataProjekcji,IF((SUM($K3116:T3116)+12)&lt;$D3118,12,$D3118-SUM($K3116:T3116)),0)))),0),0)</f>
        <v>0</v>
      </c>
      <c r="V3116" s="565">
        <f ca="1">IF(AND($G3116,NOT(ISTEXT($G3115)),ISNUMBER(Poczatek),ISNUMBER(Koniec_Projekt)),IFERROR(IF($D3115=LataProjekcji,IF($F3115&gt;$E3118,$E3118,$F3115),IF($D3118&gt;=$E3118,(IF($D3115&lt;LataProjekcji,IF((SUM($K3116:U3116)+12)&lt;$E3118,12,$E3118-SUM($K3116:U3116)),0)),(IF($D3115&lt;LataProjekcji,IF((SUM($K3116:U3116)+12)&lt;$D3118,12,$D3118-SUM($K3116:U3116)),0)))),0),0)</f>
        <v>0</v>
      </c>
      <c r="W3116" s="565">
        <f ca="1">IF(AND($G3116,NOT(ISTEXT($G3115)),ISNUMBER(Poczatek),ISNUMBER(Koniec_Projekt)),IFERROR(IF($D3115=LataProjekcji,IF($F3115&gt;$E3118,$E3118,$F3115),IF($D3118&gt;=$E3118,(IF($D3115&lt;LataProjekcji,IF((SUM($K3116:V3116)+12)&lt;$E3118,12,$E3118-SUM($K3116:V3116)),0)),(IF($D3115&lt;LataProjekcji,IF((SUM($K3116:V3116)+12)&lt;$D3118,12,$D3118-SUM($K3116:V3116)),0)))),0),0)</f>
        <v>0</v>
      </c>
      <c r="X3116" s="565">
        <f ca="1">IF(AND($G3116,NOT(ISTEXT($G3115)),ISNUMBER(Poczatek),ISNUMBER(Koniec_Projekt)),IFERROR(IF($D3115=LataProjekcji,IF($F3115&gt;$E3118,$E3118,$F3115),IF($D3118&gt;=$E3118,(IF($D3115&lt;LataProjekcji,IF((SUM($K3116:W3116)+12)&lt;$E3118,12,$E3118-SUM($K3116:W3116)),0)),(IF($D3115&lt;LataProjekcji,IF((SUM($K3116:W3116)+12)&lt;$D3118,12,$D3118-SUM($K3116:W3116)),0)))),0),0)</f>
        <v>0</v>
      </c>
    </row>
    <row r="3117" spans="1:24" hidden="1">
      <c r="B3117" s="554" t="s">
        <v>806</v>
      </c>
      <c r="D3117" s="474">
        <f ca="1">D1968</f>
        <v>0</v>
      </c>
      <c r="E3117" s="474">
        <f ca="1">IF(D3116&gt;10,ROUND(D3117/12,2),D3117)</f>
        <v>0</v>
      </c>
      <c r="F3117" s="552">
        <f>Koniec_Projekt</f>
        <v>0</v>
      </c>
      <c r="G3117" s="330">
        <f>Miesiac_Koniec_Projekt</f>
        <v>0</v>
      </c>
      <c r="H3117" s="566" t="b">
        <f ca="1">SUM(K3117:X3117)=D3116</f>
        <v>1</v>
      </c>
      <c r="I3117" s="1" t="s">
        <v>739</v>
      </c>
      <c r="K3117" s="256">
        <f ca="1">IF(AND($G3116,NOT(ISTEXT($G3115)),ISNUMBER(Poczatek),ISNUMBER(Koniec_Projekt)),IFERROR(IF(LataProjekcji=$F3118,ROUND($D3116,0),ROUND(K3115*$E3117,0)),0),0)</f>
        <v>0</v>
      </c>
      <c r="L3117" s="5">
        <f ca="1">IF(AND($G3116,NOT(ISTEXT($G3115)),ISNUMBER(Poczatek),ISNUMBER(Koniec_Projekt)),IFERROR(IF(LataProjekcji=$F3118,ROUND($D3116-SUM(K3117:$K3117),0),ROUND(L3115*$E3117,0)),0),0)</f>
        <v>0</v>
      </c>
      <c r="M3117" s="5">
        <f ca="1">IF(AND($G3116,NOT(ISTEXT($G3115)),ISNUMBER(Poczatek),ISNUMBER(Koniec_Projekt)),IFERROR(IF(LataProjekcji=$F3118,ROUND($D3116-SUM($K3117:L3117),0),ROUND(M3115*$E3117,0)),0),0)</f>
        <v>0</v>
      </c>
      <c r="N3117" s="5">
        <f ca="1">IF(AND($G3116,NOT(ISTEXT($G3115)),ISNUMBER(Poczatek),ISNUMBER(Koniec_Projekt)),IFERROR(IF(LataProjekcji=$F3118,ROUND($D3116-SUM($K3117:M3117),0),ROUND(N3115*$E3117,0)),0),0)</f>
        <v>0</v>
      </c>
      <c r="O3117" s="5">
        <f ca="1">IF(AND($G3116,NOT(ISTEXT($G3115)),ISNUMBER(Poczatek),ISNUMBER(Koniec_Projekt)),IFERROR(IF(LataProjekcji=$F3118,ROUND($D3116-SUM($K3117:N3117),0),ROUND(O3115*$E3117,0)),0),0)</f>
        <v>0</v>
      </c>
      <c r="P3117" s="5">
        <f ca="1">IF(AND($G3116,NOT(ISTEXT($G3115)),ISNUMBER(Poczatek),ISNUMBER(Koniec_Projekt)),IFERROR(IF(LataProjekcji=$F3118,ROUND($D3116-SUM($K3117:O3117),0),ROUND(P3115*$E3117,0)),0),0)</f>
        <v>0</v>
      </c>
      <c r="Q3117" s="5">
        <f ca="1">IF(AND($G3116,NOT(ISTEXT($G3115)),ISNUMBER(Poczatek),ISNUMBER(Koniec_Projekt)),IFERROR(IF(LataProjekcji=$F3118,ROUND($D3116-SUM($K3117:P3117),0),ROUND(Q3115*$E3117,0)),0),0)</f>
        <v>0</v>
      </c>
      <c r="R3117" s="5">
        <f ca="1">IF(AND($G3116,NOT(ISTEXT($G3115)),ISNUMBER(Poczatek),ISNUMBER(Koniec_Projekt)),IFERROR(IF(LataProjekcji=$F3118,ROUND($D3116-SUM($K3117:Q3117),0),ROUND(R3115*$E3117,0)),0),0)</f>
        <v>0</v>
      </c>
      <c r="S3117" s="5">
        <f ca="1">IF(AND($G3116,NOT(ISTEXT($G3115)),ISNUMBER(Poczatek),ISNUMBER(Koniec_Projekt)),IFERROR(IF(LataProjekcji=$F3118,ROUND($D3116-SUM($K3117:R3117),0),ROUND(S3115*$E3117,0)),0),0)</f>
        <v>0</v>
      </c>
      <c r="T3117" s="5">
        <f ca="1">IF(AND($G3116,NOT(ISTEXT($G3115)),ISNUMBER(Poczatek),ISNUMBER(Koniec_Projekt)),IFERROR(IF(LataProjekcji=$F3118,ROUND($D3116-SUM($K3117:S3117),0),ROUND(T3115*$E3117,0)),0),0)</f>
        <v>0</v>
      </c>
      <c r="U3117" s="5">
        <f ca="1">IF(AND($G3116,NOT(ISTEXT($G3115)),ISNUMBER(Poczatek),ISNUMBER(Koniec_Projekt)),IFERROR(IF(LataProjekcji=$F3118,ROUND($D3116-SUM($K3117:T3117),0),ROUND(U3115*$E3117,0)),0),0)</f>
        <v>0</v>
      </c>
      <c r="V3117" s="5">
        <f ca="1">IF(AND($G3116,NOT(ISTEXT($G3115)),ISNUMBER(Poczatek),ISNUMBER(Koniec_Projekt)),IFERROR(IF(LataProjekcji=$F3118,ROUND($D3116-SUM($K3117:U3117),0),ROUND(V3115*$E3117,0)),0),0)</f>
        <v>0</v>
      </c>
      <c r="W3117" s="5">
        <f ca="1">IF(AND($G3116,NOT(ISTEXT($G3115)),ISNUMBER(Poczatek),ISNUMBER(Koniec_Projekt)),IFERROR(IF(LataProjekcji=$F3118,ROUND($D3116-SUM($K3117:V3117),0),ROUND(W3115*$E3117,0)),0),0)</f>
        <v>0</v>
      </c>
      <c r="X3117" s="5">
        <f ca="1">IF(AND($G3116,NOT(ISTEXT($G3115)),ISNUMBER(Poczatek),ISNUMBER(Koniec_Projekt)),IFERROR(IF(LataProjekcji=$F3118,ROUND($D3116-SUM($K3117:W3117),0),ROUND(X3115*$E3117,0)),0),0)</f>
        <v>0</v>
      </c>
    </row>
    <row r="3118" spans="1:24" hidden="1">
      <c r="B3118" s="554" t="s">
        <v>803</v>
      </c>
      <c r="D3118" s="1">
        <f ca="1">IFERROR(ROUNDUP(D3116/E3117,0),0)</f>
        <v>0</v>
      </c>
      <c r="E3118" s="1">
        <f ca="1">IF(D3118=0,0,DATEDIF(DATE(D3115,E3115,1),DATE(F3117,G3117,1),"m"))</f>
        <v>0</v>
      </c>
      <c r="F3118" s="1" t="str">
        <f ca="1">IFERROR(YEAR(G3115),"brak daty")</f>
        <v>brak daty</v>
      </c>
      <c r="G3118" s="1" t="str">
        <f ca="1">IFERROR(MONTH(G3115),"brak daty")</f>
        <v>brak daty</v>
      </c>
      <c r="I3118" s="1" t="s">
        <v>444</v>
      </c>
      <c r="K3118" s="5">
        <f ca="1">IF(AND($G3116,NOT(ISTEXT($G3115)),ISNUMBER(Poczatek),ISNUMBER(Koniec_Projekt)),IFERROR(IF(LataProjekcji=$F3117,IF(AND($G3117=$G3118,$F3117=$F3118),ROUND($D3116-SUM($K3118),0),ROUND(K3116*$E3117,0)),IF(LataProjekcji&gt;$F3117,0,ROUND(K3116*$E3117,0))),0),0)</f>
        <v>0</v>
      </c>
      <c r="L3118" s="5">
        <f ca="1">IF(AND($G3116,NOT(ISTEXT($G3115)),ISNUMBER(Poczatek),ISNUMBER(Koniec_Projekt)),IFERROR(IF(LataProjekcji=$F3117,IF(AND($G3117=$G3118,$F3117=$F3118),ROUND($D3116-SUM($K3118:K3118),0),ROUND(L3116*$E3117,0)),IF(LataProjekcji&gt;$F3117,0,ROUND(L3116*$E3117,0))),0),0)</f>
        <v>0</v>
      </c>
      <c r="M3118" s="5">
        <f ca="1">IF(AND($G3116,NOT(ISTEXT($G3115)),ISNUMBER(Poczatek),ISNUMBER(Koniec_Projekt)),IFERROR(IF(LataProjekcji=$F3117,IF(AND($G3117=$G3118,$F3117=$F3118),ROUND($D3116-SUM($K3118:L3118),0),ROUND(M3116*$E3117,0)),IF(LataProjekcji&gt;$F3117,0,ROUND(M3116*$E3117,0))),0),0)</f>
        <v>0</v>
      </c>
      <c r="N3118" s="5">
        <f ca="1">IF(AND($G3116,NOT(ISTEXT($G3115)),ISNUMBER(Poczatek),ISNUMBER(Koniec_Projekt)),IFERROR(IF(LataProjekcji=$F3117,IF(AND($G3117=$G3118,$F3117=$F3118),ROUND($D3116-SUM($K3118:M3118),0),ROUND(N3116*$E3117,0)),IF(LataProjekcji&gt;$F3117,0,ROUND(N3116*$E3117,0))),0),0)</f>
        <v>0</v>
      </c>
      <c r="O3118" s="5">
        <f ca="1">IF(AND($G3116,NOT(ISTEXT($G3115)),ISNUMBER(Poczatek),ISNUMBER(Koniec_Projekt)),IFERROR(IF(LataProjekcji=$F3117,IF(AND($G3117=$G3118,$F3117=$F3118),ROUND($D3116-SUM($K3118:N3118),0),ROUND(O3116*$E3117,0)),IF(LataProjekcji&gt;$F3117,0,ROUND(O3116*$E3117,0))),0),0)</f>
        <v>0</v>
      </c>
      <c r="P3118" s="5">
        <f ca="1">IF(AND($G3116,NOT(ISTEXT($G3115)),ISNUMBER(Poczatek),ISNUMBER(Koniec_Projekt)),IFERROR(IF(LataProjekcji=$F3117,IF(AND($G3117=$G3118,$F3117=$F3118),ROUND($D3116-SUM($K3118:O3118),0),ROUND(P3116*$E3117,0)),IF(LataProjekcji&gt;$F3117,0,ROUND(P3116*$E3117,0))),0),0)</f>
        <v>0</v>
      </c>
      <c r="Q3118" s="5">
        <f ca="1">IF(AND($G3116,NOT(ISTEXT($G3115)),ISNUMBER(Poczatek),ISNUMBER(Koniec_Projekt)),IFERROR(IF(LataProjekcji=$F3117,IF(AND($G3117=$G3118,$F3117=$F3118),ROUND($D3116-SUM($K3118:P3118),0),ROUND(Q3116*$E3117,0)),IF(LataProjekcji&gt;$F3117,0,ROUND(Q3116*$E3117,0))),0),0)</f>
        <v>0</v>
      </c>
      <c r="R3118" s="5">
        <f ca="1">IF(AND($G3116,NOT(ISTEXT($G3115)),ISNUMBER(Poczatek),ISNUMBER(Koniec_Projekt)),IFERROR(IF(LataProjekcji=$F3117,IF(AND($G3117=$G3118,$F3117=$F3118),ROUND($D3116-SUM($K3118:Q3118),0),ROUND(R3116*$E3117,0)),IF(LataProjekcji&gt;$F3117,0,ROUND(R3116*$E3117,0))),0),0)</f>
        <v>0</v>
      </c>
      <c r="S3118" s="5">
        <f ca="1">IF(AND($G3116,NOT(ISTEXT($G3115)),ISNUMBER(Poczatek),ISNUMBER(Koniec_Projekt)),IFERROR(IF(LataProjekcji=$F3117,IF(AND($G3117=$G3118,$F3117=$F3118),ROUND($D3116-SUM($K3118:R3118),0),ROUND(S3116*$E3117,0)),IF(LataProjekcji&gt;$F3117,0,ROUND(S3116*$E3117,0))),0),0)</f>
        <v>0</v>
      </c>
      <c r="T3118" s="5">
        <f ca="1">IF(AND($G3116,NOT(ISTEXT($G3115)),ISNUMBER(Poczatek),ISNUMBER(Koniec_Projekt)),IFERROR(IF(LataProjekcji=$F3117,IF(AND($G3117=$G3118,$F3117=$F3118),ROUND($D3116-SUM($K3118:S3118),0),ROUND(T3116*$E3117,0)),IF(LataProjekcji&gt;$F3117,0,ROUND(T3116*$E3117,0))),0),0)</f>
        <v>0</v>
      </c>
      <c r="U3118" s="5">
        <f ca="1">IF(AND($G3116,NOT(ISTEXT($G3115)),ISNUMBER(Poczatek),ISNUMBER(Koniec_Projekt)),IFERROR(IF(LataProjekcji=$F3117,IF(AND($G3117=$G3118,$F3117=$F3118),ROUND($D3116-SUM($K3118:T3118),0),ROUND(U3116*$E3117,0)),IF(LataProjekcji&gt;$F3117,0,ROUND(U3116*$E3117,0))),0),0)</f>
        <v>0</v>
      </c>
      <c r="V3118" s="5">
        <f ca="1">IF(AND($G3116,NOT(ISTEXT($G3115)),ISNUMBER(Poczatek),ISNUMBER(Koniec_Projekt)),IFERROR(IF(LataProjekcji=$F3117,IF(AND($G3117=$G3118,$F3117=$F3118),ROUND($D3116-SUM($K3118:U3118),0),ROUND(V3116*$E3117,0)),IF(LataProjekcji&gt;$F3117,0,ROUND(V3116*$E3117,0))),0),0)</f>
        <v>0</v>
      </c>
      <c r="W3118" s="5">
        <f ca="1">IF(AND($G3116,NOT(ISTEXT($G3115)),ISNUMBER(Poczatek),ISNUMBER(Koniec_Projekt)),IFERROR(IF(LataProjekcji=$F3117,IF(AND($G3117=$G3118,$F3117=$F3118),ROUND($D3116-SUM($K3118:V3118),0),ROUND(W3116*$E3117,0)),IF(LataProjekcji&gt;$F3117,0,ROUND(W3116*$E3117,0))),0),0)</f>
        <v>0</v>
      </c>
      <c r="X3118" s="5">
        <f ca="1">IF(AND($G3116,NOT(ISTEXT($G3115)),ISNUMBER(Poczatek),ISNUMBER(Koniec_Projekt)),IFERROR(IF(LataProjekcji=$F3117,IF(AND($G3117=$G3118,$F3117=$F3118),ROUND($D3116-SUM($K3118:W3118),0),ROUND(X3116*$E3117,0)),IF(LataProjekcji&gt;$F3117,0,ROUND(X3116*$E3117,0))),0),0)</f>
        <v>0</v>
      </c>
    </row>
    <row r="3119" spans="1:24" ht="12.75" hidden="1" thickBot="1">
      <c r="B3119" s="555" t="s">
        <v>804</v>
      </c>
      <c r="C3119" s="556"/>
      <c r="D3119" s="557">
        <f ca="1">IF(D3116&gt;10,ROUND((D3118-1)*E3117,0),E3117)</f>
        <v>0</v>
      </c>
      <c r="E3119" s="557">
        <f ca="1">D3116-D3119</f>
        <v>0</v>
      </c>
      <c r="F3119" s="556"/>
      <c r="G3119" s="556"/>
      <c r="H3119" s="556"/>
      <c r="I3119" s="556"/>
      <c r="J3119" s="556"/>
      <c r="K3119" s="556"/>
      <c r="L3119" s="556"/>
      <c r="M3119" s="556"/>
      <c r="N3119" s="556"/>
      <c r="O3119" s="556"/>
      <c r="P3119" s="556"/>
      <c r="Q3119" s="556"/>
      <c r="R3119" s="556"/>
      <c r="S3119" s="556"/>
      <c r="T3119" s="556"/>
      <c r="U3119" s="556"/>
      <c r="V3119" s="556"/>
      <c r="W3119" s="556"/>
      <c r="X3119" s="556"/>
    </row>
    <row r="3120" spans="1:24" ht="12.75" hidden="1" thickTop="1"/>
    <row r="3121" spans="2:24" ht="12.75" hidden="1" thickBot="1">
      <c r="B3121" s="558" t="str">
        <f ca="1">"nazwa ST: "&amp;B1972</f>
        <v>nazwa ST: 0</v>
      </c>
      <c r="C3121" s="558"/>
      <c r="D3121" s="559">
        <f>D1972</f>
        <v>349</v>
      </c>
      <c r="E3121" s="558"/>
      <c r="F3121" s="558"/>
      <c r="G3121" s="558"/>
      <c r="H3121" s="558"/>
      <c r="I3121" s="558"/>
      <c r="J3121" s="558"/>
      <c r="K3121" s="567" t="str">
        <f t="shared" ref="K3121:X3121" si="1824">LataProjekcji</f>
        <v>Uzupełnij dane</v>
      </c>
      <c r="L3121" s="567" t="str">
        <f t="shared" si="1824"/>
        <v/>
      </c>
      <c r="M3121" s="567" t="str">
        <f t="shared" si="1824"/>
        <v/>
      </c>
      <c r="N3121" s="567" t="str">
        <f t="shared" si="1824"/>
        <v/>
      </c>
      <c r="O3121" s="567" t="str">
        <f t="shared" si="1824"/>
        <v/>
      </c>
      <c r="P3121" s="567" t="str">
        <f t="shared" si="1824"/>
        <v/>
      </c>
      <c r="Q3121" s="567" t="str">
        <f t="shared" si="1824"/>
        <v/>
      </c>
      <c r="R3121" s="567" t="str">
        <f t="shared" si="1824"/>
        <v/>
      </c>
      <c r="S3121" s="567" t="str">
        <f t="shared" si="1824"/>
        <v/>
      </c>
      <c r="T3121" s="567" t="str">
        <f t="shared" si="1824"/>
        <v/>
      </c>
      <c r="U3121" s="567" t="str">
        <f t="shared" si="1824"/>
        <v/>
      </c>
      <c r="V3121" s="567" t="str">
        <f t="shared" si="1824"/>
        <v/>
      </c>
      <c r="W3121" s="567" t="str">
        <f t="shared" si="1824"/>
        <v/>
      </c>
      <c r="X3121" s="567" t="str">
        <f t="shared" si="1824"/>
        <v/>
      </c>
    </row>
    <row r="3122" spans="2:24" hidden="1">
      <c r="B3122" s="554" t="s">
        <v>805</v>
      </c>
      <c r="D3122" s="1">
        <f ca="1">D1973</f>
        <v>1900</v>
      </c>
      <c r="E3122" s="1">
        <f ca="1">E1973</f>
        <v>1</v>
      </c>
      <c r="F3122" s="1">
        <f ca="1">IF(D3123&gt;10,F1973,1)</f>
        <v>1</v>
      </c>
      <c r="G3122" s="553" t="str">
        <f ca="1">IF(ISBLANK(OFFSET($E$269,$D3121,0)),"brak daty",IF(D3123&gt;10,EDATE(OFFSET($E$269,$D3121,0),D3125),DATE(D3122,E3122,1)))</f>
        <v>brak daty</v>
      </c>
      <c r="H3122" s="566" t="b">
        <f ca="1">SUM(K3122:X3122)=D3125</f>
        <v>1</v>
      </c>
      <c r="I3122" s="1" t="s">
        <v>801</v>
      </c>
      <c r="K3122" s="5">
        <f ca="1">IF(AND($G3123,NOT(ISTEXT($G3122)),ISNUMBER(Poczatek),ISNUMBER(Koniec_Projekt)),IFERROR(IF($D3122=LataProjekcji,$F3122,IF($D3122&lt;LataProjekcji,IF((SUM(K3122)+12)&lt;$D3125,12,$D3125-SUM(K3122)),0)),0),0)</f>
        <v>0</v>
      </c>
      <c r="L3122" s="5">
        <f ca="1">IF(AND($G3123,NOT(ISTEXT($G3122)),ISNUMBER(Poczatek),ISNUMBER(Koniec_Projekt)),IFERROR(IF($D3122=LataProjekcji,$F3122,IF($D3122&lt;LataProjekcji,IF((SUM($K3122:K3122)+12)&lt;$D3125,12,$D3125-SUM($K3122:K3122)),0)),0),0)</f>
        <v>0</v>
      </c>
      <c r="M3122" s="5">
        <f ca="1">IF(AND($G3123,NOT(ISTEXT($G3122)),ISNUMBER(Poczatek),ISNUMBER(Koniec_Projekt)),IFERROR(IF($D3122=LataProjekcji,$F3122,IF($D3122&lt;LataProjekcji,IF((SUM($K3122:L3122)+12)&lt;$D3125,12,$D3125-SUM($K3122:L3122)),0)),0),0)</f>
        <v>0</v>
      </c>
      <c r="N3122" s="5">
        <f ca="1">IF(AND($G3123,NOT(ISTEXT($G3122)),ISNUMBER(Poczatek),ISNUMBER(Koniec_Projekt)),IFERROR(IF($D3122=LataProjekcji,$F3122,IF($D3122&lt;LataProjekcji,IF((SUM($K3122:M3122)+12)&lt;$D3125,12,$D3125-SUM($K3122:M3122)),0)),0),0)</f>
        <v>0</v>
      </c>
      <c r="O3122" s="5">
        <f ca="1">IF(AND($G3123,NOT(ISTEXT($G3122)),ISNUMBER(Poczatek),ISNUMBER(Koniec_Projekt)),IFERROR(IF($D3122=LataProjekcji,$F3122,IF($D3122&lt;LataProjekcji,IF((SUM($K3122:N3122)+12)&lt;$D3125,12,$D3125-SUM($K3122:N3122)),0)),0),0)</f>
        <v>0</v>
      </c>
      <c r="P3122" s="5">
        <f ca="1">IF(AND($G3123,NOT(ISTEXT($G3122)),ISNUMBER(Poczatek),ISNUMBER(Koniec_Projekt)),IFERROR(IF($D3122=LataProjekcji,$F3122,IF($D3122&lt;LataProjekcji,IF((SUM($K3122:O3122)+12)&lt;$D3125,12,$D3125-SUM($K3122:O3122)),0)),0),0)</f>
        <v>0</v>
      </c>
      <c r="Q3122" s="5">
        <f ca="1">IF(AND($G3123,NOT(ISTEXT($G3122)),ISNUMBER(Poczatek),ISNUMBER(Koniec_Projekt)),IFERROR(IF($D3122=LataProjekcji,$F3122,IF($D3122&lt;LataProjekcji,IF((SUM($K3122:P3122)+12)&lt;$D3125,12,$D3125-SUM($K3122:P3122)),0)),0),0)</f>
        <v>0</v>
      </c>
      <c r="R3122" s="5">
        <f ca="1">IF(AND($G3123,NOT(ISTEXT($G3122)),ISNUMBER(Poczatek),ISNUMBER(Koniec_Projekt)),IFERROR(IF($D3122=LataProjekcji,$F3122,IF($D3122&lt;LataProjekcji,IF((SUM($K3122:Q3122)+12)&lt;$D3125,12,$D3125-SUM($K3122:Q3122)),0)),0),0)</f>
        <v>0</v>
      </c>
      <c r="S3122" s="5">
        <f ca="1">IF(AND($G3123,NOT(ISTEXT($G3122)),ISNUMBER(Poczatek),ISNUMBER(Koniec_Projekt)),IFERROR(IF($D3122=LataProjekcji,$F3122,IF($D3122&lt;LataProjekcji,IF((SUM($K3122:R3122)+12)&lt;$D3125,12,$D3125-SUM($K3122:R3122)),0)),0),0)</f>
        <v>0</v>
      </c>
      <c r="T3122" s="5">
        <f ca="1">IF(AND($G3123,NOT(ISTEXT($G3122)),ISNUMBER(Poczatek),ISNUMBER(Koniec_Projekt)),IFERROR(IF($D3122=LataProjekcji,$F3122,IF($D3122&lt;LataProjekcji,IF((SUM($K3122:S3122)+12)&lt;$D3125,12,$D3125-SUM($K3122:S3122)),0)),0),0)</f>
        <v>0</v>
      </c>
      <c r="U3122" s="5">
        <f ca="1">IF(AND($G3123,NOT(ISTEXT($G3122)),ISNUMBER(Poczatek),ISNUMBER(Koniec_Projekt)),IFERROR(IF($D3122=LataProjekcji,$F3122,IF($D3122&lt;LataProjekcji,IF((SUM($K3122:T3122)+12)&lt;$D3125,12,$D3125-SUM($K3122:T3122)),0)),0),0)</f>
        <v>0</v>
      </c>
      <c r="V3122" s="5">
        <f ca="1">IF(AND($G3123,NOT(ISTEXT($G3122)),ISNUMBER(Poczatek),ISNUMBER(Koniec_Projekt)),IFERROR(IF($D3122=LataProjekcji,$F3122,IF($D3122&lt;LataProjekcji,IF((SUM($K3122:U3122)+12)&lt;$D3125,12,$D3125-SUM($K3122:U3122)),0)),0),0)</f>
        <v>0</v>
      </c>
      <c r="W3122" s="5">
        <f ca="1">IF(AND($G3123,NOT(ISTEXT($G3122)),ISNUMBER(Poczatek),ISNUMBER(Koniec_Projekt)),IFERROR(IF($D3122=LataProjekcji,$F3122,IF($D3122&lt;LataProjekcji,IF((SUM($K3122:V3122)+12)&lt;$D3125,12,$D3125-SUM($K3122:V3122)),0)),0),0)</f>
        <v>0</v>
      </c>
      <c r="X3122" s="5">
        <f ca="1">IF(AND($G3123,NOT(ISTEXT($G3122)),ISNUMBER(Poczatek),ISNUMBER(Koniec_Projekt)),IFERROR(IF($D3122=LataProjekcji,$F3122,IF($D3122&lt;LataProjekcji,IF((SUM($K3122:W3122)+12)&lt;$D3125,12,$D3125-SUM($K3122:W3122)),0)),0),0)</f>
        <v>0</v>
      </c>
    </row>
    <row r="3123" spans="2:24" hidden="1">
      <c r="B3123" s="554" t="s">
        <v>807</v>
      </c>
      <c r="D3123" s="5">
        <f ca="1">D1974</f>
        <v>0</v>
      </c>
      <c r="E3123" s="474">
        <f ca="1">E1974</f>
        <v>0</v>
      </c>
      <c r="F3123" s="474">
        <f ca="1">F1974</f>
        <v>0</v>
      </c>
      <c r="G3123" s="1" t="b">
        <f>NOT(ISBLANK(am_inneST))</f>
        <v>0</v>
      </c>
      <c r="H3123" s="566" t="b">
        <f ca="1">SUM(K3123:X3123)=E3125</f>
        <v>1</v>
      </c>
      <c r="I3123" s="1" t="s">
        <v>802</v>
      </c>
      <c r="K3123" s="565">
        <f ca="1">IF(AND($G3123,NOT(ISTEXT($G3122)),ISNUMBER(Poczatek),ISNUMBER(Koniec_Projekt)),IFERROR(IF($D3122=LataProjekcji,IF($F3122&gt;$E3125,$E3125,$F3122),IF($D3125&gt;=$E3125,(IF($D3122&lt;LataProjekcji,IF((SUM(J3123:$K3123)+12)&lt;$E3125,12,$E3125-SUM(J3123:$K3123)),0)),(IF($D3122&lt;LataProjekcji,IF((SUM(J3123:$K3123)+12)&lt;$D3125,12,$D3125-SUM(J3123:$K3123)),0)))),0),0)</f>
        <v>0</v>
      </c>
      <c r="L3123" s="565">
        <f ca="1">IF(AND($G3123,NOT(ISTEXT($G3122)),ISNUMBER(Poczatek),ISNUMBER(Koniec_Projekt)),IFERROR(IF($D3122=LataProjekcji,IF($F3122&gt;$E3125,$E3125,$F3122),IF($D3125&gt;=$E3125,(IF($D3122&lt;LataProjekcji,IF((SUM($K3123:K3123)+12)&lt;$E3125,12,$E3125-SUM($K3123:K3123)),0)),(IF($D3122&lt;LataProjekcji,IF((SUM($K3123:K3123)+12)&lt;$D3125,12,$D3125-SUM($K3123:K3123)),0)))),0),0)</f>
        <v>0</v>
      </c>
      <c r="M3123" s="565">
        <f ca="1">IF(AND($G3123,NOT(ISTEXT($G3122)),ISNUMBER(Poczatek),ISNUMBER(Koniec_Projekt)),IFERROR(IF($D3122=LataProjekcji,IF($F3122&gt;$E3125,$E3125,$F3122),IF($D3125&gt;=$E3125,(IF($D3122&lt;LataProjekcji,IF((SUM($K3123:L3123)+12)&lt;$E3125,12,$E3125-SUM($K3123:L3123)),0)),(IF($D3122&lt;LataProjekcji,IF((SUM($K3123:L3123)+12)&lt;$D3125,12,$D3125-SUM($K3123:L3123)),0)))),0),0)</f>
        <v>0</v>
      </c>
      <c r="N3123" s="565">
        <f ca="1">IF(AND($G3123,NOT(ISTEXT($G3122)),ISNUMBER(Poczatek),ISNUMBER(Koniec_Projekt)),IFERROR(IF($D3122=LataProjekcji,IF($F3122&gt;$E3125,$E3125,$F3122),IF($D3125&gt;=$E3125,(IF($D3122&lt;LataProjekcji,IF((SUM($K3123:M3123)+12)&lt;$E3125,12,$E3125-SUM($K3123:M3123)),0)),(IF($D3122&lt;LataProjekcji,IF((SUM($K3123:M3123)+12)&lt;$D3125,12,$D3125-SUM($K3123:M3123)),0)))),0),0)</f>
        <v>0</v>
      </c>
      <c r="O3123" s="565">
        <f ca="1">IF(AND($G3123,NOT(ISTEXT($G3122)),ISNUMBER(Poczatek),ISNUMBER(Koniec_Projekt)),IFERROR(IF($D3122=LataProjekcji,IF($F3122&gt;$E3125,$E3125,$F3122),IF($D3125&gt;=$E3125,(IF($D3122&lt;LataProjekcji,IF((SUM($K3123:N3123)+12)&lt;$E3125,12,$E3125-SUM($K3123:N3123)),0)),(IF($D3122&lt;LataProjekcji,IF((SUM($K3123:N3123)+12)&lt;$D3125,12,$D3125-SUM($K3123:N3123)),0)))),0),0)</f>
        <v>0</v>
      </c>
      <c r="P3123" s="565">
        <f ca="1">IF(AND($G3123,NOT(ISTEXT($G3122)),ISNUMBER(Poczatek),ISNUMBER(Koniec_Projekt)),IFERROR(IF($D3122=LataProjekcji,IF($F3122&gt;$E3125,$E3125,$F3122),IF($D3125&gt;=$E3125,(IF($D3122&lt;LataProjekcji,IF((SUM($K3123:O3123)+12)&lt;$E3125,12,$E3125-SUM($K3123:O3123)),0)),(IF($D3122&lt;LataProjekcji,IF((SUM($K3123:O3123)+12)&lt;$D3125,12,$D3125-SUM($K3123:O3123)),0)))),0),0)</f>
        <v>0</v>
      </c>
      <c r="Q3123" s="565">
        <f ca="1">IF(AND($G3123,NOT(ISTEXT($G3122)),ISNUMBER(Poczatek),ISNUMBER(Koniec_Projekt)),IFERROR(IF($D3122=LataProjekcji,IF($F3122&gt;$E3125,$E3125,$F3122),IF($D3125&gt;=$E3125,(IF($D3122&lt;LataProjekcji,IF((SUM($K3123:P3123)+12)&lt;$E3125,12,$E3125-SUM($K3123:P3123)),0)),(IF($D3122&lt;LataProjekcji,IF((SUM($K3123:P3123)+12)&lt;$D3125,12,$D3125-SUM($K3123:P3123)),0)))),0),0)</f>
        <v>0</v>
      </c>
      <c r="R3123" s="565">
        <f ca="1">IF(AND($G3123,NOT(ISTEXT($G3122)),ISNUMBER(Poczatek),ISNUMBER(Koniec_Projekt)),IFERROR(IF($D3122=LataProjekcji,IF($F3122&gt;$E3125,$E3125,$F3122),IF($D3125&gt;=$E3125,(IF($D3122&lt;LataProjekcji,IF((SUM($K3123:Q3123)+12)&lt;$E3125,12,$E3125-SUM($K3123:Q3123)),0)),(IF($D3122&lt;LataProjekcji,IF((SUM($K3123:Q3123)+12)&lt;$D3125,12,$D3125-SUM($K3123:Q3123)),0)))),0),0)</f>
        <v>0</v>
      </c>
      <c r="S3123" s="565">
        <f ca="1">IF(AND($G3123,NOT(ISTEXT($G3122)),ISNUMBER(Poczatek),ISNUMBER(Koniec_Projekt)),IFERROR(IF($D3122=LataProjekcji,IF($F3122&gt;$E3125,$E3125,$F3122),IF($D3125&gt;=$E3125,(IF($D3122&lt;LataProjekcji,IF((SUM($K3123:R3123)+12)&lt;$E3125,12,$E3125-SUM($K3123:R3123)),0)),(IF($D3122&lt;LataProjekcji,IF((SUM($K3123:R3123)+12)&lt;$D3125,12,$D3125-SUM($K3123:R3123)),0)))),0),0)</f>
        <v>0</v>
      </c>
      <c r="T3123" s="565">
        <f ca="1">IF(AND($G3123,NOT(ISTEXT($G3122)),ISNUMBER(Poczatek),ISNUMBER(Koniec_Projekt)),IFERROR(IF($D3122=LataProjekcji,IF($F3122&gt;$E3125,$E3125,$F3122),IF($D3125&gt;=$E3125,(IF($D3122&lt;LataProjekcji,IF((SUM($K3123:S3123)+12)&lt;$E3125,12,$E3125-SUM($K3123:S3123)),0)),(IF($D3122&lt;LataProjekcji,IF((SUM($K3123:S3123)+12)&lt;$D3125,12,$D3125-SUM($K3123:S3123)),0)))),0),0)</f>
        <v>0</v>
      </c>
      <c r="U3123" s="565">
        <f ca="1">IF(AND($G3123,NOT(ISTEXT($G3122)),ISNUMBER(Poczatek),ISNUMBER(Koniec_Projekt)),IFERROR(IF($D3122=LataProjekcji,IF($F3122&gt;$E3125,$E3125,$F3122),IF($D3125&gt;=$E3125,(IF($D3122&lt;LataProjekcji,IF((SUM($K3123:T3123)+12)&lt;$E3125,12,$E3125-SUM($K3123:T3123)),0)),(IF($D3122&lt;LataProjekcji,IF((SUM($K3123:T3123)+12)&lt;$D3125,12,$D3125-SUM($K3123:T3123)),0)))),0),0)</f>
        <v>0</v>
      </c>
      <c r="V3123" s="565">
        <f ca="1">IF(AND($G3123,NOT(ISTEXT($G3122)),ISNUMBER(Poczatek),ISNUMBER(Koniec_Projekt)),IFERROR(IF($D3122=LataProjekcji,IF($F3122&gt;$E3125,$E3125,$F3122),IF($D3125&gt;=$E3125,(IF($D3122&lt;LataProjekcji,IF((SUM($K3123:U3123)+12)&lt;$E3125,12,$E3125-SUM($K3123:U3123)),0)),(IF($D3122&lt;LataProjekcji,IF((SUM($K3123:U3123)+12)&lt;$D3125,12,$D3125-SUM($K3123:U3123)),0)))),0),0)</f>
        <v>0</v>
      </c>
      <c r="W3123" s="565">
        <f ca="1">IF(AND($G3123,NOT(ISTEXT($G3122)),ISNUMBER(Poczatek),ISNUMBER(Koniec_Projekt)),IFERROR(IF($D3122=LataProjekcji,IF($F3122&gt;$E3125,$E3125,$F3122),IF($D3125&gt;=$E3125,(IF($D3122&lt;LataProjekcji,IF((SUM($K3123:V3123)+12)&lt;$E3125,12,$E3125-SUM($K3123:V3123)),0)),(IF($D3122&lt;LataProjekcji,IF((SUM($K3123:V3123)+12)&lt;$D3125,12,$D3125-SUM($K3123:V3123)),0)))),0),0)</f>
        <v>0</v>
      </c>
      <c r="X3123" s="565">
        <f ca="1">IF(AND($G3123,NOT(ISTEXT($G3122)),ISNUMBER(Poczatek),ISNUMBER(Koniec_Projekt)),IFERROR(IF($D3122=LataProjekcji,IF($F3122&gt;$E3125,$E3125,$F3122),IF($D3125&gt;=$E3125,(IF($D3122&lt;LataProjekcji,IF((SUM($K3123:W3123)+12)&lt;$E3125,12,$E3125-SUM($K3123:W3123)),0)),(IF($D3122&lt;LataProjekcji,IF((SUM($K3123:W3123)+12)&lt;$D3125,12,$D3125-SUM($K3123:W3123)),0)))),0),0)</f>
        <v>0</v>
      </c>
    </row>
    <row r="3124" spans="2:24" hidden="1">
      <c r="B3124" s="554" t="s">
        <v>806</v>
      </c>
      <c r="D3124" s="474">
        <f ca="1">D1975</f>
        <v>0</v>
      </c>
      <c r="E3124" s="474">
        <f ca="1">IF(D3123&gt;10,ROUND(D3124/12,2),D3124)</f>
        <v>0</v>
      </c>
      <c r="F3124" s="552">
        <f>Koniec_Projekt</f>
        <v>0</v>
      </c>
      <c r="G3124" s="330">
        <f>Miesiac_Koniec_Projekt</f>
        <v>0</v>
      </c>
      <c r="H3124" s="566" t="b">
        <f ca="1">SUM(K3124:X3124)=D3123</f>
        <v>1</v>
      </c>
      <c r="I3124" s="1" t="s">
        <v>739</v>
      </c>
      <c r="K3124" s="256">
        <f ca="1">IF(AND($G3123,NOT(ISTEXT($G3122)),ISNUMBER(Poczatek),ISNUMBER(Koniec_Projekt)),IFERROR(IF(LataProjekcji=$F3125,ROUND($D3123,0),ROUND(K3122*$E3124,0)),0),0)</f>
        <v>0</v>
      </c>
      <c r="L3124" s="5">
        <f ca="1">IF(AND($G3123,NOT(ISTEXT($G3122)),ISNUMBER(Poczatek),ISNUMBER(Koniec_Projekt)),IFERROR(IF(LataProjekcji=$F3125,ROUND($D3123-SUM(K3124:$K3124),0),ROUND(L3122*$E3124,0)),0),0)</f>
        <v>0</v>
      </c>
      <c r="M3124" s="5">
        <f ca="1">IF(AND($G3123,NOT(ISTEXT($G3122)),ISNUMBER(Poczatek),ISNUMBER(Koniec_Projekt)),IFERROR(IF(LataProjekcji=$F3125,ROUND($D3123-SUM($K3124:L3124),0),ROUND(M3122*$E3124,0)),0),0)</f>
        <v>0</v>
      </c>
      <c r="N3124" s="5">
        <f ca="1">IF(AND($G3123,NOT(ISTEXT($G3122)),ISNUMBER(Poczatek),ISNUMBER(Koniec_Projekt)),IFERROR(IF(LataProjekcji=$F3125,ROUND($D3123-SUM($K3124:M3124),0),ROUND(N3122*$E3124,0)),0),0)</f>
        <v>0</v>
      </c>
      <c r="O3124" s="5">
        <f ca="1">IF(AND($G3123,NOT(ISTEXT($G3122)),ISNUMBER(Poczatek),ISNUMBER(Koniec_Projekt)),IFERROR(IF(LataProjekcji=$F3125,ROUND($D3123-SUM($K3124:N3124),0),ROUND(O3122*$E3124,0)),0),0)</f>
        <v>0</v>
      </c>
      <c r="P3124" s="5">
        <f ca="1">IF(AND($G3123,NOT(ISTEXT($G3122)),ISNUMBER(Poczatek),ISNUMBER(Koniec_Projekt)),IFERROR(IF(LataProjekcji=$F3125,ROUND($D3123-SUM($K3124:O3124),0),ROUND(P3122*$E3124,0)),0),0)</f>
        <v>0</v>
      </c>
      <c r="Q3124" s="5">
        <f ca="1">IF(AND($G3123,NOT(ISTEXT($G3122)),ISNUMBER(Poczatek),ISNUMBER(Koniec_Projekt)),IFERROR(IF(LataProjekcji=$F3125,ROUND($D3123-SUM($K3124:P3124),0),ROUND(Q3122*$E3124,0)),0),0)</f>
        <v>0</v>
      </c>
      <c r="R3124" s="5">
        <f ca="1">IF(AND($G3123,NOT(ISTEXT($G3122)),ISNUMBER(Poczatek),ISNUMBER(Koniec_Projekt)),IFERROR(IF(LataProjekcji=$F3125,ROUND($D3123-SUM($K3124:Q3124),0),ROUND(R3122*$E3124,0)),0),0)</f>
        <v>0</v>
      </c>
      <c r="S3124" s="5">
        <f ca="1">IF(AND($G3123,NOT(ISTEXT($G3122)),ISNUMBER(Poczatek),ISNUMBER(Koniec_Projekt)),IFERROR(IF(LataProjekcji=$F3125,ROUND($D3123-SUM($K3124:R3124),0),ROUND(S3122*$E3124,0)),0),0)</f>
        <v>0</v>
      </c>
      <c r="T3124" s="5">
        <f ca="1">IF(AND($G3123,NOT(ISTEXT($G3122)),ISNUMBER(Poczatek),ISNUMBER(Koniec_Projekt)),IFERROR(IF(LataProjekcji=$F3125,ROUND($D3123-SUM($K3124:S3124),0),ROUND(T3122*$E3124,0)),0),0)</f>
        <v>0</v>
      </c>
      <c r="U3124" s="5">
        <f ca="1">IF(AND($G3123,NOT(ISTEXT($G3122)),ISNUMBER(Poczatek),ISNUMBER(Koniec_Projekt)),IFERROR(IF(LataProjekcji=$F3125,ROUND($D3123-SUM($K3124:T3124),0),ROUND(U3122*$E3124,0)),0),0)</f>
        <v>0</v>
      </c>
      <c r="V3124" s="5">
        <f ca="1">IF(AND($G3123,NOT(ISTEXT($G3122)),ISNUMBER(Poczatek),ISNUMBER(Koniec_Projekt)),IFERROR(IF(LataProjekcji=$F3125,ROUND($D3123-SUM($K3124:U3124),0),ROUND(V3122*$E3124,0)),0),0)</f>
        <v>0</v>
      </c>
      <c r="W3124" s="5">
        <f ca="1">IF(AND($G3123,NOT(ISTEXT($G3122)),ISNUMBER(Poczatek),ISNUMBER(Koniec_Projekt)),IFERROR(IF(LataProjekcji=$F3125,ROUND($D3123-SUM($K3124:V3124),0),ROUND(W3122*$E3124,0)),0),0)</f>
        <v>0</v>
      </c>
      <c r="X3124" s="5">
        <f ca="1">IF(AND($G3123,NOT(ISTEXT($G3122)),ISNUMBER(Poczatek),ISNUMBER(Koniec_Projekt)),IFERROR(IF(LataProjekcji=$F3125,ROUND($D3123-SUM($K3124:W3124),0),ROUND(X3122*$E3124,0)),0),0)</f>
        <v>0</v>
      </c>
    </row>
    <row r="3125" spans="2:24" hidden="1">
      <c r="B3125" s="554" t="s">
        <v>803</v>
      </c>
      <c r="D3125" s="1">
        <f ca="1">IFERROR(ROUNDUP(D3123/E3124,0),0)</f>
        <v>0</v>
      </c>
      <c r="E3125" s="1">
        <f ca="1">IF(D3125=0,0,DATEDIF(DATE(D3122,E3122,1),DATE(F3124,G3124,1),"m"))</f>
        <v>0</v>
      </c>
      <c r="F3125" s="1" t="str">
        <f ca="1">IFERROR(YEAR(G3122),"brak daty")</f>
        <v>brak daty</v>
      </c>
      <c r="G3125" s="1" t="str">
        <f ca="1">IFERROR(MONTH(G3122),"brak daty")</f>
        <v>brak daty</v>
      </c>
      <c r="I3125" s="1" t="s">
        <v>444</v>
      </c>
      <c r="K3125" s="5">
        <f ca="1">IF(AND($G3123,NOT(ISTEXT($G3122)),ISNUMBER(Poczatek),ISNUMBER(Koniec_Projekt)),IFERROR(IF(LataProjekcji=$F3124,IF(AND($G3124=$G3125,$F3124=$F3125),ROUND($D3123-SUM($K3125),0),ROUND(K3123*$E3124,0)),IF(LataProjekcji&gt;$F3124,0,ROUND(K3123*$E3124,0))),0),0)</f>
        <v>0</v>
      </c>
      <c r="L3125" s="5">
        <f ca="1">IF(AND($G3123,NOT(ISTEXT($G3122)),ISNUMBER(Poczatek),ISNUMBER(Koniec_Projekt)),IFERROR(IF(LataProjekcji=$F3124,IF(AND($G3124=$G3125,$F3124=$F3125),ROUND($D3123-SUM($K3125:K3125),0),ROUND(L3123*$E3124,0)),IF(LataProjekcji&gt;$F3124,0,ROUND(L3123*$E3124,0))),0),0)</f>
        <v>0</v>
      </c>
      <c r="M3125" s="5">
        <f ca="1">IF(AND($G3123,NOT(ISTEXT($G3122)),ISNUMBER(Poczatek),ISNUMBER(Koniec_Projekt)),IFERROR(IF(LataProjekcji=$F3124,IF(AND($G3124=$G3125,$F3124=$F3125),ROUND($D3123-SUM($K3125:L3125),0),ROUND(M3123*$E3124,0)),IF(LataProjekcji&gt;$F3124,0,ROUND(M3123*$E3124,0))),0),0)</f>
        <v>0</v>
      </c>
      <c r="N3125" s="5">
        <f ca="1">IF(AND($G3123,NOT(ISTEXT($G3122)),ISNUMBER(Poczatek),ISNUMBER(Koniec_Projekt)),IFERROR(IF(LataProjekcji=$F3124,IF(AND($G3124=$G3125,$F3124=$F3125),ROUND($D3123-SUM($K3125:M3125),0),ROUND(N3123*$E3124,0)),IF(LataProjekcji&gt;$F3124,0,ROUND(N3123*$E3124,0))),0),0)</f>
        <v>0</v>
      </c>
      <c r="O3125" s="5">
        <f ca="1">IF(AND($G3123,NOT(ISTEXT($G3122)),ISNUMBER(Poczatek),ISNUMBER(Koniec_Projekt)),IFERROR(IF(LataProjekcji=$F3124,IF(AND($G3124=$G3125,$F3124=$F3125),ROUND($D3123-SUM($K3125:N3125),0),ROUND(O3123*$E3124,0)),IF(LataProjekcji&gt;$F3124,0,ROUND(O3123*$E3124,0))),0),0)</f>
        <v>0</v>
      </c>
      <c r="P3125" s="5">
        <f ca="1">IF(AND($G3123,NOT(ISTEXT($G3122)),ISNUMBER(Poczatek),ISNUMBER(Koniec_Projekt)),IFERROR(IF(LataProjekcji=$F3124,IF(AND($G3124=$G3125,$F3124=$F3125),ROUND($D3123-SUM($K3125:O3125),0),ROUND(P3123*$E3124,0)),IF(LataProjekcji&gt;$F3124,0,ROUND(P3123*$E3124,0))),0),0)</f>
        <v>0</v>
      </c>
      <c r="Q3125" s="5">
        <f ca="1">IF(AND($G3123,NOT(ISTEXT($G3122)),ISNUMBER(Poczatek),ISNUMBER(Koniec_Projekt)),IFERROR(IF(LataProjekcji=$F3124,IF(AND($G3124=$G3125,$F3124=$F3125),ROUND($D3123-SUM($K3125:P3125),0),ROUND(Q3123*$E3124,0)),IF(LataProjekcji&gt;$F3124,0,ROUND(Q3123*$E3124,0))),0),0)</f>
        <v>0</v>
      </c>
      <c r="R3125" s="5">
        <f ca="1">IF(AND($G3123,NOT(ISTEXT($G3122)),ISNUMBER(Poczatek),ISNUMBER(Koniec_Projekt)),IFERROR(IF(LataProjekcji=$F3124,IF(AND($G3124=$G3125,$F3124=$F3125),ROUND($D3123-SUM($K3125:Q3125),0),ROUND(R3123*$E3124,0)),IF(LataProjekcji&gt;$F3124,0,ROUND(R3123*$E3124,0))),0),0)</f>
        <v>0</v>
      </c>
      <c r="S3125" s="5">
        <f ca="1">IF(AND($G3123,NOT(ISTEXT($G3122)),ISNUMBER(Poczatek),ISNUMBER(Koniec_Projekt)),IFERROR(IF(LataProjekcji=$F3124,IF(AND($G3124=$G3125,$F3124=$F3125),ROUND($D3123-SUM($K3125:R3125),0),ROUND(S3123*$E3124,0)),IF(LataProjekcji&gt;$F3124,0,ROUND(S3123*$E3124,0))),0),0)</f>
        <v>0</v>
      </c>
      <c r="T3125" s="5">
        <f ca="1">IF(AND($G3123,NOT(ISTEXT($G3122)),ISNUMBER(Poczatek),ISNUMBER(Koniec_Projekt)),IFERROR(IF(LataProjekcji=$F3124,IF(AND($G3124=$G3125,$F3124=$F3125),ROUND($D3123-SUM($K3125:S3125),0),ROUND(T3123*$E3124,0)),IF(LataProjekcji&gt;$F3124,0,ROUND(T3123*$E3124,0))),0),0)</f>
        <v>0</v>
      </c>
      <c r="U3125" s="5">
        <f ca="1">IF(AND($G3123,NOT(ISTEXT($G3122)),ISNUMBER(Poczatek),ISNUMBER(Koniec_Projekt)),IFERROR(IF(LataProjekcji=$F3124,IF(AND($G3124=$G3125,$F3124=$F3125),ROUND($D3123-SUM($K3125:T3125),0),ROUND(U3123*$E3124,0)),IF(LataProjekcji&gt;$F3124,0,ROUND(U3123*$E3124,0))),0),0)</f>
        <v>0</v>
      </c>
      <c r="V3125" s="5">
        <f ca="1">IF(AND($G3123,NOT(ISTEXT($G3122)),ISNUMBER(Poczatek),ISNUMBER(Koniec_Projekt)),IFERROR(IF(LataProjekcji=$F3124,IF(AND($G3124=$G3125,$F3124=$F3125),ROUND($D3123-SUM($K3125:U3125),0),ROUND(V3123*$E3124,0)),IF(LataProjekcji&gt;$F3124,0,ROUND(V3123*$E3124,0))),0),0)</f>
        <v>0</v>
      </c>
      <c r="W3125" s="5">
        <f ca="1">IF(AND($G3123,NOT(ISTEXT($G3122)),ISNUMBER(Poczatek),ISNUMBER(Koniec_Projekt)),IFERROR(IF(LataProjekcji=$F3124,IF(AND($G3124=$G3125,$F3124=$F3125),ROUND($D3123-SUM($K3125:V3125),0),ROUND(W3123*$E3124,0)),IF(LataProjekcji&gt;$F3124,0,ROUND(W3123*$E3124,0))),0),0)</f>
        <v>0</v>
      </c>
      <c r="X3125" s="5">
        <f ca="1">IF(AND($G3123,NOT(ISTEXT($G3122)),ISNUMBER(Poczatek),ISNUMBER(Koniec_Projekt)),IFERROR(IF(LataProjekcji=$F3124,IF(AND($G3124=$G3125,$F3124=$F3125),ROUND($D3123-SUM($K3125:W3125),0),ROUND(X3123*$E3124,0)),IF(LataProjekcji&gt;$F3124,0,ROUND(X3123*$E3124,0))),0),0)</f>
        <v>0</v>
      </c>
    </row>
    <row r="3126" spans="2:24" ht="12.75" hidden="1" thickBot="1">
      <c r="B3126" s="555" t="s">
        <v>804</v>
      </c>
      <c r="C3126" s="556"/>
      <c r="D3126" s="557">
        <f ca="1">IF(D3123&gt;10,ROUND((D3125-1)*E3124,0),E3124)</f>
        <v>0</v>
      </c>
      <c r="E3126" s="557">
        <f ca="1">D3123-D3126</f>
        <v>0</v>
      </c>
      <c r="F3126" s="556"/>
      <c r="G3126" s="556"/>
      <c r="H3126" s="556"/>
      <c r="I3126" s="556"/>
      <c r="J3126" s="556"/>
      <c r="K3126" s="556"/>
      <c r="L3126" s="556"/>
      <c r="M3126" s="556"/>
      <c r="N3126" s="556"/>
      <c r="O3126" s="556"/>
      <c r="P3126" s="556"/>
      <c r="Q3126" s="556"/>
      <c r="R3126" s="556"/>
      <c r="S3126" s="556"/>
      <c r="T3126" s="556"/>
      <c r="U3126" s="556"/>
      <c r="V3126" s="556"/>
      <c r="W3126" s="556"/>
      <c r="X3126" s="556"/>
    </row>
    <row r="3127" spans="2:24" ht="12.75" hidden="1" thickTop="1"/>
    <row r="3128" spans="2:24" ht="12.75" hidden="1" thickBot="1">
      <c r="B3128" s="558" t="str">
        <f ca="1">"nazwa ST: "&amp;B1979</f>
        <v>nazwa ST: 0</v>
      </c>
      <c r="C3128" s="558"/>
      <c r="D3128" s="559">
        <f>D1979</f>
        <v>350</v>
      </c>
      <c r="E3128" s="558"/>
      <c r="F3128" s="558"/>
      <c r="G3128" s="558"/>
      <c r="H3128" s="558"/>
      <c r="I3128" s="558"/>
      <c r="J3128" s="558"/>
      <c r="K3128" s="567" t="str">
        <f t="shared" ref="K3128:X3128" si="1825">LataProjekcji</f>
        <v>Uzupełnij dane</v>
      </c>
      <c r="L3128" s="567" t="str">
        <f t="shared" si="1825"/>
        <v/>
      </c>
      <c r="M3128" s="567" t="str">
        <f t="shared" si="1825"/>
        <v/>
      </c>
      <c r="N3128" s="567" t="str">
        <f t="shared" si="1825"/>
        <v/>
      </c>
      <c r="O3128" s="567" t="str">
        <f t="shared" si="1825"/>
        <v/>
      </c>
      <c r="P3128" s="567" t="str">
        <f t="shared" si="1825"/>
        <v/>
      </c>
      <c r="Q3128" s="567" t="str">
        <f t="shared" si="1825"/>
        <v/>
      </c>
      <c r="R3128" s="567" t="str">
        <f t="shared" si="1825"/>
        <v/>
      </c>
      <c r="S3128" s="567" t="str">
        <f t="shared" si="1825"/>
        <v/>
      </c>
      <c r="T3128" s="567" t="str">
        <f t="shared" si="1825"/>
        <v/>
      </c>
      <c r="U3128" s="567" t="str">
        <f t="shared" si="1825"/>
        <v/>
      </c>
      <c r="V3128" s="567" t="str">
        <f t="shared" si="1825"/>
        <v/>
      </c>
      <c r="W3128" s="567" t="str">
        <f t="shared" si="1825"/>
        <v/>
      </c>
      <c r="X3128" s="567" t="str">
        <f t="shared" si="1825"/>
        <v/>
      </c>
    </row>
    <row r="3129" spans="2:24" hidden="1">
      <c r="B3129" s="554" t="s">
        <v>805</v>
      </c>
      <c r="D3129" s="1">
        <f ca="1">D1980</f>
        <v>1900</v>
      </c>
      <c r="E3129" s="1">
        <f ca="1">E1980</f>
        <v>1</v>
      </c>
      <c r="F3129" s="1">
        <f ca="1">IF(D3130&gt;10,F1980,1)</f>
        <v>1</v>
      </c>
      <c r="G3129" s="553" t="str">
        <f ca="1">IF(ISBLANK(OFFSET($E$269,$D3128,0)),"brak daty",IF(D3130&gt;10,EDATE(OFFSET($E$269,$D3128,0),D3132),DATE(D3129,E3129,1)))</f>
        <v>brak daty</v>
      </c>
      <c r="H3129" s="566" t="b">
        <f ca="1">SUM(K3129:X3129)=D3132</f>
        <v>1</v>
      </c>
      <c r="I3129" s="1" t="s">
        <v>801</v>
      </c>
      <c r="K3129" s="5">
        <f ca="1">IF(AND($G3130,NOT(ISTEXT($G3129)),ISNUMBER(Poczatek),ISNUMBER(Koniec_Projekt)),IFERROR(IF($D3129=LataProjekcji,$F3129,IF($D3129&lt;LataProjekcji,IF((SUM(K3129)+12)&lt;$D3132,12,$D3132-SUM(K3129)),0)),0),0)</f>
        <v>0</v>
      </c>
      <c r="L3129" s="5">
        <f ca="1">IF(AND($G3130,NOT(ISTEXT($G3129)),ISNUMBER(Poczatek),ISNUMBER(Koniec_Projekt)),IFERROR(IF($D3129=LataProjekcji,$F3129,IF($D3129&lt;LataProjekcji,IF((SUM($K3129:K3129)+12)&lt;$D3132,12,$D3132-SUM($K3129:K3129)),0)),0),0)</f>
        <v>0</v>
      </c>
      <c r="M3129" s="5">
        <f ca="1">IF(AND($G3130,NOT(ISTEXT($G3129)),ISNUMBER(Poczatek),ISNUMBER(Koniec_Projekt)),IFERROR(IF($D3129=LataProjekcji,$F3129,IF($D3129&lt;LataProjekcji,IF((SUM($K3129:L3129)+12)&lt;$D3132,12,$D3132-SUM($K3129:L3129)),0)),0),0)</f>
        <v>0</v>
      </c>
      <c r="N3129" s="5">
        <f ca="1">IF(AND($G3130,NOT(ISTEXT($G3129)),ISNUMBER(Poczatek),ISNUMBER(Koniec_Projekt)),IFERROR(IF($D3129=LataProjekcji,$F3129,IF($D3129&lt;LataProjekcji,IF((SUM($K3129:M3129)+12)&lt;$D3132,12,$D3132-SUM($K3129:M3129)),0)),0),0)</f>
        <v>0</v>
      </c>
      <c r="O3129" s="5">
        <f ca="1">IF(AND($G3130,NOT(ISTEXT($G3129)),ISNUMBER(Poczatek),ISNUMBER(Koniec_Projekt)),IFERROR(IF($D3129=LataProjekcji,$F3129,IF($D3129&lt;LataProjekcji,IF((SUM($K3129:N3129)+12)&lt;$D3132,12,$D3132-SUM($K3129:N3129)),0)),0),0)</f>
        <v>0</v>
      </c>
      <c r="P3129" s="5">
        <f ca="1">IF(AND($G3130,NOT(ISTEXT($G3129)),ISNUMBER(Poczatek),ISNUMBER(Koniec_Projekt)),IFERROR(IF($D3129=LataProjekcji,$F3129,IF($D3129&lt;LataProjekcji,IF((SUM($K3129:O3129)+12)&lt;$D3132,12,$D3132-SUM($K3129:O3129)),0)),0),0)</f>
        <v>0</v>
      </c>
      <c r="Q3129" s="5">
        <f ca="1">IF(AND($G3130,NOT(ISTEXT($G3129)),ISNUMBER(Poczatek),ISNUMBER(Koniec_Projekt)),IFERROR(IF($D3129=LataProjekcji,$F3129,IF($D3129&lt;LataProjekcji,IF((SUM($K3129:P3129)+12)&lt;$D3132,12,$D3132-SUM($K3129:P3129)),0)),0),0)</f>
        <v>0</v>
      </c>
      <c r="R3129" s="5">
        <f ca="1">IF(AND($G3130,NOT(ISTEXT($G3129)),ISNUMBER(Poczatek),ISNUMBER(Koniec_Projekt)),IFERROR(IF($D3129=LataProjekcji,$F3129,IF($D3129&lt;LataProjekcji,IF((SUM($K3129:Q3129)+12)&lt;$D3132,12,$D3132-SUM($K3129:Q3129)),0)),0),0)</f>
        <v>0</v>
      </c>
      <c r="S3129" s="5">
        <f ca="1">IF(AND($G3130,NOT(ISTEXT($G3129)),ISNUMBER(Poczatek),ISNUMBER(Koniec_Projekt)),IFERROR(IF($D3129=LataProjekcji,$F3129,IF($D3129&lt;LataProjekcji,IF((SUM($K3129:R3129)+12)&lt;$D3132,12,$D3132-SUM($K3129:R3129)),0)),0),0)</f>
        <v>0</v>
      </c>
      <c r="T3129" s="5">
        <f ca="1">IF(AND($G3130,NOT(ISTEXT($G3129)),ISNUMBER(Poczatek),ISNUMBER(Koniec_Projekt)),IFERROR(IF($D3129=LataProjekcji,$F3129,IF($D3129&lt;LataProjekcji,IF((SUM($K3129:S3129)+12)&lt;$D3132,12,$D3132-SUM($K3129:S3129)),0)),0),0)</f>
        <v>0</v>
      </c>
      <c r="U3129" s="5">
        <f ca="1">IF(AND($G3130,NOT(ISTEXT($G3129)),ISNUMBER(Poczatek),ISNUMBER(Koniec_Projekt)),IFERROR(IF($D3129=LataProjekcji,$F3129,IF($D3129&lt;LataProjekcji,IF((SUM($K3129:T3129)+12)&lt;$D3132,12,$D3132-SUM($K3129:T3129)),0)),0),0)</f>
        <v>0</v>
      </c>
      <c r="V3129" s="5">
        <f ca="1">IF(AND($G3130,NOT(ISTEXT($G3129)),ISNUMBER(Poczatek),ISNUMBER(Koniec_Projekt)),IFERROR(IF($D3129=LataProjekcji,$F3129,IF($D3129&lt;LataProjekcji,IF((SUM($K3129:U3129)+12)&lt;$D3132,12,$D3132-SUM($K3129:U3129)),0)),0),0)</f>
        <v>0</v>
      </c>
      <c r="W3129" s="5">
        <f ca="1">IF(AND($G3130,NOT(ISTEXT($G3129)),ISNUMBER(Poczatek),ISNUMBER(Koniec_Projekt)),IFERROR(IF($D3129=LataProjekcji,$F3129,IF($D3129&lt;LataProjekcji,IF((SUM($K3129:V3129)+12)&lt;$D3132,12,$D3132-SUM($K3129:V3129)),0)),0),0)</f>
        <v>0</v>
      </c>
      <c r="X3129" s="5">
        <f ca="1">IF(AND($G3130,NOT(ISTEXT($G3129)),ISNUMBER(Poczatek),ISNUMBER(Koniec_Projekt)),IFERROR(IF($D3129=LataProjekcji,$F3129,IF($D3129&lt;LataProjekcji,IF((SUM($K3129:W3129)+12)&lt;$D3132,12,$D3132-SUM($K3129:W3129)),0)),0),0)</f>
        <v>0</v>
      </c>
    </row>
    <row r="3130" spans="2:24" hidden="1">
      <c r="B3130" s="554" t="s">
        <v>807</v>
      </c>
      <c r="D3130" s="5">
        <f ca="1">D1981</f>
        <v>0</v>
      </c>
      <c r="E3130" s="474">
        <f ca="1">E1981</f>
        <v>0</v>
      </c>
      <c r="F3130" s="474">
        <f ca="1">F1981</f>
        <v>0</v>
      </c>
      <c r="G3130" s="1" t="b">
        <f>NOT(ISBLANK(am_inneST))</f>
        <v>0</v>
      </c>
      <c r="H3130" s="566" t="b">
        <f ca="1">SUM(K3130:X3130)=E3132</f>
        <v>1</v>
      </c>
      <c r="I3130" s="1" t="s">
        <v>802</v>
      </c>
      <c r="K3130" s="565">
        <f ca="1">IF(AND($G3130,NOT(ISTEXT($G3129)),ISNUMBER(Poczatek),ISNUMBER(Koniec_Projekt)),IFERROR(IF($D3129=LataProjekcji,IF($F3129&gt;$E3132,$E3132,$F3129),IF($D3132&gt;=$E3132,(IF($D3129&lt;LataProjekcji,IF((SUM(J3130:$K3130)+12)&lt;$E3132,12,$E3132-SUM(J3130:$K3130)),0)),(IF($D3129&lt;LataProjekcji,IF((SUM(J3130:$K3130)+12)&lt;$D3132,12,$D3132-SUM(J3130:$K3130)),0)))),0),0)</f>
        <v>0</v>
      </c>
      <c r="L3130" s="565">
        <f ca="1">IF(AND($G3130,NOT(ISTEXT($G3129)),ISNUMBER(Poczatek),ISNUMBER(Koniec_Projekt)),IFERROR(IF($D3129=LataProjekcji,IF($F3129&gt;$E3132,$E3132,$F3129),IF($D3132&gt;=$E3132,(IF($D3129&lt;LataProjekcji,IF((SUM($K3130:K3130)+12)&lt;$E3132,12,$E3132-SUM($K3130:K3130)),0)),(IF($D3129&lt;LataProjekcji,IF((SUM($K3130:K3130)+12)&lt;$D3132,12,$D3132-SUM($K3130:K3130)),0)))),0),0)</f>
        <v>0</v>
      </c>
      <c r="M3130" s="565">
        <f ca="1">IF(AND($G3130,NOT(ISTEXT($G3129)),ISNUMBER(Poczatek),ISNUMBER(Koniec_Projekt)),IFERROR(IF($D3129=LataProjekcji,IF($F3129&gt;$E3132,$E3132,$F3129),IF($D3132&gt;=$E3132,(IF($D3129&lt;LataProjekcji,IF((SUM($K3130:L3130)+12)&lt;$E3132,12,$E3132-SUM($K3130:L3130)),0)),(IF($D3129&lt;LataProjekcji,IF((SUM($K3130:L3130)+12)&lt;$D3132,12,$D3132-SUM($K3130:L3130)),0)))),0),0)</f>
        <v>0</v>
      </c>
      <c r="N3130" s="565">
        <f ca="1">IF(AND($G3130,NOT(ISTEXT($G3129)),ISNUMBER(Poczatek),ISNUMBER(Koniec_Projekt)),IFERROR(IF($D3129=LataProjekcji,IF($F3129&gt;$E3132,$E3132,$F3129),IF($D3132&gt;=$E3132,(IF($D3129&lt;LataProjekcji,IF((SUM($K3130:M3130)+12)&lt;$E3132,12,$E3132-SUM($K3130:M3130)),0)),(IF($D3129&lt;LataProjekcji,IF((SUM($K3130:M3130)+12)&lt;$D3132,12,$D3132-SUM($K3130:M3130)),0)))),0),0)</f>
        <v>0</v>
      </c>
      <c r="O3130" s="565">
        <f ca="1">IF(AND($G3130,NOT(ISTEXT($G3129)),ISNUMBER(Poczatek),ISNUMBER(Koniec_Projekt)),IFERROR(IF($D3129=LataProjekcji,IF($F3129&gt;$E3132,$E3132,$F3129),IF($D3132&gt;=$E3132,(IF($D3129&lt;LataProjekcji,IF((SUM($K3130:N3130)+12)&lt;$E3132,12,$E3132-SUM($K3130:N3130)),0)),(IF($D3129&lt;LataProjekcji,IF((SUM($K3130:N3130)+12)&lt;$D3132,12,$D3132-SUM($K3130:N3130)),0)))),0),0)</f>
        <v>0</v>
      </c>
      <c r="P3130" s="565">
        <f ca="1">IF(AND($G3130,NOT(ISTEXT($G3129)),ISNUMBER(Poczatek),ISNUMBER(Koniec_Projekt)),IFERROR(IF($D3129=LataProjekcji,IF($F3129&gt;$E3132,$E3132,$F3129),IF($D3132&gt;=$E3132,(IF($D3129&lt;LataProjekcji,IF((SUM($K3130:O3130)+12)&lt;$E3132,12,$E3132-SUM($K3130:O3130)),0)),(IF($D3129&lt;LataProjekcji,IF((SUM($K3130:O3130)+12)&lt;$D3132,12,$D3132-SUM($K3130:O3130)),0)))),0),0)</f>
        <v>0</v>
      </c>
      <c r="Q3130" s="565">
        <f ca="1">IF(AND($G3130,NOT(ISTEXT($G3129)),ISNUMBER(Poczatek),ISNUMBER(Koniec_Projekt)),IFERROR(IF($D3129=LataProjekcji,IF($F3129&gt;$E3132,$E3132,$F3129),IF($D3132&gt;=$E3132,(IF($D3129&lt;LataProjekcji,IF((SUM($K3130:P3130)+12)&lt;$E3132,12,$E3132-SUM($K3130:P3130)),0)),(IF($D3129&lt;LataProjekcji,IF((SUM($K3130:P3130)+12)&lt;$D3132,12,$D3132-SUM($K3130:P3130)),0)))),0),0)</f>
        <v>0</v>
      </c>
      <c r="R3130" s="565">
        <f ca="1">IF(AND($G3130,NOT(ISTEXT($G3129)),ISNUMBER(Poczatek),ISNUMBER(Koniec_Projekt)),IFERROR(IF($D3129=LataProjekcji,IF($F3129&gt;$E3132,$E3132,$F3129),IF($D3132&gt;=$E3132,(IF($D3129&lt;LataProjekcji,IF((SUM($K3130:Q3130)+12)&lt;$E3132,12,$E3132-SUM($K3130:Q3130)),0)),(IF($D3129&lt;LataProjekcji,IF((SUM($K3130:Q3130)+12)&lt;$D3132,12,$D3132-SUM($K3130:Q3130)),0)))),0),0)</f>
        <v>0</v>
      </c>
      <c r="S3130" s="565">
        <f ca="1">IF(AND($G3130,NOT(ISTEXT($G3129)),ISNUMBER(Poczatek),ISNUMBER(Koniec_Projekt)),IFERROR(IF($D3129=LataProjekcji,IF($F3129&gt;$E3132,$E3132,$F3129),IF($D3132&gt;=$E3132,(IF($D3129&lt;LataProjekcji,IF((SUM($K3130:R3130)+12)&lt;$E3132,12,$E3132-SUM($K3130:R3130)),0)),(IF($D3129&lt;LataProjekcji,IF((SUM($K3130:R3130)+12)&lt;$D3132,12,$D3132-SUM($K3130:R3130)),0)))),0),0)</f>
        <v>0</v>
      </c>
      <c r="T3130" s="565">
        <f ca="1">IF(AND($G3130,NOT(ISTEXT($G3129)),ISNUMBER(Poczatek),ISNUMBER(Koniec_Projekt)),IFERROR(IF($D3129=LataProjekcji,IF($F3129&gt;$E3132,$E3132,$F3129),IF($D3132&gt;=$E3132,(IF($D3129&lt;LataProjekcji,IF((SUM($K3130:S3130)+12)&lt;$E3132,12,$E3132-SUM($K3130:S3130)),0)),(IF($D3129&lt;LataProjekcji,IF((SUM($K3130:S3130)+12)&lt;$D3132,12,$D3132-SUM($K3130:S3130)),0)))),0),0)</f>
        <v>0</v>
      </c>
      <c r="U3130" s="565">
        <f ca="1">IF(AND($G3130,NOT(ISTEXT($G3129)),ISNUMBER(Poczatek),ISNUMBER(Koniec_Projekt)),IFERROR(IF($D3129=LataProjekcji,IF($F3129&gt;$E3132,$E3132,$F3129),IF($D3132&gt;=$E3132,(IF($D3129&lt;LataProjekcji,IF((SUM($K3130:T3130)+12)&lt;$E3132,12,$E3132-SUM($K3130:T3130)),0)),(IF($D3129&lt;LataProjekcji,IF((SUM($K3130:T3130)+12)&lt;$D3132,12,$D3132-SUM($K3130:T3130)),0)))),0),0)</f>
        <v>0</v>
      </c>
      <c r="V3130" s="565">
        <f ca="1">IF(AND($G3130,NOT(ISTEXT($G3129)),ISNUMBER(Poczatek),ISNUMBER(Koniec_Projekt)),IFERROR(IF($D3129=LataProjekcji,IF($F3129&gt;$E3132,$E3132,$F3129),IF($D3132&gt;=$E3132,(IF($D3129&lt;LataProjekcji,IF((SUM($K3130:U3130)+12)&lt;$E3132,12,$E3132-SUM($K3130:U3130)),0)),(IF($D3129&lt;LataProjekcji,IF((SUM($K3130:U3130)+12)&lt;$D3132,12,$D3132-SUM($K3130:U3130)),0)))),0),0)</f>
        <v>0</v>
      </c>
      <c r="W3130" s="565">
        <f ca="1">IF(AND($G3130,NOT(ISTEXT($G3129)),ISNUMBER(Poczatek),ISNUMBER(Koniec_Projekt)),IFERROR(IF($D3129=LataProjekcji,IF($F3129&gt;$E3132,$E3132,$F3129),IF($D3132&gt;=$E3132,(IF($D3129&lt;LataProjekcji,IF((SUM($K3130:V3130)+12)&lt;$E3132,12,$E3132-SUM($K3130:V3130)),0)),(IF($D3129&lt;LataProjekcji,IF((SUM($K3130:V3130)+12)&lt;$D3132,12,$D3132-SUM($K3130:V3130)),0)))),0),0)</f>
        <v>0</v>
      </c>
      <c r="X3130" s="565">
        <f ca="1">IF(AND($G3130,NOT(ISTEXT($G3129)),ISNUMBER(Poczatek),ISNUMBER(Koniec_Projekt)),IFERROR(IF($D3129=LataProjekcji,IF($F3129&gt;$E3132,$E3132,$F3129),IF($D3132&gt;=$E3132,(IF($D3129&lt;LataProjekcji,IF((SUM($K3130:W3130)+12)&lt;$E3132,12,$E3132-SUM($K3130:W3130)),0)),(IF($D3129&lt;LataProjekcji,IF((SUM($K3130:W3130)+12)&lt;$D3132,12,$D3132-SUM($K3130:W3130)),0)))),0),0)</f>
        <v>0</v>
      </c>
    </row>
    <row r="3131" spans="2:24" hidden="1">
      <c r="B3131" s="554" t="s">
        <v>806</v>
      </c>
      <c r="D3131" s="474">
        <f ca="1">D1982</f>
        <v>0</v>
      </c>
      <c r="E3131" s="474">
        <f ca="1">IF(D3130&gt;10,ROUND(D3131/12,2),D3131)</f>
        <v>0</v>
      </c>
      <c r="F3131" s="552">
        <f>Koniec_Projekt</f>
        <v>0</v>
      </c>
      <c r="G3131" s="330">
        <f>Miesiac_Koniec_Projekt</f>
        <v>0</v>
      </c>
      <c r="H3131" s="566" t="b">
        <f ca="1">SUM(K3131:X3131)=D3130</f>
        <v>1</v>
      </c>
      <c r="I3131" s="1" t="s">
        <v>739</v>
      </c>
      <c r="K3131" s="256">
        <f ca="1">IF(AND($G3130,NOT(ISTEXT($G3129)),ISNUMBER(Poczatek),ISNUMBER(Koniec_Projekt)),IFERROR(IF(LataProjekcji=$F3132,ROUND($D3130,0),ROUND(K3129*$E3131,0)),0),0)</f>
        <v>0</v>
      </c>
      <c r="L3131" s="5">
        <f ca="1">IF(AND($G3130,NOT(ISTEXT($G3129)),ISNUMBER(Poczatek),ISNUMBER(Koniec_Projekt)),IFERROR(IF(LataProjekcji=$F3132,ROUND($D3130-SUM(K3131:$K3131),0),ROUND(L3129*$E3131,0)),0),0)</f>
        <v>0</v>
      </c>
      <c r="M3131" s="5">
        <f ca="1">IF(AND($G3130,NOT(ISTEXT($G3129)),ISNUMBER(Poczatek),ISNUMBER(Koniec_Projekt)),IFERROR(IF(LataProjekcji=$F3132,ROUND($D3130-SUM($K3131:L3131),0),ROUND(M3129*$E3131,0)),0),0)</f>
        <v>0</v>
      </c>
      <c r="N3131" s="5">
        <f ca="1">IF(AND($G3130,NOT(ISTEXT($G3129)),ISNUMBER(Poczatek),ISNUMBER(Koniec_Projekt)),IFERROR(IF(LataProjekcji=$F3132,ROUND($D3130-SUM($K3131:M3131),0),ROUND(N3129*$E3131,0)),0),0)</f>
        <v>0</v>
      </c>
      <c r="O3131" s="5">
        <f ca="1">IF(AND($G3130,NOT(ISTEXT($G3129)),ISNUMBER(Poczatek),ISNUMBER(Koniec_Projekt)),IFERROR(IF(LataProjekcji=$F3132,ROUND($D3130-SUM($K3131:N3131),0),ROUND(O3129*$E3131,0)),0),0)</f>
        <v>0</v>
      </c>
      <c r="P3131" s="5">
        <f ca="1">IF(AND($G3130,NOT(ISTEXT($G3129)),ISNUMBER(Poczatek),ISNUMBER(Koniec_Projekt)),IFERROR(IF(LataProjekcji=$F3132,ROUND($D3130-SUM($K3131:O3131),0),ROUND(P3129*$E3131,0)),0),0)</f>
        <v>0</v>
      </c>
      <c r="Q3131" s="5">
        <f ca="1">IF(AND($G3130,NOT(ISTEXT($G3129)),ISNUMBER(Poczatek),ISNUMBER(Koniec_Projekt)),IFERROR(IF(LataProjekcji=$F3132,ROUND($D3130-SUM($K3131:P3131),0),ROUND(Q3129*$E3131,0)),0),0)</f>
        <v>0</v>
      </c>
      <c r="R3131" s="5">
        <f ca="1">IF(AND($G3130,NOT(ISTEXT($G3129)),ISNUMBER(Poczatek),ISNUMBER(Koniec_Projekt)),IFERROR(IF(LataProjekcji=$F3132,ROUND($D3130-SUM($K3131:Q3131),0),ROUND(R3129*$E3131,0)),0),0)</f>
        <v>0</v>
      </c>
      <c r="S3131" s="5">
        <f ca="1">IF(AND($G3130,NOT(ISTEXT($G3129)),ISNUMBER(Poczatek),ISNUMBER(Koniec_Projekt)),IFERROR(IF(LataProjekcji=$F3132,ROUND($D3130-SUM($K3131:R3131),0),ROUND(S3129*$E3131,0)),0),0)</f>
        <v>0</v>
      </c>
      <c r="T3131" s="5">
        <f ca="1">IF(AND($G3130,NOT(ISTEXT($G3129)),ISNUMBER(Poczatek),ISNUMBER(Koniec_Projekt)),IFERROR(IF(LataProjekcji=$F3132,ROUND($D3130-SUM($K3131:S3131),0),ROUND(T3129*$E3131,0)),0),0)</f>
        <v>0</v>
      </c>
      <c r="U3131" s="5">
        <f ca="1">IF(AND($G3130,NOT(ISTEXT($G3129)),ISNUMBER(Poczatek),ISNUMBER(Koniec_Projekt)),IFERROR(IF(LataProjekcji=$F3132,ROUND($D3130-SUM($K3131:T3131),0),ROUND(U3129*$E3131,0)),0),0)</f>
        <v>0</v>
      </c>
      <c r="V3131" s="5">
        <f ca="1">IF(AND($G3130,NOT(ISTEXT($G3129)),ISNUMBER(Poczatek),ISNUMBER(Koniec_Projekt)),IFERROR(IF(LataProjekcji=$F3132,ROUND($D3130-SUM($K3131:U3131),0),ROUND(V3129*$E3131,0)),0),0)</f>
        <v>0</v>
      </c>
      <c r="W3131" s="5">
        <f ca="1">IF(AND($G3130,NOT(ISTEXT($G3129)),ISNUMBER(Poczatek),ISNUMBER(Koniec_Projekt)),IFERROR(IF(LataProjekcji=$F3132,ROUND($D3130-SUM($K3131:V3131),0),ROUND(W3129*$E3131,0)),0),0)</f>
        <v>0</v>
      </c>
      <c r="X3131" s="5">
        <f ca="1">IF(AND($G3130,NOT(ISTEXT($G3129)),ISNUMBER(Poczatek),ISNUMBER(Koniec_Projekt)),IFERROR(IF(LataProjekcji=$F3132,ROUND($D3130-SUM($K3131:W3131),0),ROUND(X3129*$E3131,0)),0),0)</f>
        <v>0</v>
      </c>
    </row>
    <row r="3132" spans="2:24" hidden="1">
      <c r="B3132" s="554" t="s">
        <v>803</v>
      </c>
      <c r="D3132" s="1">
        <f ca="1">IFERROR(ROUNDUP(D3130/E3131,0),0)</f>
        <v>0</v>
      </c>
      <c r="E3132" s="1">
        <f ca="1">IF(D3132=0,0,DATEDIF(DATE(D3129,E3129,1),DATE(F3131,G3131,1),"m"))</f>
        <v>0</v>
      </c>
      <c r="F3132" s="1" t="str">
        <f ca="1">IFERROR(YEAR(G3129),"brak daty")</f>
        <v>brak daty</v>
      </c>
      <c r="G3132" s="1" t="str">
        <f ca="1">IFERROR(MONTH(G3129),"brak daty")</f>
        <v>brak daty</v>
      </c>
      <c r="I3132" s="1" t="s">
        <v>444</v>
      </c>
      <c r="K3132" s="5">
        <f ca="1">IF(AND($G3130,NOT(ISTEXT($G3129)),ISNUMBER(Poczatek),ISNUMBER(Koniec_Projekt)),IFERROR(IF(LataProjekcji=$F3131,IF(AND($G3131=$G3132,$F3131=$F3132),ROUND($D3130-SUM($K3132),0),ROUND(K3130*$E3131,0)),IF(LataProjekcji&gt;$F3131,0,ROUND(K3130*$E3131,0))),0),0)</f>
        <v>0</v>
      </c>
      <c r="L3132" s="5">
        <f ca="1">IF(AND($G3130,NOT(ISTEXT($G3129)),ISNUMBER(Poczatek),ISNUMBER(Koniec_Projekt)),IFERROR(IF(LataProjekcji=$F3131,IF(AND($G3131=$G3132,$F3131=$F3132),ROUND($D3130-SUM($K3132:K3132),0),ROUND(L3130*$E3131,0)),IF(LataProjekcji&gt;$F3131,0,ROUND(L3130*$E3131,0))),0),0)</f>
        <v>0</v>
      </c>
      <c r="M3132" s="5">
        <f ca="1">IF(AND($G3130,NOT(ISTEXT($G3129)),ISNUMBER(Poczatek),ISNUMBER(Koniec_Projekt)),IFERROR(IF(LataProjekcji=$F3131,IF(AND($G3131=$G3132,$F3131=$F3132),ROUND($D3130-SUM($K3132:L3132),0),ROUND(M3130*$E3131,0)),IF(LataProjekcji&gt;$F3131,0,ROUND(M3130*$E3131,0))),0),0)</f>
        <v>0</v>
      </c>
      <c r="N3132" s="5">
        <f ca="1">IF(AND($G3130,NOT(ISTEXT($G3129)),ISNUMBER(Poczatek),ISNUMBER(Koniec_Projekt)),IFERROR(IF(LataProjekcji=$F3131,IF(AND($G3131=$G3132,$F3131=$F3132),ROUND($D3130-SUM($K3132:M3132),0),ROUND(N3130*$E3131,0)),IF(LataProjekcji&gt;$F3131,0,ROUND(N3130*$E3131,0))),0),0)</f>
        <v>0</v>
      </c>
      <c r="O3132" s="5">
        <f ca="1">IF(AND($G3130,NOT(ISTEXT($G3129)),ISNUMBER(Poczatek),ISNUMBER(Koniec_Projekt)),IFERROR(IF(LataProjekcji=$F3131,IF(AND($G3131=$G3132,$F3131=$F3132),ROUND($D3130-SUM($K3132:N3132),0),ROUND(O3130*$E3131,0)),IF(LataProjekcji&gt;$F3131,0,ROUND(O3130*$E3131,0))),0),0)</f>
        <v>0</v>
      </c>
      <c r="P3132" s="5">
        <f ca="1">IF(AND($G3130,NOT(ISTEXT($G3129)),ISNUMBER(Poczatek),ISNUMBER(Koniec_Projekt)),IFERROR(IF(LataProjekcji=$F3131,IF(AND($G3131=$G3132,$F3131=$F3132),ROUND($D3130-SUM($K3132:O3132),0),ROUND(P3130*$E3131,0)),IF(LataProjekcji&gt;$F3131,0,ROUND(P3130*$E3131,0))),0),0)</f>
        <v>0</v>
      </c>
      <c r="Q3132" s="5">
        <f ca="1">IF(AND($G3130,NOT(ISTEXT($G3129)),ISNUMBER(Poczatek),ISNUMBER(Koniec_Projekt)),IFERROR(IF(LataProjekcji=$F3131,IF(AND($G3131=$G3132,$F3131=$F3132),ROUND($D3130-SUM($K3132:P3132),0),ROUND(Q3130*$E3131,0)),IF(LataProjekcji&gt;$F3131,0,ROUND(Q3130*$E3131,0))),0),0)</f>
        <v>0</v>
      </c>
      <c r="R3132" s="5">
        <f ca="1">IF(AND($G3130,NOT(ISTEXT($G3129)),ISNUMBER(Poczatek),ISNUMBER(Koniec_Projekt)),IFERROR(IF(LataProjekcji=$F3131,IF(AND($G3131=$G3132,$F3131=$F3132),ROUND($D3130-SUM($K3132:Q3132),0),ROUND(R3130*$E3131,0)),IF(LataProjekcji&gt;$F3131,0,ROUND(R3130*$E3131,0))),0),0)</f>
        <v>0</v>
      </c>
      <c r="S3132" s="5">
        <f ca="1">IF(AND($G3130,NOT(ISTEXT($G3129)),ISNUMBER(Poczatek),ISNUMBER(Koniec_Projekt)),IFERROR(IF(LataProjekcji=$F3131,IF(AND($G3131=$G3132,$F3131=$F3132),ROUND($D3130-SUM($K3132:R3132),0),ROUND(S3130*$E3131,0)),IF(LataProjekcji&gt;$F3131,0,ROUND(S3130*$E3131,0))),0),0)</f>
        <v>0</v>
      </c>
      <c r="T3132" s="5">
        <f ca="1">IF(AND($G3130,NOT(ISTEXT($G3129)),ISNUMBER(Poczatek),ISNUMBER(Koniec_Projekt)),IFERROR(IF(LataProjekcji=$F3131,IF(AND($G3131=$G3132,$F3131=$F3132),ROUND($D3130-SUM($K3132:S3132),0),ROUND(T3130*$E3131,0)),IF(LataProjekcji&gt;$F3131,0,ROUND(T3130*$E3131,0))),0),0)</f>
        <v>0</v>
      </c>
      <c r="U3132" s="5">
        <f ca="1">IF(AND($G3130,NOT(ISTEXT($G3129)),ISNUMBER(Poczatek),ISNUMBER(Koniec_Projekt)),IFERROR(IF(LataProjekcji=$F3131,IF(AND($G3131=$G3132,$F3131=$F3132),ROUND($D3130-SUM($K3132:T3132),0),ROUND(U3130*$E3131,0)),IF(LataProjekcji&gt;$F3131,0,ROUND(U3130*$E3131,0))),0),0)</f>
        <v>0</v>
      </c>
      <c r="V3132" s="5">
        <f ca="1">IF(AND($G3130,NOT(ISTEXT($G3129)),ISNUMBER(Poczatek),ISNUMBER(Koniec_Projekt)),IFERROR(IF(LataProjekcji=$F3131,IF(AND($G3131=$G3132,$F3131=$F3132),ROUND($D3130-SUM($K3132:U3132),0),ROUND(V3130*$E3131,0)),IF(LataProjekcji&gt;$F3131,0,ROUND(V3130*$E3131,0))),0),0)</f>
        <v>0</v>
      </c>
      <c r="W3132" s="5">
        <f ca="1">IF(AND($G3130,NOT(ISTEXT($G3129)),ISNUMBER(Poczatek),ISNUMBER(Koniec_Projekt)),IFERROR(IF(LataProjekcji=$F3131,IF(AND($G3131=$G3132,$F3131=$F3132),ROUND($D3130-SUM($K3132:V3132),0),ROUND(W3130*$E3131,0)),IF(LataProjekcji&gt;$F3131,0,ROUND(W3130*$E3131,0))),0),0)</f>
        <v>0</v>
      </c>
      <c r="X3132" s="5">
        <f ca="1">IF(AND($G3130,NOT(ISTEXT($G3129)),ISNUMBER(Poczatek),ISNUMBER(Koniec_Projekt)),IFERROR(IF(LataProjekcji=$F3131,IF(AND($G3131=$G3132,$F3131=$F3132),ROUND($D3130-SUM($K3132:W3132),0),ROUND(X3130*$E3131,0)),IF(LataProjekcji&gt;$F3131,0,ROUND(X3130*$E3131,0))),0),0)</f>
        <v>0</v>
      </c>
    </row>
    <row r="3133" spans="2:24" ht="12.75" hidden="1" thickBot="1">
      <c r="B3133" s="555" t="s">
        <v>804</v>
      </c>
      <c r="C3133" s="556"/>
      <c r="D3133" s="557">
        <f ca="1">IF(D3130&gt;10,ROUND((D3132-1)*E3131,0),E3131)</f>
        <v>0</v>
      </c>
      <c r="E3133" s="557">
        <f ca="1">D3130-D3133</f>
        <v>0</v>
      </c>
      <c r="F3133" s="556"/>
      <c r="G3133" s="556"/>
      <c r="H3133" s="556"/>
      <c r="I3133" s="556"/>
      <c r="J3133" s="556"/>
      <c r="K3133" s="556"/>
      <c r="L3133" s="556"/>
      <c r="M3133" s="556"/>
      <c r="N3133" s="556"/>
      <c r="O3133" s="556"/>
      <c r="P3133" s="556"/>
      <c r="Q3133" s="556"/>
      <c r="R3133" s="556"/>
      <c r="S3133" s="556"/>
      <c r="T3133" s="556"/>
      <c r="U3133" s="556"/>
      <c r="V3133" s="556"/>
      <c r="W3133" s="556"/>
      <c r="X3133" s="556"/>
    </row>
    <row r="3134" spans="2:24" ht="12.75" hidden="1" thickTop="1"/>
    <row r="3135" spans="2:24" ht="12.75" hidden="1" thickBot="1">
      <c r="B3135" s="558" t="str">
        <f ca="1">"nazwa ST: "&amp;B1986</f>
        <v>nazwa ST: 0</v>
      </c>
      <c r="C3135" s="558"/>
      <c r="D3135" s="559">
        <f>D1986</f>
        <v>351</v>
      </c>
      <c r="E3135" s="558"/>
      <c r="F3135" s="558"/>
      <c r="G3135" s="558"/>
      <c r="H3135" s="558"/>
      <c r="I3135" s="558"/>
      <c r="J3135" s="558"/>
      <c r="K3135" s="567" t="str">
        <f t="shared" ref="K3135:X3135" si="1826">LataProjekcji</f>
        <v>Uzupełnij dane</v>
      </c>
      <c r="L3135" s="567" t="str">
        <f t="shared" si="1826"/>
        <v/>
      </c>
      <c r="M3135" s="567" t="str">
        <f t="shared" si="1826"/>
        <v/>
      </c>
      <c r="N3135" s="567" t="str">
        <f t="shared" si="1826"/>
        <v/>
      </c>
      <c r="O3135" s="567" t="str">
        <f t="shared" si="1826"/>
        <v/>
      </c>
      <c r="P3135" s="567" t="str">
        <f t="shared" si="1826"/>
        <v/>
      </c>
      <c r="Q3135" s="567" t="str">
        <f t="shared" si="1826"/>
        <v/>
      </c>
      <c r="R3135" s="567" t="str">
        <f t="shared" si="1826"/>
        <v/>
      </c>
      <c r="S3135" s="567" t="str">
        <f t="shared" si="1826"/>
        <v/>
      </c>
      <c r="T3135" s="567" t="str">
        <f t="shared" si="1826"/>
        <v/>
      </c>
      <c r="U3135" s="567" t="str">
        <f t="shared" si="1826"/>
        <v/>
      </c>
      <c r="V3135" s="567" t="str">
        <f t="shared" si="1826"/>
        <v/>
      </c>
      <c r="W3135" s="567" t="str">
        <f t="shared" si="1826"/>
        <v/>
      </c>
      <c r="X3135" s="567" t="str">
        <f t="shared" si="1826"/>
        <v/>
      </c>
    </row>
    <row r="3136" spans="2:24" hidden="1">
      <c r="B3136" s="554" t="s">
        <v>805</v>
      </c>
      <c r="D3136" s="1">
        <f ca="1">D1987</f>
        <v>1900</v>
      </c>
      <c r="E3136" s="1">
        <f ca="1">E1987</f>
        <v>1</v>
      </c>
      <c r="F3136" s="1">
        <f ca="1">IF(D3137&gt;10,F1987,1)</f>
        <v>1</v>
      </c>
      <c r="G3136" s="553" t="str">
        <f ca="1">IF(ISBLANK(OFFSET($E$269,$D3135,0)),"brak daty",IF(D3137&gt;10,EDATE(OFFSET($E$269,$D3135,0),D3139),DATE(D3136,E3136,1)))</f>
        <v>brak daty</v>
      </c>
      <c r="H3136" s="566" t="b">
        <f ca="1">SUM(K3136:X3136)=D3139</f>
        <v>1</v>
      </c>
      <c r="I3136" s="1" t="s">
        <v>801</v>
      </c>
      <c r="K3136" s="5">
        <f ca="1">IF(AND($G3137,NOT(ISTEXT($G3136)),ISNUMBER(Poczatek),ISNUMBER(Koniec_Projekt)),IFERROR(IF($D3136=LataProjekcji,$F3136,IF($D3136&lt;LataProjekcji,IF((SUM(K3136)+12)&lt;$D3139,12,$D3139-SUM(K3136)),0)),0),0)</f>
        <v>0</v>
      </c>
      <c r="L3136" s="5">
        <f ca="1">IF(AND($G3137,NOT(ISTEXT($G3136)),ISNUMBER(Poczatek),ISNUMBER(Koniec_Projekt)),IFERROR(IF($D3136=LataProjekcji,$F3136,IF($D3136&lt;LataProjekcji,IF((SUM($K3136:K3136)+12)&lt;$D3139,12,$D3139-SUM($K3136:K3136)),0)),0),0)</f>
        <v>0</v>
      </c>
      <c r="M3136" s="5">
        <f ca="1">IF(AND($G3137,NOT(ISTEXT($G3136)),ISNUMBER(Poczatek),ISNUMBER(Koniec_Projekt)),IFERROR(IF($D3136=LataProjekcji,$F3136,IF($D3136&lt;LataProjekcji,IF((SUM($K3136:L3136)+12)&lt;$D3139,12,$D3139-SUM($K3136:L3136)),0)),0),0)</f>
        <v>0</v>
      </c>
      <c r="N3136" s="5">
        <f ca="1">IF(AND($G3137,NOT(ISTEXT($G3136)),ISNUMBER(Poczatek),ISNUMBER(Koniec_Projekt)),IFERROR(IF($D3136=LataProjekcji,$F3136,IF($D3136&lt;LataProjekcji,IF((SUM($K3136:M3136)+12)&lt;$D3139,12,$D3139-SUM($K3136:M3136)),0)),0),0)</f>
        <v>0</v>
      </c>
      <c r="O3136" s="5">
        <f ca="1">IF(AND($G3137,NOT(ISTEXT($G3136)),ISNUMBER(Poczatek),ISNUMBER(Koniec_Projekt)),IFERROR(IF($D3136=LataProjekcji,$F3136,IF($D3136&lt;LataProjekcji,IF((SUM($K3136:N3136)+12)&lt;$D3139,12,$D3139-SUM($K3136:N3136)),0)),0),0)</f>
        <v>0</v>
      </c>
      <c r="P3136" s="5">
        <f ca="1">IF(AND($G3137,NOT(ISTEXT($G3136)),ISNUMBER(Poczatek),ISNUMBER(Koniec_Projekt)),IFERROR(IF($D3136=LataProjekcji,$F3136,IF($D3136&lt;LataProjekcji,IF((SUM($K3136:O3136)+12)&lt;$D3139,12,$D3139-SUM($K3136:O3136)),0)),0),0)</f>
        <v>0</v>
      </c>
      <c r="Q3136" s="5">
        <f ca="1">IF(AND($G3137,NOT(ISTEXT($G3136)),ISNUMBER(Poczatek),ISNUMBER(Koniec_Projekt)),IFERROR(IF($D3136=LataProjekcji,$F3136,IF($D3136&lt;LataProjekcji,IF((SUM($K3136:P3136)+12)&lt;$D3139,12,$D3139-SUM($K3136:P3136)),0)),0),0)</f>
        <v>0</v>
      </c>
      <c r="R3136" s="5">
        <f ca="1">IF(AND($G3137,NOT(ISTEXT($G3136)),ISNUMBER(Poczatek),ISNUMBER(Koniec_Projekt)),IFERROR(IF($D3136=LataProjekcji,$F3136,IF($D3136&lt;LataProjekcji,IF((SUM($K3136:Q3136)+12)&lt;$D3139,12,$D3139-SUM($K3136:Q3136)),0)),0),0)</f>
        <v>0</v>
      </c>
      <c r="S3136" s="5">
        <f ca="1">IF(AND($G3137,NOT(ISTEXT($G3136)),ISNUMBER(Poczatek),ISNUMBER(Koniec_Projekt)),IFERROR(IF($D3136=LataProjekcji,$F3136,IF($D3136&lt;LataProjekcji,IF((SUM($K3136:R3136)+12)&lt;$D3139,12,$D3139-SUM($K3136:R3136)),0)),0),0)</f>
        <v>0</v>
      </c>
      <c r="T3136" s="5">
        <f ca="1">IF(AND($G3137,NOT(ISTEXT($G3136)),ISNUMBER(Poczatek),ISNUMBER(Koniec_Projekt)),IFERROR(IF($D3136=LataProjekcji,$F3136,IF($D3136&lt;LataProjekcji,IF((SUM($K3136:S3136)+12)&lt;$D3139,12,$D3139-SUM($K3136:S3136)),0)),0),0)</f>
        <v>0</v>
      </c>
      <c r="U3136" s="5">
        <f ca="1">IF(AND($G3137,NOT(ISTEXT($G3136)),ISNUMBER(Poczatek),ISNUMBER(Koniec_Projekt)),IFERROR(IF($D3136=LataProjekcji,$F3136,IF($D3136&lt;LataProjekcji,IF((SUM($K3136:T3136)+12)&lt;$D3139,12,$D3139-SUM($K3136:T3136)),0)),0),0)</f>
        <v>0</v>
      </c>
      <c r="V3136" s="5">
        <f ca="1">IF(AND($G3137,NOT(ISTEXT($G3136)),ISNUMBER(Poczatek),ISNUMBER(Koniec_Projekt)),IFERROR(IF($D3136=LataProjekcji,$F3136,IF($D3136&lt;LataProjekcji,IF((SUM($K3136:U3136)+12)&lt;$D3139,12,$D3139-SUM($K3136:U3136)),0)),0),0)</f>
        <v>0</v>
      </c>
      <c r="W3136" s="5">
        <f ca="1">IF(AND($G3137,NOT(ISTEXT($G3136)),ISNUMBER(Poczatek),ISNUMBER(Koniec_Projekt)),IFERROR(IF($D3136=LataProjekcji,$F3136,IF($D3136&lt;LataProjekcji,IF((SUM($K3136:V3136)+12)&lt;$D3139,12,$D3139-SUM($K3136:V3136)),0)),0),0)</f>
        <v>0</v>
      </c>
      <c r="X3136" s="5">
        <f ca="1">IF(AND($G3137,NOT(ISTEXT($G3136)),ISNUMBER(Poczatek),ISNUMBER(Koniec_Projekt)),IFERROR(IF($D3136=LataProjekcji,$F3136,IF($D3136&lt;LataProjekcji,IF((SUM($K3136:W3136)+12)&lt;$D3139,12,$D3139-SUM($K3136:W3136)),0)),0),0)</f>
        <v>0</v>
      </c>
    </row>
    <row r="3137" spans="2:24" hidden="1">
      <c r="B3137" s="554" t="s">
        <v>807</v>
      </c>
      <c r="D3137" s="5">
        <f ca="1">D1988</f>
        <v>0</v>
      </c>
      <c r="E3137" s="474">
        <f ca="1">E1988</f>
        <v>0</v>
      </c>
      <c r="F3137" s="474">
        <f ca="1">F1988</f>
        <v>0</v>
      </c>
      <c r="G3137" s="1" t="b">
        <f>NOT(ISBLANK(am_inneST))</f>
        <v>0</v>
      </c>
      <c r="H3137" s="566" t="b">
        <f ca="1">SUM(K3137:X3137)=E3139</f>
        <v>1</v>
      </c>
      <c r="I3137" s="1" t="s">
        <v>802</v>
      </c>
      <c r="K3137" s="565">
        <f ca="1">IF(AND($G3137,NOT(ISTEXT($G3136)),ISNUMBER(Poczatek),ISNUMBER(Koniec_Projekt)),IFERROR(IF($D3136=LataProjekcji,IF($F3136&gt;$E3139,$E3139,$F3136),IF($D3139&gt;=$E3139,(IF($D3136&lt;LataProjekcji,IF((SUM(J3137:$K3137)+12)&lt;$E3139,12,$E3139-SUM(J3137:$K3137)),0)),(IF($D3136&lt;LataProjekcji,IF((SUM(J3137:$K3137)+12)&lt;$D3139,12,$D3139-SUM(J3137:$K3137)),0)))),0),0)</f>
        <v>0</v>
      </c>
      <c r="L3137" s="565">
        <f ca="1">IF(AND($G3137,NOT(ISTEXT($G3136)),ISNUMBER(Poczatek),ISNUMBER(Koniec_Projekt)),IFERROR(IF($D3136=LataProjekcji,IF($F3136&gt;$E3139,$E3139,$F3136),IF($D3139&gt;=$E3139,(IF($D3136&lt;LataProjekcji,IF((SUM($K3137:K3137)+12)&lt;$E3139,12,$E3139-SUM($K3137:K3137)),0)),(IF($D3136&lt;LataProjekcji,IF((SUM($K3137:K3137)+12)&lt;$D3139,12,$D3139-SUM($K3137:K3137)),0)))),0),0)</f>
        <v>0</v>
      </c>
      <c r="M3137" s="565">
        <f ca="1">IF(AND($G3137,NOT(ISTEXT($G3136)),ISNUMBER(Poczatek),ISNUMBER(Koniec_Projekt)),IFERROR(IF($D3136=LataProjekcji,IF($F3136&gt;$E3139,$E3139,$F3136),IF($D3139&gt;=$E3139,(IF($D3136&lt;LataProjekcji,IF((SUM($K3137:L3137)+12)&lt;$E3139,12,$E3139-SUM($K3137:L3137)),0)),(IF($D3136&lt;LataProjekcji,IF((SUM($K3137:L3137)+12)&lt;$D3139,12,$D3139-SUM($K3137:L3137)),0)))),0),0)</f>
        <v>0</v>
      </c>
      <c r="N3137" s="565">
        <f ca="1">IF(AND($G3137,NOT(ISTEXT($G3136)),ISNUMBER(Poczatek),ISNUMBER(Koniec_Projekt)),IFERROR(IF($D3136=LataProjekcji,IF($F3136&gt;$E3139,$E3139,$F3136),IF($D3139&gt;=$E3139,(IF($D3136&lt;LataProjekcji,IF((SUM($K3137:M3137)+12)&lt;$E3139,12,$E3139-SUM($K3137:M3137)),0)),(IF($D3136&lt;LataProjekcji,IF((SUM($K3137:M3137)+12)&lt;$D3139,12,$D3139-SUM($K3137:M3137)),0)))),0),0)</f>
        <v>0</v>
      </c>
      <c r="O3137" s="565">
        <f ca="1">IF(AND($G3137,NOT(ISTEXT($G3136)),ISNUMBER(Poczatek),ISNUMBER(Koniec_Projekt)),IFERROR(IF($D3136=LataProjekcji,IF($F3136&gt;$E3139,$E3139,$F3136),IF($D3139&gt;=$E3139,(IF($D3136&lt;LataProjekcji,IF((SUM($K3137:N3137)+12)&lt;$E3139,12,$E3139-SUM($K3137:N3137)),0)),(IF($D3136&lt;LataProjekcji,IF((SUM($K3137:N3137)+12)&lt;$D3139,12,$D3139-SUM($K3137:N3137)),0)))),0),0)</f>
        <v>0</v>
      </c>
      <c r="P3137" s="565">
        <f ca="1">IF(AND($G3137,NOT(ISTEXT($G3136)),ISNUMBER(Poczatek),ISNUMBER(Koniec_Projekt)),IFERROR(IF($D3136=LataProjekcji,IF($F3136&gt;$E3139,$E3139,$F3136),IF($D3139&gt;=$E3139,(IF($D3136&lt;LataProjekcji,IF((SUM($K3137:O3137)+12)&lt;$E3139,12,$E3139-SUM($K3137:O3137)),0)),(IF($D3136&lt;LataProjekcji,IF((SUM($K3137:O3137)+12)&lt;$D3139,12,$D3139-SUM($K3137:O3137)),0)))),0),0)</f>
        <v>0</v>
      </c>
      <c r="Q3137" s="565">
        <f ca="1">IF(AND($G3137,NOT(ISTEXT($G3136)),ISNUMBER(Poczatek),ISNUMBER(Koniec_Projekt)),IFERROR(IF($D3136=LataProjekcji,IF($F3136&gt;$E3139,$E3139,$F3136),IF($D3139&gt;=$E3139,(IF($D3136&lt;LataProjekcji,IF((SUM($K3137:P3137)+12)&lt;$E3139,12,$E3139-SUM($K3137:P3137)),0)),(IF($D3136&lt;LataProjekcji,IF((SUM($K3137:P3137)+12)&lt;$D3139,12,$D3139-SUM($K3137:P3137)),0)))),0),0)</f>
        <v>0</v>
      </c>
      <c r="R3137" s="565">
        <f ca="1">IF(AND($G3137,NOT(ISTEXT($G3136)),ISNUMBER(Poczatek),ISNUMBER(Koniec_Projekt)),IFERROR(IF($D3136=LataProjekcji,IF($F3136&gt;$E3139,$E3139,$F3136),IF($D3139&gt;=$E3139,(IF($D3136&lt;LataProjekcji,IF((SUM($K3137:Q3137)+12)&lt;$E3139,12,$E3139-SUM($K3137:Q3137)),0)),(IF($D3136&lt;LataProjekcji,IF((SUM($K3137:Q3137)+12)&lt;$D3139,12,$D3139-SUM($K3137:Q3137)),0)))),0),0)</f>
        <v>0</v>
      </c>
      <c r="S3137" s="565">
        <f ca="1">IF(AND($G3137,NOT(ISTEXT($G3136)),ISNUMBER(Poczatek),ISNUMBER(Koniec_Projekt)),IFERROR(IF($D3136=LataProjekcji,IF($F3136&gt;$E3139,$E3139,$F3136),IF($D3139&gt;=$E3139,(IF($D3136&lt;LataProjekcji,IF((SUM($K3137:R3137)+12)&lt;$E3139,12,$E3139-SUM($K3137:R3137)),0)),(IF($D3136&lt;LataProjekcji,IF((SUM($K3137:R3137)+12)&lt;$D3139,12,$D3139-SUM($K3137:R3137)),0)))),0),0)</f>
        <v>0</v>
      </c>
      <c r="T3137" s="565">
        <f ca="1">IF(AND($G3137,NOT(ISTEXT($G3136)),ISNUMBER(Poczatek),ISNUMBER(Koniec_Projekt)),IFERROR(IF($D3136=LataProjekcji,IF($F3136&gt;$E3139,$E3139,$F3136),IF($D3139&gt;=$E3139,(IF($D3136&lt;LataProjekcji,IF((SUM($K3137:S3137)+12)&lt;$E3139,12,$E3139-SUM($K3137:S3137)),0)),(IF($D3136&lt;LataProjekcji,IF((SUM($K3137:S3137)+12)&lt;$D3139,12,$D3139-SUM($K3137:S3137)),0)))),0),0)</f>
        <v>0</v>
      </c>
      <c r="U3137" s="565">
        <f ca="1">IF(AND($G3137,NOT(ISTEXT($G3136)),ISNUMBER(Poczatek),ISNUMBER(Koniec_Projekt)),IFERROR(IF($D3136=LataProjekcji,IF($F3136&gt;$E3139,$E3139,$F3136),IF($D3139&gt;=$E3139,(IF($D3136&lt;LataProjekcji,IF((SUM($K3137:T3137)+12)&lt;$E3139,12,$E3139-SUM($K3137:T3137)),0)),(IF($D3136&lt;LataProjekcji,IF((SUM($K3137:T3137)+12)&lt;$D3139,12,$D3139-SUM($K3137:T3137)),0)))),0),0)</f>
        <v>0</v>
      </c>
      <c r="V3137" s="565">
        <f ca="1">IF(AND($G3137,NOT(ISTEXT($G3136)),ISNUMBER(Poczatek),ISNUMBER(Koniec_Projekt)),IFERROR(IF($D3136=LataProjekcji,IF($F3136&gt;$E3139,$E3139,$F3136),IF($D3139&gt;=$E3139,(IF($D3136&lt;LataProjekcji,IF((SUM($K3137:U3137)+12)&lt;$E3139,12,$E3139-SUM($K3137:U3137)),0)),(IF($D3136&lt;LataProjekcji,IF((SUM($K3137:U3137)+12)&lt;$D3139,12,$D3139-SUM($K3137:U3137)),0)))),0),0)</f>
        <v>0</v>
      </c>
      <c r="W3137" s="565">
        <f ca="1">IF(AND($G3137,NOT(ISTEXT($G3136)),ISNUMBER(Poczatek),ISNUMBER(Koniec_Projekt)),IFERROR(IF($D3136=LataProjekcji,IF($F3136&gt;$E3139,$E3139,$F3136),IF($D3139&gt;=$E3139,(IF($D3136&lt;LataProjekcji,IF((SUM($K3137:V3137)+12)&lt;$E3139,12,$E3139-SUM($K3137:V3137)),0)),(IF($D3136&lt;LataProjekcji,IF((SUM($K3137:V3137)+12)&lt;$D3139,12,$D3139-SUM($K3137:V3137)),0)))),0),0)</f>
        <v>0</v>
      </c>
      <c r="X3137" s="565">
        <f ca="1">IF(AND($G3137,NOT(ISTEXT($G3136)),ISNUMBER(Poczatek),ISNUMBER(Koniec_Projekt)),IFERROR(IF($D3136=LataProjekcji,IF($F3136&gt;$E3139,$E3139,$F3136),IF($D3139&gt;=$E3139,(IF($D3136&lt;LataProjekcji,IF((SUM($K3137:W3137)+12)&lt;$E3139,12,$E3139-SUM($K3137:W3137)),0)),(IF($D3136&lt;LataProjekcji,IF((SUM($K3137:W3137)+12)&lt;$D3139,12,$D3139-SUM($K3137:W3137)),0)))),0),0)</f>
        <v>0</v>
      </c>
    </row>
    <row r="3138" spans="2:24" hidden="1">
      <c r="B3138" s="554" t="s">
        <v>806</v>
      </c>
      <c r="D3138" s="474">
        <f ca="1">D1989</f>
        <v>0</v>
      </c>
      <c r="E3138" s="474">
        <f ca="1">IF(D3137&gt;10,ROUND(D3138/12,2),D3138)</f>
        <v>0</v>
      </c>
      <c r="F3138" s="552">
        <f>Koniec_Projekt</f>
        <v>0</v>
      </c>
      <c r="G3138" s="330">
        <f>Miesiac_Koniec_Projekt</f>
        <v>0</v>
      </c>
      <c r="H3138" s="566" t="b">
        <f ca="1">SUM(K3138:X3138)=D3137</f>
        <v>1</v>
      </c>
      <c r="I3138" s="1" t="s">
        <v>739</v>
      </c>
      <c r="K3138" s="256">
        <f ca="1">IF(AND($G3137,NOT(ISTEXT($G3136)),ISNUMBER(Poczatek),ISNUMBER(Koniec_Projekt)),IFERROR(IF(LataProjekcji=$F3139,ROUND($D3137,0),ROUND(K3136*$E3138,0)),0),0)</f>
        <v>0</v>
      </c>
      <c r="L3138" s="5">
        <f ca="1">IF(AND($G3137,NOT(ISTEXT($G3136)),ISNUMBER(Poczatek),ISNUMBER(Koniec_Projekt)),IFERROR(IF(LataProjekcji=$F3139,ROUND($D3137-SUM(K3138:$K3138),0),ROUND(L3136*$E3138,0)),0),0)</f>
        <v>0</v>
      </c>
      <c r="M3138" s="5">
        <f ca="1">IF(AND($G3137,NOT(ISTEXT($G3136)),ISNUMBER(Poczatek),ISNUMBER(Koniec_Projekt)),IFERROR(IF(LataProjekcji=$F3139,ROUND($D3137-SUM($K3138:L3138),0),ROUND(M3136*$E3138,0)),0),0)</f>
        <v>0</v>
      </c>
      <c r="N3138" s="5">
        <f ca="1">IF(AND($G3137,NOT(ISTEXT($G3136)),ISNUMBER(Poczatek),ISNUMBER(Koniec_Projekt)),IFERROR(IF(LataProjekcji=$F3139,ROUND($D3137-SUM($K3138:M3138),0),ROUND(N3136*$E3138,0)),0),0)</f>
        <v>0</v>
      </c>
      <c r="O3138" s="5">
        <f ca="1">IF(AND($G3137,NOT(ISTEXT($G3136)),ISNUMBER(Poczatek),ISNUMBER(Koniec_Projekt)),IFERROR(IF(LataProjekcji=$F3139,ROUND($D3137-SUM($K3138:N3138),0),ROUND(O3136*$E3138,0)),0),0)</f>
        <v>0</v>
      </c>
      <c r="P3138" s="5">
        <f ca="1">IF(AND($G3137,NOT(ISTEXT($G3136)),ISNUMBER(Poczatek),ISNUMBER(Koniec_Projekt)),IFERROR(IF(LataProjekcji=$F3139,ROUND($D3137-SUM($K3138:O3138),0),ROUND(P3136*$E3138,0)),0),0)</f>
        <v>0</v>
      </c>
      <c r="Q3138" s="5">
        <f ca="1">IF(AND($G3137,NOT(ISTEXT($G3136)),ISNUMBER(Poczatek),ISNUMBER(Koniec_Projekt)),IFERROR(IF(LataProjekcji=$F3139,ROUND($D3137-SUM($K3138:P3138),0),ROUND(Q3136*$E3138,0)),0),0)</f>
        <v>0</v>
      </c>
      <c r="R3138" s="5">
        <f ca="1">IF(AND($G3137,NOT(ISTEXT($G3136)),ISNUMBER(Poczatek),ISNUMBER(Koniec_Projekt)),IFERROR(IF(LataProjekcji=$F3139,ROUND($D3137-SUM($K3138:Q3138),0),ROUND(R3136*$E3138,0)),0),0)</f>
        <v>0</v>
      </c>
      <c r="S3138" s="5">
        <f ca="1">IF(AND($G3137,NOT(ISTEXT($G3136)),ISNUMBER(Poczatek),ISNUMBER(Koniec_Projekt)),IFERROR(IF(LataProjekcji=$F3139,ROUND($D3137-SUM($K3138:R3138),0),ROUND(S3136*$E3138,0)),0),0)</f>
        <v>0</v>
      </c>
      <c r="T3138" s="5">
        <f ca="1">IF(AND($G3137,NOT(ISTEXT($G3136)),ISNUMBER(Poczatek),ISNUMBER(Koniec_Projekt)),IFERROR(IF(LataProjekcji=$F3139,ROUND($D3137-SUM($K3138:S3138),0),ROUND(T3136*$E3138,0)),0),0)</f>
        <v>0</v>
      </c>
      <c r="U3138" s="5">
        <f ca="1">IF(AND($G3137,NOT(ISTEXT($G3136)),ISNUMBER(Poczatek),ISNUMBER(Koniec_Projekt)),IFERROR(IF(LataProjekcji=$F3139,ROUND($D3137-SUM($K3138:T3138),0),ROUND(U3136*$E3138,0)),0),0)</f>
        <v>0</v>
      </c>
      <c r="V3138" s="5">
        <f ca="1">IF(AND($G3137,NOT(ISTEXT($G3136)),ISNUMBER(Poczatek),ISNUMBER(Koniec_Projekt)),IFERROR(IF(LataProjekcji=$F3139,ROUND($D3137-SUM($K3138:U3138),0),ROUND(V3136*$E3138,0)),0),0)</f>
        <v>0</v>
      </c>
      <c r="W3138" s="5">
        <f ca="1">IF(AND($G3137,NOT(ISTEXT($G3136)),ISNUMBER(Poczatek),ISNUMBER(Koniec_Projekt)),IFERROR(IF(LataProjekcji=$F3139,ROUND($D3137-SUM($K3138:V3138),0),ROUND(W3136*$E3138,0)),0),0)</f>
        <v>0</v>
      </c>
      <c r="X3138" s="5">
        <f ca="1">IF(AND($G3137,NOT(ISTEXT($G3136)),ISNUMBER(Poczatek),ISNUMBER(Koniec_Projekt)),IFERROR(IF(LataProjekcji=$F3139,ROUND($D3137-SUM($K3138:W3138),0),ROUND(X3136*$E3138,0)),0),0)</f>
        <v>0</v>
      </c>
    </row>
    <row r="3139" spans="2:24" hidden="1">
      <c r="B3139" s="554" t="s">
        <v>803</v>
      </c>
      <c r="D3139" s="1">
        <f ca="1">IFERROR(ROUNDUP(D3137/E3138,0),0)</f>
        <v>0</v>
      </c>
      <c r="E3139" s="1">
        <f ca="1">IF(D3139=0,0,DATEDIF(DATE(D3136,E3136,1),DATE(F3138,G3138,1),"m"))</f>
        <v>0</v>
      </c>
      <c r="F3139" s="1" t="str">
        <f ca="1">IFERROR(YEAR(G3136),"brak daty")</f>
        <v>brak daty</v>
      </c>
      <c r="G3139" s="1" t="str">
        <f ca="1">IFERROR(MONTH(G3136),"brak daty")</f>
        <v>brak daty</v>
      </c>
      <c r="I3139" s="1" t="s">
        <v>444</v>
      </c>
      <c r="K3139" s="5">
        <f ca="1">IF(AND($G3137,NOT(ISTEXT($G3136)),ISNUMBER(Poczatek),ISNUMBER(Koniec_Projekt)),IFERROR(IF(LataProjekcji=$F3138,IF(AND($G3138=$G3139,$F3138=$F3139),ROUND($D3137-SUM($K3139),0),ROUND(K3137*$E3138,0)),IF(LataProjekcji&gt;$F3138,0,ROUND(K3137*$E3138,0))),0),0)</f>
        <v>0</v>
      </c>
      <c r="L3139" s="5">
        <f ca="1">IF(AND($G3137,NOT(ISTEXT($G3136)),ISNUMBER(Poczatek),ISNUMBER(Koniec_Projekt)),IFERROR(IF(LataProjekcji=$F3138,IF(AND($G3138=$G3139,$F3138=$F3139),ROUND($D3137-SUM($K3139:K3139),0),ROUND(L3137*$E3138,0)),IF(LataProjekcji&gt;$F3138,0,ROUND(L3137*$E3138,0))),0),0)</f>
        <v>0</v>
      </c>
      <c r="M3139" s="5">
        <f ca="1">IF(AND($G3137,NOT(ISTEXT($G3136)),ISNUMBER(Poczatek),ISNUMBER(Koniec_Projekt)),IFERROR(IF(LataProjekcji=$F3138,IF(AND($G3138=$G3139,$F3138=$F3139),ROUND($D3137-SUM($K3139:L3139),0),ROUND(M3137*$E3138,0)),IF(LataProjekcji&gt;$F3138,0,ROUND(M3137*$E3138,0))),0),0)</f>
        <v>0</v>
      </c>
      <c r="N3139" s="5">
        <f ca="1">IF(AND($G3137,NOT(ISTEXT($G3136)),ISNUMBER(Poczatek),ISNUMBER(Koniec_Projekt)),IFERROR(IF(LataProjekcji=$F3138,IF(AND($G3138=$G3139,$F3138=$F3139),ROUND($D3137-SUM($K3139:M3139),0),ROUND(N3137*$E3138,0)),IF(LataProjekcji&gt;$F3138,0,ROUND(N3137*$E3138,0))),0),0)</f>
        <v>0</v>
      </c>
      <c r="O3139" s="5">
        <f ca="1">IF(AND($G3137,NOT(ISTEXT($G3136)),ISNUMBER(Poczatek),ISNUMBER(Koniec_Projekt)),IFERROR(IF(LataProjekcji=$F3138,IF(AND($G3138=$G3139,$F3138=$F3139),ROUND($D3137-SUM($K3139:N3139),0),ROUND(O3137*$E3138,0)),IF(LataProjekcji&gt;$F3138,0,ROUND(O3137*$E3138,0))),0),0)</f>
        <v>0</v>
      </c>
      <c r="P3139" s="5">
        <f ca="1">IF(AND($G3137,NOT(ISTEXT($G3136)),ISNUMBER(Poczatek),ISNUMBER(Koniec_Projekt)),IFERROR(IF(LataProjekcji=$F3138,IF(AND($G3138=$G3139,$F3138=$F3139),ROUND($D3137-SUM($K3139:O3139),0),ROUND(P3137*$E3138,0)),IF(LataProjekcji&gt;$F3138,0,ROUND(P3137*$E3138,0))),0),0)</f>
        <v>0</v>
      </c>
      <c r="Q3139" s="5">
        <f ca="1">IF(AND($G3137,NOT(ISTEXT($G3136)),ISNUMBER(Poczatek),ISNUMBER(Koniec_Projekt)),IFERROR(IF(LataProjekcji=$F3138,IF(AND($G3138=$G3139,$F3138=$F3139),ROUND($D3137-SUM($K3139:P3139),0),ROUND(Q3137*$E3138,0)),IF(LataProjekcji&gt;$F3138,0,ROUND(Q3137*$E3138,0))),0),0)</f>
        <v>0</v>
      </c>
      <c r="R3139" s="5">
        <f ca="1">IF(AND($G3137,NOT(ISTEXT($G3136)),ISNUMBER(Poczatek),ISNUMBER(Koniec_Projekt)),IFERROR(IF(LataProjekcji=$F3138,IF(AND($G3138=$G3139,$F3138=$F3139),ROUND($D3137-SUM($K3139:Q3139),0),ROUND(R3137*$E3138,0)),IF(LataProjekcji&gt;$F3138,0,ROUND(R3137*$E3138,0))),0),0)</f>
        <v>0</v>
      </c>
      <c r="S3139" s="5">
        <f ca="1">IF(AND($G3137,NOT(ISTEXT($G3136)),ISNUMBER(Poczatek),ISNUMBER(Koniec_Projekt)),IFERROR(IF(LataProjekcji=$F3138,IF(AND($G3138=$G3139,$F3138=$F3139),ROUND($D3137-SUM($K3139:R3139),0),ROUND(S3137*$E3138,0)),IF(LataProjekcji&gt;$F3138,0,ROUND(S3137*$E3138,0))),0),0)</f>
        <v>0</v>
      </c>
      <c r="T3139" s="5">
        <f ca="1">IF(AND($G3137,NOT(ISTEXT($G3136)),ISNUMBER(Poczatek),ISNUMBER(Koniec_Projekt)),IFERROR(IF(LataProjekcji=$F3138,IF(AND($G3138=$G3139,$F3138=$F3139),ROUND($D3137-SUM($K3139:S3139),0),ROUND(T3137*$E3138,0)),IF(LataProjekcji&gt;$F3138,0,ROUND(T3137*$E3138,0))),0),0)</f>
        <v>0</v>
      </c>
      <c r="U3139" s="5">
        <f ca="1">IF(AND($G3137,NOT(ISTEXT($G3136)),ISNUMBER(Poczatek),ISNUMBER(Koniec_Projekt)),IFERROR(IF(LataProjekcji=$F3138,IF(AND($G3138=$G3139,$F3138=$F3139),ROUND($D3137-SUM($K3139:T3139),0),ROUND(U3137*$E3138,0)),IF(LataProjekcji&gt;$F3138,0,ROUND(U3137*$E3138,0))),0),0)</f>
        <v>0</v>
      </c>
      <c r="V3139" s="5">
        <f ca="1">IF(AND($G3137,NOT(ISTEXT($G3136)),ISNUMBER(Poczatek),ISNUMBER(Koniec_Projekt)),IFERROR(IF(LataProjekcji=$F3138,IF(AND($G3138=$G3139,$F3138=$F3139),ROUND($D3137-SUM($K3139:U3139),0),ROUND(V3137*$E3138,0)),IF(LataProjekcji&gt;$F3138,0,ROUND(V3137*$E3138,0))),0),0)</f>
        <v>0</v>
      </c>
      <c r="W3139" s="5">
        <f ca="1">IF(AND($G3137,NOT(ISTEXT($G3136)),ISNUMBER(Poczatek),ISNUMBER(Koniec_Projekt)),IFERROR(IF(LataProjekcji=$F3138,IF(AND($G3138=$G3139,$F3138=$F3139),ROUND($D3137-SUM($K3139:V3139),0),ROUND(W3137*$E3138,0)),IF(LataProjekcji&gt;$F3138,0,ROUND(W3137*$E3138,0))),0),0)</f>
        <v>0</v>
      </c>
      <c r="X3139" s="5">
        <f ca="1">IF(AND($G3137,NOT(ISTEXT($G3136)),ISNUMBER(Poczatek),ISNUMBER(Koniec_Projekt)),IFERROR(IF(LataProjekcji=$F3138,IF(AND($G3138=$G3139,$F3138=$F3139),ROUND($D3137-SUM($K3139:W3139),0),ROUND(X3137*$E3138,0)),IF(LataProjekcji&gt;$F3138,0,ROUND(X3137*$E3138,0))),0),0)</f>
        <v>0</v>
      </c>
    </row>
    <row r="3140" spans="2:24" ht="12.75" hidden="1" thickBot="1">
      <c r="B3140" s="555" t="s">
        <v>804</v>
      </c>
      <c r="C3140" s="556"/>
      <c r="D3140" s="557">
        <f ca="1">IF(D3137&gt;10,ROUND((D3139-1)*E3138,0),E3138)</f>
        <v>0</v>
      </c>
      <c r="E3140" s="557">
        <f ca="1">D3137-D3140</f>
        <v>0</v>
      </c>
      <c r="F3140" s="556"/>
      <c r="G3140" s="556"/>
      <c r="H3140" s="556"/>
      <c r="I3140" s="556"/>
      <c r="J3140" s="556"/>
      <c r="K3140" s="556"/>
      <c r="L3140" s="556"/>
      <c r="M3140" s="556"/>
      <c r="N3140" s="556"/>
      <c r="O3140" s="556"/>
      <c r="P3140" s="556"/>
      <c r="Q3140" s="556"/>
      <c r="R3140" s="556"/>
      <c r="S3140" s="556"/>
      <c r="T3140" s="556"/>
      <c r="U3140" s="556"/>
      <c r="V3140" s="556"/>
      <c r="W3140" s="556"/>
      <c r="X3140" s="556"/>
    </row>
    <row r="3141" spans="2:24" ht="12.75" hidden="1" thickTop="1"/>
    <row r="3142" spans="2:24" ht="12.75" hidden="1" thickBot="1">
      <c r="B3142" s="558" t="str">
        <f ca="1">"nazwa ST: "&amp;B1993</f>
        <v>nazwa ST: 0</v>
      </c>
      <c r="C3142" s="558"/>
      <c r="D3142" s="559">
        <f>D1993</f>
        <v>352</v>
      </c>
      <c r="E3142" s="558"/>
      <c r="F3142" s="558"/>
      <c r="G3142" s="558"/>
      <c r="H3142" s="558"/>
      <c r="I3142" s="558"/>
      <c r="J3142" s="558"/>
      <c r="K3142" s="567" t="str">
        <f t="shared" ref="K3142:X3142" si="1827">LataProjekcji</f>
        <v>Uzupełnij dane</v>
      </c>
      <c r="L3142" s="567" t="str">
        <f t="shared" si="1827"/>
        <v/>
      </c>
      <c r="M3142" s="567" t="str">
        <f t="shared" si="1827"/>
        <v/>
      </c>
      <c r="N3142" s="567" t="str">
        <f t="shared" si="1827"/>
        <v/>
      </c>
      <c r="O3142" s="567" t="str">
        <f t="shared" si="1827"/>
        <v/>
      </c>
      <c r="P3142" s="567" t="str">
        <f t="shared" si="1827"/>
        <v/>
      </c>
      <c r="Q3142" s="567" t="str">
        <f t="shared" si="1827"/>
        <v/>
      </c>
      <c r="R3142" s="567" t="str">
        <f t="shared" si="1827"/>
        <v/>
      </c>
      <c r="S3142" s="567" t="str">
        <f t="shared" si="1827"/>
        <v/>
      </c>
      <c r="T3142" s="567" t="str">
        <f t="shared" si="1827"/>
        <v/>
      </c>
      <c r="U3142" s="567" t="str">
        <f t="shared" si="1827"/>
        <v/>
      </c>
      <c r="V3142" s="567" t="str">
        <f t="shared" si="1827"/>
        <v/>
      </c>
      <c r="W3142" s="567" t="str">
        <f t="shared" si="1827"/>
        <v/>
      </c>
      <c r="X3142" s="567" t="str">
        <f t="shared" si="1827"/>
        <v/>
      </c>
    </row>
    <row r="3143" spans="2:24" hidden="1">
      <c r="B3143" s="554" t="s">
        <v>805</v>
      </c>
      <c r="D3143" s="1">
        <f ca="1">D1994</f>
        <v>1900</v>
      </c>
      <c r="E3143" s="1">
        <f ca="1">E1994</f>
        <v>1</v>
      </c>
      <c r="F3143" s="1">
        <f ca="1">IF(D3144&gt;10,F1994,1)</f>
        <v>1</v>
      </c>
      <c r="G3143" s="553" t="str">
        <f ca="1">IF(ISBLANK(OFFSET($E$269,$D3142,0)),"brak daty",IF(D3144&gt;10,EDATE(OFFSET($E$269,$D3142,0),D3146),DATE(D3143,E3143,1)))</f>
        <v>brak daty</v>
      </c>
      <c r="H3143" s="566" t="b">
        <f ca="1">SUM(K3143:X3143)=D3146</f>
        <v>1</v>
      </c>
      <c r="I3143" s="1" t="s">
        <v>801</v>
      </c>
      <c r="K3143" s="5">
        <f ca="1">IF(AND($G3144,NOT(ISTEXT($G3143)),ISNUMBER(Poczatek),ISNUMBER(Koniec_Projekt)),IFERROR(IF($D3143=LataProjekcji,$F3143,IF($D3143&lt;LataProjekcji,IF((SUM(K3143)+12)&lt;$D3146,12,$D3146-SUM(K3143)),0)),0),0)</f>
        <v>0</v>
      </c>
      <c r="L3143" s="5">
        <f ca="1">IF(AND($G3144,NOT(ISTEXT($G3143)),ISNUMBER(Poczatek),ISNUMBER(Koniec_Projekt)),IFERROR(IF($D3143=LataProjekcji,$F3143,IF($D3143&lt;LataProjekcji,IF((SUM($K3143:K3143)+12)&lt;$D3146,12,$D3146-SUM($K3143:K3143)),0)),0),0)</f>
        <v>0</v>
      </c>
      <c r="M3143" s="5">
        <f ca="1">IF(AND($G3144,NOT(ISTEXT($G3143)),ISNUMBER(Poczatek),ISNUMBER(Koniec_Projekt)),IFERROR(IF($D3143=LataProjekcji,$F3143,IF($D3143&lt;LataProjekcji,IF((SUM($K3143:L3143)+12)&lt;$D3146,12,$D3146-SUM($K3143:L3143)),0)),0),0)</f>
        <v>0</v>
      </c>
      <c r="N3143" s="5">
        <f ca="1">IF(AND($G3144,NOT(ISTEXT($G3143)),ISNUMBER(Poczatek),ISNUMBER(Koniec_Projekt)),IFERROR(IF($D3143=LataProjekcji,$F3143,IF($D3143&lt;LataProjekcji,IF((SUM($K3143:M3143)+12)&lt;$D3146,12,$D3146-SUM($K3143:M3143)),0)),0),0)</f>
        <v>0</v>
      </c>
      <c r="O3143" s="5">
        <f ca="1">IF(AND($G3144,NOT(ISTEXT($G3143)),ISNUMBER(Poczatek),ISNUMBER(Koniec_Projekt)),IFERROR(IF($D3143=LataProjekcji,$F3143,IF($D3143&lt;LataProjekcji,IF((SUM($K3143:N3143)+12)&lt;$D3146,12,$D3146-SUM($K3143:N3143)),0)),0),0)</f>
        <v>0</v>
      </c>
      <c r="P3143" s="5">
        <f ca="1">IF(AND($G3144,NOT(ISTEXT($G3143)),ISNUMBER(Poczatek),ISNUMBER(Koniec_Projekt)),IFERROR(IF($D3143=LataProjekcji,$F3143,IF($D3143&lt;LataProjekcji,IF((SUM($K3143:O3143)+12)&lt;$D3146,12,$D3146-SUM($K3143:O3143)),0)),0),0)</f>
        <v>0</v>
      </c>
      <c r="Q3143" s="5">
        <f ca="1">IF(AND($G3144,NOT(ISTEXT($G3143)),ISNUMBER(Poczatek),ISNUMBER(Koniec_Projekt)),IFERROR(IF($D3143=LataProjekcji,$F3143,IF($D3143&lt;LataProjekcji,IF((SUM($K3143:P3143)+12)&lt;$D3146,12,$D3146-SUM($K3143:P3143)),0)),0),0)</f>
        <v>0</v>
      </c>
      <c r="R3143" s="5">
        <f ca="1">IF(AND($G3144,NOT(ISTEXT($G3143)),ISNUMBER(Poczatek),ISNUMBER(Koniec_Projekt)),IFERROR(IF($D3143=LataProjekcji,$F3143,IF($D3143&lt;LataProjekcji,IF((SUM($K3143:Q3143)+12)&lt;$D3146,12,$D3146-SUM($K3143:Q3143)),0)),0),0)</f>
        <v>0</v>
      </c>
      <c r="S3143" s="5">
        <f ca="1">IF(AND($G3144,NOT(ISTEXT($G3143)),ISNUMBER(Poczatek),ISNUMBER(Koniec_Projekt)),IFERROR(IF($D3143=LataProjekcji,$F3143,IF($D3143&lt;LataProjekcji,IF((SUM($K3143:R3143)+12)&lt;$D3146,12,$D3146-SUM($K3143:R3143)),0)),0),0)</f>
        <v>0</v>
      </c>
      <c r="T3143" s="5">
        <f ca="1">IF(AND($G3144,NOT(ISTEXT($G3143)),ISNUMBER(Poczatek),ISNUMBER(Koniec_Projekt)),IFERROR(IF($D3143=LataProjekcji,$F3143,IF($D3143&lt;LataProjekcji,IF((SUM($K3143:S3143)+12)&lt;$D3146,12,$D3146-SUM($K3143:S3143)),0)),0),0)</f>
        <v>0</v>
      </c>
      <c r="U3143" s="5">
        <f ca="1">IF(AND($G3144,NOT(ISTEXT($G3143)),ISNUMBER(Poczatek),ISNUMBER(Koniec_Projekt)),IFERROR(IF($D3143=LataProjekcji,$F3143,IF($D3143&lt;LataProjekcji,IF((SUM($K3143:T3143)+12)&lt;$D3146,12,$D3146-SUM($K3143:T3143)),0)),0),0)</f>
        <v>0</v>
      </c>
      <c r="V3143" s="5">
        <f ca="1">IF(AND($G3144,NOT(ISTEXT($G3143)),ISNUMBER(Poczatek),ISNUMBER(Koniec_Projekt)),IFERROR(IF($D3143=LataProjekcji,$F3143,IF($D3143&lt;LataProjekcji,IF((SUM($K3143:U3143)+12)&lt;$D3146,12,$D3146-SUM($K3143:U3143)),0)),0),0)</f>
        <v>0</v>
      </c>
      <c r="W3143" s="5">
        <f ca="1">IF(AND($G3144,NOT(ISTEXT($G3143)),ISNUMBER(Poczatek),ISNUMBER(Koniec_Projekt)),IFERROR(IF($D3143=LataProjekcji,$F3143,IF($D3143&lt;LataProjekcji,IF((SUM($K3143:V3143)+12)&lt;$D3146,12,$D3146-SUM($K3143:V3143)),0)),0),0)</f>
        <v>0</v>
      </c>
      <c r="X3143" s="5">
        <f ca="1">IF(AND($G3144,NOT(ISTEXT($G3143)),ISNUMBER(Poczatek),ISNUMBER(Koniec_Projekt)),IFERROR(IF($D3143=LataProjekcji,$F3143,IF($D3143&lt;LataProjekcji,IF((SUM($K3143:W3143)+12)&lt;$D3146,12,$D3146-SUM($K3143:W3143)),0)),0),0)</f>
        <v>0</v>
      </c>
    </row>
    <row r="3144" spans="2:24" hidden="1">
      <c r="B3144" s="554" t="s">
        <v>807</v>
      </c>
      <c r="D3144" s="5">
        <f ca="1">D1995</f>
        <v>0</v>
      </c>
      <c r="E3144" s="474">
        <f ca="1">E1995</f>
        <v>0</v>
      </c>
      <c r="F3144" s="474">
        <f ca="1">F1995</f>
        <v>0</v>
      </c>
      <c r="G3144" s="1" t="b">
        <f>NOT(ISBLANK(am_inneST))</f>
        <v>0</v>
      </c>
      <c r="H3144" s="566" t="b">
        <f ca="1">SUM(K3144:X3144)=E3146</f>
        <v>1</v>
      </c>
      <c r="I3144" s="1" t="s">
        <v>802</v>
      </c>
      <c r="K3144" s="565">
        <f ca="1">IF(AND($G3144,NOT(ISTEXT($G3143)),ISNUMBER(Poczatek),ISNUMBER(Koniec_Projekt)),IFERROR(IF($D3143=LataProjekcji,IF($F3143&gt;$E3146,$E3146,$F3143),IF($D3146&gt;=$E3146,(IF($D3143&lt;LataProjekcji,IF((SUM(J3144:$K3144)+12)&lt;$E3146,12,$E3146-SUM(J3144:$K3144)),0)),(IF($D3143&lt;LataProjekcji,IF((SUM(J3144:$K3144)+12)&lt;$D3146,12,$D3146-SUM(J3144:$K3144)),0)))),0),0)</f>
        <v>0</v>
      </c>
      <c r="L3144" s="565">
        <f ca="1">IF(AND($G3144,NOT(ISTEXT($G3143)),ISNUMBER(Poczatek),ISNUMBER(Koniec_Projekt)),IFERROR(IF($D3143=LataProjekcji,IF($F3143&gt;$E3146,$E3146,$F3143),IF($D3146&gt;=$E3146,(IF($D3143&lt;LataProjekcji,IF((SUM($K3144:K3144)+12)&lt;$E3146,12,$E3146-SUM($K3144:K3144)),0)),(IF($D3143&lt;LataProjekcji,IF((SUM($K3144:K3144)+12)&lt;$D3146,12,$D3146-SUM($K3144:K3144)),0)))),0),0)</f>
        <v>0</v>
      </c>
      <c r="M3144" s="565">
        <f ca="1">IF(AND($G3144,NOT(ISTEXT($G3143)),ISNUMBER(Poczatek),ISNUMBER(Koniec_Projekt)),IFERROR(IF($D3143=LataProjekcji,IF($F3143&gt;$E3146,$E3146,$F3143),IF($D3146&gt;=$E3146,(IF($D3143&lt;LataProjekcji,IF((SUM($K3144:L3144)+12)&lt;$E3146,12,$E3146-SUM($K3144:L3144)),0)),(IF($D3143&lt;LataProjekcji,IF((SUM($K3144:L3144)+12)&lt;$D3146,12,$D3146-SUM($K3144:L3144)),0)))),0),0)</f>
        <v>0</v>
      </c>
      <c r="N3144" s="565">
        <f ca="1">IF(AND($G3144,NOT(ISTEXT($G3143)),ISNUMBER(Poczatek),ISNUMBER(Koniec_Projekt)),IFERROR(IF($D3143=LataProjekcji,IF($F3143&gt;$E3146,$E3146,$F3143),IF($D3146&gt;=$E3146,(IF($D3143&lt;LataProjekcji,IF((SUM($K3144:M3144)+12)&lt;$E3146,12,$E3146-SUM($K3144:M3144)),0)),(IF($D3143&lt;LataProjekcji,IF((SUM($K3144:M3144)+12)&lt;$D3146,12,$D3146-SUM($K3144:M3144)),0)))),0),0)</f>
        <v>0</v>
      </c>
      <c r="O3144" s="565">
        <f ca="1">IF(AND($G3144,NOT(ISTEXT($G3143)),ISNUMBER(Poczatek),ISNUMBER(Koniec_Projekt)),IFERROR(IF($D3143=LataProjekcji,IF($F3143&gt;$E3146,$E3146,$F3143),IF($D3146&gt;=$E3146,(IF($D3143&lt;LataProjekcji,IF((SUM($K3144:N3144)+12)&lt;$E3146,12,$E3146-SUM($K3144:N3144)),0)),(IF($D3143&lt;LataProjekcji,IF((SUM($K3144:N3144)+12)&lt;$D3146,12,$D3146-SUM($K3144:N3144)),0)))),0),0)</f>
        <v>0</v>
      </c>
      <c r="P3144" s="565">
        <f ca="1">IF(AND($G3144,NOT(ISTEXT($G3143)),ISNUMBER(Poczatek),ISNUMBER(Koniec_Projekt)),IFERROR(IF($D3143=LataProjekcji,IF($F3143&gt;$E3146,$E3146,$F3143),IF($D3146&gt;=$E3146,(IF($D3143&lt;LataProjekcji,IF((SUM($K3144:O3144)+12)&lt;$E3146,12,$E3146-SUM($K3144:O3144)),0)),(IF($D3143&lt;LataProjekcji,IF((SUM($K3144:O3144)+12)&lt;$D3146,12,$D3146-SUM($K3144:O3144)),0)))),0),0)</f>
        <v>0</v>
      </c>
      <c r="Q3144" s="565">
        <f ca="1">IF(AND($G3144,NOT(ISTEXT($G3143)),ISNUMBER(Poczatek),ISNUMBER(Koniec_Projekt)),IFERROR(IF($D3143=LataProjekcji,IF($F3143&gt;$E3146,$E3146,$F3143),IF($D3146&gt;=$E3146,(IF($D3143&lt;LataProjekcji,IF((SUM($K3144:P3144)+12)&lt;$E3146,12,$E3146-SUM($K3144:P3144)),0)),(IF($D3143&lt;LataProjekcji,IF((SUM($K3144:P3144)+12)&lt;$D3146,12,$D3146-SUM($K3144:P3144)),0)))),0),0)</f>
        <v>0</v>
      </c>
      <c r="R3144" s="565">
        <f ca="1">IF(AND($G3144,NOT(ISTEXT($G3143)),ISNUMBER(Poczatek),ISNUMBER(Koniec_Projekt)),IFERROR(IF($D3143=LataProjekcji,IF($F3143&gt;$E3146,$E3146,$F3143),IF($D3146&gt;=$E3146,(IF($D3143&lt;LataProjekcji,IF((SUM($K3144:Q3144)+12)&lt;$E3146,12,$E3146-SUM($K3144:Q3144)),0)),(IF($D3143&lt;LataProjekcji,IF((SUM($K3144:Q3144)+12)&lt;$D3146,12,$D3146-SUM($K3144:Q3144)),0)))),0),0)</f>
        <v>0</v>
      </c>
      <c r="S3144" s="565">
        <f ca="1">IF(AND($G3144,NOT(ISTEXT($G3143)),ISNUMBER(Poczatek),ISNUMBER(Koniec_Projekt)),IFERROR(IF($D3143=LataProjekcji,IF($F3143&gt;$E3146,$E3146,$F3143),IF($D3146&gt;=$E3146,(IF($D3143&lt;LataProjekcji,IF((SUM($K3144:R3144)+12)&lt;$E3146,12,$E3146-SUM($K3144:R3144)),0)),(IF($D3143&lt;LataProjekcji,IF((SUM($K3144:R3144)+12)&lt;$D3146,12,$D3146-SUM($K3144:R3144)),0)))),0),0)</f>
        <v>0</v>
      </c>
      <c r="T3144" s="565">
        <f ca="1">IF(AND($G3144,NOT(ISTEXT($G3143)),ISNUMBER(Poczatek),ISNUMBER(Koniec_Projekt)),IFERROR(IF($D3143=LataProjekcji,IF($F3143&gt;$E3146,$E3146,$F3143),IF($D3146&gt;=$E3146,(IF($D3143&lt;LataProjekcji,IF((SUM($K3144:S3144)+12)&lt;$E3146,12,$E3146-SUM($K3144:S3144)),0)),(IF($D3143&lt;LataProjekcji,IF((SUM($K3144:S3144)+12)&lt;$D3146,12,$D3146-SUM($K3144:S3144)),0)))),0),0)</f>
        <v>0</v>
      </c>
      <c r="U3144" s="565">
        <f ca="1">IF(AND($G3144,NOT(ISTEXT($G3143)),ISNUMBER(Poczatek),ISNUMBER(Koniec_Projekt)),IFERROR(IF($D3143=LataProjekcji,IF($F3143&gt;$E3146,$E3146,$F3143),IF($D3146&gt;=$E3146,(IF($D3143&lt;LataProjekcji,IF((SUM($K3144:T3144)+12)&lt;$E3146,12,$E3146-SUM($K3144:T3144)),0)),(IF($D3143&lt;LataProjekcji,IF((SUM($K3144:T3144)+12)&lt;$D3146,12,$D3146-SUM($K3144:T3144)),0)))),0),0)</f>
        <v>0</v>
      </c>
      <c r="V3144" s="565">
        <f ca="1">IF(AND($G3144,NOT(ISTEXT($G3143)),ISNUMBER(Poczatek),ISNUMBER(Koniec_Projekt)),IFERROR(IF($D3143=LataProjekcji,IF($F3143&gt;$E3146,$E3146,$F3143),IF($D3146&gt;=$E3146,(IF($D3143&lt;LataProjekcji,IF((SUM($K3144:U3144)+12)&lt;$E3146,12,$E3146-SUM($K3144:U3144)),0)),(IF($D3143&lt;LataProjekcji,IF((SUM($K3144:U3144)+12)&lt;$D3146,12,$D3146-SUM($K3144:U3144)),0)))),0),0)</f>
        <v>0</v>
      </c>
      <c r="W3144" s="565">
        <f ca="1">IF(AND($G3144,NOT(ISTEXT($G3143)),ISNUMBER(Poczatek),ISNUMBER(Koniec_Projekt)),IFERROR(IF($D3143=LataProjekcji,IF($F3143&gt;$E3146,$E3146,$F3143),IF($D3146&gt;=$E3146,(IF($D3143&lt;LataProjekcji,IF((SUM($K3144:V3144)+12)&lt;$E3146,12,$E3146-SUM($K3144:V3144)),0)),(IF($D3143&lt;LataProjekcji,IF((SUM($K3144:V3144)+12)&lt;$D3146,12,$D3146-SUM($K3144:V3144)),0)))),0),0)</f>
        <v>0</v>
      </c>
      <c r="X3144" s="565">
        <f ca="1">IF(AND($G3144,NOT(ISTEXT($G3143)),ISNUMBER(Poczatek),ISNUMBER(Koniec_Projekt)),IFERROR(IF($D3143=LataProjekcji,IF($F3143&gt;$E3146,$E3146,$F3143),IF($D3146&gt;=$E3146,(IF($D3143&lt;LataProjekcji,IF((SUM($K3144:W3144)+12)&lt;$E3146,12,$E3146-SUM($K3144:W3144)),0)),(IF($D3143&lt;LataProjekcji,IF((SUM($K3144:W3144)+12)&lt;$D3146,12,$D3146-SUM($K3144:W3144)),0)))),0),0)</f>
        <v>0</v>
      </c>
    </row>
    <row r="3145" spans="2:24" hidden="1">
      <c r="B3145" s="554" t="s">
        <v>806</v>
      </c>
      <c r="D3145" s="474">
        <f ca="1">D1996</f>
        <v>0</v>
      </c>
      <c r="E3145" s="474">
        <f ca="1">IF(D3144&gt;10,ROUND(D3145/12,2),D3145)</f>
        <v>0</v>
      </c>
      <c r="F3145" s="552">
        <f>Koniec_Projekt</f>
        <v>0</v>
      </c>
      <c r="G3145" s="330">
        <f>Miesiac_Koniec_Projekt</f>
        <v>0</v>
      </c>
      <c r="H3145" s="566" t="b">
        <f ca="1">SUM(K3145:X3145)=D3144</f>
        <v>1</v>
      </c>
      <c r="I3145" s="1" t="s">
        <v>739</v>
      </c>
      <c r="K3145" s="256">
        <f ca="1">IF(AND($G3144,NOT(ISTEXT($G3143)),ISNUMBER(Poczatek),ISNUMBER(Koniec_Projekt)),IFERROR(IF(LataProjekcji=$F3146,ROUND($D3144,0),ROUND(K3143*$E3145,0)),0),0)</f>
        <v>0</v>
      </c>
      <c r="L3145" s="5">
        <f ca="1">IF(AND($G3144,NOT(ISTEXT($G3143)),ISNUMBER(Poczatek),ISNUMBER(Koniec_Projekt)),IFERROR(IF(LataProjekcji=$F3146,ROUND($D3144-SUM(K3145:$K3145),0),ROUND(L3143*$E3145,0)),0),0)</f>
        <v>0</v>
      </c>
      <c r="M3145" s="5">
        <f ca="1">IF(AND($G3144,NOT(ISTEXT($G3143)),ISNUMBER(Poczatek),ISNUMBER(Koniec_Projekt)),IFERROR(IF(LataProjekcji=$F3146,ROUND($D3144-SUM($K3145:L3145),0),ROUND(M3143*$E3145,0)),0),0)</f>
        <v>0</v>
      </c>
      <c r="N3145" s="5">
        <f ca="1">IF(AND($G3144,NOT(ISTEXT($G3143)),ISNUMBER(Poczatek),ISNUMBER(Koniec_Projekt)),IFERROR(IF(LataProjekcji=$F3146,ROUND($D3144-SUM($K3145:M3145),0),ROUND(N3143*$E3145,0)),0),0)</f>
        <v>0</v>
      </c>
      <c r="O3145" s="5">
        <f ca="1">IF(AND($G3144,NOT(ISTEXT($G3143)),ISNUMBER(Poczatek),ISNUMBER(Koniec_Projekt)),IFERROR(IF(LataProjekcji=$F3146,ROUND($D3144-SUM($K3145:N3145),0),ROUND(O3143*$E3145,0)),0),0)</f>
        <v>0</v>
      </c>
      <c r="P3145" s="5">
        <f ca="1">IF(AND($G3144,NOT(ISTEXT($G3143)),ISNUMBER(Poczatek),ISNUMBER(Koniec_Projekt)),IFERROR(IF(LataProjekcji=$F3146,ROUND($D3144-SUM($K3145:O3145),0),ROUND(P3143*$E3145,0)),0),0)</f>
        <v>0</v>
      </c>
      <c r="Q3145" s="5">
        <f ca="1">IF(AND($G3144,NOT(ISTEXT($G3143)),ISNUMBER(Poczatek),ISNUMBER(Koniec_Projekt)),IFERROR(IF(LataProjekcji=$F3146,ROUND($D3144-SUM($K3145:P3145),0),ROUND(Q3143*$E3145,0)),0),0)</f>
        <v>0</v>
      </c>
      <c r="R3145" s="5">
        <f ca="1">IF(AND($G3144,NOT(ISTEXT($G3143)),ISNUMBER(Poczatek),ISNUMBER(Koniec_Projekt)),IFERROR(IF(LataProjekcji=$F3146,ROUND($D3144-SUM($K3145:Q3145),0),ROUND(R3143*$E3145,0)),0),0)</f>
        <v>0</v>
      </c>
      <c r="S3145" s="5">
        <f ca="1">IF(AND($G3144,NOT(ISTEXT($G3143)),ISNUMBER(Poczatek),ISNUMBER(Koniec_Projekt)),IFERROR(IF(LataProjekcji=$F3146,ROUND($D3144-SUM($K3145:R3145),0),ROUND(S3143*$E3145,0)),0),0)</f>
        <v>0</v>
      </c>
      <c r="T3145" s="5">
        <f ca="1">IF(AND($G3144,NOT(ISTEXT($G3143)),ISNUMBER(Poczatek),ISNUMBER(Koniec_Projekt)),IFERROR(IF(LataProjekcji=$F3146,ROUND($D3144-SUM($K3145:S3145),0),ROUND(T3143*$E3145,0)),0),0)</f>
        <v>0</v>
      </c>
      <c r="U3145" s="5">
        <f ca="1">IF(AND($G3144,NOT(ISTEXT($G3143)),ISNUMBER(Poczatek),ISNUMBER(Koniec_Projekt)),IFERROR(IF(LataProjekcji=$F3146,ROUND($D3144-SUM($K3145:T3145),0),ROUND(U3143*$E3145,0)),0),0)</f>
        <v>0</v>
      </c>
      <c r="V3145" s="5">
        <f ca="1">IF(AND($G3144,NOT(ISTEXT($G3143)),ISNUMBER(Poczatek),ISNUMBER(Koniec_Projekt)),IFERROR(IF(LataProjekcji=$F3146,ROUND($D3144-SUM($K3145:U3145),0),ROUND(V3143*$E3145,0)),0),0)</f>
        <v>0</v>
      </c>
      <c r="W3145" s="5">
        <f ca="1">IF(AND($G3144,NOT(ISTEXT($G3143)),ISNUMBER(Poczatek),ISNUMBER(Koniec_Projekt)),IFERROR(IF(LataProjekcji=$F3146,ROUND($D3144-SUM($K3145:V3145),0),ROUND(W3143*$E3145,0)),0),0)</f>
        <v>0</v>
      </c>
      <c r="X3145" s="5">
        <f ca="1">IF(AND($G3144,NOT(ISTEXT($G3143)),ISNUMBER(Poczatek),ISNUMBER(Koniec_Projekt)),IFERROR(IF(LataProjekcji=$F3146,ROUND($D3144-SUM($K3145:W3145),0),ROUND(X3143*$E3145,0)),0),0)</f>
        <v>0</v>
      </c>
    </row>
    <row r="3146" spans="2:24" hidden="1">
      <c r="B3146" s="554" t="s">
        <v>803</v>
      </c>
      <c r="D3146" s="1">
        <f ca="1">IFERROR(ROUNDUP(D3144/E3145,0),0)</f>
        <v>0</v>
      </c>
      <c r="E3146" s="1">
        <f ca="1">IF(D3146=0,0,DATEDIF(DATE(D3143,E3143,1),DATE(F3145,G3145,1),"m"))</f>
        <v>0</v>
      </c>
      <c r="F3146" s="1" t="str">
        <f ca="1">IFERROR(YEAR(G3143),"brak daty")</f>
        <v>brak daty</v>
      </c>
      <c r="G3146" s="1" t="str">
        <f ca="1">IFERROR(MONTH(G3143),"brak daty")</f>
        <v>brak daty</v>
      </c>
      <c r="I3146" s="1" t="s">
        <v>444</v>
      </c>
      <c r="K3146" s="5">
        <f ca="1">IF(AND($G3144,NOT(ISTEXT($G3143)),ISNUMBER(Poczatek),ISNUMBER(Koniec_Projekt)),IFERROR(IF(LataProjekcji=$F3145,IF(AND($G3145=$G3146,$F3145=$F3146),ROUND($D3144-SUM($K3146),0),ROUND(K3144*$E3145,0)),IF(LataProjekcji&gt;$F3145,0,ROUND(K3144*$E3145,0))),0),0)</f>
        <v>0</v>
      </c>
      <c r="L3146" s="5">
        <f ca="1">IF(AND($G3144,NOT(ISTEXT($G3143)),ISNUMBER(Poczatek),ISNUMBER(Koniec_Projekt)),IFERROR(IF(LataProjekcji=$F3145,IF(AND($G3145=$G3146,$F3145=$F3146),ROUND($D3144-SUM($K3146:K3146),0),ROUND(L3144*$E3145,0)),IF(LataProjekcji&gt;$F3145,0,ROUND(L3144*$E3145,0))),0),0)</f>
        <v>0</v>
      </c>
      <c r="M3146" s="5">
        <f ca="1">IF(AND($G3144,NOT(ISTEXT($G3143)),ISNUMBER(Poczatek),ISNUMBER(Koniec_Projekt)),IFERROR(IF(LataProjekcji=$F3145,IF(AND($G3145=$G3146,$F3145=$F3146),ROUND($D3144-SUM($K3146:L3146),0),ROUND(M3144*$E3145,0)),IF(LataProjekcji&gt;$F3145,0,ROUND(M3144*$E3145,0))),0),0)</f>
        <v>0</v>
      </c>
      <c r="N3146" s="5">
        <f ca="1">IF(AND($G3144,NOT(ISTEXT($G3143)),ISNUMBER(Poczatek),ISNUMBER(Koniec_Projekt)),IFERROR(IF(LataProjekcji=$F3145,IF(AND($G3145=$G3146,$F3145=$F3146),ROUND($D3144-SUM($K3146:M3146),0),ROUND(N3144*$E3145,0)),IF(LataProjekcji&gt;$F3145,0,ROUND(N3144*$E3145,0))),0),0)</f>
        <v>0</v>
      </c>
      <c r="O3146" s="5">
        <f ca="1">IF(AND($G3144,NOT(ISTEXT($G3143)),ISNUMBER(Poczatek),ISNUMBER(Koniec_Projekt)),IFERROR(IF(LataProjekcji=$F3145,IF(AND($G3145=$G3146,$F3145=$F3146),ROUND($D3144-SUM($K3146:N3146),0),ROUND(O3144*$E3145,0)),IF(LataProjekcji&gt;$F3145,0,ROUND(O3144*$E3145,0))),0),0)</f>
        <v>0</v>
      </c>
      <c r="P3146" s="5">
        <f ca="1">IF(AND($G3144,NOT(ISTEXT($G3143)),ISNUMBER(Poczatek),ISNUMBER(Koniec_Projekt)),IFERROR(IF(LataProjekcji=$F3145,IF(AND($G3145=$G3146,$F3145=$F3146),ROUND($D3144-SUM($K3146:O3146),0),ROUND(P3144*$E3145,0)),IF(LataProjekcji&gt;$F3145,0,ROUND(P3144*$E3145,0))),0),0)</f>
        <v>0</v>
      </c>
      <c r="Q3146" s="5">
        <f ca="1">IF(AND($G3144,NOT(ISTEXT($G3143)),ISNUMBER(Poczatek),ISNUMBER(Koniec_Projekt)),IFERROR(IF(LataProjekcji=$F3145,IF(AND($G3145=$G3146,$F3145=$F3146),ROUND($D3144-SUM($K3146:P3146),0),ROUND(Q3144*$E3145,0)),IF(LataProjekcji&gt;$F3145,0,ROUND(Q3144*$E3145,0))),0),0)</f>
        <v>0</v>
      </c>
      <c r="R3146" s="5">
        <f ca="1">IF(AND($G3144,NOT(ISTEXT($G3143)),ISNUMBER(Poczatek),ISNUMBER(Koniec_Projekt)),IFERROR(IF(LataProjekcji=$F3145,IF(AND($G3145=$G3146,$F3145=$F3146),ROUND($D3144-SUM($K3146:Q3146),0),ROUND(R3144*$E3145,0)),IF(LataProjekcji&gt;$F3145,0,ROUND(R3144*$E3145,0))),0),0)</f>
        <v>0</v>
      </c>
      <c r="S3146" s="5">
        <f ca="1">IF(AND($G3144,NOT(ISTEXT($G3143)),ISNUMBER(Poczatek),ISNUMBER(Koniec_Projekt)),IFERROR(IF(LataProjekcji=$F3145,IF(AND($G3145=$G3146,$F3145=$F3146),ROUND($D3144-SUM($K3146:R3146),0),ROUND(S3144*$E3145,0)),IF(LataProjekcji&gt;$F3145,0,ROUND(S3144*$E3145,0))),0),0)</f>
        <v>0</v>
      </c>
      <c r="T3146" s="5">
        <f ca="1">IF(AND($G3144,NOT(ISTEXT($G3143)),ISNUMBER(Poczatek),ISNUMBER(Koniec_Projekt)),IFERROR(IF(LataProjekcji=$F3145,IF(AND($G3145=$G3146,$F3145=$F3146),ROUND($D3144-SUM($K3146:S3146),0),ROUND(T3144*$E3145,0)),IF(LataProjekcji&gt;$F3145,0,ROUND(T3144*$E3145,0))),0),0)</f>
        <v>0</v>
      </c>
      <c r="U3146" s="5">
        <f ca="1">IF(AND($G3144,NOT(ISTEXT($G3143)),ISNUMBER(Poczatek),ISNUMBER(Koniec_Projekt)),IFERROR(IF(LataProjekcji=$F3145,IF(AND($G3145=$G3146,$F3145=$F3146),ROUND($D3144-SUM($K3146:T3146),0),ROUND(U3144*$E3145,0)),IF(LataProjekcji&gt;$F3145,0,ROUND(U3144*$E3145,0))),0),0)</f>
        <v>0</v>
      </c>
      <c r="V3146" s="5">
        <f ca="1">IF(AND($G3144,NOT(ISTEXT($G3143)),ISNUMBER(Poczatek),ISNUMBER(Koniec_Projekt)),IFERROR(IF(LataProjekcji=$F3145,IF(AND($G3145=$G3146,$F3145=$F3146),ROUND($D3144-SUM($K3146:U3146),0),ROUND(V3144*$E3145,0)),IF(LataProjekcji&gt;$F3145,0,ROUND(V3144*$E3145,0))),0),0)</f>
        <v>0</v>
      </c>
      <c r="W3146" s="5">
        <f ca="1">IF(AND($G3144,NOT(ISTEXT($G3143)),ISNUMBER(Poczatek),ISNUMBER(Koniec_Projekt)),IFERROR(IF(LataProjekcji=$F3145,IF(AND($G3145=$G3146,$F3145=$F3146),ROUND($D3144-SUM($K3146:V3146),0),ROUND(W3144*$E3145,0)),IF(LataProjekcji&gt;$F3145,0,ROUND(W3144*$E3145,0))),0),0)</f>
        <v>0</v>
      </c>
      <c r="X3146" s="5">
        <f ca="1">IF(AND($G3144,NOT(ISTEXT($G3143)),ISNUMBER(Poczatek),ISNUMBER(Koniec_Projekt)),IFERROR(IF(LataProjekcji=$F3145,IF(AND($G3145=$G3146,$F3145=$F3146),ROUND($D3144-SUM($K3146:W3146),0),ROUND(X3144*$E3145,0)),IF(LataProjekcji&gt;$F3145,0,ROUND(X3144*$E3145,0))),0),0)</f>
        <v>0</v>
      </c>
    </row>
    <row r="3147" spans="2:24" ht="12.75" hidden="1" thickBot="1">
      <c r="B3147" s="555" t="s">
        <v>804</v>
      </c>
      <c r="C3147" s="556"/>
      <c r="D3147" s="557">
        <f ca="1">IF(D3144&gt;10,ROUND((D3146-1)*E3145,0),E3145)</f>
        <v>0</v>
      </c>
      <c r="E3147" s="557">
        <f ca="1">D3144-D3147</f>
        <v>0</v>
      </c>
      <c r="F3147" s="556"/>
      <c r="G3147" s="556"/>
      <c r="H3147" s="556"/>
      <c r="I3147" s="556"/>
      <c r="J3147" s="556"/>
      <c r="K3147" s="556"/>
      <c r="L3147" s="556"/>
      <c r="M3147" s="556"/>
      <c r="N3147" s="556"/>
      <c r="O3147" s="556"/>
      <c r="P3147" s="556"/>
      <c r="Q3147" s="556"/>
      <c r="R3147" s="556"/>
      <c r="S3147" s="556"/>
      <c r="T3147" s="556"/>
      <c r="U3147" s="556"/>
      <c r="V3147" s="556"/>
      <c r="W3147" s="556"/>
      <c r="X3147" s="556"/>
    </row>
    <row r="3148" spans="2:24" ht="12.75" hidden="1" thickTop="1"/>
    <row r="3149" spans="2:24" ht="12.75" hidden="1" thickBot="1">
      <c r="B3149" s="558" t="str">
        <f ca="1">"nazwa ST: "&amp;B2000</f>
        <v>nazwa ST: 0</v>
      </c>
      <c r="C3149" s="558"/>
      <c r="D3149" s="559">
        <f>D2000</f>
        <v>353</v>
      </c>
      <c r="E3149" s="558"/>
      <c r="F3149" s="558"/>
      <c r="G3149" s="558"/>
      <c r="H3149" s="558"/>
      <c r="I3149" s="558"/>
      <c r="J3149" s="558"/>
      <c r="K3149" s="567" t="str">
        <f t="shared" ref="K3149:X3149" si="1828">LataProjekcji</f>
        <v>Uzupełnij dane</v>
      </c>
      <c r="L3149" s="567" t="str">
        <f t="shared" si="1828"/>
        <v/>
      </c>
      <c r="M3149" s="567" t="str">
        <f t="shared" si="1828"/>
        <v/>
      </c>
      <c r="N3149" s="567" t="str">
        <f t="shared" si="1828"/>
        <v/>
      </c>
      <c r="O3149" s="567" t="str">
        <f t="shared" si="1828"/>
        <v/>
      </c>
      <c r="P3149" s="567" t="str">
        <f t="shared" si="1828"/>
        <v/>
      </c>
      <c r="Q3149" s="567" t="str">
        <f t="shared" si="1828"/>
        <v/>
      </c>
      <c r="R3149" s="567" t="str">
        <f t="shared" si="1828"/>
        <v/>
      </c>
      <c r="S3149" s="567" t="str">
        <f t="shared" si="1828"/>
        <v/>
      </c>
      <c r="T3149" s="567" t="str">
        <f t="shared" si="1828"/>
        <v/>
      </c>
      <c r="U3149" s="567" t="str">
        <f t="shared" si="1828"/>
        <v/>
      </c>
      <c r="V3149" s="567" t="str">
        <f t="shared" si="1828"/>
        <v/>
      </c>
      <c r="W3149" s="567" t="str">
        <f t="shared" si="1828"/>
        <v/>
      </c>
      <c r="X3149" s="567" t="str">
        <f t="shared" si="1828"/>
        <v/>
      </c>
    </row>
    <row r="3150" spans="2:24" hidden="1">
      <c r="B3150" s="554" t="s">
        <v>805</v>
      </c>
      <c r="D3150" s="1">
        <f ca="1">D2001</f>
        <v>1900</v>
      </c>
      <c r="E3150" s="1">
        <f ca="1">E2001</f>
        <v>1</v>
      </c>
      <c r="F3150" s="1">
        <f ca="1">IF(D3151&gt;10,F2001,1)</f>
        <v>1</v>
      </c>
      <c r="G3150" s="553" t="str">
        <f ca="1">IF(ISBLANK(OFFSET($E$269,$D3149,0)),"brak daty",IF(D3151&gt;10,EDATE(OFFSET($E$269,$D3149,0),D3153),DATE(D3150,E3150,1)))</f>
        <v>brak daty</v>
      </c>
      <c r="H3150" s="566" t="b">
        <f ca="1">SUM(K3150:X3150)=D3153</f>
        <v>1</v>
      </c>
      <c r="I3150" s="1" t="s">
        <v>801</v>
      </c>
      <c r="K3150" s="5">
        <f ca="1">IF(AND($G3151,NOT(ISTEXT($G3150)),ISNUMBER(Poczatek),ISNUMBER(Koniec_Projekt)),IFERROR(IF($D3150=LataProjekcji,$F3150,IF($D3150&lt;LataProjekcji,IF((SUM(K3150)+12)&lt;$D3153,12,$D3153-SUM(K3150)),0)),0),0)</f>
        <v>0</v>
      </c>
      <c r="L3150" s="5">
        <f ca="1">IF(AND($G3151,NOT(ISTEXT($G3150)),ISNUMBER(Poczatek),ISNUMBER(Koniec_Projekt)),IFERROR(IF($D3150=LataProjekcji,$F3150,IF($D3150&lt;LataProjekcji,IF((SUM($K3150:K3150)+12)&lt;$D3153,12,$D3153-SUM($K3150:K3150)),0)),0),0)</f>
        <v>0</v>
      </c>
      <c r="M3150" s="5">
        <f ca="1">IF(AND($G3151,NOT(ISTEXT($G3150)),ISNUMBER(Poczatek),ISNUMBER(Koniec_Projekt)),IFERROR(IF($D3150=LataProjekcji,$F3150,IF($D3150&lt;LataProjekcji,IF((SUM($K3150:L3150)+12)&lt;$D3153,12,$D3153-SUM($K3150:L3150)),0)),0),0)</f>
        <v>0</v>
      </c>
      <c r="N3150" s="5">
        <f ca="1">IF(AND($G3151,NOT(ISTEXT($G3150)),ISNUMBER(Poczatek),ISNUMBER(Koniec_Projekt)),IFERROR(IF($D3150=LataProjekcji,$F3150,IF($D3150&lt;LataProjekcji,IF((SUM($K3150:M3150)+12)&lt;$D3153,12,$D3153-SUM($K3150:M3150)),0)),0),0)</f>
        <v>0</v>
      </c>
      <c r="O3150" s="5">
        <f ca="1">IF(AND($G3151,NOT(ISTEXT($G3150)),ISNUMBER(Poczatek),ISNUMBER(Koniec_Projekt)),IFERROR(IF($D3150=LataProjekcji,$F3150,IF($D3150&lt;LataProjekcji,IF((SUM($K3150:N3150)+12)&lt;$D3153,12,$D3153-SUM($K3150:N3150)),0)),0),0)</f>
        <v>0</v>
      </c>
      <c r="P3150" s="5">
        <f ca="1">IF(AND($G3151,NOT(ISTEXT($G3150)),ISNUMBER(Poczatek),ISNUMBER(Koniec_Projekt)),IFERROR(IF($D3150=LataProjekcji,$F3150,IF($D3150&lt;LataProjekcji,IF((SUM($K3150:O3150)+12)&lt;$D3153,12,$D3153-SUM($K3150:O3150)),0)),0),0)</f>
        <v>0</v>
      </c>
      <c r="Q3150" s="5">
        <f ca="1">IF(AND($G3151,NOT(ISTEXT($G3150)),ISNUMBER(Poczatek),ISNUMBER(Koniec_Projekt)),IFERROR(IF($D3150=LataProjekcji,$F3150,IF($D3150&lt;LataProjekcji,IF((SUM($K3150:P3150)+12)&lt;$D3153,12,$D3153-SUM($K3150:P3150)),0)),0),0)</f>
        <v>0</v>
      </c>
      <c r="R3150" s="5">
        <f ca="1">IF(AND($G3151,NOT(ISTEXT($G3150)),ISNUMBER(Poczatek),ISNUMBER(Koniec_Projekt)),IFERROR(IF($D3150=LataProjekcji,$F3150,IF($D3150&lt;LataProjekcji,IF((SUM($K3150:Q3150)+12)&lt;$D3153,12,$D3153-SUM($K3150:Q3150)),0)),0),0)</f>
        <v>0</v>
      </c>
      <c r="S3150" s="5">
        <f ca="1">IF(AND($G3151,NOT(ISTEXT($G3150)),ISNUMBER(Poczatek),ISNUMBER(Koniec_Projekt)),IFERROR(IF($D3150=LataProjekcji,$F3150,IF($D3150&lt;LataProjekcji,IF((SUM($K3150:R3150)+12)&lt;$D3153,12,$D3153-SUM($K3150:R3150)),0)),0),0)</f>
        <v>0</v>
      </c>
      <c r="T3150" s="5">
        <f ca="1">IF(AND($G3151,NOT(ISTEXT($G3150)),ISNUMBER(Poczatek),ISNUMBER(Koniec_Projekt)),IFERROR(IF($D3150=LataProjekcji,$F3150,IF($D3150&lt;LataProjekcji,IF((SUM($K3150:S3150)+12)&lt;$D3153,12,$D3153-SUM($K3150:S3150)),0)),0),0)</f>
        <v>0</v>
      </c>
      <c r="U3150" s="5">
        <f ca="1">IF(AND($G3151,NOT(ISTEXT($G3150)),ISNUMBER(Poczatek),ISNUMBER(Koniec_Projekt)),IFERROR(IF($D3150=LataProjekcji,$F3150,IF($D3150&lt;LataProjekcji,IF((SUM($K3150:T3150)+12)&lt;$D3153,12,$D3153-SUM($K3150:T3150)),0)),0),0)</f>
        <v>0</v>
      </c>
      <c r="V3150" s="5">
        <f ca="1">IF(AND($G3151,NOT(ISTEXT($G3150)),ISNUMBER(Poczatek),ISNUMBER(Koniec_Projekt)),IFERROR(IF($D3150=LataProjekcji,$F3150,IF($D3150&lt;LataProjekcji,IF((SUM($K3150:U3150)+12)&lt;$D3153,12,$D3153-SUM($K3150:U3150)),0)),0),0)</f>
        <v>0</v>
      </c>
      <c r="W3150" s="5">
        <f ca="1">IF(AND($G3151,NOT(ISTEXT($G3150)),ISNUMBER(Poczatek),ISNUMBER(Koniec_Projekt)),IFERROR(IF($D3150=LataProjekcji,$F3150,IF($D3150&lt;LataProjekcji,IF((SUM($K3150:V3150)+12)&lt;$D3153,12,$D3153-SUM($K3150:V3150)),0)),0),0)</f>
        <v>0</v>
      </c>
      <c r="X3150" s="5">
        <f ca="1">IF(AND($G3151,NOT(ISTEXT($G3150)),ISNUMBER(Poczatek),ISNUMBER(Koniec_Projekt)),IFERROR(IF($D3150=LataProjekcji,$F3150,IF($D3150&lt;LataProjekcji,IF((SUM($K3150:W3150)+12)&lt;$D3153,12,$D3153-SUM($K3150:W3150)),0)),0),0)</f>
        <v>0</v>
      </c>
    </row>
    <row r="3151" spans="2:24" hidden="1">
      <c r="B3151" s="554" t="s">
        <v>807</v>
      </c>
      <c r="D3151" s="5">
        <f ca="1">D2002</f>
        <v>0</v>
      </c>
      <c r="E3151" s="474">
        <f ca="1">E2002</f>
        <v>0</v>
      </c>
      <c r="F3151" s="474">
        <f ca="1">F2002</f>
        <v>0</v>
      </c>
      <c r="G3151" s="1" t="b">
        <f>NOT(ISBLANK(am_inneST))</f>
        <v>0</v>
      </c>
      <c r="H3151" s="566" t="b">
        <f ca="1">SUM(K3151:X3151)=E3153</f>
        <v>1</v>
      </c>
      <c r="I3151" s="1" t="s">
        <v>802</v>
      </c>
      <c r="K3151" s="565">
        <f ca="1">IF(AND($G3151,NOT(ISTEXT($G3150)),ISNUMBER(Poczatek),ISNUMBER(Koniec_Projekt)),IFERROR(IF($D3150=LataProjekcji,IF($F3150&gt;$E3153,$E3153,$F3150),IF($D3153&gt;=$E3153,(IF($D3150&lt;LataProjekcji,IF((SUM(J3151:$K3151)+12)&lt;$E3153,12,$E3153-SUM(J3151:$K3151)),0)),(IF($D3150&lt;LataProjekcji,IF((SUM(J3151:$K3151)+12)&lt;$D3153,12,$D3153-SUM(J3151:$K3151)),0)))),0),0)</f>
        <v>0</v>
      </c>
      <c r="L3151" s="565">
        <f ca="1">IF(AND($G3151,NOT(ISTEXT($G3150)),ISNUMBER(Poczatek),ISNUMBER(Koniec_Projekt)),IFERROR(IF($D3150=LataProjekcji,IF($F3150&gt;$E3153,$E3153,$F3150),IF($D3153&gt;=$E3153,(IF($D3150&lt;LataProjekcji,IF((SUM($K3151:K3151)+12)&lt;$E3153,12,$E3153-SUM($K3151:K3151)),0)),(IF($D3150&lt;LataProjekcji,IF((SUM($K3151:K3151)+12)&lt;$D3153,12,$D3153-SUM($K3151:K3151)),0)))),0),0)</f>
        <v>0</v>
      </c>
      <c r="M3151" s="565">
        <f ca="1">IF(AND($G3151,NOT(ISTEXT($G3150)),ISNUMBER(Poczatek),ISNUMBER(Koniec_Projekt)),IFERROR(IF($D3150=LataProjekcji,IF($F3150&gt;$E3153,$E3153,$F3150),IF($D3153&gt;=$E3153,(IF($D3150&lt;LataProjekcji,IF((SUM($K3151:L3151)+12)&lt;$E3153,12,$E3153-SUM($K3151:L3151)),0)),(IF($D3150&lt;LataProjekcji,IF((SUM($K3151:L3151)+12)&lt;$D3153,12,$D3153-SUM($K3151:L3151)),0)))),0),0)</f>
        <v>0</v>
      </c>
      <c r="N3151" s="565">
        <f ca="1">IF(AND($G3151,NOT(ISTEXT($G3150)),ISNUMBER(Poczatek),ISNUMBER(Koniec_Projekt)),IFERROR(IF($D3150=LataProjekcji,IF($F3150&gt;$E3153,$E3153,$F3150),IF($D3153&gt;=$E3153,(IF($D3150&lt;LataProjekcji,IF((SUM($K3151:M3151)+12)&lt;$E3153,12,$E3153-SUM($K3151:M3151)),0)),(IF($D3150&lt;LataProjekcji,IF((SUM($K3151:M3151)+12)&lt;$D3153,12,$D3153-SUM($K3151:M3151)),0)))),0),0)</f>
        <v>0</v>
      </c>
      <c r="O3151" s="565">
        <f ca="1">IF(AND($G3151,NOT(ISTEXT($G3150)),ISNUMBER(Poczatek),ISNUMBER(Koniec_Projekt)),IFERROR(IF($D3150=LataProjekcji,IF($F3150&gt;$E3153,$E3153,$F3150),IF($D3153&gt;=$E3153,(IF($D3150&lt;LataProjekcji,IF((SUM($K3151:N3151)+12)&lt;$E3153,12,$E3153-SUM($K3151:N3151)),0)),(IF($D3150&lt;LataProjekcji,IF((SUM($K3151:N3151)+12)&lt;$D3153,12,$D3153-SUM($K3151:N3151)),0)))),0),0)</f>
        <v>0</v>
      </c>
      <c r="P3151" s="565">
        <f ca="1">IF(AND($G3151,NOT(ISTEXT($G3150)),ISNUMBER(Poczatek),ISNUMBER(Koniec_Projekt)),IFERROR(IF($D3150=LataProjekcji,IF($F3150&gt;$E3153,$E3153,$F3150),IF($D3153&gt;=$E3153,(IF($D3150&lt;LataProjekcji,IF((SUM($K3151:O3151)+12)&lt;$E3153,12,$E3153-SUM($K3151:O3151)),0)),(IF($D3150&lt;LataProjekcji,IF((SUM($K3151:O3151)+12)&lt;$D3153,12,$D3153-SUM($K3151:O3151)),0)))),0),0)</f>
        <v>0</v>
      </c>
      <c r="Q3151" s="565">
        <f ca="1">IF(AND($G3151,NOT(ISTEXT($G3150)),ISNUMBER(Poczatek),ISNUMBER(Koniec_Projekt)),IFERROR(IF($D3150=LataProjekcji,IF($F3150&gt;$E3153,$E3153,$F3150),IF($D3153&gt;=$E3153,(IF($D3150&lt;LataProjekcji,IF((SUM($K3151:P3151)+12)&lt;$E3153,12,$E3153-SUM($K3151:P3151)),0)),(IF($D3150&lt;LataProjekcji,IF((SUM($K3151:P3151)+12)&lt;$D3153,12,$D3153-SUM($K3151:P3151)),0)))),0),0)</f>
        <v>0</v>
      </c>
      <c r="R3151" s="565">
        <f ca="1">IF(AND($G3151,NOT(ISTEXT($G3150)),ISNUMBER(Poczatek),ISNUMBER(Koniec_Projekt)),IFERROR(IF($D3150=LataProjekcji,IF($F3150&gt;$E3153,$E3153,$F3150),IF($D3153&gt;=$E3153,(IF($D3150&lt;LataProjekcji,IF((SUM($K3151:Q3151)+12)&lt;$E3153,12,$E3153-SUM($K3151:Q3151)),0)),(IF($D3150&lt;LataProjekcji,IF((SUM($K3151:Q3151)+12)&lt;$D3153,12,$D3153-SUM($K3151:Q3151)),0)))),0),0)</f>
        <v>0</v>
      </c>
      <c r="S3151" s="565">
        <f ca="1">IF(AND($G3151,NOT(ISTEXT($G3150)),ISNUMBER(Poczatek),ISNUMBER(Koniec_Projekt)),IFERROR(IF($D3150=LataProjekcji,IF($F3150&gt;$E3153,$E3153,$F3150),IF($D3153&gt;=$E3153,(IF($D3150&lt;LataProjekcji,IF((SUM($K3151:R3151)+12)&lt;$E3153,12,$E3153-SUM($K3151:R3151)),0)),(IF($D3150&lt;LataProjekcji,IF((SUM($K3151:R3151)+12)&lt;$D3153,12,$D3153-SUM($K3151:R3151)),0)))),0),0)</f>
        <v>0</v>
      </c>
      <c r="T3151" s="565">
        <f ca="1">IF(AND($G3151,NOT(ISTEXT($G3150)),ISNUMBER(Poczatek),ISNUMBER(Koniec_Projekt)),IFERROR(IF($D3150=LataProjekcji,IF($F3150&gt;$E3153,$E3153,$F3150),IF($D3153&gt;=$E3153,(IF($D3150&lt;LataProjekcji,IF((SUM($K3151:S3151)+12)&lt;$E3153,12,$E3153-SUM($K3151:S3151)),0)),(IF($D3150&lt;LataProjekcji,IF((SUM($K3151:S3151)+12)&lt;$D3153,12,$D3153-SUM($K3151:S3151)),0)))),0),0)</f>
        <v>0</v>
      </c>
      <c r="U3151" s="565">
        <f ca="1">IF(AND($G3151,NOT(ISTEXT($G3150)),ISNUMBER(Poczatek),ISNUMBER(Koniec_Projekt)),IFERROR(IF($D3150=LataProjekcji,IF($F3150&gt;$E3153,$E3153,$F3150),IF($D3153&gt;=$E3153,(IF($D3150&lt;LataProjekcji,IF((SUM($K3151:T3151)+12)&lt;$E3153,12,$E3153-SUM($K3151:T3151)),0)),(IF($D3150&lt;LataProjekcji,IF((SUM($K3151:T3151)+12)&lt;$D3153,12,$D3153-SUM($K3151:T3151)),0)))),0),0)</f>
        <v>0</v>
      </c>
      <c r="V3151" s="565">
        <f ca="1">IF(AND($G3151,NOT(ISTEXT($G3150)),ISNUMBER(Poczatek),ISNUMBER(Koniec_Projekt)),IFERROR(IF($D3150=LataProjekcji,IF($F3150&gt;$E3153,$E3153,$F3150),IF($D3153&gt;=$E3153,(IF($D3150&lt;LataProjekcji,IF((SUM($K3151:U3151)+12)&lt;$E3153,12,$E3153-SUM($K3151:U3151)),0)),(IF($D3150&lt;LataProjekcji,IF((SUM($K3151:U3151)+12)&lt;$D3153,12,$D3153-SUM($K3151:U3151)),0)))),0),0)</f>
        <v>0</v>
      </c>
      <c r="W3151" s="565">
        <f ca="1">IF(AND($G3151,NOT(ISTEXT($G3150)),ISNUMBER(Poczatek),ISNUMBER(Koniec_Projekt)),IFERROR(IF($D3150=LataProjekcji,IF($F3150&gt;$E3153,$E3153,$F3150),IF($D3153&gt;=$E3153,(IF($D3150&lt;LataProjekcji,IF((SUM($K3151:V3151)+12)&lt;$E3153,12,$E3153-SUM($K3151:V3151)),0)),(IF($D3150&lt;LataProjekcji,IF((SUM($K3151:V3151)+12)&lt;$D3153,12,$D3153-SUM($K3151:V3151)),0)))),0),0)</f>
        <v>0</v>
      </c>
      <c r="X3151" s="565">
        <f ca="1">IF(AND($G3151,NOT(ISTEXT($G3150)),ISNUMBER(Poczatek),ISNUMBER(Koniec_Projekt)),IFERROR(IF($D3150=LataProjekcji,IF($F3150&gt;$E3153,$E3153,$F3150),IF($D3153&gt;=$E3153,(IF($D3150&lt;LataProjekcji,IF((SUM($K3151:W3151)+12)&lt;$E3153,12,$E3153-SUM($K3151:W3151)),0)),(IF($D3150&lt;LataProjekcji,IF((SUM($K3151:W3151)+12)&lt;$D3153,12,$D3153-SUM($K3151:W3151)),0)))),0),0)</f>
        <v>0</v>
      </c>
    </row>
    <row r="3152" spans="2:24" hidden="1">
      <c r="B3152" s="554" t="s">
        <v>806</v>
      </c>
      <c r="D3152" s="474">
        <f ca="1">D2003</f>
        <v>0</v>
      </c>
      <c r="E3152" s="474">
        <f ca="1">IF(D3151&gt;10,ROUND(D3152/12,2),D3152)</f>
        <v>0</v>
      </c>
      <c r="F3152" s="552">
        <f>Koniec_Projekt</f>
        <v>0</v>
      </c>
      <c r="G3152" s="330">
        <f>Miesiac_Koniec_Projekt</f>
        <v>0</v>
      </c>
      <c r="H3152" s="566" t="b">
        <f ca="1">SUM(K3152:X3152)=D3151</f>
        <v>1</v>
      </c>
      <c r="I3152" s="1" t="s">
        <v>739</v>
      </c>
      <c r="K3152" s="256">
        <f ca="1">IF(AND($G3151,NOT(ISTEXT($G3150)),ISNUMBER(Poczatek),ISNUMBER(Koniec_Projekt)),IFERROR(IF(LataProjekcji=$F3153,ROUND($D3151,0),ROUND(K3150*$E3152,0)),0),0)</f>
        <v>0</v>
      </c>
      <c r="L3152" s="5">
        <f ca="1">IF(AND($G3151,NOT(ISTEXT($G3150)),ISNUMBER(Poczatek),ISNUMBER(Koniec_Projekt)),IFERROR(IF(LataProjekcji=$F3153,ROUND($D3151-SUM(K3152:$K3152),0),ROUND(L3150*$E3152,0)),0),0)</f>
        <v>0</v>
      </c>
      <c r="M3152" s="5">
        <f ca="1">IF(AND($G3151,NOT(ISTEXT($G3150)),ISNUMBER(Poczatek),ISNUMBER(Koniec_Projekt)),IFERROR(IF(LataProjekcji=$F3153,ROUND($D3151-SUM($K3152:L3152),0),ROUND(M3150*$E3152,0)),0),0)</f>
        <v>0</v>
      </c>
      <c r="N3152" s="5">
        <f ca="1">IF(AND($G3151,NOT(ISTEXT($G3150)),ISNUMBER(Poczatek),ISNUMBER(Koniec_Projekt)),IFERROR(IF(LataProjekcji=$F3153,ROUND($D3151-SUM($K3152:M3152),0),ROUND(N3150*$E3152,0)),0),0)</f>
        <v>0</v>
      </c>
      <c r="O3152" s="5">
        <f ca="1">IF(AND($G3151,NOT(ISTEXT($G3150)),ISNUMBER(Poczatek),ISNUMBER(Koniec_Projekt)),IFERROR(IF(LataProjekcji=$F3153,ROUND($D3151-SUM($K3152:N3152),0),ROUND(O3150*$E3152,0)),0),0)</f>
        <v>0</v>
      </c>
      <c r="P3152" s="5">
        <f ca="1">IF(AND($G3151,NOT(ISTEXT($G3150)),ISNUMBER(Poczatek),ISNUMBER(Koniec_Projekt)),IFERROR(IF(LataProjekcji=$F3153,ROUND($D3151-SUM($K3152:O3152),0),ROUND(P3150*$E3152,0)),0),0)</f>
        <v>0</v>
      </c>
      <c r="Q3152" s="5">
        <f ca="1">IF(AND($G3151,NOT(ISTEXT($G3150)),ISNUMBER(Poczatek),ISNUMBER(Koniec_Projekt)),IFERROR(IF(LataProjekcji=$F3153,ROUND($D3151-SUM($K3152:P3152),0),ROUND(Q3150*$E3152,0)),0),0)</f>
        <v>0</v>
      </c>
      <c r="R3152" s="5">
        <f ca="1">IF(AND($G3151,NOT(ISTEXT($G3150)),ISNUMBER(Poczatek),ISNUMBER(Koniec_Projekt)),IFERROR(IF(LataProjekcji=$F3153,ROUND($D3151-SUM($K3152:Q3152),0),ROUND(R3150*$E3152,0)),0),0)</f>
        <v>0</v>
      </c>
      <c r="S3152" s="5">
        <f ca="1">IF(AND($G3151,NOT(ISTEXT($G3150)),ISNUMBER(Poczatek),ISNUMBER(Koniec_Projekt)),IFERROR(IF(LataProjekcji=$F3153,ROUND($D3151-SUM($K3152:R3152),0),ROUND(S3150*$E3152,0)),0),0)</f>
        <v>0</v>
      </c>
      <c r="T3152" s="5">
        <f ca="1">IF(AND($G3151,NOT(ISTEXT($G3150)),ISNUMBER(Poczatek),ISNUMBER(Koniec_Projekt)),IFERROR(IF(LataProjekcji=$F3153,ROUND($D3151-SUM($K3152:S3152),0),ROUND(T3150*$E3152,0)),0),0)</f>
        <v>0</v>
      </c>
      <c r="U3152" s="5">
        <f ca="1">IF(AND($G3151,NOT(ISTEXT($G3150)),ISNUMBER(Poczatek),ISNUMBER(Koniec_Projekt)),IFERROR(IF(LataProjekcji=$F3153,ROUND($D3151-SUM($K3152:T3152),0),ROUND(U3150*$E3152,0)),0),0)</f>
        <v>0</v>
      </c>
      <c r="V3152" s="5">
        <f ca="1">IF(AND($G3151,NOT(ISTEXT($G3150)),ISNUMBER(Poczatek),ISNUMBER(Koniec_Projekt)),IFERROR(IF(LataProjekcji=$F3153,ROUND($D3151-SUM($K3152:U3152),0),ROUND(V3150*$E3152,0)),0),0)</f>
        <v>0</v>
      </c>
      <c r="W3152" s="5">
        <f ca="1">IF(AND($G3151,NOT(ISTEXT($G3150)),ISNUMBER(Poczatek),ISNUMBER(Koniec_Projekt)),IFERROR(IF(LataProjekcji=$F3153,ROUND($D3151-SUM($K3152:V3152),0),ROUND(W3150*$E3152,0)),0),0)</f>
        <v>0</v>
      </c>
      <c r="X3152" s="5">
        <f ca="1">IF(AND($G3151,NOT(ISTEXT($G3150)),ISNUMBER(Poczatek),ISNUMBER(Koniec_Projekt)),IFERROR(IF(LataProjekcji=$F3153,ROUND($D3151-SUM($K3152:W3152),0),ROUND(X3150*$E3152,0)),0),0)</f>
        <v>0</v>
      </c>
    </row>
    <row r="3153" spans="2:24" hidden="1">
      <c r="B3153" s="554" t="s">
        <v>803</v>
      </c>
      <c r="D3153" s="1">
        <f ca="1">IFERROR(ROUNDUP(D3151/E3152,0),0)</f>
        <v>0</v>
      </c>
      <c r="E3153" s="1">
        <f ca="1">IF(D3153=0,0,DATEDIF(DATE(D3150,E3150,1),DATE(F3152,G3152,1),"m"))</f>
        <v>0</v>
      </c>
      <c r="F3153" s="1" t="str">
        <f ca="1">IFERROR(YEAR(G3150),"brak daty")</f>
        <v>brak daty</v>
      </c>
      <c r="G3153" s="1" t="str">
        <f ca="1">IFERROR(MONTH(G3150),"brak daty")</f>
        <v>brak daty</v>
      </c>
      <c r="I3153" s="1" t="s">
        <v>444</v>
      </c>
      <c r="K3153" s="5">
        <f ca="1">IF(AND($G3151,NOT(ISTEXT($G3150)),ISNUMBER(Poczatek),ISNUMBER(Koniec_Projekt)),IFERROR(IF(LataProjekcji=$F3152,IF(AND($G3152=$G3153,$F3152=$F3153),ROUND($D3151-SUM($K3153),0),ROUND(K3151*$E3152,0)),IF(LataProjekcji&gt;$F3152,0,ROUND(K3151*$E3152,0))),0),0)</f>
        <v>0</v>
      </c>
      <c r="L3153" s="5">
        <f ca="1">IF(AND($G3151,NOT(ISTEXT($G3150)),ISNUMBER(Poczatek),ISNUMBER(Koniec_Projekt)),IFERROR(IF(LataProjekcji=$F3152,IF(AND($G3152=$G3153,$F3152=$F3153),ROUND($D3151-SUM($K3153:K3153),0),ROUND(L3151*$E3152,0)),IF(LataProjekcji&gt;$F3152,0,ROUND(L3151*$E3152,0))),0),0)</f>
        <v>0</v>
      </c>
      <c r="M3153" s="5">
        <f ca="1">IF(AND($G3151,NOT(ISTEXT($G3150)),ISNUMBER(Poczatek),ISNUMBER(Koniec_Projekt)),IFERROR(IF(LataProjekcji=$F3152,IF(AND($G3152=$G3153,$F3152=$F3153),ROUND($D3151-SUM($K3153:L3153),0),ROUND(M3151*$E3152,0)),IF(LataProjekcji&gt;$F3152,0,ROUND(M3151*$E3152,0))),0),0)</f>
        <v>0</v>
      </c>
      <c r="N3153" s="5">
        <f ca="1">IF(AND($G3151,NOT(ISTEXT($G3150)),ISNUMBER(Poczatek),ISNUMBER(Koniec_Projekt)),IFERROR(IF(LataProjekcji=$F3152,IF(AND($G3152=$G3153,$F3152=$F3153),ROUND($D3151-SUM($K3153:M3153),0),ROUND(N3151*$E3152,0)),IF(LataProjekcji&gt;$F3152,0,ROUND(N3151*$E3152,0))),0),0)</f>
        <v>0</v>
      </c>
      <c r="O3153" s="5">
        <f ca="1">IF(AND($G3151,NOT(ISTEXT($G3150)),ISNUMBER(Poczatek),ISNUMBER(Koniec_Projekt)),IFERROR(IF(LataProjekcji=$F3152,IF(AND($G3152=$G3153,$F3152=$F3153),ROUND($D3151-SUM($K3153:N3153),0),ROUND(O3151*$E3152,0)),IF(LataProjekcji&gt;$F3152,0,ROUND(O3151*$E3152,0))),0),0)</f>
        <v>0</v>
      </c>
      <c r="P3153" s="5">
        <f ca="1">IF(AND($G3151,NOT(ISTEXT($G3150)),ISNUMBER(Poczatek),ISNUMBER(Koniec_Projekt)),IFERROR(IF(LataProjekcji=$F3152,IF(AND($G3152=$G3153,$F3152=$F3153),ROUND($D3151-SUM($K3153:O3153),0),ROUND(P3151*$E3152,0)),IF(LataProjekcji&gt;$F3152,0,ROUND(P3151*$E3152,0))),0),0)</f>
        <v>0</v>
      </c>
      <c r="Q3153" s="5">
        <f ca="1">IF(AND($G3151,NOT(ISTEXT($G3150)),ISNUMBER(Poczatek),ISNUMBER(Koniec_Projekt)),IFERROR(IF(LataProjekcji=$F3152,IF(AND($G3152=$G3153,$F3152=$F3153),ROUND($D3151-SUM($K3153:P3153),0),ROUND(Q3151*$E3152,0)),IF(LataProjekcji&gt;$F3152,0,ROUND(Q3151*$E3152,0))),0),0)</f>
        <v>0</v>
      </c>
      <c r="R3153" s="5">
        <f ca="1">IF(AND($G3151,NOT(ISTEXT($G3150)),ISNUMBER(Poczatek),ISNUMBER(Koniec_Projekt)),IFERROR(IF(LataProjekcji=$F3152,IF(AND($G3152=$G3153,$F3152=$F3153),ROUND($D3151-SUM($K3153:Q3153),0),ROUND(R3151*$E3152,0)),IF(LataProjekcji&gt;$F3152,0,ROUND(R3151*$E3152,0))),0),0)</f>
        <v>0</v>
      </c>
      <c r="S3153" s="5">
        <f ca="1">IF(AND($G3151,NOT(ISTEXT($G3150)),ISNUMBER(Poczatek),ISNUMBER(Koniec_Projekt)),IFERROR(IF(LataProjekcji=$F3152,IF(AND($G3152=$G3153,$F3152=$F3153),ROUND($D3151-SUM($K3153:R3153),0),ROUND(S3151*$E3152,0)),IF(LataProjekcji&gt;$F3152,0,ROUND(S3151*$E3152,0))),0),0)</f>
        <v>0</v>
      </c>
      <c r="T3153" s="5">
        <f ca="1">IF(AND($G3151,NOT(ISTEXT($G3150)),ISNUMBER(Poczatek),ISNUMBER(Koniec_Projekt)),IFERROR(IF(LataProjekcji=$F3152,IF(AND($G3152=$G3153,$F3152=$F3153),ROUND($D3151-SUM($K3153:S3153),0),ROUND(T3151*$E3152,0)),IF(LataProjekcji&gt;$F3152,0,ROUND(T3151*$E3152,0))),0),0)</f>
        <v>0</v>
      </c>
      <c r="U3153" s="5">
        <f ca="1">IF(AND($G3151,NOT(ISTEXT($G3150)),ISNUMBER(Poczatek),ISNUMBER(Koniec_Projekt)),IFERROR(IF(LataProjekcji=$F3152,IF(AND($G3152=$G3153,$F3152=$F3153),ROUND($D3151-SUM($K3153:T3153),0),ROUND(U3151*$E3152,0)),IF(LataProjekcji&gt;$F3152,0,ROUND(U3151*$E3152,0))),0),0)</f>
        <v>0</v>
      </c>
      <c r="V3153" s="5">
        <f ca="1">IF(AND($G3151,NOT(ISTEXT($G3150)),ISNUMBER(Poczatek),ISNUMBER(Koniec_Projekt)),IFERROR(IF(LataProjekcji=$F3152,IF(AND($G3152=$G3153,$F3152=$F3153),ROUND($D3151-SUM($K3153:U3153),0),ROUND(V3151*$E3152,0)),IF(LataProjekcji&gt;$F3152,0,ROUND(V3151*$E3152,0))),0),0)</f>
        <v>0</v>
      </c>
      <c r="W3153" s="5">
        <f ca="1">IF(AND($G3151,NOT(ISTEXT($G3150)),ISNUMBER(Poczatek),ISNUMBER(Koniec_Projekt)),IFERROR(IF(LataProjekcji=$F3152,IF(AND($G3152=$G3153,$F3152=$F3153),ROUND($D3151-SUM($K3153:V3153),0),ROUND(W3151*$E3152,0)),IF(LataProjekcji&gt;$F3152,0,ROUND(W3151*$E3152,0))),0),0)</f>
        <v>0</v>
      </c>
      <c r="X3153" s="5">
        <f ca="1">IF(AND($G3151,NOT(ISTEXT($G3150)),ISNUMBER(Poczatek),ISNUMBER(Koniec_Projekt)),IFERROR(IF(LataProjekcji=$F3152,IF(AND($G3152=$G3153,$F3152=$F3153),ROUND($D3151-SUM($K3153:W3153),0),ROUND(X3151*$E3152,0)),IF(LataProjekcji&gt;$F3152,0,ROUND(X3151*$E3152,0))),0),0)</f>
        <v>0</v>
      </c>
    </row>
    <row r="3154" spans="2:24" ht="12.75" hidden="1" thickBot="1">
      <c r="B3154" s="555" t="s">
        <v>804</v>
      </c>
      <c r="C3154" s="556"/>
      <c r="D3154" s="557">
        <f ca="1">IF(D3151&gt;10,ROUND((D3153-1)*E3152,0),E3152)</f>
        <v>0</v>
      </c>
      <c r="E3154" s="557">
        <f ca="1">D3151-D3154</f>
        <v>0</v>
      </c>
      <c r="F3154" s="556"/>
      <c r="G3154" s="556"/>
      <c r="H3154" s="556"/>
      <c r="I3154" s="556"/>
      <c r="J3154" s="556"/>
      <c r="K3154" s="556"/>
      <c r="L3154" s="556"/>
      <c r="M3154" s="556"/>
      <c r="N3154" s="556"/>
      <c r="O3154" s="556"/>
      <c r="P3154" s="556"/>
      <c r="Q3154" s="556"/>
      <c r="R3154" s="556"/>
      <c r="S3154" s="556"/>
      <c r="T3154" s="556"/>
      <c r="U3154" s="556"/>
      <c r="V3154" s="556"/>
      <c r="W3154" s="556"/>
      <c r="X3154" s="556"/>
    </row>
    <row r="3155" spans="2:24" ht="12.75" hidden="1" thickTop="1"/>
    <row r="3156" spans="2:24" ht="12.75" hidden="1" thickBot="1">
      <c r="B3156" s="558" t="str">
        <f ca="1">"nazwa ST: "&amp;B2007</f>
        <v>nazwa ST: 0</v>
      </c>
      <c r="C3156" s="558"/>
      <c r="D3156" s="559">
        <f>D2007</f>
        <v>354</v>
      </c>
      <c r="E3156" s="558"/>
      <c r="F3156" s="558"/>
      <c r="G3156" s="558"/>
      <c r="H3156" s="558"/>
      <c r="I3156" s="558"/>
      <c r="J3156" s="558"/>
      <c r="K3156" s="567" t="str">
        <f t="shared" ref="K3156:X3156" si="1829">LataProjekcji</f>
        <v>Uzupełnij dane</v>
      </c>
      <c r="L3156" s="567" t="str">
        <f t="shared" si="1829"/>
        <v/>
      </c>
      <c r="M3156" s="567" t="str">
        <f t="shared" si="1829"/>
        <v/>
      </c>
      <c r="N3156" s="567" t="str">
        <f t="shared" si="1829"/>
        <v/>
      </c>
      <c r="O3156" s="567" t="str">
        <f t="shared" si="1829"/>
        <v/>
      </c>
      <c r="P3156" s="567" t="str">
        <f t="shared" si="1829"/>
        <v/>
      </c>
      <c r="Q3156" s="567" t="str">
        <f t="shared" si="1829"/>
        <v/>
      </c>
      <c r="R3156" s="567" t="str">
        <f t="shared" si="1829"/>
        <v/>
      </c>
      <c r="S3156" s="567" t="str">
        <f t="shared" si="1829"/>
        <v/>
      </c>
      <c r="T3156" s="567" t="str">
        <f t="shared" si="1829"/>
        <v/>
      </c>
      <c r="U3156" s="567" t="str">
        <f t="shared" si="1829"/>
        <v/>
      </c>
      <c r="V3156" s="567" t="str">
        <f t="shared" si="1829"/>
        <v/>
      </c>
      <c r="W3156" s="567" t="str">
        <f t="shared" si="1829"/>
        <v/>
      </c>
      <c r="X3156" s="567" t="str">
        <f t="shared" si="1829"/>
        <v/>
      </c>
    </row>
    <row r="3157" spans="2:24" hidden="1">
      <c r="B3157" s="554" t="s">
        <v>805</v>
      </c>
      <c r="D3157" s="1">
        <f ca="1">D2008</f>
        <v>1900</v>
      </c>
      <c r="E3157" s="1">
        <f ca="1">E2008</f>
        <v>1</v>
      </c>
      <c r="F3157" s="1">
        <f ca="1">IF(D3158&gt;10,F2008,1)</f>
        <v>1</v>
      </c>
      <c r="G3157" s="553" t="str">
        <f ca="1">IF(ISBLANK(OFFSET($E$269,$D3156,0)),"brak daty",IF(D3158&gt;10,EDATE(OFFSET($E$269,$D3156,0),D3160),DATE(D3157,E3157,1)))</f>
        <v>brak daty</v>
      </c>
      <c r="H3157" s="566" t="b">
        <f ca="1">SUM(K3157:X3157)=D3160</f>
        <v>1</v>
      </c>
      <c r="I3157" s="1" t="s">
        <v>801</v>
      </c>
      <c r="K3157" s="5">
        <f ca="1">IF(AND($G3158,NOT(ISTEXT($G3157)),ISNUMBER(Poczatek),ISNUMBER(Koniec_Projekt)),IFERROR(IF($D3157=LataProjekcji,$F3157,IF($D3157&lt;LataProjekcji,IF((SUM(K3157)+12)&lt;$D3160,12,$D3160-SUM(K3157)),0)),0),0)</f>
        <v>0</v>
      </c>
      <c r="L3157" s="5">
        <f ca="1">IF(AND($G3158,NOT(ISTEXT($G3157)),ISNUMBER(Poczatek),ISNUMBER(Koniec_Projekt)),IFERROR(IF($D3157=LataProjekcji,$F3157,IF($D3157&lt;LataProjekcji,IF((SUM($K3157:K3157)+12)&lt;$D3160,12,$D3160-SUM($K3157:K3157)),0)),0),0)</f>
        <v>0</v>
      </c>
      <c r="M3157" s="5">
        <f ca="1">IF(AND($G3158,NOT(ISTEXT($G3157)),ISNUMBER(Poczatek),ISNUMBER(Koniec_Projekt)),IFERROR(IF($D3157=LataProjekcji,$F3157,IF($D3157&lt;LataProjekcji,IF((SUM($K3157:L3157)+12)&lt;$D3160,12,$D3160-SUM($K3157:L3157)),0)),0),0)</f>
        <v>0</v>
      </c>
      <c r="N3157" s="5">
        <f ca="1">IF(AND($G3158,NOT(ISTEXT($G3157)),ISNUMBER(Poczatek),ISNUMBER(Koniec_Projekt)),IFERROR(IF($D3157=LataProjekcji,$F3157,IF($D3157&lt;LataProjekcji,IF((SUM($K3157:M3157)+12)&lt;$D3160,12,$D3160-SUM($K3157:M3157)),0)),0),0)</f>
        <v>0</v>
      </c>
      <c r="O3157" s="5">
        <f ca="1">IF(AND($G3158,NOT(ISTEXT($G3157)),ISNUMBER(Poczatek),ISNUMBER(Koniec_Projekt)),IFERROR(IF($D3157=LataProjekcji,$F3157,IF($D3157&lt;LataProjekcji,IF((SUM($K3157:N3157)+12)&lt;$D3160,12,$D3160-SUM($K3157:N3157)),0)),0),0)</f>
        <v>0</v>
      </c>
      <c r="P3157" s="5">
        <f ca="1">IF(AND($G3158,NOT(ISTEXT($G3157)),ISNUMBER(Poczatek),ISNUMBER(Koniec_Projekt)),IFERROR(IF($D3157=LataProjekcji,$F3157,IF($D3157&lt;LataProjekcji,IF((SUM($K3157:O3157)+12)&lt;$D3160,12,$D3160-SUM($K3157:O3157)),0)),0),0)</f>
        <v>0</v>
      </c>
      <c r="Q3157" s="5">
        <f ca="1">IF(AND($G3158,NOT(ISTEXT($G3157)),ISNUMBER(Poczatek),ISNUMBER(Koniec_Projekt)),IFERROR(IF($D3157=LataProjekcji,$F3157,IF($D3157&lt;LataProjekcji,IF((SUM($K3157:P3157)+12)&lt;$D3160,12,$D3160-SUM($K3157:P3157)),0)),0),0)</f>
        <v>0</v>
      </c>
      <c r="R3157" s="5">
        <f ca="1">IF(AND($G3158,NOT(ISTEXT($G3157)),ISNUMBER(Poczatek),ISNUMBER(Koniec_Projekt)),IFERROR(IF($D3157=LataProjekcji,$F3157,IF($D3157&lt;LataProjekcji,IF((SUM($K3157:Q3157)+12)&lt;$D3160,12,$D3160-SUM($K3157:Q3157)),0)),0),0)</f>
        <v>0</v>
      </c>
      <c r="S3157" s="5">
        <f ca="1">IF(AND($G3158,NOT(ISTEXT($G3157)),ISNUMBER(Poczatek),ISNUMBER(Koniec_Projekt)),IFERROR(IF($D3157=LataProjekcji,$F3157,IF($D3157&lt;LataProjekcji,IF((SUM($K3157:R3157)+12)&lt;$D3160,12,$D3160-SUM($K3157:R3157)),0)),0),0)</f>
        <v>0</v>
      </c>
      <c r="T3157" s="5">
        <f ca="1">IF(AND($G3158,NOT(ISTEXT($G3157)),ISNUMBER(Poczatek),ISNUMBER(Koniec_Projekt)),IFERROR(IF($D3157=LataProjekcji,$F3157,IF($D3157&lt;LataProjekcji,IF((SUM($K3157:S3157)+12)&lt;$D3160,12,$D3160-SUM($K3157:S3157)),0)),0),0)</f>
        <v>0</v>
      </c>
      <c r="U3157" s="5">
        <f ca="1">IF(AND($G3158,NOT(ISTEXT($G3157)),ISNUMBER(Poczatek),ISNUMBER(Koniec_Projekt)),IFERROR(IF($D3157=LataProjekcji,$F3157,IF($D3157&lt;LataProjekcji,IF((SUM($K3157:T3157)+12)&lt;$D3160,12,$D3160-SUM($K3157:T3157)),0)),0),0)</f>
        <v>0</v>
      </c>
      <c r="V3157" s="5">
        <f ca="1">IF(AND($G3158,NOT(ISTEXT($G3157)),ISNUMBER(Poczatek),ISNUMBER(Koniec_Projekt)),IFERROR(IF($D3157=LataProjekcji,$F3157,IF($D3157&lt;LataProjekcji,IF((SUM($K3157:U3157)+12)&lt;$D3160,12,$D3160-SUM($K3157:U3157)),0)),0),0)</f>
        <v>0</v>
      </c>
      <c r="W3157" s="5">
        <f ca="1">IF(AND($G3158,NOT(ISTEXT($G3157)),ISNUMBER(Poczatek),ISNUMBER(Koniec_Projekt)),IFERROR(IF($D3157=LataProjekcji,$F3157,IF($D3157&lt;LataProjekcji,IF((SUM($K3157:V3157)+12)&lt;$D3160,12,$D3160-SUM($K3157:V3157)),0)),0),0)</f>
        <v>0</v>
      </c>
      <c r="X3157" s="5">
        <f ca="1">IF(AND($G3158,NOT(ISTEXT($G3157)),ISNUMBER(Poczatek),ISNUMBER(Koniec_Projekt)),IFERROR(IF($D3157=LataProjekcji,$F3157,IF($D3157&lt;LataProjekcji,IF((SUM($K3157:W3157)+12)&lt;$D3160,12,$D3160-SUM($K3157:W3157)),0)),0),0)</f>
        <v>0</v>
      </c>
    </row>
    <row r="3158" spans="2:24" hidden="1">
      <c r="B3158" s="554" t="s">
        <v>807</v>
      </c>
      <c r="D3158" s="5">
        <f ca="1">D2009</f>
        <v>0</v>
      </c>
      <c r="E3158" s="474">
        <f ca="1">E2009</f>
        <v>0</v>
      </c>
      <c r="F3158" s="474">
        <f ca="1">F2009</f>
        <v>0</v>
      </c>
      <c r="G3158" s="1" t="b">
        <f>NOT(ISBLANK(am_inneST))</f>
        <v>0</v>
      </c>
      <c r="H3158" s="566" t="b">
        <f ca="1">SUM(K3158:X3158)=E3160</f>
        <v>1</v>
      </c>
      <c r="I3158" s="1" t="s">
        <v>802</v>
      </c>
      <c r="K3158" s="565">
        <f ca="1">IF(AND($G3158,NOT(ISTEXT($G3157)),ISNUMBER(Poczatek),ISNUMBER(Koniec_Projekt)),IFERROR(IF($D3157=LataProjekcji,IF($F3157&gt;$E3160,$E3160,$F3157),IF($D3160&gt;=$E3160,(IF($D3157&lt;LataProjekcji,IF((SUM(J3158:$K3158)+12)&lt;$E3160,12,$E3160-SUM(J3158:$K3158)),0)),(IF($D3157&lt;LataProjekcji,IF((SUM(J3158:$K3158)+12)&lt;$D3160,12,$D3160-SUM(J3158:$K3158)),0)))),0),0)</f>
        <v>0</v>
      </c>
      <c r="L3158" s="565">
        <f ca="1">IF(AND($G3158,NOT(ISTEXT($G3157)),ISNUMBER(Poczatek),ISNUMBER(Koniec_Projekt)),IFERROR(IF($D3157=LataProjekcji,IF($F3157&gt;$E3160,$E3160,$F3157),IF($D3160&gt;=$E3160,(IF($D3157&lt;LataProjekcji,IF((SUM($K3158:K3158)+12)&lt;$E3160,12,$E3160-SUM($K3158:K3158)),0)),(IF($D3157&lt;LataProjekcji,IF((SUM($K3158:K3158)+12)&lt;$D3160,12,$D3160-SUM($K3158:K3158)),0)))),0),0)</f>
        <v>0</v>
      </c>
      <c r="M3158" s="565">
        <f ca="1">IF(AND($G3158,NOT(ISTEXT($G3157)),ISNUMBER(Poczatek),ISNUMBER(Koniec_Projekt)),IFERROR(IF($D3157=LataProjekcji,IF($F3157&gt;$E3160,$E3160,$F3157),IF($D3160&gt;=$E3160,(IF($D3157&lt;LataProjekcji,IF((SUM($K3158:L3158)+12)&lt;$E3160,12,$E3160-SUM($K3158:L3158)),0)),(IF($D3157&lt;LataProjekcji,IF((SUM($K3158:L3158)+12)&lt;$D3160,12,$D3160-SUM($K3158:L3158)),0)))),0),0)</f>
        <v>0</v>
      </c>
      <c r="N3158" s="565">
        <f ca="1">IF(AND($G3158,NOT(ISTEXT($G3157)),ISNUMBER(Poczatek),ISNUMBER(Koniec_Projekt)),IFERROR(IF($D3157=LataProjekcji,IF($F3157&gt;$E3160,$E3160,$F3157),IF($D3160&gt;=$E3160,(IF($D3157&lt;LataProjekcji,IF((SUM($K3158:M3158)+12)&lt;$E3160,12,$E3160-SUM($K3158:M3158)),0)),(IF($D3157&lt;LataProjekcji,IF((SUM($K3158:M3158)+12)&lt;$D3160,12,$D3160-SUM($K3158:M3158)),0)))),0),0)</f>
        <v>0</v>
      </c>
      <c r="O3158" s="565">
        <f ca="1">IF(AND($G3158,NOT(ISTEXT($G3157)),ISNUMBER(Poczatek),ISNUMBER(Koniec_Projekt)),IFERROR(IF($D3157=LataProjekcji,IF($F3157&gt;$E3160,$E3160,$F3157),IF($D3160&gt;=$E3160,(IF($D3157&lt;LataProjekcji,IF((SUM($K3158:N3158)+12)&lt;$E3160,12,$E3160-SUM($K3158:N3158)),0)),(IF($D3157&lt;LataProjekcji,IF((SUM($K3158:N3158)+12)&lt;$D3160,12,$D3160-SUM($K3158:N3158)),0)))),0),0)</f>
        <v>0</v>
      </c>
      <c r="P3158" s="565">
        <f ca="1">IF(AND($G3158,NOT(ISTEXT($G3157)),ISNUMBER(Poczatek),ISNUMBER(Koniec_Projekt)),IFERROR(IF($D3157=LataProjekcji,IF($F3157&gt;$E3160,$E3160,$F3157),IF($D3160&gt;=$E3160,(IF($D3157&lt;LataProjekcji,IF((SUM($K3158:O3158)+12)&lt;$E3160,12,$E3160-SUM($K3158:O3158)),0)),(IF($D3157&lt;LataProjekcji,IF((SUM($K3158:O3158)+12)&lt;$D3160,12,$D3160-SUM($K3158:O3158)),0)))),0),0)</f>
        <v>0</v>
      </c>
      <c r="Q3158" s="565">
        <f ca="1">IF(AND($G3158,NOT(ISTEXT($G3157)),ISNUMBER(Poczatek),ISNUMBER(Koniec_Projekt)),IFERROR(IF($D3157=LataProjekcji,IF($F3157&gt;$E3160,$E3160,$F3157),IF($D3160&gt;=$E3160,(IF($D3157&lt;LataProjekcji,IF((SUM($K3158:P3158)+12)&lt;$E3160,12,$E3160-SUM($K3158:P3158)),0)),(IF($D3157&lt;LataProjekcji,IF((SUM($K3158:P3158)+12)&lt;$D3160,12,$D3160-SUM($K3158:P3158)),0)))),0),0)</f>
        <v>0</v>
      </c>
      <c r="R3158" s="565">
        <f ca="1">IF(AND($G3158,NOT(ISTEXT($G3157)),ISNUMBER(Poczatek),ISNUMBER(Koniec_Projekt)),IFERROR(IF($D3157=LataProjekcji,IF($F3157&gt;$E3160,$E3160,$F3157),IF($D3160&gt;=$E3160,(IF($D3157&lt;LataProjekcji,IF((SUM($K3158:Q3158)+12)&lt;$E3160,12,$E3160-SUM($K3158:Q3158)),0)),(IF($D3157&lt;LataProjekcji,IF((SUM($K3158:Q3158)+12)&lt;$D3160,12,$D3160-SUM($K3158:Q3158)),0)))),0),0)</f>
        <v>0</v>
      </c>
      <c r="S3158" s="565">
        <f ca="1">IF(AND($G3158,NOT(ISTEXT($G3157)),ISNUMBER(Poczatek),ISNUMBER(Koniec_Projekt)),IFERROR(IF($D3157=LataProjekcji,IF($F3157&gt;$E3160,$E3160,$F3157),IF($D3160&gt;=$E3160,(IF($D3157&lt;LataProjekcji,IF((SUM($K3158:R3158)+12)&lt;$E3160,12,$E3160-SUM($K3158:R3158)),0)),(IF($D3157&lt;LataProjekcji,IF((SUM($K3158:R3158)+12)&lt;$D3160,12,$D3160-SUM($K3158:R3158)),0)))),0),0)</f>
        <v>0</v>
      </c>
      <c r="T3158" s="565">
        <f ca="1">IF(AND($G3158,NOT(ISTEXT($G3157)),ISNUMBER(Poczatek),ISNUMBER(Koniec_Projekt)),IFERROR(IF($D3157=LataProjekcji,IF($F3157&gt;$E3160,$E3160,$F3157),IF($D3160&gt;=$E3160,(IF($D3157&lt;LataProjekcji,IF((SUM($K3158:S3158)+12)&lt;$E3160,12,$E3160-SUM($K3158:S3158)),0)),(IF($D3157&lt;LataProjekcji,IF((SUM($K3158:S3158)+12)&lt;$D3160,12,$D3160-SUM($K3158:S3158)),0)))),0),0)</f>
        <v>0</v>
      </c>
      <c r="U3158" s="565">
        <f ca="1">IF(AND($G3158,NOT(ISTEXT($G3157)),ISNUMBER(Poczatek),ISNUMBER(Koniec_Projekt)),IFERROR(IF($D3157=LataProjekcji,IF($F3157&gt;$E3160,$E3160,$F3157),IF($D3160&gt;=$E3160,(IF($D3157&lt;LataProjekcji,IF((SUM($K3158:T3158)+12)&lt;$E3160,12,$E3160-SUM($K3158:T3158)),0)),(IF($D3157&lt;LataProjekcji,IF((SUM($K3158:T3158)+12)&lt;$D3160,12,$D3160-SUM($K3158:T3158)),0)))),0),0)</f>
        <v>0</v>
      </c>
      <c r="V3158" s="565">
        <f ca="1">IF(AND($G3158,NOT(ISTEXT($G3157)),ISNUMBER(Poczatek),ISNUMBER(Koniec_Projekt)),IFERROR(IF($D3157=LataProjekcji,IF($F3157&gt;$E3160,$E3160,$F3157),IF($D3160&gt;=$E3160,(IF($D3157&lt;LataProjekcji,IF((SUM($K3158:U3158)+12)&lt;$E3160,12,$E3160-SUM($K3158:U3158)),0)),(IF($D3157&lt;LataProjekcji,IF((SUM($K3158:U3158)+12)&lt;$D3160,12,$D3160-SUM($K3158:U3158)),0)))),0),0)</f>
        <v>0</v>
      </c>
      <c r="W3158" s="565">
        <f ca="1">IF(AND($G3158,NOT(ISTEXT($G3157)),ISNUMBER(Poczatek),ISNUMBER(Koniec_Projekt)),IFERROR(IF($D3157=LataProjekcji,IF($F3157&gt;$E3160,$E3160,$F3157),IF($D3160&gt;=$E3160,(IF($D3157&lt;LataProjekcji,IF((SUM($K3158:V3158)+12)&lt;$E3160,12,$E3160-SUM($K3158:V3158)),0)),(IF($D3157&lt;LataProjekcji,IF((SUM($K3158:V3158)+12)&lt;$D3160,12,$D3160-SUM($K3158:V3158)),0)))),0),0)</f>
        <v>0</v>
      </c>
      <c r="X3158" s="565">
        <f ca="1">IF(AND($G3158,NOT(ISTEXT($G3157)),ISNUMBER(Poczatek),ISNUMBER(Koniec_Projekt)),IFERROR(IF($D3157=LataProjekcji,IF($F3157&gt;$E3160,$E3160,$F3157),IF($D3160&gt;=$E3160,(IF($D3157&lt;LataProjekcji,IF((SUM($K3158:W3158)+12)&lt;$E3160,12,$E3160-SUM($K3158:W3158)),0)),(IF($D3157&lt;LataProjekcji,IF((SUM($K3158:W3158)+12)&lt;$D3160,12,$D3160-SUM($K3158:W3158)),0)))),0),0)</f>
        <v>0</v>
      </c>
    </row>
    <row r="3159" spans="2:24" hidden="1">
      <c r="B3159" s="554" t="s">
        <v>806</v>
      </c>
      <c r="D3159" s="474">
        <f ca="1">D2010</f>
        <v>0</v>
      </c>
      <c r="E3159" s="474">
        <f ca="1">IF(D3158&gt;10,ROUND(D3159/12,2),D3159)</f>
        <v>0</v>
      </c>
      <c r="F3159" s="552">
        <f>Koniec_Projekt</f>
        <v>0</v>
      </c>
      <c r="G3159" s="330">
        <f>Miesiac_Koniec_Projekt</f>
        <v>0</v>
      </c>
      <c r="H3159" s="566" t="b">
        <f ca="1">SUM(K3159:X3159)=D3158</f>
        <v>1</v>
      </c>
      <c r="I3159" s="1" t="s">
        <v>739</v>
      </c>
      <c r="K3159" s="256">
        <f ca="1">IF(AND($G3158,NOT(ISTEXT($G3157)),ISNUMBER(Poczatek),ISNUMBER(Koniec_Projekt)),IFERROR(IF(LataProjekcji=$F3160,ROUND($D3158,0),ROUND(K3157*$E3159,0)),0),0)</f>
        <v>0</v>
      </c>
      <c r="L3159" s="5">
        <f ca="1">IF(AND($G3158,NOT(ISTEXT($G3157)),ISNUMBER(Poczatek),ISNUMBER(Koniec_Projekt)),IFERROR(IF(LataProjekcji=$F3160,ROUND($D3158-SUM(K3159:$K3159),0),ROUND(L3157*$E3159,0)),0),0)</f>
        <v>0</v>
      </c>
      <c r="M3159" s="5">
        <f ca="1">IF(AND($G3158,NOT(ISTEXT($G3157)),ISNUMBER(Poczatek),ISNUMBER(Koniec_Projekt)),IFERROR(IF(LataProjekcji=$F3160,ROUND($D3158-SUM($K3159:L3159),0),ROUND(M3157*$E3159,0)),0),0)</f>
        <v>0</v>
      </c>
      <c r="N3159" s="5">
        <f ca="1">IF(AND($G3158,NOT(ISTEXT($G3157)),ISNUMBER(Poczatek),ISNUMBER(Koniec_Projekt)),IFERROR(IF(LataProjekcji=$F3160,ROUND($D3158-SUM($K3159:M3159),0),ROUND(N3157*$E3159,0)),0),0)</f>
        <v>0</v>
      </c>
      <c r="O3159" s="5">
        <f ca="1">IF(AND($G3158,NOT(ISTEXT($G3157)),ISNUMBER(Poczatek),ISNUMBER(Koniec_Projekt)),IFERROR(IF(LataProjekcji=$F3160,ROUND($D3158-SUM($K3159:N3159),0),ROUND(O3157*$E3159,0)),0),0)</f>
        <v>0</v>
      </c>
      <c r="P3159" s="5">
        <f ca="1">IF(AND($G3158,NOT(ISTEXT($G3157)),ISNUMBER(Poczatek),ISNUMBER(Koniec_Projekt)),IFERROR(IF(LataProjekcji=$F3160,ROUND($D3158-SUM($K3159:O3159),0),ROUND(P3157*$E3159,0)),0),0)</f>
        <v>0</v>
      </c>
      <c r="Q3159" s="5">
        <f ca="1">IF(AND($G3158,NOT(ISTEXT($G3157)),ISNUMBER(Poczatek),ISNUMBER(Koniec_Projekt)),IFERROR(IF(LataProjekcji=$F3160,ROUND($D3158-SUM($K3159:P3159),0),ROUND(Q3157*$E3159,0)),0),0)</f>
        <v>0</v>
      </c>
      <c r="R3159" s="5">
        <f ca="1">IF(AND($G3158,NOT(ISTEXT($G3157)),ISNUMBER(Poczatek),ISNUMBER(Koniec_Projekt)),IFERROR(IF(LataProjekcji=$F3160,ROUND($D3158-SUM($K3159:Q3159),0),ROUND(R3157*$E3159,0)),0),0)</f>
        <v>0</v>
      </c>
      <c r="S3159" s="5">
        <f ca="1">IF(AND($G3158,NOT(ISTEXT($G3157)),ISNUMBER(Poczatek),ISNUMBER(Koniec_Projekt)),IFERROR(IF(LataProjekcji=$F3160,ROUND($D3158-SUM($K3159:R3159),0),ROUND(S3157*$E3159,0)),0),0)</f>
        <v>0</v>
      </c>
      <c r="T3159" s="5">
        <f ca="1">IF(AND($G3158,NOT(ISTEXT($G3157)),ISNUMBER(Poczatek),ISNUMBER(Koniec_Projekt)),IFERROR(IF(LataProjekcji=$F3160,ROUND($D3158-SUM($K3159:S3159),0),ROUND(T3157*$E3159,0)),0),0)</f>
        <v>0</v>
      </c>
      <c r="U3159" s="5">
        <f ca="1">IF(AND($G3158,NOT(ISTEXT($G3157)),ISNUMBER(Poczatek),ISNUMBER(Koniec_Projekt)),IFERROR(IF(LataProjekcji=$F3160,ROUND($D3158-SUM($K3159:T3159),0),ROUND(U3157*$E3159,0)),0),0)</f>
        <v>0</v>
      </c>
      <c r="V3159" s="5">
        <f ca="1">IF(AND($G3158,NOT(ISTEXT($G3157)),ISNUMBER(Poczatek),ISNUMBER(Koniec_Projekt)),IFERROR(IF(LataProjekcji=$F3160,ROUND($D3158-SUM($K3159:U3159),0),ROUND(V3157*$E3159,0)),0),0)</f>
        <v>0</v>
      </c>
      <c r="W3159" s="5">
        <f ca="1">IF(AND($G3158,NOT(ISTEXT($G3157)),ISNUMBER(Poczatek),ISNUMBER(Koniec_Projekt)),IFERROR(IF(LataProjekcji=$F3160,ROUND($D3158-SUM($K3159:V3159),0),ROUND(W3157*$E3159,0)),0),0)</f>
        <v>0</v>
      </c>
      <c r="X3159" s="5">
        <f ca="1">IF(AND($G3158,NOT(ISTEXT($G3157)),ISNUMBER(Poczatek),ISNUMBER(Koniec_Projekt)),IFERROR(IF(LataProjekcji=$F3160,ROUND($D3158-SUM($K3159:W3159),0),ROUND(X3157*$E3159,0)),0),0)</f>
        <v>0</v>
      </c>
    </row>
    <row r="3160" spans="2:24" hidden="1">
      <c r="B3160" s="554" t="s">
        <v>803</v>
      </c>
      <c r="D3160" s="1">
        <f ca="1">IFERROR(ROUNDUP(D3158/E3159,0),0)</f>
        <v>0</v>
      </c>
      <c r="E3160" s="1">
        <f ca="1">IF(D3160=0,0,DATEDIF(DATE(D3157,E3157,1),DATE(F3159,G3159,1),"m"))</f>
        <v>0</v>
      </c>
      <c r="F3160" s="1" t="str">
        <f ca="1">IFERROR(YEAR(G3157),"brak daty")</f>
        <v>brak daty</v>
      </c>
      <c r="G3160" s="1" t="str">
        <f ca="1">IFERROR(MONTH(G3157),"brak daty")</f>
        <v>brak daty</v>
      </c>
      <c r="I3160" s="1" t="s">
        <v>444</v>
      </c>
      <c r="K3160" s="5">
        <f ca="1">IF(AND($G3158,NOT(ISTEXT($G3157)),ISNUMBER(Poczatek),ISNUMBER(Koniec_Projekt)),IFERROR(IF(LataProjekcji=$F3159,IF(AND($G3159=$G3160,$F3159=$F3160),ROUND($D3158-SUM($K3160),0),ROUND(K3158*$E3159,0)),IF(LataProjekcji&gt;$F3159,0,ROUND(K3158*$E3159,0))),0),0)</f>
        <v>0</v>
      </c>
      <c r="L3160" s="5">
        <f ca="1">IF(AND($G3158,NOT(ISTEXT($G3157)),ISNUMBER(Poczatek),ISNUMBER(Koniec_Projekt)),IFERROR(IF(LataProjekcji=$F3159,IF(AND($G3159=$G3160,$F3159=$F3160),ROUND($D3158-SUM($K3160:K3160),0),ROUND(L3158*$E3159,0)),IF(LataProjekcji&gt;$F3159,0,ROUND(L3158*$E3159,0))),0),0)</f>
        <v>0</v>
      </c>
      <c r="M3160" s="5">
        <f ca="1">IF(AND($G3158,NOT(ISTEXT($G3157)),ISNUMBER(Poczatek),ISNUMBER(Koniec_Projekt)),IFERROR(IF(LataProjekcji=$F3159,IF(AND($G3159=$G3160,$F3159=$F3160),ROUND($D3158-SUM($K3160:L3160),0),ROUND(M3158*$E3159,0)),IF(LataProjekcji&gt;$F3159,0,ROUND(M3158*$E3159,0))),0),0)</f>
        <v>0</v>
      </c>
      <c r="N3160" s="5">
        <f ca="1">IF(AND($G3158,NOT(ISTEXT($G3157)),ISNUMBER(Poczatek),ISNUMBER(Koniec_Projekt)),IFERROR(IF(LataProjekcji=$F3159,IF(AND($G3159=$G3160,$F3159=$F3160),ROUND($D3158-SUM($K3160:M3160),0),ROUND(N3158*$E3159,0)),IF(LataProjekcji&gt;$F3159,0,ROUND(N3158*$E3159,0))),0),0)</f>
        <v>0</v>
      </c>
      <c r="O3160" s="5">
        <f ca="1">IF(AND($G3158,NOT(ISTEXT($G3157)),ISNUMBER(Poczatek),ISNUMBER(Koniec_Projekt)),IFERROR(IF(LataProjekcji=$F3159,IF(AND($G3159=$G3160,$F3159=$F3160),ROUND($D3158-SUM($K3160:N3160),0),ROUND(O3158*$E3159,0)),IF(LataProjekcji&gt;$F3159,0,ROUND(O3158*$E3159,0))),0),0)</f>
        <v>0</v>
      </c>
      <c r="P3160" s="5">
        <f ca="1">IF(AND($G3158,NOT(ISTEXT($G3157)),ISNUMBER(Poczatek),ISNUMBER(Koniec_Projekt)),IFERROR(IF(LataProjekcji=$F3159,IF(AND($G3159=$G3160,$F3159=$F3160),ROUND($D3158-SUM($K3160:O3160),0),ROUND(P3158*$E3159,0)),IF(LataProjekcji&gt;$F3159,0,ROUND(P3158*$E3159,0))),0),0)</f>
        <v>0</v>
      </c>
      <c r="Q3160" s="5">
        <f ca="1">IF(AND($G3158,NOT(ISTEXT($G3157)),ISNUMBER(Poczatek),ISNUMBER(Koniec_Projekt)),IFERROR(IF(LataProjekcji=$F3159,IF(AND($G3159=$G3160,$F3159=$F3160),ROUND($D3158-SUM($K3160:P3160),0),ROUND(Q3158*$E3159,0)),IF(LataProjekcji&gt;$F3159,0,ROUND(Q3158*$E3159,0))),0),0)</f>
        <v>0</v>
      </c>
      <c r="R3160" s="5">
        <f ca="1">IF(AND($G3158,NOT(ISTEXT($G3157)),ISNUMBER(Poczatek),ISNUMBER(Koniec_Projekt)),IFERROR(IF(LataProjekcji=$F3159,IF(AND($G3159=$G3160,$F3159=$F3160),ROUND($D3158-SUM($K3160:Q3160),0),ROUND(R3158*$E3159,0)),IF(LataProjekcji&gt;$F3159,0,ROUND(R3158*$E3159,0))),0),0)</f>
        <v>0</v>
      </c>
      <c r="S3160" s="5">
        <f ca="1">IF(AND($G3158,NOT(ISTEXT($G3157)),ISNUMBER(Poczatek),ISNUMBER(Koniec_Projekt)),IFERROR(IF(LataProjekcji=$F3159,IF(AND($G3159=$G3160,$F3159=$F3160),ROUND($D3158-SUM($K3160:R3160),0),ROUND(S3158*$E3159,0)),IF(LataProjekcji&gt;$F3159,0,ROUND(S3158*$E3159,0))),0),0)</f>
        <v>0</v>
      </c>
      <c r="T3160" s="5">
        <f ca="1">IF(AND($G3158,NOT(ISTEXT($G3157)),ISNUMBER(Poczatek),ISNUMBER(Koniec_Projekt)),IFERROR(IF(LataProjekcji=$F3159,IF(AND($G3159=$G3160,$F3159=$F3160),ROUND($D3158-SUM($K3160:S3160),0),ROUND(T3158*$E3159,0)),IF(LataProjekcji&gt;$F3159,0,ROUND(T3158*$E3159,0))),0),0)</f>
        <v>0</v>
      </c>
      <c r="U3160" s="5">
        <f ca="1">IF(AND($G3158,NOT(ISTEXT($G3157)),ISNUMBER(Poczatek),ISNUMBER(Koniec_Projekt)),IFERROR(IF(LataProjekcji=$F3159,IF(AND($G3159=$G3160,$F3159=$F3160),ROUND($D3158-SUM($K3160:T3160),0),ROUND(U3158*$E3159,0)),IF(LataProjekcji&gt;$F3159,0,ROUND(U3158*$E3159,0))),0),0)</f>
        <v>0</v>
      </c>
      <c r="V3160" s="5">
        <f ca="1">IF(AND($G3158,NOT(ISTEXT($G3157)),ISNUMBER(Poczatek),ISNUMBER(Koniec_Projekt)),IFERROR(IF(LataProjekcji=$F3159,IF(AND($G3159=$G3160,$F3159=$F3160),ROUND($D3158-SUM($K3160:U3160),0),ROUND(V3158*$E3159,0)),IF(LataProjekcji&gt;$F3159,0,ROUND(V3158*$E3159,0))),0),0)</f>
        <v>0</v>
      </c>
      <c r="W3160" s="5">
        <f ca="1">IF(AND($G3158,NOT(ISTEXT($G3157)),ISNUMBER(Poczatek),ISNUMBER(Koniec_Projekt)),IFERROR(IF(LataProjekcji=$F3159,IF(AND($G3159=$G3160,$F3159=$F3160),ROUND($D3158-SUM($K3160:V3160),0),ROUND(W3158*$E3159,0)),IF(LataProjekcji&gt;$F3159,0,ROUND(W3158*$E3159,0))),0),0)</f>
        <v>0</v>
      </c>
      <c r="X3160" s="5">
        <f ca="1">IF(AND($G3158,NOT(ISTEXT($G3157)),ISNUMBER(Poczatek),ISNUMBER(Koniec_Projekt)),IFERROR(IF(LataProjekcji=$F3159,IF(AND($G3159=$G3160,$F3159=$F3160),ROUND($D3158-SUM($K3160:W3160),0),ROUND(X3158*$E3159,0)),IF(LataProjekcji&gt;$F3159,0,ROUND(X3158*$E3159,0))),0),0)</f>
        <v>0</v>
      </c>
    </row>
    <row r="3161" spans="2:24" ht="12.75" hidden="1" thickBot="1">
      <c r="B3161" s="555" t="s">
        <v>804</v>
      </c>
      <c r="C3161" s="556"/>
      <c r="D3161" s="557">
        <f ca="1">IF(D3158&gt;10,ROUND((D3160-1)*E3159,0),E3159)</f>
        <v>0</v>
      </c>
      <c r="E3161" s="557">
        <f ca="1">D3158-D3161</f>
        <v>0</v>
      </c>
      <c r="F3161" s="556"/>
      <c r="G3161" s="556"/>
      <c r="H3161" s="556"/>
      <c r="I3161" s="556"/>
      <c r="J3161" s="556"/>
      <c r="K3161" s="556"/>
      <c r="L3161" s="556"/>
      <c r="M3161" s="556"/>
      <c r="N3161" s="556"/>
      <c r="O3161" s="556"/>
      <c r="P3161" s="556"/>
      <c r="Q3161" s="556"/>
      <c r="R3161" s="556"/>
      <c r="S3161" s="556"/>
      <c r="T3161" s="556"/>
      <c r="U3161" s="556"/>
      <c r="V3161" s="556"/>
      <c r="W3161" s="556"/>
      <c r="X3161" s="556"/>
    </row>
    <row r="3162" spans="2:24" ht="12.75" hidden="1" thickTop="1"/>
    <row r="3163" spans="2:24" ht="12.75" hidden="1" thickBot="1">
      <c r="B3163" s="558" t="str">
        <f ca="1">"nazwa ST: "&amp;B2014</f>
        <v>nazwa ST: 0</v>
      </c>
      <c r="C3163" s="558"/>
      <c r="D3163" s="559">
        <f>D2014</f>
        <v>355</v>
      </c>
      <c r="E3163" s="558"/>
      <c r="F3163" s="558"/>
      <c r="G3163" s="558"/>
      <c r="H3163" s="558"/>
      <c r="I3163" s="558"/>
      <c r="J3163" s="558"/>
      <c r="K3163" s="567" t="str">
        <f t="shared" ref="K3163:X3163" si="1830">LataProjekcji</f>
        <v>Uzupełnij dane</v>
      </c>
      <c r="L3163" s="567" t="str">
        <f t="shared" si="1830"/>
        <v/>
      </c>
      <c r="M3163" s="567" t="str">
        <f t="shared" si="1830"/>
        <v/>
      </c>
      <c r="N3163" s="567" t="str">
        <f t="shared" si="1830"/>
        <v/>
      </c>
      <c r="O3163" s="567" t="str">
        <f t="shared" si="1830"/>
        <v/>
      </c>
      <c r="P3163" s="567" t="str">
        <f t="shared" si="1830"/>
        <v/>
      </c>
      <c r="Q3163" s="567" t="str">
        <f t="shared" si="1830"/>
        <v/>
      </c>
      <c r="R3163" s="567" t="str">
        <f t="shared" si="1830"/>
        <v/>
      </c>
      <c r="S3163" s="567" t="str">
        <f t="shared" si="1830"/>
        <v/>
      </c>
      <c r="T3163" s="567" t="str">
        <f t="shared" si="1830"/>
        <v/>
      </c>
      <c r="U3163" s="567" t="str">
        <f t="shared" si="1830"/>
        <v/>
      </c>
      <c r="V3163" s="567" t="str">
        <f t="shared" si="1830"/>
        <v/>
      </c>
      <c r="W3163" s="567" t="str">
        <f t="shared" si="1830"/>
        <v/>
      </c>
      <c r="X3163" s="567" t="str">
        <f t="shared" si="1830"/>
        <v/>
      </c>
    </row>
    <row r="3164" spans="2:24" hidden="1">
      <c r="B3164" s="554" t="s">
        <v>805</v>
      </c>
      <c r="D3164" s="1">
        <f ca="1">D2015</f>
        <v>1900</v>
      </c>
      <c r="E3164" s="1">
        <f ca="1">E2015</f>
        <v>1</v>
      </c>
      <c r="F3164" s="1">
        <f ca="1">IF(D3165&gt;10,F2015,1)</f>
        <v>1</v>
      </c>
      <c r="G3164" s="553" t="str">
        <f ca="1">IF(ISBLANK(OFFSET($E$269,$D3163,0)),"brak daty",IF(D3165&gt;10,EDATE(OFFSET($E$269,$D3163,0),D3167),DATE(D3164,E3164,1)))</f>
        <v>brak daty</v>
      </c>
      <c r="H3164" s="566" t="b">
        <f ca="1">SUM(K3164:X3164)=D3167</f>
        <v>1</v>
      </c>
      <c r="I3164" s="1" t="s">
        <v>801</v>
      </c>
      <c r="K3164" s="5">
        <f ca="1">IF(AND($G3165,NOT(ISTEXT($G3164)),ISNUMBER(Poczatek),ISNUMBER(Koniec_Projekt)),IFERROR(IF($D3164=LataProjekcji,$F3164,IF($D3164&lt;LataProjekcji,IF((SUM(K3164)+12)&lt;$D3167,12,$D3167-SUM(K3164)),0)),0),0)</f>
        <v>0</v>
      </c>
      <c r="L3164" s="5">
        <f ca="1">IF(AND($G3165,NOT(ISTEXT($G3164)),ISNUMBER(Poczatek),ISNUMBER(Koniec_Projekt)),IFERROR(IF($D3164=LataProjekcji,$F3164,IF($D3164&lt;LataProjekcji,IF((SUM($K3164:K3164)+12)&lt;$D3167,12,$D3167-SUM($K3164:K3164)),0)),0),0)</f>
        <v>0</v>
      </c>
      <c r="M3164" s="5">
        <f ca="1">IF(AND($G3165,NOT(ISTEXT($G3164)),ISNUMBER(Poczatek),ISNUMBER(Koniec_Projekt)),IFERROR(IF($D3164=LataProjekcji,$F3164,IF($D3164&lt;LataProjekcji,IF((SUM($K3164:L3164)+12)&lt;$D3167,12,$D3167-SUM($K3164:L3164)),0)),0),0)</f>
        <v>0</v>
      </c>
      <c r="N3164" s="5">
        <f ca="1">IF(AND($G3165,NOT(ISTEXT($G3164)),ISNUMBER(Poczatek),ISNUMBER(Koniec_Projekt)),IFERROR(IF($D3164=LataProjekcji,$F3164,IF($D3164&lt;LataProjekcji,IF((SUM($K3164:M3164)+12)&lt;$D3167,12,$D3167-SUM($K3164:M3164)),0)),0),0)</f>
        <v>0</v>
      </c>
      <c r="O3164" s="5">
        <f ca="1">IF(AND($G3165,NOT(ISTEXT($G3164)),ISNUMBER(Poczatek),ISNUMBER(Koniec_Projekt)),IFERROR(IF($D3164=LataProjekcji,$F3164,IF($D3164&lt;LataProjekcji,IF((SUM($K3164:N3164)+12)&lt;$D3167,12,$D3167-SUM($K3164:N3164)),0)),0),0)</f>
        <v>0</v>
      </c>
      <c r="P3164" s="5">
        <f ca="1">IF(AND($G3165,NOT(ISTEXT($G3164)),ISNUMBER(Poczatek),ISNUMBER(Koniec_Projekt)),IFERROR(IF($D3164=LataProjekcji,$F3164,IF($D3164&lt;LataProjekcji,IF((SUM($K3164:O3164)+12)&lt;$D3167,12,$D3167-SUM($K3164:O3164)),0)),0),0)</f>
        <v>0</v>
      </c>
      <c r="Q3164" s="5">
        <f ca="1">IF(AND($G3165,NOT(ISTEXT($G3164)),ISNUMBER(Poczatek),ISNUMBER(Koniec_Projekt)),IFERROR(IF($D3164=LataProjekcji,$F3164,IF($D3164&lt;LataProjekcji,IF((SUM($K3164:P3164)+12)&lt;$D3167,12,$D3167-SUM($K3164:P3164)),0)),0),0)</f>
        <v>0</v>
      </c>
      <c r="R3164" s="5">
        <f ca="1">IF(AND($G3165,NOT(ISTEXT($G3164)),ISNUMBER(Poczatek),ISNUMBER(Koniec_Projekt)),IFERROR(IF($D3164=LataProjekcji,$F3164,IF($D3164&lt;LataProjekcji,IF((SUM($K3164:Q3164)+12)&lt;$D3167,12,$D3167-SUM($K3164:Q3164)),0)),0),0)</f>
        <v>0</v>
      </c>
      <c r="S3164" s="5">
        <f ca="1">IF(AND($G3165,NOT(ISTEXT($G3164)),ISNUMBER(Poczatek),ISNUMBER(Koniec_Projekt)),IFERROR(IF($D3164=LataProjekcji,$F3164,IF($D3164&lt;LataProjekcji,IF((SUM($K3164:R3164)+12)&lt;$D3167,12,$D3167-SUM($K3164:R3164)),0)),0),0)</f>
        <v>0</v>
      </c>
      <c r="T3164" s="5">
        <f ca="1">IF(AND($G3165,NOT(ISTEXT($G3164)),ISNUMBER(Poczatek),ISNUMBER(Koniec_Projekt)),IFERROR(IF($D3164=LataProjekcji,$F3164,IF($D3164&lt;LataProjekcji,IF((SUM($K3164:S3164)+12)&lt;$D3167,12,$D3167-SUM($K3164:S3164)),0)),0),0)</f>
        <v>0</v>
      </c>
      <c r="U3164" s="5">
        <f ca="1">IF(AND($G3165,NOT(ISTEXT($G3164)),ISNUMBER(Poczatek),ISNUMBER(Koniec_Projekt)),IFERROR(IF($D3164=LataProjekcji,$F3164,IF($D3164&lt;LataProjekcji,IF((SUM($K3164:T3164)+12)&lt;$D3167,12,$D3167-SUM($K3164:T3164)),0)),0),0)</f>
        <v>0</v>
      </c>
      <c r="V3164" s="5">
        <f ca="1">IF(AND($G3165,NOT(ISTEXT($G3164)),ISNUMBER(Poczatek),ISNUMBER(Koniec_Projekt)),IFERROR(IF($D3164=LataProjekcji,$F3164,IF($D3164&lt;LataProjekcji,IF((SUM($K3164:U3164)+12)&lt;$D3167,12,$D3167-SUM($K3164:U3164)),0)),0),0)</f>
        <v>0</v>
      </c>
      <c r="W3164" s="5">
        <f ca="1">IF(AND($G3165,NOT(ISTEXT($G3164)),ISNUMBER(Poczatek),ISNUMBER(Koniec_Projekt)),IFERROR(IF($D3164=LataProjekcji,$F3164,IF($D3164&lt;LataProjekcji,IF((SUM($K3164:V3164)+12)&lt;$D3167,12,$D3167-SUM($K3164:V3164)),0)),0),0)</f>
        <v>0</v>
      </c>
      <c r="X3164" s="5">
        <f ca="1">IF(AND($G3165,NOT(ISTEXT($G3164)),ISNUMBER(Poczatek),ISNUMBER(Koniec_Projekt)),IFERROR(IF($D3164=LataProjekcji,$F3164,IF($D3164&lt;LataProjekcji,IF((SUM($K3164:W3164)+12)&lt;$D3167,12,$D3167-SUM($K3164:W3164)),0)),0),0)</f>
        <v>0</v>
      </c>
    </row>
    <row r="3165" spans="2:24" hidden="1">
      <c r="B3165" s="554" t="s">
        <v>807</v>
      </c>
      <c r="D3165" s="5">
        <f ca="1">D2016</f>
        <v>0</v>
      </c>
      <c r="E3165" s="474">
        <f ca="1">E2016</f>
        <v>0</v>
      </c>
      <c r="F3165" s="474">
        <f ca="1">F2016</f>
        <v>0</v>
      </c>
      <c r="G3165" s="1" t="b">
        <f>NOT(ISBLANK(am_inneST))</f>
        <v>0</v>
      </c>
      <c r="H3165" s="566" t="b">
        <f ca="1">SUM(K3165:X3165)=E3167</f>
        <v>1</v>
      </c>
      <c r="I3165" s="1" t="s">
        <v>802</v>
      </c>
      <c r="K3165" s="565">
        <f ca="1">IF(AND($G3165,NOT(ISTEXT($G3164)),ISNUMBER(Poczatek),ISNUMBER(Koniec_Projekt)),IFERROR(IF($D3164=LataProjekcji,IF($F3164&gt;$E3167,$E3167,$F3164),IF($D3167&gt;=$E3167,(IF($D3164&lt;LataProjekcji,IF((SUM(J3165:$K3165)+12)&lt;$E3167,12,$E3167-SUM(J3165:$K3165)),0)),(IF($D3164&lt;LataProjekcji,IF((SUM(J3165:$K3165)+12)&lt;$D3167,12,$D3167-SUM(J3165:$K3165)),0)))),0),0)</f>
        <v>0</v>
      </c>
      <c r="L3165" s="565">
        <f ca="1">IF(AND($G3165,NOT(ISTEXT($G3164)),ISNUMBER(Poczatek),ISNUMBER(Koniec_Projekt)),IFERROR(IF($D3164=LataProjekcji,IF($F3164&gt;$E3167,$E3167,$F3164),IF($D3167&gt;=$E3167,(IF($D3164&lt;LataProjekcji,IF((SUM($K3165:K3165)+12)&lt;$E3167,12,$E3167-SUM($K3165:K3165)),0)),(IF($D3164&lt;LataProjekcji,IF((SUM($K3165:K3165)+12)&lt;$D3167,12,$D3167-SUM($K3165:K3165)),0)))),0),0)</f>
        <v>0</v>
      </c>
      <c r="M3165" s="565">
        <f ca="1">IF(AND($G3165,NOT(ISTEXT($G3164)),ISNUMBER(Poczatek),ISNUMBER(Koniec_Projekt)),IFERROR(IF($D3164=LataProjekcji,IF($F3164&gt;$E3167,$E3167,$F3164),IF($D3167&gt;=$E3167,(IF($D3164&lt;LataProjekcji,IF((SUM($K3165:L3165)+12)&lt;$E3167,12,$E3167-SUM($K3165:L3165)),0)),(IF($D3164&lt;LataProjekcji,IF((SUM($K3165:L3165)+12)&lt;$D3167,12,$D3167-SUM($K3165:L3165)),0)))),0),0)</f>
        <v>0</v>
      </c>
      <c r="N3165" s="565">
        <f ca="1">IF(AND($G3165,NOT(ISTEXT($G3164)),ISNUMBER(Poczatek),ISNUMBER(Koniec_Projekt)),IFERROR(IF($D3164=LataProjekcji,IF($F3164&gt;$E3167,$E3167,$F3164),IF($D3167&gt;=$E3167,(IF($D3164&lt;LataProjekcji,IF((SUM($K3165:M3165)+12)&lt;$E3167,12,$E3167-SUM($K3165:M3165)),0)),(IF($D3164&lt;LataProjekcji,IF((SUM($K3165:M3165)+12)&lt;$D3167,12,$D3167-SUM($K3165:M3165)),0)))),0),0)</f>
        <v>0</v>
      </c>
      <c r="O3165" s="565">
        <f ca="1">IF(AND($G3165,NOT(ISTEXT($G3164)),ISNUMBER(Poczatek),ISNUMBER(Koniec_Projekt)),IFERROR(IF($D3164=LataProjekcji,IF($F3164&gt;$E3167,$E3167,$F3164),IF($D3167&gt;=$E3167,(IF($D3164&lt;LataProjekcji,IF((SUM($K3165:N3165)+12)&lt;$E3167,12,$E3167-SUM($K3165:N3165)),0)),(IF($D3164&lt;LataProjekcji,IF((SUM($K3165:N3165)+12)&lt;$D3167,12,$D3167-SUM($K3165:N3165)),0)))),0),0)</f>
        <v>0</v>
      </c>
      <c r="P3165" s="565">
        <f ca="1">IF(AND($G3165,NOT(ISTEXT($G3164)),ISNUMBER(Poczatek),ISNUMBER(Koniec_Projekt)),IFERROR(IF($D3164=LataProjekcji,IF($F3164&gt;$E3167,$E3167,$F3164),IF($D3167&gt;=$E3167,(IF($D3164&lt;LataProjekcji,IF((SUM($K3165:O3165)+12)&lt;$E3167,12,$E3167-SUM($K3165:O3165)),0)),(IF($D3164&lt;LataProjekcji,IF((SUM($K3165:O3165)+12)&lt;$D3167,12,$D3167-SUM($K3165:O3165)),0)))),0),0)</f>
        <v>0</v>
      </c>
      <c r="Q3165" s="565">
        <f ca="1">IF(AND($G3165,NOT(ISTEXT($G3164)),ISNUMBER(Poczatek),ISNUMBER(Koniec_Projekt)),IFERROR(IF($D3164=LataProjekcji,IF($F3164&gt;$E3167,$E3167,$F3164),IF($D3167&gt;=$E3167,(IF($D3164&lt;LataProjekcji,IF((SUM($K3165:P3165)+12)&lt;$E3167,12,$E3167-SUM($K3165:P3165)),0)),(IF($D3164&lt;LataProjekcji,IF((SUM($K3165:P3165)+12)&lt;$D3167,12,$D3167-SUM($K3165:P3165)),0)))),0),0)</f>
        <v>0</v>
      </c>
      <c r="R3165" s="565">
        <f ca="1">IF(AND($G3165,NOT(ISTEXT($G3164)),ISNUMBER(Poczatek),ISNUMBER(Koniec_Projekt)),IFERROR(IF($D3164=LataProjekcji,IF($F3164&gt;$E3167,$E3167,$F3164),IF($D3167&gt;=$E3167,(IF($D3164&lt;LataProjekcji,IF((SUM($K3165:Q3165)+12)&lt;$E3167,12,$E3167-SUM($K3165:Q3165)),0)),(IF($D3164&lt;LataProjekcji,IF((SUM($K3165:Q3165)+12)&lt;$D3167,12,$D3167-SUM($K3165:Q3165)),0)))),0),0)</f>
        <v>0</v>
      </c>
      <c r="S3165" s="565">
        <f ca="1">IF(AND($G3165,NOT(ISTEXT($G3164)),ISNUMBER(Poczatek),ISNUMBER(Koniec_Projekt)),IFERROR(IF($D3164=LataProjekcji,IF($F3164&gt;$E3167,$E3167,$F3164),IF($D3167&gt;=$E3167,(IF($D3164&lt;LataProjekcji,IF((SUM($K3165:R3165)+12)&lt;$E3167,12,$E3167-SUM($K3165:R3165)),0)),(IF($D3164&lt;LataProjekcji,IF((SUM($K3165:R3165)+12)&lt;$D3167,12,$D3167-SUM($K3165:R3165)),0)))),0),0)</f>
        <v>0</v>
      </c>
      <c r="T3165" s="565">
        <f ca="1">IF(AND($G3165,NOT(ISTEXT($G3164)),ISNUMBER(Poczatek),ISNUMBER(Koniec_Projekt)),IFERROR(IF($D3164=LataProjekcji,IF($F3164&gt;$E3167,$E3167,$F3164),IF($D3167&gt;=$E3167,(IF($D3164&lt;LataProjekcji,IF((SUM($K3165:S3165)+12)&lt;$E3167,12,$E3167-SUM($K3165:S3165)),0)),(IF($D3164&lt;LataProjekcji,IF((SUM($K3165:S3165)+12)&lt;$D3167,12,$D3167-SUM($K3165:S3165)),0)))),0),0)</f>
        <v>0</v>
      </c>
      <c r="U3165" s="565">
        <f ca="1">IF(AND($G3165,NOT(ISTEXT($G3164)),ISNUMBER(Poczatek),ISNUMBER(Koniec_Projekt)),IFERROR(IF($D3164=LataProjekcji,IF($F3164&gt;$E3167,$E3167,$F3164),IF($D3167&gt;=$E3167,(IF($D3164&lt;LataProjekcji,IF((SUM($K3165:T3165)+12)&lt;$E3167,12,$E3167-SUM($K3165:T3165)),0)),(IF($D3164&lt;LataProjekcji,IF((SUM($K3165:T3165)+12)&lt;$D3167,12,$D3167-SUM($K3165:T3165)),0)))),0),0)</f>
        <v>0</v>
      </c>
      <c r="V3165" s="565">
        <f ca="1">IF(AND($G3165,NOT(ISTEXT($G3164)),ISNUMBER(Poczatek),ISNUMBER(Koniec_Projekt)),IFERROR(IF($D3164=LataProjekcji,IF($F3164&gt;$E3167,$E3167,$F3164),IF($D3167&gt;=$E3167,(IF($D3164&lt;LataProjekcji,IF((SUM($K3165:U3165)+12)&lt;$E3167,12,$E3167-SUM($K3165:U3165)),0)),(IF($D3164&lt;LataProjekcji,IF((SUM($K3165:U3165)+12)&lt;$D3167,12,$D3167-SUM($K3165:U3165)),0)))),0),0)</f>
        <v>0</v>
      </c>
      <c r="W3165" s="565">
        <f ca="1">IF(AND($G3165,NOT(ISTEXT($G3164)),ISNUMBER(Poczatek),ISNUMBER(Koniec_Projekt)),IFERROR(IF($D3164=LataProjekcji,IF($F3164&gt;$E3167,$E3167,$F3164),IF($D3167&gt;=$E3167,(IF($D3164&lt;LataProjekcji,IF((SUM($K3165:V3165)+12)&lt;$E3167,12,$E3167-SUM($K3165:V3165)),0)),(IF($D3164&lt;LataProjekcji,IF((SUM($K3165:V3165)+12)&lt;$D3167,12,$D3167-SUM($K3165:V3165)),0)))),0),0)</f>
        <v>0</v>
      </c>
      <c r="X3165" s="565">
        <f ca="1">IF(AND($G3165,NOT(ISTEXT($G3164)),ISNUMBER(Poczatek),ISNUMBER(Koniec_Projekt)),IFERROR(IF($D3164=LataProjekcji,IF($F3164&gt;$E3167,$E3167,$F3164),IF($D3167&gt;=$E3167,(IF($D3164&lt;LataProjekcji,IF((SUM($K3165:W3165)+12)&lt;$E3167,12,$E3167-SUM($K3165:W3165)),0)),(IF($D3164&lt;LataProjekcji,IF((SUM($K3165:W3165)+12)&lt;$D3167,12,$D3167-SUM($K3165:W3165)),0)))),0),0)</f>
        <v>0</v>
      </c>
    </row>
    <row r="3166" spans="2:24" hidden="1">
      <c r="B3166" s="554" t="s">
        <v>806</v>
      </c>
      <c r="D3166" s="474">
        <f ca="1">D2017</f>
        <v>0</v>
      </c>
      <c r="E3166" s="474">
        <f ca="1">IF(D3165&gt;10,ROUND(D3166/12,2),D3166)</f>
        <v>0</v>
      </c>
      <c r="F3166" s="552">
        <f>Koniec_Projekt</f>
        <v>0</v>
      </c>
      <c r="G3166" s="330">
        <f>Miesiac_Koniec_Projekt</f>
        <v>0</v>
      </c>
      <c r="H3166" s="566" t="b">
        <f ca="1">SUM(K3166:X3166)=D3165</f>
        <v>1</v>
      </c>
      <c r="I3166" s="1" t="s">
        <v>739</v>
      </c>
      <c r="K3166" s="256">
        <f ca="1">IF(AND($G3165,NOT(ISTEXT($G3164)),ISNUMBER(Poczatek),ISNUMBER(Koniec_Projekt)),IFERROR(IF(LataProjekcji=$F3167,ROUND($D3165,0),ROUND(K3164*$E3166,0)),0),0)</f>
        <v>0</v>
      </c>
      <c r="L3166" s="5">
        <f ca="1">IF(AND($G3165,NOT(ISTEXT($G3164)),ISNUMBER(Poczatek),ISNUMBER(Koniec_Projekt)),IFERROR(IF(LataProjekcji=$F3167,ROUND($D3165-SUM(K3166:$K3166),0),ROUND(L3164*$E3166,0)),0),0)</f>
        <v>0</v>
      </c>
      <c r="M3166" s="5">
        <f ca="1">IF(AND($G3165,NOT(ISTEXT($G3164)),ISNUMBER(Poczatek),ISNUMBER(Koniec_Projekt)),IFERROR(IF(LataProjekcji=$F3167,ROUND($D3165-SUM($K3166:L3166),0),ROUND(M3164*$E3166,0)),0),0)</f>
        <v>0</v>
      </c>
      <c r="N3166" s="5">
        <f ca="1">IF(AND($G3165,NOT(ISTEXT($G3164)),ISNUMBER(Poczatek),ISNUMBER(Koniec_Projekt)),IFERROR(IF(LataProjekcji=$F3167,ROUND($D3165-SUM($K3166:M3166),0),ROUND(N3164*$E3166,0)),0),0)</f>
        <v>0</v>
      </c>
      <c r="O3166" s="5">
        <f ca="1">IF(AND($G3165,NOT(ISTEXT($G3164)),ISNUMBER(Poczatek),ISNUMBER(Koniec_Projekt)),IFERROR(IF(LataProjekcji=$F3167,ROUND($D3165-SUM($K3166:N3166),0),ROUND(O3164*$E3166,0)),0),0)</f>
        <v>0</v>
      </c>
      <c r="P3166" s="5">
        <f ca="1">IF(AND($G3165,NOT(ISTEXT($G3164)),ISNUMBER(Poczatek),ISNUMBER(Koniec_Projekt)),IFERROR(IF(LataProjekcji=$F3167,ROUND($D3165-SUM($K3166:O3166),0),ROUND(P3164*$E3166,0)),0),0)</f>
        <v>0</v>
      </c>
      <c r="Q3166" s="5">
        <f ca="1">IF(AND($G3165,NOT(ISTEXT($G3164)),ISNUMBER(Poczatek),ISNUMBER(Koniec_Projekt)),IFERROR(IF(LataProjekcji=$F3167,ROUND($D3165-SUM($K3166:P3166),0),ROUND(Q3164*$E3166,0)),0),0)</f>
        <v>0</v>
      </c>
      <c r="R3166" s="5">
        <f ca="1">IF(AND($G3165,NOT(ISTEXT($G3164)),ISNUMBER(Poczatek),ISNUMBER(Koniec_Projekt)),IFERROR(IF(LataProjekcji=$F3167,ROUND($D3165-SUM($K3166:Q3166),0),ROUND(R3164*$E3166,0)),0),0)</f>
        <v>0</v>
      </c>
      <c r="S3166" s="5">
        <f ca="1">IF(AND($G3165,NOT(ISTEXT($G3164)),ISNUMBER(Poczatek),ISNUMBER(Koniec_Projekt)),IFERROR(IF(LataProjekcji=$F3167,ROUND($D3165-SUM($K3166:R3166),0),ROUND(S3164*$E3166,0)),0),0)</f>
        <v>0</v>
      </c>
      <c r="T3166" s="5">
        <f ca="1">IF(AND($G3165,NOT(ISTEXT($G3164)),ISNUMBER(Poczatek),ISNUMBER(Koniec_Projekt)),IFERROR(IF(LataProjekcji=$F3167,ROUND($D3165-SUM($K3166:S3166),0),ROUND(T3164*$E3166,0)),0),0)</f>
        <v>0</v>
      </c>
      <c r="U3166" s="5">
        <f ca="1">IF(AND($G3165,NOT(ISTEXT($G3164)),ISNUMBER(Poczatek),ISNUMBER(Koniec_Projekt)),IFERROR(IF(LataProjekcji=$F3167,ROUND($D3165-SUM($K3166:T3166),0),ROUND(U3164*$E3166,0)),0),0)</f>
        <v>0</v>
      </c>
      <c r="V3166" s="5">
        <f ca="1">IF(AND($G3165,NOT(ISTEXT($G3164)),ISNUMBER(Poczatek),ISNUMBER(Koniec_Projekt)),IFERROR(IF(LataProjekcji=$F3167,ROUND($D3165-SUM($K3166:U3166),0),ROUND(V3164*$E3166,0)),0),0)</f>
        <v>0</v>
      </c>
      <c r="W3166" s="5">
        <f ca="1">IF(AND($G3165,NOT(ISTEXT($G3164)),ISNUMBER(Poczatek),ISNUMBER(Koniec_Projekt)),IFERROR(IF(LataProjekcji=$F3167,ROUND($D3165-SUM($K3166:V3166),0),ROUND(W3164*$E3166,0)),0),0)</f>
        <v>0</v>
      </c>
      <c r="X3166" s="5">
        <f ca="1">IF(AND($G3165,NOT(ISTEXT($G3164)),ISNUMBER(Poczatek),ISNUMBER(Koniec_Projekt)),IFERROR(IF(LataProjekcji=$F3167,ROUND($D3165-SUM($K3166:W3166),0),ROUND(X3164*$E3166,0)),0),0)</f>
        <v>0</v>
      </c>
    </row>
    <row r="3167" spans="2:24" hidden="1">
      <c r="B3167" s="554" t="s">
        <v>803</v>
      </c>
      <c r="D3167" s="1">
        <f ca="1">IFERROR(ROUNDUP(D3165/E3166,0),0)</f>
        <v>0</v>
      </c>
      <c r="E3167" s="1">
        <f ca="1">IF(D3167=0,0,DATEDIF(DATE(D3164,E3164,1),DATE(F3166,G3166,1),"m"))</f>
        <v>0</v>
      </c>
      <c r="F3167" s="1" t="str">
        <f ca="1">IFERROR(YEAR(G3164),"brak daty")</f>
        <v>brak daty</v>
      </c>
      <c r="G3167" s="1" t="str">
        <f ca="1">IFERROR(MONTH(G3164),"brak daty")</f>
        <v>brak daty</v>
      </c>
      <c r="I3167" s="1" t="s">
        <v>444</v>
      </c>
      <c r="K3167" s="5">
        <f ca="1">IF(AND($G3165,NOT(ISTEXT($G3164)),ISNUMBER(Poczatek),ISNUMBER(Koniec_Projekt)),IFERROR(IF(LataProjekcji=$F3166,IF(AND($G3166=$G3167,$F3166=$F3167),ROUND($D3165-SUM($K3167),0),ROUND(K3165*$E3166,0)),IF(LataProjekcji&gt;$F3166,0,ROUND(K3165*$E3166,0))),0),0)</f>
        <v>0</v>
      </c>
      <c r="L3167" s="5">
        <f ca="1">IF(AND($G3165,NOT(ISTEXT($G3164)),ISNUMBER(Poczatek),ISNUMBER(Koniec_Projekt)),IFERROR(IF(LataProjekcji=$F3166,IF(AND($G3166=$G3167,$F3166=$F3167),ROUND($D3165-SUM($K3167:K3167),0),ROUND(L3165*$E3166,0)),IF(LataProjekcji&gt;$F3166,0,ROUND(L3165*$E3166,0))),0),0)</f>
        <v>0</v>
      </c>
      <c r="M3167" s="5">
        <f ca="1">IF(AND($G3165,NOT(ISTEXT($G3164)),ISNUMBER(Poczatek),ISNUMBER(Koniec_Projekt)),IFERROR(IF(LataProjekcji=$F3166,IF(AND($G3166=$G3167,$F3166=$F3167),ROUND($D3165-SUM($K3167:L3167),0),ROUND(M3165*$E3166,0)),IF(LataProjekcji&gt;$F3166,0,ROUND(M3165*$E3166,0))),0),0)</f>
        <v>0</v>
      </c>
      <c r="N3167" s="5">
        <f ca="1">IF(AND($G3165,NOT(ISTEXT($G3164)),ISNUMBER(Poczatek),ISNUMBER(Koniec_Projekt)),IFERROR(IF(LataProjekcji=$F3166,IF(AND($G3166=$G3167,$F3166=$F3167),ROUND($D3165-SUM($K3167:M3167),0),ROUND(N3165*$E3166,0)),IF(LataProjekcji&gt;$F3166,0,ROUND(N3165*$E3166,0))),0),0)</f>
        <v>0</v>
      </c>
      <c r="O3167" s="5">
        <f ca="1">IF(AND($G3165,NOT(ISTEXT($G3164)),ISNUMBER(Poczatek),ISNUMBER(Koniec_Projekt)),IFERROR(IF(LataProjekcji=$F3166,IF(AND($G3166=$G3167,$F3166=$F3167),ROUND($D3165-SUM($K3167:N3167),0),ROUND(O3165*$E3166,0)),IF(LataProjekcji&gt;$F3166,0,ROUND(O3165*$E3166,0))),0),0)</f>
        <v>0</v>
      </c>
      <c r="P3167" s="5">
        <f ca="1">IF(AND($G3165,NOT(ISTEXT($G3164)),ISNUMBER(Poczatek),ISNUMBER(Koniec_Projekt)),IFERROR(IF(LataProjekcji=$F3166,IF(AND($G3166=$G3167,$F3166=$F3167),ROUND($D3165-SUM($K3167:O3167),0),ROUND(P3165*$E3166,0)),IF(LataProjekcji&gt;$F3166,0,ROUND(P3165*$E3166,0))),0),0)</f>
        <v>0</v>
      </c>
      <c r="Q3167" s="5">
        <f ca="1">IF(AND($G3165,NOT(ISTEXT($G3164)),ISNUMBER(Poczatek),ISNUMBER(Koniec_Projekt)),IFERROR(IF(LataProjekcji=$F3166,IF(AND($G3166=$G3167,$F3166=$F3167),ROUND($D3165-SUM($K3167:P3167),0),ROUND(Q3165*$E3166,0)),IF(LataProjekcji&gt;$F3166,0,ROUND(Q3165*$E3166,0))),0),0)</f>
        <v>0</v>
      </c>
      <c r="R3167" s="5">
        <f ca="1">IF(AND($G3165,NOT(ISTEXT($G3164)),ISNUMBER(Poczatek),ISNUMBER(Koniec_Projekt)),IFERROR(IF(LataProjekcji=$F3166,IF(AND($G3166=$G3167,$F3166=$F3167),ROUND($D3165-SUM($K3167:Q3167),0),ROUND(R3165*$E3166,0)),IF(LataProjekcji&gt;$F3166,0,ROUND(R3165*$E3166,0))),0),0)</f>
        <v>0</v>
      </c>
      <c r="S3167" s="5">
        <f ca="1">IF(AND($G3165,NOT(ISTEXT($G3164)),ISNUMBER(Poczatek),ISNUMBER(Koniec_Projekt)),IFERROR(IF(LataProjekcji=$F3166,IF(AND($G3166=$G3167,$F3166=$F3167),ROUND($D3165-SUM($K3167:R3167),0),ROUND(S3165*$E3166,0)),IF(LataProjekcji&gt;$F3166,0,ROUND(S3165*$E3166,0))),0),0)</f>
        <v>0</v>
      </c>
      <c r="T3167" s="5">
        <f ca="1">IF(AND($G3165,NOT(ISTEXT($G3164)),ISNUMBER(Poczatek),ISNUMBER(Koniec_Projekt)),IFERROR(IF(LataProjekcji=$F3166,IF(AND($G3166=$G3167,$F3166=$F3167),ROUND($D3165-SUM($K3167:S3167),0),ROUND(T3165*$E3166,0)),IF(LataProjekcji&gt;$F3166,0,ROUND(T3165*$E3166,0))),0),0)</f>
        <v>0</v>
      </c>
      <c r="U3167" s="5">
        <f ca="1">IF(AND($G3165,NOT(ISTEXT($G3164)),ISNUMBER(Poczatek),ISNUMBER(Koniec_Projekt)),IFERROR(IF(LataProjekcji=$F3166,IF(AND($G3166=$G3167,$F3166=$F3167),ROUND($D3165-SUM($K3167:T3167),0),ROUND(U3165*$E3166,0)),IF(LataProjekcji&gt;$F3166,0,ROUND(U3165*$E3166,0))),0),0)</f>
        <v>0</v>
      </c>
      <c r="V3167" s="5">
        <f ca="1">IF(AND($G3165,NOT(ISTEXT($G3164)),ISNUMBER(Poczatek),ISNUMBER(Koniec_Projekt)),IFERROR(IF(LataProjekcji=$F3166,IF(AND($G3166=$G3167,$F3166=$F3167),ROUND($D3165-SUM($K3167:U3167),0),ROUND(V3165*$E3166,0)),IF(LataProjekcji&gt;$F3166,0,ROUND(V3165*$E3166,0))),0),0)</f>
        <v>0</v>
      </c>
      <c r="W3167" s="5">
        <f ca="1">IF(AND($G3165,NOT(ISTEXT($G3164)),ISNUMBER(Poczatek),ISNUMBER(Koniec_Projekt)),IFERROR(IF(LataProjekcji=$F3166,IF(AND($G3166=$G3167,$F3166=$F3167),ROUND($D3165-SUM($K3167:V3167),0),ROUND(W3165*$E3166,0)),IF(LataProjekcji&gt;$F3166,0,ROUND(W3165*$E3166,0))),0),0)</f>
        <v>0</v>
      </c>
      <c r="X3167" s="5">
        <f ca="1">IF(AND($G3165,NOT(ISTEXT($G3164)),ISNUMBER(Poczatek),ISNUMBER(Koniec_Projekt)),IFERROR(IF(LataProjekcji=$F3166,IF(AND($G3166=$G3167,$F3166=$F3167),ROUND($D3165-SUM($K3167:W3167),0),ROUND(X3165*$E3166,0)),IF(LataProjekcji&gt;$F3166,0,ROUND(X3165*$E3166,0))),0),0)</f>
        <v>0</v>
      </c>
    </row>
    <row r="3168" spans="2:24" ht="12.75" hidden="1" thickBot="1">
      <c r="B3168" s="555" t="s">
        <v>804</v>
      </c>
      <c r="C3168" s="556"/>
      <c r="D3168" s="557">
        <f ca="1">IF(D3165&gt;10,ROUND((D3167-1)*E3166,0),E3166)</f>
        <v>0</v>
      </c>
      <c r="E3168" s="557">
        <f ca="1">D3165-D3168</f>
        <v>0</v>
      </c>
      <c r="F3168" s="556"/>
      <c r="G3168" s="556"/>
      <c r="H3168" s="556"/>
      <c r="I3168" s="556"/>
      <c r="J3168" s="556"/>
      <c r="K3168" s="556"/>
      <c r="L3168" s="556"/>
      <c r="M3168" s="556"/>
      <c r="N3168" s="556"/>
      <c r="O3168" s="556"/>
      <c r="P3168" s="556"/>
      <c r="Q3168" s="556"/>
      <c r="R3168" s="556"/>
      <c r="S3168" s="556"/>
      <c r="T3168" s="556"/>
      <c r="U3168" s="556"/>
      <c r="V3168" s="556"/>
      <c r="W3168" s="556"/>
      <c r="X3168" s="556"/>
    </row>
    <row r="3169" spans="2:24" ht="12.75" hidden="1" thickTop="1"/>
    <row r="3170" spans="2:24" ht="12.75" hidden="1" thickBot="1">
      <c r="B3170" s="558" t="str">
        <f ca="1">"nazwa ST: "&amp;B2021</f>
        <v>nazwa ST: 0</v>
      </c>
      <c r="C3170" s="558"/>
      <c r="D3170" s="559">
        <f>D2021</f>
        <v>356</v>
      </c>
      <c r="E3170" s="558"/>
      <c r="F3170" s="558"/>
      <c r="G3170" s="558"/>
      <c r="H3170" s="558"/>
      <c r="I3170" s="558"/>
      <c r="J3170" s="558"/>
      <c r="K3170" s="567" t="str">
        <f t="shared" ref="K3170:X3170" si="1831">LataProjekcji</f>
        <v>Uzupełnij dane</v>
      </c>
      <c r="L3170" s="567" t="str">
        <f t="shared" si="1831"/>
        <v/>
      </c>
      <c r="M3170" s="567" t="str">
        <f t="shared" si="1831"/>
        <v/>
      </c>
      <c r="N3170" s="567" t="str">
        <f t="shared" si="1831"/>
        <v/>
      </c>
      <c r="O3170" s="567" t="str">
        <f t="shared" si="1831"/>
        <v/>
      </c>
      <c r="P3170" s="567" t="str">
        <f t="shared" si="1831"/>
        <v/>
      </c>
      <c r="Q3170" s="567" t="str">
        <f t="shared" si="1831"/>
        <v/>
      </c>
      <c r="R3170" s="567" t="str">
        <f t="shared" si="1831"/>
        <v/>
      </c>
      <c r="S3170" s="567" t="str">
        <f t="shared" si="1831"/>
        <v/>
      </c>
      <c r="T3170" s="567" t="str">
        <f t="shared" si="1831"/>
        <v/>
      </c>
      <c r="U3170" s="567" t="str">
        <f t="shared" si="1831"/>
        <v/>
      </c>
      <c r="V3170" s="567" t="str">
        <f t="shared" si="1831"/>
        <v/>
      </c>
      <c r="W3170" s="567" t="str">
        <f t="shared" si="1831"/>
        <v/>
      </c>
      <c r="X3170" s="567" t="str">
        <f t="shared" si="1831"/>
        <v/>
      </c>
    </row>
    <row r="3171" spans="2:24" hidden="1">
      <c r="B3171" s="554" t="s">
        <v>805</v>
      </c>
      <c r="D3171" s="1">
        <f ca="1">D2022</f>
        <v>1900</v>
      </c>
      <c r="E3171" s="1">
        <f ca="1">E2022</f>
        <v>1</v>
      </c>
      <c r="F3171" s="1">
        <f ca="1">IF(D3172&gt;10,F2022,1)</f>
        <v>1</v>
      </c>
      <c r="G3171" s="553" t="str">
        <f ca="1">IF(ISBLANK(OFFSET($E$269,$D3170,0)),"brak daty",IF(D3172&gt;10,EDATE(OFFSET($E$269,$D3170,0),D3174),DATE(D3171,E3171,1)))</f>
        <v>brak daty</v>
      </c>
      <c r="H3171" s="566" t="b">
        <f ca="1">SUM(K3171:X3171)=D3174</f>
        <v>1</v>
      </c>
      <c r="I3171" s="1" t="s">
        <v>801</v>
      </c>
      <c r="K3171" s="5">
        <f ca="1">IF(AND($G3172,NOT(ISTEXT($G3171)),ISNUMBER(Poczatek),ISNUMBER(Koniec_Projekt)),IFERROR(IF($D3171=LataProjekcji,$F3171,IF($D3171&lt;LataProjekcji,IF((SUM(K3171)+12)&lt;$D3174,12,$D3174-SUM(K3171)),0)),0),0)</f>
        <v>0</v>
      </c>
      <c r="L3171" s="5">
        <f ca="1">IF(AND($G3172,NOT(ISTEXT($G3171)),ISNUMBER(Poczatek),ISNUMBER(Koniec_Projekt)),IFERROR(IF($D3171=LataProjekcji,$F3171,IF($D3171&lt;LataProjekcji,IF((SUM($K3171:K3171)+12)&lt;$D3174,12,$D3174-SUM($K3171:K3171)),0)),0),0)</f>
        <v>0</v>
      </c>
      <c r="M3171" s="5">
        <f ca="1">IF(AND($G3172,NOT(ISTEXT($G3171)),ISNUMBER(Poczatek),ISNUMBER(Koniec_Projekt)),IFERROR(IF($D3171=LataProjekcji,$F3171,IF($D3171&lt;LataProjekcji,IF((SUM($K3171:L3171)+12)&lt;$D3174,12,$D3174-SUM($K3171:L3171)),0)),0),0)</f>
        <v>0</v>
      </c>
      <c r="N3171" s="5">
        <f ca="1">IF(AND($G3172,NOT(ISTEXT($G3171)),ISNUMBER(Poczatek),ISNUMBER(Koniec_Projekt)),IFERROR(IF($D3171=LataProjekcji,$F3171,IF($D3171&lt;LataProjekcji,IF((SUM($K3171:M3171)+12)&lt;$D3174,12,$D3174-SUM($K3171:M3171)),0)),0),0)</f>
        <v>0</v>
      </c>
      <c r="O3171" s="5">
        <f ca="1">IF(AND($G3172,NOT(ISTEXT($G3171)),ISNUMBER(Poczatek),ISNUMBER(Koniec_Projekt)),IFERROR(IF($D3171=LataProjekcji,$F3171,IF($D3171&lt;LataProjekcji,IF((SUM($K3171:N3171)+12)&lt;$D3174,12,$D3174-SUM($K3171:N3171)),0)),0),0)</f>
        <v>0</v>
      </c>
      <c r="P3171" s="5">
        <f ca="1">IF(AND($G3172,NOT(ISTEXT($G3171)),ISNUMBER(Poczatek),ISNUMBER(Koniec_Projekt)),IFERROR(IF($D3171=LataProjekcji,$F3171,IF($D3171&lt;LataProjekcji,IF((SUM($K3171:O3171)+12)&lt;$D3174,12,$D3174-SUM($K3171:O3171)),0)),0),0)</f>
        <v>0</v>
      </c>
      <c r="Q3171" s="5">
        <f ca="1">IF(AND($G3172,NOT(ISTEXT($G3171)),ISNUMBER(Poczatek),ISNUMBER(Koniec_Projekt)),IFERROR(IF($D3171=LataProjekcji,$F3171,IF($D3171&lt;LataProjekcji,IF((SUM($K3171:P3171)+12)&lt;$D3174,12,$D3174-SUM($K3171:P3171)),0)),0),0)</f>
        <v>0</v>
      </c>
      <c r="R3171" s="5">
        <f ca="1">IF(AND($G3172,NOT(ISTEXT($G3171)),ISNUMBER(Poczatek),ISNUMBER(Koniec_Projekt)),IFERROR(IF($D3171=LataProjekcji,$F3171,IF($D3171&lt;LataProjekcji,IF((SUM($K3171:Q3171)+12)&lt;$D3174,12,$D3174-SUM($K3171:Q3171)),0)),0),0)</f>
        <v>0</v>
      </c>
      <c r="S3171" s="5">
        <f ca="1">IF(AND($G3172,NOT(ISTEXT($G3171)),ISNUMBER(Poczatek),ISNUMBER(Koniec_Projekt)),IFERROR(IF($D3171=LataProjekcji,$F3171,IF($D3171&lt;LataProjekcji,IF((SUM($K3171:R3171)+12)&lt;$D3174,12,$D3174-SUM($K3171:R3171)),0)),0),0)</f>
        <v>0</v>
      </c>
      <c r="T3171" s="5">
        <f ca="1">IF(AND($G3172,NOT(ISTEXT($G3171)),ISNUMBER(Poczatek),ISNUMBER(Koniec_Projekt)),IFERROR(IF($D3171=LataProjekcji,$F3171,IF($D3171&lt;LataProjekcji,IF((SUM($K3171:S3171)+12)&lt;$D3174,12,$D3174-SUM($K3171:S3171)),0)),0),0)</f>
        <v>0</v>
      </c>
      <c r="U3171" s="5">
        <f ca="1">IF(AND($G3172,NOT(ISTEXT($G3171)),ISNUMBER(Poczatek),ISNUMBER(Koniec_Projekt)),IFERROR(IF($D3171=LataProjekcji,$F3171,IF($D3171&lt;LataProjekcji,IF((SUM($K3171:T3171)+12)&lt;$D3174,12,$D3174-SUM($K3171:T3171)),0)),0),0)</f>
        <v>0</v>
      </c>
      <c r="V3171" s="5">
        <f ca="1">IF(AND($G3172,NOT(ISTEXT($G3171)),ISNUMBER(Poczatek),ISNUMBER(Koniec_Projekt)),IFERROR(IF($D3171=LataProjekcji,$F3171,IF($D3171&lt;LataProjekcji,IF((SUM($K3171:U3171)+12)&lt;$D3174,12,$D3174-SUM($K3171:U3171)),0)),0),0)</f>
        <v>0</v>
      </c>
      <c r="W3171" s="5">
        <f ca="1">IF(AND($G3172,NOT(ISTEXT($G3171)),ISNUMBER(Poczatek),ISNUMBER(Koniec_Projekt)),IFERROR(IF($D3171=LataProjekcji,$F3171,IF($D3171&lt;LataProjekcji,IF((SUM($K3171:V3171)+12)&lt;$D3174,12,$D3174-SUM($K3171:V3171)),0)),0),0)</f>
        <v>0</v>
      </c>
      <c r="X3171" s="5">
        <f ca="1">IF(AND($G3172,NOT(ISTEXT($G3171)),ISNUMBER(Poczatek),ISNUMBER(Koniec_Projekt)),IFERROR(IF($D3171=LataProjekcji,$F3171,IF($D3171&lt;LataProjekcji,IF((SUM($K3171:W3171)+12)&lt;$D3174,12,$D3174-SUM($K3171:W3171)),0)),0),0)</f>
        <v>0</v>
      </c>
    </row>
    <row r="3172" spans="2:24" hidden="1">
      <c r="B3172" s="554" t="s">
        <v>807</v>
      </c>
      <c r="D3172" s="5">
        <f ca="1">D2023</f>
        <v>0</v>
      </c>
      <c r="E3172" s="474">
        <f ca="1">E2023</f>
        <v>0</v>
      </c>
      <c r="F3172" s="474">
        <f ca="1">F2023</f>
        <v>0</v>
      </c>
      <c r="G3172" s="1" t="b">
        <f>NOT(ISBLANK(am_inneST))</f>
        <v>0</v>
      </c>
      <c r="H3172" s="566" t="b">
        <f ca="1">SUM(K3172:X3172)=E3174</f>
        <v>1</v>
      </c>
      <c r="I3172" s="1" t="s">
        <v>802</v>
      </c>
      <c r="K3172" s="565">
        <f ca="1">IF(AND($G3172,NOT(ISTEXT($G3171)),ISNUMBER(Poczatek),ISNUMBER(Koniec_Projekt)),IFERROR(IF($D3171=LataProjekcji,IF($F3171&gt;$E3174,$E3174,$F3171),IF($D3174&gt;=$E3174,(IF($D3171&lt;LataProjekcji,IF((SUM(J3172:$K3172)+12)&lt;$E3174,12,$E3174-SUM(J3172:$K3172)),0)),(IF($D3171&lt;LataProjekcji,IF((SUM(J3172:$K3172)+12)&lt;$D3174,12,$D3174-SUM(J3172:$K3172)),0)))),0),0)</f>
        <v>0</v>
      </c>
      <c r="L3172" s="565">
        <f ca="1">IF(AND($G3172,NOT(ISTEXT($G3171)),ISNUMBER(Poczatek),ISNUMBER(Koniec_Projekt)),IFERROR(IF($D3171=LataProjekcji,IF($F3171&gt;$E3174,$E3174,$F3171),IF($D3174&gt;=$E3174,(IF($D3171&lt;LataProjekcji,IF((SUM($K3172:K3172)+12)&lt;$E3174,12,$E3174-SUM($K3172:K3172)),0)),(IF($D3171&lt;LataProjekcji,IF((SUM($K3172:K3172)+12)&lt;$D3174,12,$D3174-SUM($K3172:K3172)),0)))),0),0)</f>
        <v>0</v>
      </c>
      <c r="M3172" s="565">
        <f ca="1">IF(AND($G3172,NOT(ISTEXT($G3171)),ISNUMBER(Poczatek),ISNUMBER(Koniec_Projekt)),IFERROR(IF($D3171=LataProjekcji,IF($F3171&gt;$E3174,$E3174,$F3171),IF($D3174&gt;=$E3174,(IF($D3171&lt;LataProjekcji,IF((SUM($K3172:L3172)+12)&lt;$E3174,12,$E3174-SUM($K3172:L3172)),0)),(IF($D3171&lt;LataProjekcji,IF((SUM($K3172:L3172)+12)&lt;$D3174,12,$D3174-SUM($K3172:L3172)),0)))),0),0)</f>
        <v>0</v>
      </c>
      <c r="N3172" s="565">
        <f ca="1">IF(AND($G3172,NOT(ISTEXT($G3171)),ISNUMBER(Poczatek),ISNUMBER(Koniec_Projekt)),IFERROR(IF($D3171=LataProjekcji,IF($F3171&gt;$E3174,$E3174,$F3171),IF($D3174&gt;=$E3174,(IF($D3171&lt;LataProjekcji,IF((SUM($K3172:M3172)+12)&lt;$E3174,12,$E3174-SUM($K3172:M3172)),0)),(IF($D3171&lt;LataProjekcji,IF((SUM($K3172:M3172)+12)&lt;$D3174,12,$D3174-SUM($K3172:M3172)),0)))),0),0)</f>
        <v>0</v>
      </c>
      <c r="O3172" s="565">
        <f ca="1">IF(AND($G3172,NOT(ISTEXT($G3171)),ISNUMBER(Poczatek),ISNUMBER(Koniec_Projekt)),IFERROR(IF($D3171=LataProjekcji,IF($F3171&gt;$E3174,$E3174,$F3171),IF($D3174&gt;=$E3174,(IF($D3171&lt;LataProjekcji,IF((SUM($K3172:N3172)+12)&lt;$E3174,12,$E3174-SUM($K3172:N3172)),0)),(IF($D3171&lt;LataProjekcji,IF((SUM($K3172:N3172)+12)&lt;$D3174,12,$D3174-SUM($K3172:N3172)),0)))),0),0)</f>
        <v>0</v>
      </c>
      <c r="P3172" s="565">
        <f ca="1">IF(AND($G3172,NOT(ISTEXT($G3171)),ISNUMBER(Poczatek),ISNUMBER(Koniec_Projekt)),IFERROR(IF($D3171=LataProjekcji,IF($F3171&gt;$E3174,$E3174,$F3171),IF($D3174&gt;=$E3174,(IF($D3171&lt;LataProjekcji,IF((SUM($K3172:O3172)+12)&lt;$E3174,12,$E3174-SUM($K3172:O3172)),0)),(IF($D3171&lt;LataProjekcji,IF((SUM($K3172:O3172)+12)&lt;$D3174,12,$D3174-SUM($K3172:O3172)),0)))),0),0)</f>
        <v>0</v>
      </c>
      <c r="Q3172" s="565">
        <f ca="1">IF(AND($G3172,NOT(ISTEXT($G3171)),ISNUMBER(Poczatek),ISNUMBER(Koniec_Projekt)),IFERROR(IF($D3171=LataProjekcji,IF($F3171&gt;$E3174,$E3174,$F3171),IF($D3174&gt;=$E3174,(IF($D3171&lt;LataProjekcji,IF((SUM($K3172:P3172)+12)&lt;$E3174,12,$E3174-SUM($K3172:P3172)),0)),(IF($D3171&lt;LataProjekcji,IF((SUM($K3172:P3172)+12)&lt;$D3174,12,$D3174-SUM($K3172:P3172)),0)))),0),0)</f>
        <v>0</v>
      </c>
      <c r="R3172" s="565">
        <f ca="1">IF(AND($G3172,NOT(ISTEXT($G3171)),ISNUMBER(Poczatek),ISNUMBER(Koniec_Projekt)),IFERROR(IF($D3171=LataProjekcji,IF($F3171&gt;$E3174,$E3174,$F3171),IF($D3174&gt;=$E3174,(IF($D3171&lt;LataProjekcji,IF((SUM($K3172:Q3172)+12)&lt;$E3174,12,$E3174-SUM($K3172:Q3172)),0)),(IF($D3171&lt;LataProjekcji,IF((SUM($K3172:Q3172)+12)&lt;$D3174,12,$D3174-SUM($K3172:Q3172)),0)))),0),0)</f>
        <v>0</v>
      </c>
      <c r="S3172" s="565">
        <f ca="1">IF(AND($G3172,NOT(ISTEXT($G3171)),ISNUMBER(Poczatek),ISNUMBER(Koniec_Projekt)),IFERROR(IF($D3171=LataProjekcji,IF($F3171&gt;$E3174,$E3174,$F3171),IF($D3174&gt;=$E3174,(IF($D3171&lt;LataProjekcji,IF((SUM($K3172:R3172)+12)&lt;$E3174,12,$E3174-SUM($K3172:R3172)),0)),(IF($D3171&lt;LataProjekcji,IF((SUM($K3172:R3172)+12)&lt;$D3174,12,$D3174-SUM($K3172:R3172)),0)))),0),0)</f>
        <v>0</v>
      </c>
      <c r="T3172" s="565">
        <f ca="1">IF(AND($G3172,NOT(ISTEXT($G3171)),ISNUMBER(Poczatek),ISNUMBER(Koniec_Projekt)),IFERROR(IF($D3171=LataProjekcji,IF($F3171&gt;$E3174,$E3174,$F3171),IF($D3174&gt;=$E3174,(IF($D3171&lt;LataProjekcji,IF((SUM($K3172:S3172)+12)&lt;$E3174,12,$E3174-SUM($K3172:S3172)),0)),(IF($D3171&lt;LataProjekcji,IF((SUM($K3172:S3172)+12)&lt;$D3174,12,$D3174-SUM($K3172:S3172)),0)))),0),0)</f>
        <v>0</v>
      </c>
      <c r="U3172" s="565">
        <f ca="1">IF(AND($G3172,NOT(ISTEXT($G3171)),ISNUMBER(Poczatek),ISNUMBER(Koniec_Projekt)),IFERROR(IF($D3171=LataProjekcji,IF($F3171&gt;$E3174,$E3174,$F3171),IF($D3174&gt;=$E3174,(IF($D3171&lt;LataProjekcji,IF((SUM($K3172:T3172)+12)&lt;$E3174,12,$E3174-SUM($K3172:T3172)),0)),(IF($D3171&lt;LataProjekcji,IF((SUM($K3172:T3172)+12)&lt;$D3174,12,$D3174-SUM($K3172:T3172)),0)))),0),0)</f>
        <v>0</v>
      </c>
      <c r="V3172" s="565">
        <f ca="1">IF(AND($G3172,NOT(ISTEXT($G3171)),ISNUMBER(Poczatek),ISNUMBER(Koniec_Projekt)),IFERROR(IF($D3171=LataProjekcji,IF($F3171&gt;$E3174,$E3174,$F3171),IF($D3174&gt;=$E3174,(IF($D3171&lt;LataProjekcji,IF((SUM($K3172:U3172)+12)&lt;$E3174,12,$E3174-SUM($K3172:U3172)),0)),(IF($D3171&lt;LataProjekcji,IF((SUM($K3172:U3172)+12)&lt;$D3174,12,$D3174-SUM($K3172:U3172)),0)))),0),0)</f>
        <v>0</v>
      </c>
      <c r="W3172" s="565">
        <f ca="1">IF(AND($G3172,NOT(ISTEXT($G3171)),ISNUMBER(Poczatek),ISNUMBER(Koniec_Projekt)),IFERROR(IF($D3171=LataProjekcji,IF($F3171&gt;$E3174,$E3174,$F3171),IF($D3174&gt;=$E3174,(IF($D3171&lt;LataProjekcji,IF((SUM($K3172:V3172)+12)&lt;$E3174,12,$E3174-SUM($K3172:V3172)),0)),(IF($D3171&lt;LataProjekcji,IF((SUM($K3172:V3172)+12)&lt;$D3174,12,$D3174-SUM($K3172:V3172)),0)))),0),0)</f>
        <v>0</v>
      </c>
      <c r="X3172" s="565">
        <f ca="1">IF(AND($G3172,NOT(ISTEXT($G3171)),ISNUMBER(Poczatek),ISNUMBER(Koniec_Projekt)),IFERROR(IF($D3171=LataProjekcji,IF($F3171&gt;$E3174,$E3174,$F3171),IF($D3174&gt;=$E3174,(IF($D3171&lt;LataProjekcji,IF((SUM($K3172:W3172)+12)&lt;$E3174,12,$E3174-SUM($K3172:W3172)),0)),(IF($D3171&lt;LataProjekcji,IF((SUM($K3172:W3172)+12)&lt;$D3174,12,$D3174-SUM($K3172:W3172)),0)))),0),0)</f>
        <v>0</v>
      </c>
    </row>
    <row r="3173" spans="2:24" hidden="1">
      <c r="B3173" s="554" t="s">
        <v>806</v>
      </c>
      <c r="D3173" s="474">
        <f ca="1">D2024</f>
        <v>0</v>
      </c>
      <c r="E3173" s="474">
        <f ca="1">IF(D3172&gt;10,ROUND(D3173/12,2),D3173)</f>
        <v>0</v>
      </c>
      <c r="F3173" s="552">
        <f>Koniec_Projekt</f>
        <v>0</v>
      </c>
      <c r="G3173" s="330">
        <f>Miesiac_Koniec_Projekt</f>
        <v>0</v>
      </c>
      <c r="H3173" s="566" t="b">
        <f ca="1">SUM(K3173:X3173)=D3172</f>
        <v>1</v>
      </c>
      <c r="I3173" s="1" t="s">
        <v>739</v>
      </c>
      <c r="K3173" s="256">
        <f ca="1">IF(AND($G3172,NOT(ISTEXT($G3171)),ISNUMBER(Poczatek),ISNUMBER(Koniec_Projekt)),IFERROR(IF(LataProjekcji=$F3174,ROUND($D3172,0),ROUND(K3171*$E3173,0)),0),0)</f>
        <v>0</v>
      </c>
      <c r="L3173" s="5">
        <f ca="1">IF(AND($G3172,NOT(ISTEXT($G3171)),ISNUMBER(Poczatek),ISNUMBER(Koniec_Projekt)),IFERROR(IF(LataProjekcji=$F3174,ROUND($D3172-SUM(K3173:$K3173),0),ROUND(L3171*$E3173,0)),0),0)</f>
        <v>0</v>
      </c>
      <c r="M3173" s="5">
        <f ca="1">IF(AND($G3172,NOT(ISTEXT($G3171)),ISNUMBER(Poczatek),ISNUMBER(Koniec_Projekt)),IFERROR(IF(LataProjekcji=$F3174,ROUND($D3172-SUM($K3173:L3173),0),ROUND(M3171*$E3173,0)),0),0)</f>
        <v>0</v>
      </c>
      <c r="N3173" s="5">
        <f ca="1">IF(AND($G3172,NOT(ISTEXT($G3171)),ISNUMBER(Poczatek),ISNUMBER(Koniec_Projekt)),IFERROR(IF(LataProjekcji=$F3174,ROUND($D3172-SUM($K3173:M3173),0),ROUND(N3171*$E3173,0)),0),0)</f>
        <v>0</v>
      </c>
      <c r="O3173" s="5">
        <f ca="1">IF(AND($G3172,NOT(ISTEXT($G3171)),ISNUMBER(Poczatek),ISNUMBER(Koniec_Projekt)),IFERROR(IF(LataProjekcji=$F3174,ROUND($D3172-SUM($K3173:N3173),0),ROUND(O3171*$E3173,0)),0),0)</f>
        <v>0</v>
      </c>
      <c r="P3173" s="5">
        <f ca="1">IF(AND($G3172,NOT(ISTEXT($G3171)),ISNUMBER(Poczatek),ISNUMBER(Koniec_Projekt)),IFERROR(IF(LataProjekcji=$F3174,ROUND($D3172-SUM($K3173:O3173),0),ROUND(P3171*$E3173,0)),0),0)</f>
        <v>0</v>
      </c>
      <c r="Q3173" s="5">
        <f ca="1">IF(AND($G3172,NOT(ISTEXT($G3171)),ISNUMBER(Poczatek),ISNUMBER(Koniec_Projekt)),IFERROR(IF(LataProjekcji=$F3174,ROUND($D3172-SUM($K3173:P3173),0),ROUND(Q3171*$E3173,0)),0),0)</f>
        <v>0</v>
      </c>
      <c r="R3173" s="5">
        <f ca="1">IF(AND($G3172,NOT(ISTEXT($G3171)),ISNUMBER(Poczatek),ISNUMBER(Koniec_Projekt)),IFERROR(IF(LataProjekcji=$F3174,ROUND($D3172-SUM($K3173:Q3173),0),ROUND(R3171*$E3173,0)),0),0)</f>
        <v>0</v>
      </c>
      <c r="S3173" s="5">
        <f ca="1">IF(AND($G3172,NOT(ISTEXT($G3171)),ISNUMBER(Poczatek),ISNUMBER(Koniec_Projekt)),IFERROR(IF(LataProjekcji=$F3174,ROUND($D3172-SUM($K3173:R3173),0),ROUND(S3171*$E3173,0)),0),0)</f>
        <v>0</v>
      </c>
      <c r="T3173" s="5">
        <f ca="1">IF(AND($G3172,NOT(ISTEXT($G3171)),ISNUMBER(Poczatek),ISNUMBER(Koniec_Projekt)),IFERROR(IF(LataProjekcji=$F3174,ROUND($D3172-SUM($K3173:S3173),0),ROUND(T3171*$E3173,0)),0),0)</f>
        <v>0</v>
      </c>
      <c r="U3173" s="5">
        <f ca="1">IF(AND($G3172,NOT(ISTEXT($G3171)),ISNUMBER(Poczatek),ISNUMBER(Koniec_Projekt)),IFERROR(IF(LataProjekcji=$F3174,ROUND($D3172-SUM($K3173:T3173),0),ROUND(U3171*$E3173,0)),0),0)</f>
        <v>0</v>
      </c>
      <c r="V3173" s="5">
        <f ca="1">IF(AND($G3172,NOT(ISTEXT($G3171)),ISNUMBER(Poczatek),ISNUMBER(Koniec_Projekt)),IFERROR(IF(LataProjekcji=$F3174,ROUND($D3172-SUM($K3173:U3173),0),ROUND(V3171*$E3173,0)),0),0)</f>
        <v>0</v>
      </c>
      <c r="W3173" s="5">
        <f ca="1">IF(AND($G3172,NOT(ISTEXT($G3171)),ISNUMBER(Poczatek),ISNUMBER(Koniec_Projekt)),IFERROR(IF(LataProjekcji=$F3174,ROUND($D3172-SUM($K3173:V3173),0),ROUND(W3171*$E3173,0)),0),0)</f>
        <v>0</v>
      </c>
      <c r="X3173" s="5">
        <f ca="1">IF(AND($G3172,NOT(ISTEXT($G3171)),ISNUMBER(Poczatek),ISNUMBER(Koniec_Projekt)),IFERROR(IF(LataProjekcji=$F3174,ROUND($D3172-SUM($K3173:W3173),0),ROUND(X3171*$E3173,0)),0),0)</f>
        <v>0</v>
      </c>
    </row>
    <row r="3174" spans="2:24" hidden="1">
      <c r="B3174" s="554" t="s">
        <v>803</v>
      </c>
      <c r="D3174" s="1">
        <f ca="1">IFERROR(ROUNDUP(D3172/E3173,0),0)</f>
        <v>0</v>
      </c>
      <c r="E3174" s="1">
        <f ca="1">IF(D3174=0,0,DATEDIF(DATE(D3171,E3171,1),DATE(F3173,G3173,1),"m"))</f>
        <v>0</v>
      </c>
      <c r="F3174" s="1" t="str">
        <f ca="1">IFERROR(YEAR(G3171),"brak daty")</f>
        <v>brak daty</v>
      </c>
      <c r="G3174" s="1" t="str">
        <f ca="1">IFERROR(MONTH(G3171),"brak daty")</f>
        <v>brak daty</v>
      </c>
      <c r="I3174" s="1" t="s">
        <v>444</v>
      </c>
      <c r="K3174" s="5">
        <f ca="1">IF(AND($G3172,NOT(ISTEXT($G3171)),ISNUMBER(Poczatek),ISNUMBER(Koniec_Projekt)),IFERROR(IF(LataProjekcji=$F3173,IF(AND($G3173=$G3174,$F3173=$F3174),ROUND($D3172-SUM($K3174),0),ROUND(K3172*$E3173,0)),IF(LataProjekcji&gt;$F3173,0,ROUND(K3172*$E3173,0))),0),0)</f>
        <v>0</v>
      </c>
      <c r="L3174" s="5">
        <f ca="1">IF(AND($G3172,NOT(ISTEXT($G3171)),ISNUMBER(Poczatek),ISNUMBER(Koniec_Projekt)),IFERROR(IF(LataProjekcji=$F3173,IF(AND($G3173=$G3174,$F3173=$F3174),ROUND($D3172-SUM($K3174:K3174),0),ROUND(L3172*$E3173,0)),IF(LataProjekcji&gt;$F3173,0,ROUND(L3172*$E3173,0))),0),0)</f>
        <v>0</v>
      </c>
      <c r="M3174" s="5">
        <f ca="1">IF(AND($G3172,NOT(ISTEXT($G3171)),ISNUMBER(Poczatek),ISNUMBER(Koniec_Projekt)),IFERROR(IF(LataProjekcji=$F3173,IF(AND($G3173=$G3174,$F3173=$F3174),ROUND($D3172-SUM($K3174:L3174),0),ROUND(M3172*$E3173,0)),IF(LataProjekcji&gt;$F3173,0,ROUND(M3172*$E3173,0))),0),0)</f>
        <v>0</v>
      </c>
      <c r="N3174" s="5">
        <f ca="1">IF(AND($G3172,NOT(ISTEXT($G3171)),ISNUMBER(Poczatek),ISNUMBER(Koniec_Projekt)),IFERROR(IF(LataProjekcji=$F3173,IF(AND($G3173=$G3174,$F3173=$F3174),ROUND($D3172-SUM($K3174:M3174),0),ROUND(N3172*$E3173,0)),IF(LataProjekcji&gt;$F3173,0,ROUND(N3172*$E3173,0))),0),0)</f>
        <v>0</v>
      </c>
      <c r="O3174" s="5">
        <f ca="1">IF(AND($G3172,NOT(ISTEXT($G3171)),ISNUMBER(Poczatek),ISNUMBER(Koniec_Projekt)),IFERROR(IF(LataProjekcji=$F3173,IF(AND($G3173=$G3174,$F3173=$F3174),ROUND($D3172-SUM($K3174:N3174),0),ROUND(O3172*$E3173,0)),IF(LataProjekcji&gt;$F3173,0,ROUND(O3172*$E3173,0))),0),0)</f>
        <v>0</v>
      </c>
      <c r="P3174" s="5">
        <f ca="1">IF(AND($G3172,NOT(ISTEXT($G3171)),ISNUMBER(Poczatek),ISNUMBER(Koniec_Projekt)),IFERROR(IF(LataProjekcji=$F3173,IF(AND($G3173=$G3174,$F3173=$F3174),ROUND($D3172-SUM($K3174:O3174),0),ROUND(P3172*$E3173,0)),IF(LataProjekcji&gt;$F3173,0,ROUND(P3172*$E3173,0))),0),0)</f>
        <v>0</v>
      </c>
      <c r="Q3174" s="5">
        <f ca="1">IF(AND($G3172,NOT(ISTEXT($G3171)),ISNUMBER(Poczatek),ISNUMBER(Koniec_Projekt)),IFERROR(IF(LataProjekcji=$F3173,IF(AND($G3173=$G3174,$F3173=$F3174),ROUND($D3172-SUM($K3174:P3174),0),ROUND(Q3172*$E3173,0)),IF(LataProjekcji&gt;$F3173,0,ROUND(Q3172*$E3173,0))),0),0)</f>
        <v>0</v>
      </c>
      <c r="R3174" s="5">
        <f ca="1">IF(AND($G3172,NOT(ISTEXT($G3171)),ISNUMBER(Poczatek),ISNUMBER(Koniec_Projekt)),IFERROR(IF(LataProjekcji=$F3173,IF(AND($G3173=$G3174,$F3173=$F3174),ROUND($D3172-SUM($K3174:Q3174),0),ROUND(R3172*$E3173,0)),IF(LataProjekcji&gt;$F3173,0,ROUND(R3172*$E3173,0))),0),0)</f>
        <v>0</v>
      </c>
      <c r="S3174" s="5">
        <f ca="1">IF(AND($G3172,NOT(ISTEXT($G3171)),ISNUMBER(Poczatek),ISNUMBER(Koniec_Projekt)),IFERROR(IF(LataProjekcji=$F3173,IF(AND($G3173=$G3174,$F3173=$F3174),ROUND($D3172-SUM($K3174:R3174),0),ROUND(S3172*$E3173,0)),IF(LataProjekcji&gt;$F3173,0,ROUND(S3172*$E3173,0))),0),0)</f>
        <v>0</v>
      </c>
      <c r="T3174" s="5">
        <f ca="1">IF(AND($G3172,NOT(ISTEXT($G3171)),ISNUMBER(Poczatek),ISNUMBER(Koniec_Projekt)),IFERROR(IF(LataProjekcji=$F3173,IF(AND($G3173=$G3174,$F3173=$F3174),ROUND($D3172-SUM($K3174:S3174),0),ROUND(T3172*$E3173,0)),IF(LataProjekcji&gt;$F3173,0,ROUND(T3172*$E3173,0))),0),0)</f>
        <v>0</v>
      </c>
      <c r="U3174" s="5">
        <f ca="1">IF(AND($G3172,NOT(ISTEXT($G3171)),ISNUMBER(Poczatek),ISNUMBER(Koniec_Projekt)),IFERROR(IF(LataProjekcji=$F3173,IF(AND($G3173=$G3174,$F3173=$F3174),ROUND($D3172-SUM($K3174:T3174),0),ROUND(U3172*$E3173,0)),IF(LataProjekcji&gt;$F3173,0,ROUND(U3172*$E3173,0))),0),0)</f>
        <v>0</v>
      </c>
      <c r="V3174" s="5">
        <f ca="1">IF(AND($G3172,NOT(ISTEXT($G3171)),ISNUMBER(Poczatek),ISNUMBER(Koniec_Projekt)),IFERROR(IF(LataProjekcji=$F3173,IF(AND($G3173=$G3174,$F3173=$F3174),ROUND($D3172-SUM($K3174:U3174),0),ROUND(V3172*$E3173,0)),IF(LataProjekcji&gt;$F3173,0,ROUND(V3172*$E3173,0))),0),0)</f>
        <v>0</v>
      </c>
      <c r="W3174" s="5">
        <f ca="1">IF(AND($G3172,NOT(ISTEXT($G3171)),ISNUMBER(Poczatek),ISNUMBER(Koniec_Projekt)),IFERROR(IF(LataProjekcji=$F3173,IF(AND($G3173=$G3174,$F3173=$F3174),ROUND($D3172-SUM($K3174:V3174),0),ROUND(W3172*$E3173,0)),IF(LataProjekcji&gt;$F3173,0,ROUND(W3172*$E3173,0))),0),0)</f>
        <v>0</v>
      </c>
      <c r="X3174" s="5">
        <f ca="1">IF(AND($G3172,NOT(ISTEXT($G3171)),ISNUMBER(Poczatek),ISNUMBER(Koniec_Projekt)),IFERROR(IF(LataProjekcji=$F3173,IF(AND($G3173=$G3174,$F3173=$F3174),ROUND($D3172-SUM($K3174:W3174),0),ROUND(X3172*$E3173,0)),IF(LataProjekcji&gt;$F3173,0,ROUND(X3172*$E3173,0))),0),0)</f>
        <v>0</v>
      </c>
    </row>
    <row r="3175" spans="2:24" ht="12.75" hidden="1" thickBot="1">
      <c r="B3175" s="555" t="s">
        <v>804</v>
      </c>
      <c r="C3175" s="556"/>
      <c r="D3175" s="557">
        <f ca="1">IF(D3172&gt;10,ROUND((D3174-1)*E3173,0),E3173)</f>
        <v>0</v>
      </c>
      <c r="E3175" s="557">
        <f ca="1">D3172-D3175</f>
        <v>0</v>
      </c>
      <c r="F3175" s="556"/>
      <c r="G3175" s="556"/>
      <c r="H3175" s="556"/>
      <c r="I3175" s="556"/>
      <c r="J3175" s="556"/>
      <c r="K3175" s="556"/>
      <c r="L3175" s="556"/>
      <c r="M3175" s="556"/>
      <c r="N3175" s="556"/>
      <c r="O3175" s="556"/>
      <c r="P3175" s="556"/>
      <c r="Q3175" s="556"/>
      <c r="R3175" s="556"/>
      <c r="S3175" s="556"/>
      <c r="T3175" s="556"/>
      <c r="U3175" s="556"/>
      <c r="V3175" s="556"/>
      <c r="W3175" s="556"/>
      <c r="X3175" s="556"/>
    </row>
    <row r="3176" spans="2:24" ht="12.75" hidden="1" thickTop="1"/>
  </sheetData>
  <sheetProtection algorithmName="SHA-512" hashValue="mjtxrvp5/CXA8QLydINAN3leI9Q2tSq/lerokFK6NPFtQjZrt3VzPfEa0Y1OfpDRK9rR3wPNsqUteJ1E8f9Ztw==" saltValue="z7J5CVCniDNEp5F9j7A59g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7" type="noConversion"/>
  <conditionalFormatting sqref="B17 K17:X17">
    <cfRule type="expression" dxfId="308" priority="501">
      <formula>$C2249=2</formula>
    </cfRule>
  </conditionalFormatting>
  <conditionalFormatting sqref="B18">
    <cfRule type="expression" dxfId="307" priority="505">
      <formula>$C2249=2</formula>
    </cfRule>
  </conditionalFormatting>
  <conditionalFormatting sqref="B25 K25:X25">
    <cfRule type="expression" dxfId="306" priority="496">
      <formula>$C2250=2</formula>
    </cfRule>
  </conditionalFormatting>
  <conditionalFormatting sqref="B26">
    <cfRule type="expression" dxfId="305" priority="500">
      <formula>$C2250=2</formula>
    </cfRule>
  </conditionalFormatting>
  <conditionalFormatting sqref="B33 K33:X33">
    <cfRule type="expression" dxfId="304" priority="491">
      <formula>$C2251=2</formula>
    </cfRule>
  </conditionalFormatting>
  <conditionalFormatting sqref="B34">
    <cfRule type="expression" dxfId="303" priority="495">
      <formula>$C2251=2</formula>
    </cfRule>
  </conditionalFormatting>
  <conditionalFormatting sqref="B41 K41:X41">
    <cfRule type="expression" dxfId="302" priority="486">
      <formula>$C2252=2</formula>
    </cfRule>
  </conditionalFormatting>
  <conditionalFormatting sqref="B42">
    <cfRule type="expression" dxfId="301" priority="490">
      <formula>$C2252=2</formula>
    </cfRule>
  </conditionalFormatting>
  <conditionalFormatting sqref="B49 K49:X49">
    <cfRule type="expression" dxfId="300" priority="481">
      <formula>$C2253=2</formula>
    </cfRule>
  </conditionalFormatting>
  <conditionalFormatting sqref="B50">
    <cfRule type="expression" dxfId="299" priority="485">
      <formula>$C2253=2</formula>
    </cfRule>
  </conditionalFormatting>
  <conditionalFormatting sqref="B57">
    <cfRule type="expression" dxfId="298" priority="476">
      <formula>$C2254=2</formula>
    </cfRule>
  </conditionalFormatting>
  <conditionalFormatting sqref="B58">
    <cfRule type="expression" dxfId="297" priority="480">
      <formula>$C2254=2</formula>
    </cfRule>
  </conditionalFormatting>
  <conditionalFormatting sqref="B65 K65:X65">
    <cfRule type="expression" dxfId="296" priority="471">
      <formula>$C2255=2</formula>
    </cfRule>
  </conditionalFormatting>
  <conditionalFormatting sqref="B66">
    <cfRule type="expression" dxfId="295" priority="475">
      <formula>$C2255=2</formula>
    </cfRule>
  </conditionalFormatting>
  <conditionalFormatting sqref="B73 K73:X73">
    <cfRule type="expression" dxfId="294" priority="466">
      <formula>$C2256=2</formula>
    </cfRule>
  </conditionalFormatting>
  <conditionalFormatting sqref="B74">
    <cfRule type="expression" dxfId="293" priority="470">
      <formula>$C2256=2</formula>
    </cfRule>
  </conditionalFormatting>
  <conditionalFormatting sqref="B195:B196">
    <cfRule type="expression" dxfId="292" priority="56">
      <formula>Modul_badawczo_rozwojowy=tak</formula>
    </cfRule>
  </conditionalFormatting>
  <conditionalFormatting sqref="B363:B367">
    <cfRule type="containsText" dxfId="291" priority="465" operator="containsText" text="zrealizowane">
      <formula>NOT(ISERROR(SEARCH("zrealizowane",B363)))</formula>
    </cfRule>
  </conditionalFormatting>
  <conditionalFormatting sqref="B223:C240">
    <cfRule type="expression" dxfId="290" priority="945">
      <formula>OR($F87="nie",AND($F87="tak",$G87="nie"))</formula>
    </cfRule>
  </conditionalFormatting>
  <conditionalFormatting sqref="B241:C241">
    <cfRule type="expression" dxfId="289" priority="139">
      <formula>OR($F135="nie",AND($F135="tak",$G135="nie"))</formula>
    </cfRule>
  </conditionalFormatting>
  <conditionalFormatting sqref="B242:C242">
    <cfRule type="expression" dxfId="288" priority="522">
      <formula>OR($F89="nie",AND($F89="tak",$G89="nie"))</formula>
    </cfRule>
  </conditionalFormatting>
  <conditionalFormatting sqref="B245:C262">
    <cfRule type="expression" dxfId="287" priority="947">
      <formula>OR($F87="nie",AND($F87="tak",$G87="nie"))</formula>
    </cfRule>
  </conditionalFormatting>
  <conditionalFormatting sqref="B263:C263">
    <cfRule type="expression" dxfId="286" priority="136">
      <formula>OR($F135="nie",AND($F135="tak",$G135="nie"))</formula>
    </cfRule>
  </conditionalFormatting>
  <conditionalFormatting sqref="B264:C264">
    <cfRule type="expression" dxfId="285" priority="899">
      <formula>OR($F89="nie",AND($F89="tak",$G89="nie"))</formula>
    </cfRule>
  </conditionalFormatting>
  <conditionalFormatting sqref="B290:C304">
    <cfRule type="expression" dxfId="284" priority="428">
      <formula>OR($F269="nie",AND($F269="tak",$G269="nie"))</formula>
    </cfRule>
  </conditionalFormatting>
  <conditionalFormatting sqref="B307:C321">
    <cfRule type="expression" dxfId="283" priority="267">
      <formula>OR($F269="nie",AND($F269="tak",$G269="nie"))</formula>
    </cfRule>
  </conditionalFormatting>
  <conditionalFormatting sqref="B337:C341">
    <cfRule type="expression" dxfId="282" priority="407">
      <formula>OR($F326="nie",AND($F326="tak",$G326="nie"))</formula>
    </cfRule>
  </conditionalFormatting>
  <conditionalFormatting sqref="B344:C348">
    <cfRule type="expression" dxfId="281" priority="117">
      <formula>OR($F326="nie",AND($F326="tak",$G326="nie"))</formula>
    </cfRule>
  </conditionalFormatting>
  <conditionalFormatting sqref="B374:C388">
    <cfRule type="expression" dxfId="280" priority="401">
      <formula>OR($F353="nie",AND($F353="tak",$G353="nie"))</formula>
    </cfRule>
  </conditionalFormatting>
  <conditionalFormatting sqref="B391:C405">
    <cfRule type="expression" dxfId="279" priority="297">
      <formula>OR($F353="nie",AND($F353="tak",$G353="nie"))</formula>
    </cfRule>
  </conditionalFormatting>
  <conditionalFormatting sqref="B458:C462">
    <cfRule type="containsText" dxfId="278" priority="434" operator="containsText" text="zrealizowane">
      <formula>NOT(ISERROR(SEARCH("zrealizowane",B458)))</formula>
    </cfRule>
  </conditionalFormatting>
  <conditionalFormatting sqref="B469:C513">
    <cfRule type="expression" dxfId="277" priority="354">
      <formula>OR($F418="nie",AND($F418="tak",$G418="nie"))</formula>
    </cfRule>
  </conditionalFormatting>
  <conditionalFormatting sqref="B516:C560">
    <cfRule type="expression" dxfId="276" priority="285">
      <formula>OR($F418="nie",AND($F418="tak",$G418="nie"))</formula>
    </cfRule>
  </conditionalFormatting>
  <conditionalFormatting sqref="B590:C599">
    <cfRule type="expression" dxfId="275" priority="338">
      <formula>OR($F574="nie",AND($F574="tak",$G574="nie"))</formula>
    </cfRule>
  </conditionalFormatting>
  <conditionalFormatting sqref="B602:C611">
    <cfRule type="expression" dxfId="274" priority="279">
      <formula>OR($F574="nie",AND($F574="tak",$G574="nie"))</formula>
    </cfRule>
  </conditionalFormatting>
  <conditionalFormatting sqref="B632:C641">
    <cfRule type="expression" dxfId="273" priority="319">
      <formula>OR($F616="nie",AND($F616="tak",$G616="nie"))</formula>
    </cfRule>
  </conditionalFormatting>
  <conditionalFormatting sqref="B644:C653">
    <cfRule type="expression" dxfId="272" priority="273">
      <formula>OR($F616="nie",AND($F616="tak",$G616="nie"))</formula>
    </cfRule>
  </conditionalFormatting>
  <conditionalFormatting sqref="B702:C741">
    <cfRule type="expression" dxfId="271" priority="223">
      <formula>OR($F658="nie",AND($F658="tak",$G658="nie"))</formula>
    </cfRule>
  </conditionalFormatting>
  <conditionalFormatting sqref="B744:C783">
    <cfRule type="expression" dxfId="270" priority="209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9" priority="55">
      <formula>Kontrola_modulow_Srodki_Trwale</formula>
    </cfRule>
  </conditionalFormatting>
  <conditionalFormatting sqref="C384:C388 C401:C405">
    <cfRule type="cellIs" dxfId="268" priority="106" operator="equal">
      <formula>0</formula>
    </cfRule>
  </conditionalFormatting>
  <conditionalFormatting sqref="D363:D367">
    <cfRule type="cellIs" dxfId="267" priority="464" operator="equal">
      <formula>0</formula>
    </cfRule>
  </conditionalFormatting>
  <conditionalFormatting sqref="D458:D462">
    <cfRule type="cellIs" dxfId="266" priority="433" operator="equal">
      <formula>0</formula>
    </cfRule>
  </conditionalFormatting>
  <conditionalFormatting sqref="E658:E697">
    <cfRule type="expression" dxfId="265" priority="41">
      <formula>$J658="wstaw dane"</formula>
    </cfRule>
  </conditionalFormatting>
  <conditionalFormatting sqref="F195:G196">
    <cfRule type="cellIs" dxfId="264" priority="140" operator="equal">
      <formula>0</formula>
    </cfRule>
  </conditionalFormatting>
  <conditionalFormatting sqref="G197:G216">
    <cfRule type="expression" dxfId="263" priority="105">
      <formula>AND($F197="nie",$G197="tak")</formula>
    </cfRule>
  </conditionalFormatting>
  <conditionalFormatting sqref="G269:G283">
    <cfRule type="expression" dxfId="262" priority="181">
      <formula>AND($F269="nie",$G269="tak")</formula>
    </cfRule>
  </conditionalFormatting>
  <conditionalFormatting sqref="G326:G330">
    <cfRule type="expression" dxfId="261" priority="412">
      <formula>AND($F326="nie",$G326="tak")</formula>
    </cfRule>
  </conditionalFormatting>
  <conditionalFormatting sqref="G353:G362">
    <cfRule type="expression" dxfId="260" priority="266">
      <formula>AND($F353="nie",$G353="tak")</formula>
    </cfRule>
  </conditionalFormatting>
  <conditionalFormatting sqref="G409:G413">
    <cfRule type="expression" dxfId="259" priority="372">
      <formula>AND($F409="nie",$G409="tak")</formula>
    </cfRule>
  </conditionalFormatting>
  <conditionalFormatting sqref="G418:G462">
    <cfRule type="expression" dxfId="258" priority="368">
      <formula>AND($F418="nie",$G418="tak")</formula>
    </cfRule>
  </conditionalFormatting>
  <conditionalFormatting sqref="G565:G569">
    <cfRule type="expression" dxfId="257" priority="350">
      <formula>AND($F565="nie",$G565="tak")</formula>
    </cfRule>
  </conditionalFormatting>
  <conditionalFormatting sqref="G574:G583">
    <cfRule type="expression" dxfId="256" priority="30">
      <formula>AND($F574="nie",$G574="tak")</formula>
    </cfRule>
  </conditionalFormatting>
  <conditionalFormatting sqref="G616:G625">
    <cfRule type="expression" dxfId="255" priority="260">
      <formula>AND($F616="nie",$G616="tak")</formula>
    </cfRule>
  </conditionalFormatting>
  <conditionalFormatting sqref="H197:H216">
    <cfRule type="expression" dxfId="254" priority="125">
      <formula>OR(AND($F197="tak",$G197="tak",ISBLANK($H197)=FALSE),AND($F197="nie",ISBLANK($H197)=FALSE))</formula>
    </cfRule>
    <cfRule type="expression" dxfId="253" priority="126">
      <formula>OR($F197="nie",AND($F197="tak",$G197="tak"))</formula>
    </cfRule>
    <cfRule type="expression" dxfId="252" priority="127">
      <formula>AND($F197="tak",$G197="nie")</formula>
    </cfRule>
  </conditionalFormatting>
  <conditionalFormatting sqref="H269:H283">
    <cfRule type="expression" dxfId="251" priority="178">
      <formula>OR(AND($F269="tak",$G269="tak",ISBLANK($H269)=FALSE),AND($F269="nie",ISBLANK($H269)=FALSE))</formula>
    </cfRule>
    <cfRule type="expression" dxfId="250" priority="179">
      <formula>OR($F269="nie",AND($F269="tak",$G269="tak"))</formula>
    </cfRule>
    <cfRule type="expression" dxfId="249" priority="180">
      <formula>AND($F269="tak",$G269="nie")</formula>
    </cfRule>
  </conditionalFormatting>
  <conditionalFormatting sqref="H326:H330">
    <cfRule type="expression" dxfId="248" priority="173">
      <formula>OR(AND($F326="tak",$G326="tak",ISBLANK($H326)=FALSE),AND($F326="nie",ISBLANK($H326)=FALSE))</formula>
    </cfRule>
    <cfRule type="expression" dxfId="247" priority="174">
      <formula>OR($F326="nie",AND($F326="tak",$G326="tak"))</formula>
    </cfRule>
    <cfRule type="expression" dxfId="246" priority="175">
      <formula>AND($F326="tak",$G326="nie")</formula>
    </cfRule>
  </conditionalFormatting>
  <conditionalFormatting sqref="H353:H362">
    <cfRule type="expression" dxfId="245" priority="163">
      <formula>OR(AND($F353="tak",$G353="tak",ISBLANK($H353)=FALSE),AND($F353="nie",ISBLANK($H353)=FALSE))</formula>
    </cfRule>
    <cfRule type="expression" dxfId="244" priority="164">
      <formula>OR($F353="nie",AND($F353="tak",$G353="tak"))</formula>
    </cfRule>
    <cfRule type="expression" dxfId="243" priority="165">
      <formula>AND($F353="tak",$G353="nie")</formula>
    </cfRule>
  </conditionalFormatting>
  <conditionalFormatting sqref="H409:H413">
    <cfRule type="expression" dxfId="242" priority="118">
      <formula>OR(AND($F409="tak",$G409="tak",ISBLANK($H409)=FALSE),AND($F409="nie",ISBLANK($H409)=FALSE))</formula>
    </cfRule>
    <cfRule type="expression" dxfId="241" priority="119">
      <formula>OR($F409="nie",AND($F409="tak",$G409="tak"))</formula>
    </cfRule>
    <cfRule type="expression" dxfId="240" priority="120">
      <formula>AND($F409="tak",$G409="nie")</formula>
    </cfRule>
  </conditionalFormatting>
  <conditionalFormatting sqref="H418:H457">
    <cfRule type="expression" dxfId="239" priority="109">
      <formula>OR(AND($F418="tak",$G418="tak",ISBLANK($H418)=FALSE),AND($F418="nie",ISBLANK($H418)=FALSE))</formula>
    </cfRule>
    <cfRule type="expression" dxfId="238" priority="110">
      <formula>OR($F418="nie",AND($F418="tak",$G418="tak"))</formula>
    </cfRule>
    <cfRule type="expression" dxfId="237" priority="111">
      <formula>AND($F418="tak",$G418="nie")</formula>
    </cfRule>
  </conditionalFormatting>
  <conditionalFormatting sqref="H565:H569">
    <cfRule type="expression" dxfId="236" priority="154">
      <formula>OR(AND($F565="tak",$G565="tak",ISBLANK($H565)=FALSE),AND($F565="nie",ISBLANK($H565)=FALSE))</formula>
    </cfRule>
    <cfRule type="expression" dxfId="235" priority="155">
      <formula>OR($F565="nie",AND($F565="tak",$G565="tak"))</formula>
    </cfRule>
    <cfRule type="expression" dxfId="234" priority="156">
      <formula>AND($F565="tak",$G565="nie")</formula>
    </cfRule>
  </conditionalFormatting>
  <conditionalFormatting sqref="H574:H583">
    <cfRule type="expression" dxfId="233" priority="151">
      <formula>OR(AND($F574="tak",$G574="tak",ISBLANK($H574)=FALSE),AND($F574="nie",ISBLANK($H574)=FALSE))</formula>
    </cfRule>
    <cfRule type="expression" dxfId="232" priority="152">
      <formula>OR($F574="nie",AND($F574="tak",$G574="tak"))</formula>
    </cfRule>
    <cfRule type="expression" dxfId="231" priority="153">
      <formula>AND($F574="tak",$G574="nie")</formula>
    </cfRule>
  </conditionalFormatting>
  <conditionalFormatting sqref="H616:H625">
    <cfRule type="expression" dxfId="230" priority="146">
      <formula>OR(AND($F616="tak",$G616="tak",ISBLANK($H616)=FALSE),AND($F616="nie",ISBLANK($H616)=FALSE))</formula>
    </cfRule>
    <cfRule type="expression" dxfId="229" priority="147">
      <formula>OR($F616="nie",AND($F616="tak",$G616="tak"))</formula>
    </cfRule>
    <cfRule type="expression" dxfId="228" priority="148">
      <formula>AND($F616="tak",$G616="nie")</formula>
    </cfRule>
  </conditionalFormatting>
  <conditionalFormatting sqref="I195:I216">
    <cfRule type="expression" dxfId="227" priority="48">
      <formula>OR($J195="uzupełnij dane",$J195="popraw dane")</formula>
    </cfRule>
    <cfRule type="expression" dxfId="226" priority="121">
      <formula>$J195="wstaw dane"</formula>
    </cfRule>
    <cfRule type="cellIs" dxfId="225" priority="122" operator="equal">
      <formula>0</formula>
    </cfRule>
  </conditionalFormatting>
  <conditionalFormatting sqref="I269:I283">
    <cfRule type="expression" dxfId="224" priority="47">
      <formula>OR($J269="uzupełnij dane",$J269="popraw dane")</formula>
    </cfRule>
    <cfRule type="expression" dxfId="223" priority="176">
      <formula>$J269="wstaw dane"</formula>
    </cfRule>
    <cfRule type="cellIs" dxfId="222" priority="177" operator="equal">
      <formula>0</formula>
    </cfRule>
  </conditionalFormatting>
  <conditionalFormatting sqref="I326:I330">
    <cfRule type="expression" dxfId="221" priority="46">
      <formula>OR($J326="uzupełnij dane",$J326="popraw dane")</formula>
    </cfRule>
    <cfRule type="expression" dxfId="220" priority="171">
      <formula>$J326="wstaw dane"</formula>
    </cfRule>
    <cfRule type="cellIs" dxfId="219" priority="172" operator="equal">
      <formula>0</formula>
    </cfRule>
  </conditionalFormatting>
  <conditionalFormatting sqref="I353:I367">
    <cfRule type="expression" dxfId="218" priority="45">
      <formula>OR($J353="uzupełnij dane",$J353="popraw dane")</formula>
    </cfRule>
    <cfRule type="expression" dxfId="217" priority="161">
      <formula>$J353="wstaw dane"</formula>
    </cfRule>
    <cfRule type="cellIs" dxfId="216" priority="162" operator="equal">
      <formula>0</formula>
    </cfRule>
  </conditionalFormatting>
  <conditionalFormatting sqref="I409:I413">
    <cfRule type="containsText" dxfId="215" priority="317" operator="containsText" text="uzupełnij">
      <formula>NOT(ISERROR(SEARCH("uzupełnij",I409)))</formula>
    </cfRule>
  </conditionalFormatting>
  <conditionalFormatting sqref="I418:I462">
    <cfRule type="expression" dxfId="214" priority="44">
      <formula>OR($J418="uzupełnij dane",$J418="popraw dane")</formula>
    </cfRule>
    <cfRule type="expression" dxfId="213" priority="107">
      <formula>$J418="wstaw dane"</formula>
    </cfRule>
    <cfRule type="cellIs" dxfId="212" priority="108" operator="equal">
      <formula>0</formula>
    </cfRule>
  </conditionalFormatting>
  <conditionalFormatting sqref="I565:I569">
    <cfRule type="containsText" dxfId="211" priority="157" operator="containsText" text="uzupełnij">
      <formula>NOT(ISERROR(SEARCH("uzupełnij",I565)))</formula>
    </cfRule>
  </conditionalFormatting>
  <conditionalFormatting sqref="I574:I583">
    <cfRule type="expression" dxfId="210" priority="43">
      <formula>OR($J574="uzupełnij dane",$J574="popraw dane")</formula>
    </cfRule>
    <cfRule type="expression" dxfId="209" priority="149">
      <formula>$J574="wstaw dane"</formula>
    </cfRule>
    <cfRule type="cellIs" dxfId="208" priority="150" operator="equal">
      <formula>0</formula>
    </cfRule>
  </conditionalFormatting>
  <conditionalFormatting sqref="I616:I625">
    <cfRule type="expression" dxfId="207" priority="42">
      <formula>OR($J616="uzupełnij dane",$J616="popraw dane")</formula>
    </cfRule>
    <cfRule type="expression" dxfId="206" priority="144">
      <formula>$J616="wstaw dane"</formula>
    </cfRule>
    <cfRule type="cellIs" dxfId="205" priority="145" operator="equal">
      <formula>0</formula>
    </cfRule>
  </conditionalFormatting>
  <conditionalFormatting sqref="I658:I697 E658:E697">
    <cfRule type="cellIs" dxfId="204" priority="193" operator="equal">
      <formula>0</formula>
    </cfRule>
  </conditionalFormatting>
  <conditionalFormatting sqref="I658:I697">
    <cfRule type="expression" dxfId="203" priority="182">
      <formula>OR($J658="uzupełnij dane",$J658="popraw dane")</formula>
    </cfRule>
    <cfRule type="expression" dxfId="202" priority="192">
      <formula>$J658="wstaw dane"</formula>
    </cfRule>
  </conditionalFormatting>
  <conditionalFormatting sqref="J96:J135">
    <cfRule type="containsText" dxfId="201" priority="99" operator="containsText" text="wstaw dane">
      <formula>NOT(ISERROR(SEARCH("wstaw dane",J96)))</formula>
    </cfRule>
    <cfRule type="containsText" dxfId="200" priority="100" operator="containsText" text="ok">
      <formula>NOT(ISERROR(SEARCH("ok",J96)))</formula>
    </cfRule>
  </conditionalFormatting>
  <conditionalFormatting sqref="J195">
    <cfRule type="containsText" dxfId="199" priority="141" operator="containsText" text="wstaw dane">
      <formula>NOT(ISERROR(SEARCH("wstaw dane",J195)))</formula>
    </cfRule>
    <cfRule type="containsText" dxfId="198" priority="142" operator="containsText" text="ok">
      <formula>NOT(ISERROR(SEARCH("ok",J195)))</formula>
    </cfRule>
  </conditionalFormatting>
  <conditionalFormatting sqref="J197:J216">
    <cfRule type="containsText" dxfId="197" priority="130" operator="containsText" text="wstaw dane">
      <formula>NOT(ISERROR(SEARCH("wstaw dane",J197)))</formula>
    </cfRule>
    <cfRule type="containsText" dxfId="196" priority="131" operator="containsText" text="ok">
      <formula>NOT(ISERROR(SEARCH("ok",J197)))</formula>
    </cfRule>
  </conditionalFormatting>
  <conditionalFormatting sqref="J223:J242">
    <cfRule type="containsText" dxfId="195" priority="138" operator="containsText" text="ok">
      <formula>NOT(ISERROR(SEARCH("ok",J223)))</formula>
    </cfRule>
  </conditionalFormatting>
  <conditionalFormatting sqref="J245:J264">
    <cfRule type="containsText" dxfId="194" priority="137" operator="containsText" text="ok">
      <formula>NOT(ISERROR(SEARCH("ok",J245)))</formula>
    </cfRule>
  </conditionalFormatting>
  <conditionalFormatting sqref="J269:J283">
    <cfRule type="containsText" dxfId="193" priority="418" operator="containsText" text="wstaw dane">
      <formula>NOT(ISERROR(SEARCH("wstaw dane",J269)))</formula>
    </cfRule>
    <cfRule type="containsText" dxfId="192" priority="423" operator="containsText" text="ok">
      <formula>NOT(ISERROR(SEARCH("ok",J269)))</formula>
    </cfRule>
  </conditionalFormatting>
  <conditionalFormatting sqref="J290:J304">
    <cfRule type="containsText" dxfId="191" priority="421" operator="containsText" text="ok">
      <formula>NOT(ISERROR(SEARCH("ok",J290)))</formula>
    </cfRule>
  </conditionalFormatting>
  <conditionalFormatting sqref="J307:J321">
    <cfRule type="containsText" dxfId="190" priority="305" operator="containsText" text="ok">
      <formula>NOT(ISERROR(SEARCH("ok",J307)))</formula>
    </cfRule>
  </conditionalFormatting>
  <conditionalFormatting sqref="J326:J330">
    <cfRule type="containsText" dxfId="189" priority="410" operator="containsText" text="wstaw dane">
      <formula>NOT(ISERROR(SEARCH("wstaw dane",J326)))</formula>
    </cfRule>
    <cfRule type="containsText" dxfId="188" priority="413" operator="containsText" text="ok">
      <formula>NOT(ISERROR(SEARCH("ok",J326)))</formula>
    </cfRule>
  </conditionalFormatting>
  <conditionalFormatting sqref="J337:J341">
    <cfRule type="containsText" dxfId="187" priority="406" operator="containsText" text="ok">
      <formula>NOT(ISERROR(SEARCH("ok",J337)))</formula>
    </cfRule>
  </conditionalFormatting>
  <conditionalFormatting sqref="J344:J348">
    <cfRule type="containsText" dxfId="186" priority="299" operator="containsText" text="ok">
      <formula>NOT(ISERROR(SEARCH("ok",J344)))</formula>
    </cfRule>
  </conditionalFormatting>
  <conditionalFormatting sqref="J353:J367">
    <cfRule type="containsText" dxfId="185" priority="382" operator="containsText" text="wstaw dane">
      <formula>NOT(ISERROR(SEARCH("wstaw dane",J353)))</formula>
    </cfRule>
    <cfRule type="containsText" dxfId="184" priority="385" operator="containsText" text="ok">
      <formula>NOT(ISERROR(SEARCH("ok",J353)))</formula>
    </cfRule>
  </conditionalFormatting>
  <conditionalFormatting sqref="J374:J388">
    <cfRule type="containsText" dxfId="183" priority="400" operator="containsText" text="ok">
      <formula>NOT(ISERROR(SEARCH("ok",J374)))</formula>
    </cfRule>
  </conditionalFormatting>
  <conditionalFormatting sqref="J391:J405">
    <cfRule type="containsText" dxfId="182" priority="293" operator="containsText" text="ok">
      <formula>NOT(ISERROR(SEARCH("ok",J391)))</formula>
    </cfRule>
  </conditionalFormatting>
  <conditionalFormatting sqref="J409:J413">
    <cfRule type="containsText" dxfId="181" priority="370" operator="containsText" text="wstaw dane">
      <formula>NOT(ISERROR(SEARCH("wstaw dane",J409)))</formula>
    </cfRule>
    <cfRule type="containsText" dxfId="180" priority="373" operator="containsText" text="ok">
      <formula>NOT(ISERROR(SEARCH("ok",J409)))</formula>
    </cfRule>
  </conditionalFormatting>
  <conditionalFormatting sqref="J418:J462">
    <cfRule type="containsText" dxfId="179" priority="358" operator="containsText" text="wstaw dane">
      <formula>NOT(ISERROR(SEARCH("wstaw dane",J418)))</formula>
    </cfRule>
    <cfRule type="containsText" dxfId="178" priority="360" operator="containsText" text="ok">
      <formula>NOT(ISERROR(SEARCH("ok",J418)))</formula>
    </cfRule>
  </conditionalFormatting>
  <conditionalFormatting sqref="J469:J513">
    <cfRule type="containsText" dxfId="177" priority="353" operator="containsText" text="ok">
      <formula>NOT(ISERROR(SEARCH("ok",J469)))</formula>
    </cfRule>
  </conditionalFormatting>
  <conditionalFormatting sqref="J516:J560">
    <cfRule type="containsText" dxfId="176" priority="287" operator="containsText" text="ok">
      <formula>NOT(ISERROR(SEARCH("ok",J516)))</formula>
    </cfRule>
  </conditionalFormatting>
  <conditionalFormatting sqref="J565:J569">
    <cfRule type="containsText" dxfId="175" priority="345" operator="containsText" text="wstaw dane">
      <formula>NOT(ISERROR(SEARCH("wstaw dane",J565)))</formula>
    </cfRule>
    <cfRule type="containsText" dxfId="174" priority="346" operator="containsText" text="ok">
      <formula>NOT(ISERROR(SEARCH("ok",J565)))</formula>
    </cfRule>
  </conditionalFormatting>
  <conditionalFormatting sqref="J574:J583">
    <cfRule type="containsText" dxfId="173" priority="330" operator="containsText" text="wstaw dane">
      <formula>NOT(ISERROR(SEARCH("wstaw dane",J574)))</formula>
    </cfRule>
    <cfRule type="containsText" dxfId="172" priority="332" operator="containsText" text="ok">
      <formula>NOT(ISERROR(SEARCH("ok",J574)))</formula>
    </cfRule>
  </conditionalFormatting>
  <conditionalFormatting sqref="J590:J599">
    <cfRule type="containsText" dxfId="171" priority="337" operator="containsText" text="ok">
      <formula>NOT(ISERROR(SEARCH("ok",J590)))</formula>
    </cfRule>
  </conditionalFormatting>
  <conditionalFormatting sqref="J602:J611">
    <cfRule type="containsText" dxfId="170" priority="280" operator="containsText" text="ok">
      <formula>NOT(ISERROR(SEARCH("ok",J602)))</formula>
    </cfRule>
  </conditionalFormatting>
  <conditionalFormatting sqref="J616:J625">
    <cfRule type="containsText" dxfId="169" priority="323" operator="containsText" text="wstaw dane">
      <formula>NOT(ISERROR(SEARCH("wstaw dane",J616)))</formula>
    </cfRule>
    <cfRule type="containsText" dxfId="168" priority="325" operator="containsText" text="ok">
      <formula>NOT(ISERROR(SEARCH("ok",J616)))</formula>
    </cfRule>
  </conditionalFormatting>
  <conditionalFormatting sqref="J632:J641">
    <cfRule type="containsText" dxfId="167" priority="318" operator="containsText" text="ok">
      <formula>NOT(ISERROR(SEARCH("ok",J632)))</formula>
    </cfRule>
  </conditionalFormatting>
  <conditionalFormatting sqref="J644:J653">
    <cfRule type="containsText" dxfId="166" priority="274" operator="containsText" text="ok">
      <formula>NOT(ISERROR(SEARCH("ok",J644)))</formula>
    </cfRule>
  </conditionalFormatting>
  <conditionalFormatting sqref="J658:J697">
    <cfRule type="containsText" dxfId="165" priority="227" operator="containsText" text="wstaw dane">
      <formula>NOT(ISERROR(SEARCH("wstaw dane",J658)))</formula>
    </cfRule>
    <cfRule type="containsText" dxfId="164" priority="229" operator="containsText" text="ok">
      <formula>NOT(ISERROR(SEARCH("ok",J658)))</formula>
    </cfRule>
  </conditionalFormatting>
  <conditionalFormatting sqref="J702:J741">
    <cfRule type="containsText" dxfId="163" priority="222" operator="containsText" text="ok">
      <formula>NOT(ISERROR(SEARCH("ok",J702)))</formula>
    </cfRule>
  </conditionalFormatting>
  <conditionalFormatting sqref="J744:J783">
    <cfRule type="containsText" dxfId="162" priority="210" operator="containsText" text="ok">
      <formula>NOT(ISERROR(SEARCH("ok",J744)))</formula>
    </cfRule>
  </conditionalFormatting>
  <conditionalFormatting sqref="K18:X18">
    <cfRule type="expression" dxfId="161" priority="1501">
      <formula>AND($C2249=1,ISNUMBER(K18)=TRUE)</formula>
    </cfRule>
    <cfRule type="expression" dxfId="160" priority="1502">
      <formula>AND($C2249=2,K$12&gt;Koniec_Projekt,K$12&lt;=Koniec)</formula>
    </cfRule>
    <cfRule type="expression" dxfId="159" priority="1503">
      <formula>AND($C2249=2,K$12&lt;=Koniec_Projekt)</formula>
    </cfRule>
  </conditionalFormatting>
  <conditionalFormatting sqref="K20:X20 K28:X28 K36:X36 K44:X44 K52:X52 K60:X60 K68:X68 K76:X76">
    <cfRule type="cellIs" dxfId="158" priority="85" operator="lessThan">
      <formula>0</formula>
    </cfRule>
  </conditionalFormatting>
  <conditionalFormatting sqref="K26:X26">
    <cfRule type="expression" dxfId="157" priority="1498">
      <formula>AND($C2250=1,ISNUMBER(K26)=TRUE)</formula>
    </cfRule>
    <cfRule type="expression" dxfId="156" priority="1499">
      <formula>AND($C2250=2,K$12&gt;Koniec_Projekt,K$12&lt;=Koniec)</formula>
    </cfRule>
    <cfRule type="expression" dxfId="155" priority="1500">
      <formula>AND($C2250=2,K$12&lt;=Koniec_Projekt)</formula>
    </cfRule>
  </conditionalFormatting>
  <conditionalFormatting sqref="K34:X34">
    <cfRule type="expression" dxfId="154" priority="1516">
      <formula>AND($C2251=1,ISNUMBER(K34)=TRUE)</formula>
    </cfRule>
    <cfRule type="expression" dxfId="153" priority="1517">
      <formula>AND($C2251=2,K$12&gt;Koniec_Projekt,K$12&lt;=Koniec)</formula>
    </cfRule>
    <cfRule type="expression" dxfId="152" priority="1518">
      <formula>AND($C2251=2,K$12&lt;=Koniec_Projekt)</formula>
    </cfRule>
  </conditionalFormatting>
  <conditionalFormatting sqref="K42:X42">
    <cfRule type="expression" dxfId="151" priority="1513">
      <formula>AND($C2252=1,ISNUMBER(K42)=TRUE)</formula>
    </cfRule>
    <cfRule type="expression" dxfId="150" priority="1514">
      <formula>AND($C2252=2,K$12&gt;Koniec_Projekt,K$12&lt;=Koniec)</formula>
    </cfRule>
    <cfRule type="expression" dxfId="149" priority="1515">
      <formula>AND($C2252=2,K$12&lt;=Koniec_Projekt)</formula>
    </cfRule>
  </conditionalFormatting>
  <conditionalFormatting sqref="K50:X50">
    <cfRule type="expression" dxfId="148" priority="1510">
      <formula>AND($C2253=1,ISNUMBER(K50)=TRUE)</formula>
    </cfRule>
    <cfRule type="expression" dxfId="147" priority="1511">
      <formula>AND($C2253=2,K$12&gt;Koniec_Projekt,K$12&lt;=Koniec)</formula>
    </cfRule>
    <cfRule type="expression" dxfId="146" priority="1512">
      <formula>AND($C2253=2,K$12&lt;=Koniec_Projekt)</formula>
    </cfRule>
  </conditionalFormatting>
  <conditionalFormatting sqref="K57:X57">
    <cfRule type="expression" dxfId="145" priority="1">
      <formula>$C2254=2</formula>
    </cfRule>
  </conditionalFormatting>
  <conditionalFormatting sqref="K58:X58">
    <cfRule type="expression" dxfId="144" priority="2">
      <formula>AND($C2254=1,ISNUMBER(K58)=TRUE)</formula>
    </cfRule>
    <cfRule type="expression" dxfId="143" priority="3">
      <formula>AND($C2254=2,K$12&gt;Koniec_Projekt,K$12&lt;=Koniec)</formula>
    </cfRule>
    <cfRule type="expression" dxfId="142" priority="4">
      <formula>AND($C2254=2,K$12&lt;=Koniec_Projekt)</formula>
    </cfRule>
  </conditionalFormatting>
  <conditionalFormatting sqref="K66:X66">
    <cfRule type="expression" dxfId="141" priority="1495">
      <formula>AND($C2255=1,ISNUMBER(K66)=TRUE)</formula>
    </cfRule>
    <cfRule type="expression" dxfId="140" priority="1496">
      <formula>AND($C2255=2,K$12&gt;Koniec_Projekt,K$12&lt;=Koniec)</formula>
    </cfRule>
    <cfRule type="expression" dxfId="139" priority="1497">
      <formula>AND($C2255=2,K$12&lt;=Koniec_Projekt)</formula>
    </cfRule>
  </conditionalFormatting>
  <conditionalFormatting sqref="K74:X74">
    <cfRule type="expression" dxfId="138" priority="1504">
      <formula>AND($C2256=1,ISNUMBER(K74)=TRUE)</formula>
    </cfRule>
    <cfRule type="expression" dxfId="137" priority="1505">
      <formula>AND($C2256=2,K$12&gt;Koniec_Projekt,K$12&lt;=Koniec)</formula>
    </cfRule>
    <cfRule type="expression" dxfId="136" priority="1506">
      <formula>AND($C2256=2,K$12&lt;=Koniec_Projekt)</formula>
    </cfRule>
  </conditionalFormatting>
  <conditionalFormatting sqref="K81:X83 K85:X89">
    <cfRule type="cellIs" dxfId="135" priority="58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4" priority="49" operator="equal">
      <formula>0</formula>
    </cfRule>
  </conditionalFormatting>
  <conditionalFormatting sqref="K145:X145">
    <cfRule type="expression" dxfId="133" priority="92">
      <formula>AND(K$12&gt;Koniec_Projekt,K$12&lt;=Koniec)</formula>
    </cfRule>
    <cfRule type="expression" dxfId="132" priority="93">
      <formula>K$12&lt;=Koniec_Projekt</formula>
    </cfRule>
  </conditionalFormatting>
  <conditionalFormatting sqref="K146:X146">
    <cfRule type="cellIs" dxfId="131" priority="91" operator="lessThan">
      <formula>0</formula>
    </cfRule>
  </conditionalFormatting>
  <conditionalFormatting sqref="K151:X151">
    <cfRule type="expression" dxfId="130" priority="95">
      <formula>AND(K$12&gt;Koniec_Projekt,K$12&lt;=Koniec)</formula>
    </cfRule>
    <cfRule type="expression" dxfId="129" priority="96">
      <formula>K$12&lt;=Koniec_Projekt</formula>
    </cfRule>
  </conditionalFormatting>
  <conditionalFormatting sqref="K152:X152">
    <cfRule type="cellIs" dxfId="128" priority="57" operator="lessThan">
      <formula>0</formula>
    </cfRule>
  </conditionalFormatting>
  <conditionalFormatting sqref="K158:X171 K175:X188">
    <cfRule type="cellIs" dxfId="127" priority="5" operator="lessThan">
      <formula>0</formula>
    </cfRule>
  </conditionalFormatting>
  <conditionalFormatting sqref="K195:X216">
    <cfRule type="cellIs" dxfId="126" priority="50" operator="equal">
      <formula>0</formula>
    </cfRule>
  </conditionalFormatting>
  <conditionalFormatting sqref="K223:X242">
    <cfRule type="expression" dxfId="125" priority="12">
      <formula>AND($G197="tak",K$192&gt;=Poczatek,K$192&lt;=Koniec_Projekt)</formula>
    </cfRule>
    <cfRule type="expression" dxfId="124" priority="13">
      <formula>AND(OR(K$192&lt;Poczatek,K$192&gt;Koniec_Projekt),$F197="tak",$G197="tak",ISBLANK(K223)=FALSE)</formula>
    </cfRule>
    <cfRule type="expression" dxfId="123" priority="14">
      <formula>OR($F197="nie",$G197="nie")</formula>
    </cfRule>
    <cfRule type="expression" dxfId="122" priority="40">
      <formula>AND(OR(ISBLANK($F197),ISBLANK($G197)),ISBLANK(K223)=FALSE)</formula>
    </cfRule>
  </conditionalFormatting>
  <conditionalFormatting sqref="K245:X264">
    <cfRule type="cellIs" dxfId="121" priority="51" operator="equal">
      <formula>0</formula>
    </cfRule>
  </conditionalFormatting>
  <conditionalFormatting sqref="K290:X304">
    <cfRule type="expression" dxfId="120" priority="15">
      <formula>AND($G269="tak",K$192&gt;=Poczatek,K$192&lt;=Koniec_Projekt)</formula>
    </cfRule>
    <cfRule type="expression" dxfId="119" priority="16">
      <formula>AND(OR(K$192&lt;Poczatek,K$192&gt;Koniec_Projekt),$F269="tak",$G269="tak",ISBLANK(K290)=FALSE)</formula>
    </cfRule>
    <cfRule type="expression" dxfId="118" priority="17">
      <formula>OR($F269="nie",$G269="nie")</formula>
    </cfRule>
    <cfRule type="expression" dxfId="117" priority="189">
      <formula>AND(OR(ISBLANK($F269),ISBLANK($G269)),ISBLANK(K290)=FALSE)</formula>
    </cfRule>
  </conditionalFormatting>
  <conditionalFormatting sqref="K337:X341">
    <cfRule type="expression" dxfId="116" priority="18">
      <formula>AND(K$192&gt;=Poczatek,K$192&lt;=Koniec_Projekt,$G326="tak")</formula>
    </cfRule>
    <cfRule type="expression" dxfId="115" priority="19">
      <formula>AND(OR(K$192&lt;Poczatek,K$192&gt;Koniec_Projekt),$F326="tak",$G326="tak",ISBLANK(K337)=FALSE)</formula>
    </cfRule>
    <cfRule type="expression" dxfId="114" priority="21">
      <formula>OR($F326="nie",$G326="nie")</formula>
    </cfRule>
    <cfRule type="expression" dxfId="113" priority="54">
      <formula>AND(OR(ISBLANK($F326),ISBLANK($G326)),ISBLANK(K337)=FALSE)</formula>
    </cfRule>
  </conditionalFormatting>
  <conditionalFormatting sqref="K374:X388">
    <cfRule type="expression" dxfId="112" priority="22">
      <formula>AND(K$192&gt;=Poczatek,K$192&lt;=Koniec_Projekt,$G353="tak")</formula>
    </cfRule>
    <cfRule type="expression" dxfId="111" priority="26">
      <formula>AND(OR(K$192&lt;Poczatek,K$192&gt;Koniec_Projekt),$F353="tak",$G353="tak",ISBLANK(K374)=FALSE)</formula>
    </cfRule>
    <cfRule type="expression" dxfId="110" priority="27">
      <formula>OR($F353="nie",$G353="nie")</formula>
    </cfRule>
    <cfRule type="expression" dxfId="109" priority="190">
      <formula>AND(OR(ISBLANK($F353),ISBLANK($G353)),ISBLANK(K374)=FALSE)</formula>
    </cfRule>
  </conditionalFormatting>
  <conditionalFormatting sqref="K409:X413 K565:X569">
    <cfRule type="expression" dxfId="108" priority="10">
      <formula>AND(K$657&gt;=$D409,K$657&lt;=YEAR($E409))</formula>
    </cfRule>
    <cfRule type="expression" dxfId="107" priority="11">
      <formula>AND(OR(K$192&gt;YEAR($E409),K$192&lt;$D409),ISBLANK(K409)=FALSE)</formula>
    </cfRule>
  </conditionalFormatting>
  <conditionalFormatting sqref="K469:X513">
    <cfRule type="expression" dxfId="106" priority="23">
      <formula>AND($G418="tak",K$192&gt;=Poczatek,K$192&lt;=Koniec_Projekt)</formula>
    </cfRule>
    <cfRule type="expression" dxfId="105" priority="28">
      <formula>AND($G418="tak",$F418="tak",OR(K$192&lt;Poczatek,K$192&gt;Koniec_Projekt),ISBLANK(K469)=FALSE)</formula>
    </cfRule>
    <cfRule type="expression" dxfId="104" priority="29">
      <formula>OR($G418="nie",$F418="nie")</formula>
    </cfRule>
    <cfRule type="expression" dxfId="103" priority="188">
      <formula>AND(OR(ISBLANK($F418),ISBLANK($G418)),ISBLANK(K469)=FALSE)</formula>
    </cfRule>
  </conditionalFormatting>
  <conditionalFormatting sqref="K590:X599 K632:X641">
    <cfRule type="expression" dxfId="102" priority="24">
      <formula>AND($G574="tak",K$192&gt;=Poczatek,K$192&lt;=Koniec_Projekt)</formula>
    </cfRule>
    <cfRule type="expression" dxfId="101" priority="32">
      <formula>AND($G574="tak",$F574="tak",OR(K$192&lt;Poczatek,K$192&gt;Koniec_Projekt),ISBLANK(K590)=FALSE)</formula>
    </cfRule>
    <cfRule type="expression" dxfId="100" priority="33">
      <formula>OR($F574="nie",$G574="nie")</formula>
    </cfRule>
    <cfRule type="expression" dxfId="99" priority="186">
      <formula>AND(OR(ISBLANK($F574),ISBLANK($G574)),ISBLANK(K590)=FALSE)</formula>
    </cfRule>
  </conditionalFormatting>
  <conditionalFormatting sqref="K658:X697">
    <cfRule type="expression" dxfId="98" priority="34">
      <formula>AND(K$657&gt;Koniec_Projekt,K$657&lt;=Koniec)</formula>
    </cfRule>
    <cfRule type="expression" dxfId="97" priority="35">
      <formula>AND(K$657&gt;=Poczatek,K$657&lt;=Koniec_Projekt)</formula>
    </cfRule>
    <cfRule type="expression" dxfId="96" priority="101">
      <formula>AND(OR(K$192&gt;Koniec,K$192&lt;Poczatek),ISBLANK(K658)=FALSE)</formula>
    </cfRule>
  </conditionalFormatting>
  <conditionalFormatting sqref="K702:X741">
    <cfRule type="expression" dxfId="95" priority="25">
      <formula>$G658="nie"</formula>
    </cfRule>
    <cfRule type="expression" dxfId="94" priority="36">
      <formula>AND($G658="tak",K$192&gt;=Poczatek,K$192&lt;=Koniec_Projekt)</formula>
    </cfRule>
    <cfRule type="expression" dxfId="93" priority="39">
      <formula>OR(AND($G658="nie",ISBLANK(K702)=FALSE),AND($G658="tak",ISBLANK(K702)=FALSE,OR(K$192&lt;Poczatek,K$192&gt;Koniec_Projekt)))</formula>
    </cfRule>
    <cfRule type="expression" dxfId="92" priority="184">
      <formula>AND(OR(ISBLANK($F658),ISBLANK($G658)),ISBLANK(K702)=FALSE)</formula>
    </cfRule>
  </conditionalFormatting>
  <conditionalFormatting sqref="K744:X783">
    <cfRule type="expression" dxfId="91" priority="52">
      <formula>OR(AND($G658="nie",K$192&lt;=Koniec_Projekt),K744=0)</formula>
    </cfRule>
  </conditionalFormatting>
  <conditionalFormatting sqref="K2310:X3175">
    <cfRule type="cellIs" dxfId="90" priority="8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76200</xdr:rowOff>
                  </from>
                  <to>
                    <xdr:col>10</xdr:col>
                    <xdr:colOff>114300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95250</xdr:colOff>
                    <xdr:row>15</xdr:row>
                    <xdr:rowOff>66675</xdr:rowOff>
                  </from>
                  <to>
                    <xdr:col>7</xdr:col>
                    <xdr:colOff>695325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104775</xdr:colOff>
                    <xdr:row>23</xdr:row>
                    <xdr:rowOff>66675</xdr:rowOff>
                  </from>
                  <to>
                    <xdr:col>7</xdr:col>
                    <xdr:colOff>704850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28575</xdr:rowOff>
                  </from>
                  <to>
                    <xdr:col>6</xdr:col>
                    <xdr:colOff>428625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438150</xdr:colOff>
                    <xdr:row>24</xdr:row>
                    <xdr:rowOff>28575</xdr:rowOff>
                  </from>
                  <to>
                    <xdr:col>7</xdr:col>
                    <xdr:colOff>657225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200025</xdr:colOff>
                    <xdr:row>16</xdr:row>
                    <xdr:rowOff>28575</xdr:rowOff>
                  </from>
                  <to>
                    <xdr:col>6</xdr:col>
                    <xdr:colOff>381000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409575</xdr:colOff>
                    <xdr:row>16</xdr:row>
                    <xdr:rowOff>28575</xdr:rowOff>
                  </from>
                  <to>
                    <xdr:col>7</xdr:col>
                    <xdr:colOff>590550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95250</xdr:colOff>
                    <xdr:row>31</xdr:row>
                    <xdr:rowOff>57150</xdr:rowOff>
                  </from>
                  <to>
                    <xdr:col>7</xdr:col>
                    <xdr:colOff>695325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200025</xdr:colOff>
                    <xdr:row>32</xdr:row>
                    <xdr:rowOff>19050</xdr:rowOff>
                  </from>
                  <to>
                    <xdr:col>6</xdr:col>
                    <xdr:colOff>419100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428625</xdr:colOff>
                    <xdr:row>32</xdr:row>
                    <xdr:rowOff>19050</xdr:rowOff>
                  </from>
                  <to>
                    <xdr:col>7</xdr:col>
                    <xdr:colOff>647700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47625</xdr:rowOff>
                  </from>
                  <to>
                    <xdr:col>7</xdr:col>
                    <xdr:colOff>714375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219075</xdr:colOff>
                    <xdr:row>39</xdr:row>
                    <xdr:rowOff>152400</xdr:rowOff>
                  </from>
                  <to>
                    <xdr:col>6</xdr:col>
                    <xdr:colOff>438150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438150</xdr:colOff>
                    <xdr:row>39</xdr:row>
                    <xdr:rowOff>152400</xdr:rowOff>
                  </from>
                  <to>
                    <xdr:col>7</xdr:col>
                    <xdr:colOff>657225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104775</xdr:colOff>
                    <xdr:row>47</xdr:row>
                    <xdr:rowOff>47625</xdr:rowOff>
                  </from>
                  <to>
                    <xdr:col>7</xdr:col>
                    <xdr:colOff>704850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209550</xdr:colOff>
                    <xdr:row>47</xdr:row>
                    <xdr:rowOff>152400</xdr:rowOff>
                  </from>
                  <to>
                    <xdr:col>6</xdr:col>
                    <xdr:colOff>428625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428625</xdr:colOff>
                    <xdr:row>47</xdr:row>
                    <xdr:rowOff>152400</xdr:rowOff>
                  </from>
                  <to>
                    <xdr:col>7</xdr:col>
                    <xdr:colOff>647700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104775</xdr:colOff>
                    <xdr:row>55</xdr:row>
                    <xdr:rowOff>47625</xdr:rowOff>
                  </from>
                  <to>
                    <xdr:col>7</xdr:col>
                    <xdr:colOff>704850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0</xdr:rowOff>
                  </from>
                  <to>
                    <xdr:col>6</xdr:col>
                    <xdr:colOff>428625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428625</xdr:colOff>
                    <xdr:row>56</xdr:row>
                    <xdr:rowOff>0</xdr:rowOff>
                  </from>
                  <to>
                    <xdr:col>7</xdr:col>
                    <xdr:colOff>647700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104775</xdr:colOff>
                    <xdr:row>63</xdr:row>
                    <xdr:rowOff>57150</xdr:rowOff>
                  </from>
                  <to>
                    <xdr:col>7</xdr:col>
                    <xdr:colOff>704850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6</xdr:col>
                    <xdr:colOff>428625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428625</xdr:colOff>
                    <xdr:row>64</xdr:row>
                    <xdr:rowOff>19050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95250</xdr:colOff>
                    <xdr:row>71</xdr:row>
                    <xdr:rowOff>57150</xdr:rowOff>
                  </from>
                  <to>
                    <xdr:col>7</xdr:col>
                    <xdr:colOff>695325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200025</xdr:colOff>
                    <xdr:row>72</xdr:row>
                    <xdr:rowOff>9525</xdr:rowOff>
                  </from>
                  <to>
                    <xdr:col>6</xdr:col>
                    <xdr:colOff>419100</xdr:colOff>
                    <xdr:row>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9525</xdr:rowOff>
                  </from>
                  <to>
                    <xdr:col>7</xdr:col>
                    <xdr:colOff>638175</xdr:colOff>
                    <xdr:row>73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47.33203125" style="1" bestFit="1" customWidth="1"/>
    <col min="3" max="4" width="12.6640625" style="1" customWidth="1"/>
    <col min="5" max="7" width="13.6640625" style="1" customWidth="1"/>
    <col min="8" max="8" width="9.83203125" style="254" hidden="1" customWidth="1"/>
    <col min="9" max="9" width="9.83203125" style="1" hidden="1" customWidth="1"/>
    <col min="10" max="10" width="22.1640625" style="1" customWidth="1"/>
    <col min="11" max="24" width="12.83203125" style="1" customWidth="1"/>
    <col min="25" max="25" width="2.83203125" style="1" customWidth="1"/>
    <col min="26" max="26" width="0" style="1" hidden="1" customWidth="1"/>
    <col min="27" max="16384" width="9.33203125" style="1" hidden="1"/>
  </cols>
  <sheetData>
    <row r="1" spans="2:24"/>
    <row r="2" spans="2:24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</row>
    <row r="3" spans="2:24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88" t="s">
        <v>823</v>
      </c>
      <c r="J14" s="588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89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0"/>
      <c r="I34" s="40"/>
      <c r="J34" s="40"/>
      <c r="K34" s="582">
        <f>K33</f>
        <v>0</v>
      </c>
      <c r="L34" s="582">
        <f>K34+L33</f>
        <v>0</v>
      </c>
      <c r="M34" s="582">
        <f t="shared" ref="M34:X34" si="3">L34+M33</f>
        <v>0</v>
      </c>
      <c r="N34" s="582">
        <f t="shared" si="3"/>
        <v>0</v>
      </c>
      <c r="O34" s="582">
        <f t="shared" si="3"/>
        <v>0</v>
      </c>
      <c r="P34" s="582">
        <f t="shared" si="3"/>
        <v>0</v>
      </c>
      <c r="Q34" s="582">
        <f t="shared" si="3"/>
        <v>0</v>
      </c>
      <c r="R34" s="582">
        <f t="shared" si="3"/>
        <v>0</v>
      </c>
      <c r="S34" s="582">
        <f t="shared" si="3"/>
        <v>0</v>
      </c>
      <c r="T34" s="582">
        <f t="shared" si="3"/>
        <v>0</v>
      </c>
      <c r="U34" s="582">
        <f t="shared" si="3"/>
        <v>0</v>
      </c>
      <c r="V34" s="582">
        <f t="shared" si="3"/>
        <v>0</v>
      </c>
      <c r="W34" s="582">
        <f t="shared" si="3"/>
        <v>0</v>
      </c>
      <c r="X34" s="582">
        <f t="shared" si="3"/>
        <v>0</v>
      </c>
    </row>
    <row r="35" spans="2:24">
      <c r="B35" s="591" t="s">
        <v>830</v>
      </c>
      <c r="C35" s="591"/>
      <c r="D35" s="591"/>
      <c r="E35" s="591"/>
      <c r="F35" s="591"/>
      <c r="G35" s="591"/>
      <c r="H35" s="592"/>
      <c r="I35" s="591"/>
      <c r="J35" s="591"/>
      <c r="K35" s="593">
        <f>K45</f>
        <v>0</v>
      </c>
      <c r="L35" s="593">
        <f t="shared" ref="L35:X35" si="4">L45</f>
        <v>0</v>
      </c>
      <c r="M35" s="593">
        <f t="shared" si="4"/>
        <v>0</v>
      </c>
      <c r="N35" s="593">
        <f t="shared" si="4"/>
        <v>0</v>
      </c>
      <c r="O35" s="593">
        <f t="shared" si="4"/>
        <v>0</v>
      </c>
      <c r="P35" s="593">
        <f t="shared" si="4"/>
        <v>0</v>
      </c>
      <c r="Q35" s="593">
        <f t="shared" si="4"/>
        <v>0</v>
      </c>
      <c r="R35" s="593">
        <f t="shared" si="4"/>
        <v>0</v>
      </c>
      <c r="S35" s="593">
        <f t="shared" si="4"/>
        <v>0</v>
      </c>
      <c r="T35" s="593">
        <f t="shared" si="4"/>
        <v>0</v>
      </c>
      <c r="U35" s="593">
        <f t="shared" si="4"/>
        <v>0</v>
      </c>
      <c r="V35" s="593">
        <f t="shared" si="4"/>
        <v>0</v>
      </c>
      <c r="W35" s="593">
        <f t="shared" si="4"/>
        <v>0</v>
      </c>
      <c r="X35" s="593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0"/>
      <c r="I44" s="40"/>
      <c r="J44" s="40"/>
      <c r="K44" s="582">
        <f>K43</f>
        <v>0</v>
      </c>
      <c r="L44" s="582">
        <f>K44+L43</f>
        <v>0</v>
      </c>
      <c r="M44" s="582">
        <f t="shared" ref="M44" si="6">L44+M43</f>
        <v>0</v>
      </c>
      <c r="N44" s="582">
        <f t="shared" ref="N44" si="7">M44+N43</f>
        <v>0</v>
      </c>
      <c r="O44" s="582">
        <f t="shared" ref="O44" si="8">N44+O43</f>
        <v>0</v>
      </c>
      <c r="P44" s="582">
        <f t="shared" ref="P44" si="9">O44+P43</f>
        <v>0</v>
      </c>
      <c r="Q44" s="582">
        <f t="shared" ref="Q44" si="10">P44+Q43</f>
        <v>0</v>
      </c>
      <c r="R44" s="582">
        <f t="shared" ref="R44" si="11">Q44+R43</f>
        <v>0</v>
      </c>
      <c r="S44" s="582">
        <f t="shared" ref="S44" si="12">R44+S43</f>
        <v>0</v>
      </c>
      <c r="T44" s="582">
        <f t="shared" ref="T44" si="13">S44+T43</f>
        <v>0</v>
      </c>
      <c r="U44" s="582">
        <f t="shared" ref="U44" si="14">T44+U43</f>
        <v>0</v>
      </c>
      <c r="V44" s="582">
        <f t="shared" ref="V44" si="15">U44+V43</f>
        <v>0</v>
      </c>
      <c r="W44" s="582">
        <f t="shared" ref="W44" si="16">V44+W43</f>
        <v>0</v>
      </c>
      <c r="X44" s="582">
        <f t="shared" ref="X44" si="17">W44+X43</f>
        <v>0</v>
      </c>
    </row>
    <row r="45" spans="2:24">
      <c r="B45" s="591" t="s">
        <v>830</v>
      </c>
      <c r="C45" s="591"/>
      <c r="D45" s="591"/>
      <c r="E45" s="591"/>
      <c r="F45" s="591"/>
      <c r="G45" s="591"/>
      <c r="H45" s="592"/>
      <c r="I45" s="591"/>
      <c r="J45" s="591"/>
      <c r="K45" s="593">
        <f>K34-K44</f>
        <v>0</v>
      </c>
      <c r="L45" s="593">
        <f>L34-L44</f>
        <v>0</v>
      </c>
      <c r="M45" s="593">
        <f t="shared" ref="M45:X45" si="18">M34-M44</f>
        <v>0</v>
      </c>
      <c r="N45" s="593">
        <f t="shared" si="18"/>
        <v>0</v>
      </c>
      <c r="O45" s="593">
        <f t="shared" si="18"/>
        <v>0</v>
      </c>
      <c r="P45" s="593">
        <f t="shared" si="18"/>
        <v>0</v>
      </c>
      <c r="Q45" s="593">
        <f t="shared" si="18"/>
        <v>0</v>
      </c>
      <c r="R45" s="593">
        <f t="shared" si="18"/>
        <v>0</v>
      </c>
      <c r="S45" s="593">
        <f t="shared" si="18"/>
        <v>0</v>
      </c>
      <c r="T45" s="593">
        <f t="shared" si="18"/>
        <v>0</v>
      </c>
      <c r="U45" s="593">
        <f t="shared" si="18"/>
        <v>0</v>
      </c>
      <c r="V45" s="593">
        <f t="shared" si="18"/>
        <v>0</v>
      </c>
      <c r="W45" s="593">
        <f t="shared" si="18"/>
        <v>0</v>
      </c>
      <c r="X45" s="593">
        <f t="shared" si="18"/>
        <v>0</v>
      </c>
    </row>
    <row r="46" spans="2:24"/>
    <row r="47" spans="2:24">
      <c r="B47" s="441" t="s">
        <v>824</v>
      </c>
      <c r="C47" s="532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2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5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2.5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8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2.5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2.5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2.5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2.5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2.5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2.5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8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39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39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39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39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39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39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39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39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39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39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39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39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39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39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39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39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39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39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39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39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39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39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39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39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39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39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39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39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39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39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39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39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39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39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39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39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39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39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39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5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75" hidden="1" thickBot="1"/>
    <row r="345" spans="1:24" ht="12.75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0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0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0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0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0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0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0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0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0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0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0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0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0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0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0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0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0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0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0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0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0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0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75" hidden="1" thickBot="1"/>
    <row r="502" spans="1:24" ht="12.75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0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0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0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0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0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0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0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0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0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0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0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0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0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0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0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75" hidden="1" thickBot="1"/>
    <row r="610" spans="1:24" ht="12.75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75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79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75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0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75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0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75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0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75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0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75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0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75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0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75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0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75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0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75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0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75" hidden="1" thickBot="1"/>
    <row r="648" spans="1:24" ht="12.75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0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0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0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0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0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0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0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0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0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0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0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0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0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0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0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75" hidden="1" thickBot="1"/>
    <row r="757" spans="1:24" ht="12.75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0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0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0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0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0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0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0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0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0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0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0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0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0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0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0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0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0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0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0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0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0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0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0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0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0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0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0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0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0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0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0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0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0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0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0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0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0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0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0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0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0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0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0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0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0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75" hidden="1" thickBot="1"/>
    <row r="1075" spans="1:24" ht="12.75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0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0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0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0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0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0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0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0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0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0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75" hidden="1" thickBot="1"/>
    <row r="1148" spans="1:24" ht="12.75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0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0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0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0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0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0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0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0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0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0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9" priority="53" operator="containsText" text="zrealizowane">
      <formula>NOT(ISERROR(SEARCH("zrealizowane",B138)))</formula>
    </cfRule>
  </conditionalFormatting>
  <conditionalFormatting sqref="B191:B195">
    <cfRule type="containsText" dxfId="88" priority="45" operator="containsText" text="zrealizowane">
      <formula>NOT(ISERROR(SEARCH("zrealizowane",B191)))</formula>
    </cfRule>
  </conditionalFormatting>
  <conditionalFormatting sqref="C138:C142">
    <cfRule type="cellIs" dxfId="87" priority="54" operator="equal">
      <formula>0</formula>
    </cfRule>
  </conditionalFormatting>
  <conditionalFormatting sqref="C191:C195">
    <cfRule type="cellIs" dxfId="86" priority="46" operator="equal">
      <formula>0</formula>
    </cfRule>
  </conditionalFormatting>
  <conditionalFormatting sqref="C240:C279 G240:G279">
    <cfRule type="cellIs" dxfId="85" priority="18" operator="equal">
      <formula>0</formula>
    </cfRule>
  </conditionalFormatting>
  <conditionalFormatting sqref="E62:F83">
    <cfRule type="cellIs" dxfId="84" priority="13" operator="equal">
      <formula>0</formula>
    </cfRule>
  </conditionalFormatting>
  <conditionalFormatting sqref="E92:F106">
    <cfRule type="cellIs" dxfId="83" priority="79" operator="equal">
      <formula>0</formula>
    </cfRule>
  </conditionalFormatting>
  <conditionalFormatting sqref="E115:F119">
    <cfRule type="cellIs" dxfId="82" priority="44" operator="equal">
      <formula>0</formula>
    </cfRule>
  </conditionalFormatting>
  <conditionalFormatting sqref="E128:F142">
    <cfRule type="cellIs" dxfId="81" priority="43" operator="equal">
      <formula>0</formula>
    </cfRule>
  </conditionalFormatting>
  <conditionalFormatting sqref="E151:F195">
    <cfRule type="cellIs" dxfId="80" priority="42" operator="equal">
      <formula>0</formula>
    </cfRule>
  </conditionalFormatting>
  <conditionalFormatting sqref="E204:F213">
    <cfRule type="cellIs" dxfId="79" priority="41" operator="equal">
      <formula>0</formula>
    </cfRule>
  </conditionalFormatting>
  <conditionalFormatting sqref="E222:F231">
    <cfRule type="cellIs" dxfId="78" priority="40" operator="equal">
      <formula>0</formula>
    </cfRule>
  </conditionalFormatting>
  <conditionalFormatting sqref="G62:G83">
    <cfRule type="expression" dxfId="77" priority="12">
      <formula>G62=0</formula>
    </cfRule>
  </conditionalFormatting>
  <conditionalFormatting sqref="G92:G106">
    <cfRule type="expression" dxfId="76" priority="39">
      <formula>G92=0</formula>
    </cfRule>
  </conditionalFormatting>
  <conditionalFormatting sqref="G115:G119">
    <cfRule type="expression" dxfId="75" priority="38">
      <formula>G115=0</formula>
    </cfRule>
  </conditionalFormatting>
  <conditionalFormatting sqref="G128:G142">
    <cfRule type="expression" dxfId="74" priority="37">
      <formula>G128=0</formula>
    </cfRule>
  </conditionalFormatting>
  <conditionalFormatting sqref="G151:G195">
    <cfRule type="expression" dxfId="73" priority="36">
      <formula>G151=0</formula>
    </cfRule>
  </conditionalFormatting>
  <conditionalFormatting sqref="G204:G213">
    <cfRule type="expression" dxfId="72" priority="35">
      <formula>G204=0</formula>
    </cfRule>
  </conditionalFormatting>
  <conditionalFormatting sqref="G222:G231">
    <cfRule type="expression" dxfId="71" priority="34">
      <formula>G222=0</formula>
    </cfRule>
  </conditionalFormatting>
  <conditionalFormatting sqref="K18:X22">
    <cfRule type="expression" dxfId="70" priority="16">
      <formula>AND(K$12&gt;Koniec_Projekt,K$12&lt;=Koniec)</formula>
    </cfRule>
    <cfRule type="expression" dxfId="69" priority="17">
      <formula>K$12&lt;=Koniec</formula>
    </cfRule>
  </conditionalFormatting>
  <conditionalFormatting sqref="K25:X25">
    <cfRule type="cellIs" dxfId="68" priority="9" operator="lessThan">
      <formula>0</formula>
    </cfRule>
  </conditionalFormatting>
  <conditionalFormatting sqref="K28:X32">
    <cfRule type="expression" dxfId="67" priority="7">
      <formula>AND(K$12&gt;Koniec_Projekt,K$12&lt;=Koniec)</formula>
    </cfRule>
    <cfRule type="expression" dxfId="66" priority="8">
      <formula>K$12&lt;=Koniec</formula>
    </cfRule>
  </conditionalFormatting>
  <conditionalFormatting sqref="K35:X35">
    <cfRule type="cellIs" dxfId="65" priority="2" operator="lessThan">
      <formula>0</formula>
    </cfRule>
  </conditionalFormatting>
  <conditionalFormatting sqref="K38:X42">
    <cfRule type="expression" dxfId="64" priority="5">
      <formula>AND(K$12&gt;Koniec_Projekt,K$12&lt;=Koniec)</formula>
    </cfRule>
    <cfRule type="expression" dxfId="63" priority="6">
      <formula>K$12&lt;=Koniec</formula>
    </cfRule>
  </conditionalFormatting>
  <conditionalFormatting sqref="K45:X45">
    <cfRule type="cellIs" dxfId="62" priority="4" operator="lessThan">
      <formula>0</formula>
    </cfRule>
  </conditionalFormatting>
  <conditionalFormatting sqref="K54:X56">
    <cfRule type="cellIs" dxfId="61" priority="3" operator="lessThan">
      <formula>0</formula>
    </cfRule>
  </conditionalFormatting>
  <conditionalFormatting sqref="K62:X83 K92:X106 K115:X119 K128:X142 K151:X195 K204:X213 K222:X231 K240:X279">
    <cfRule type="cellIs" dxfId="60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13</xdr:col>
                    <xdr:colOff>180975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3203125" style="1" customWidth="1"/>
    <col min="2" max="2" width="45.6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</row>
    <row r="3" spans="2:24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5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5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5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Y7U/Bunn+6V0tVP2DdNP6M/2X3dIeGIze7GV4lq0EDY+6c8/YiaA1W7x7vFPVRgKyVupPmpk7Km9FE2uyUPU6w==" saltValue="+f+RRhhlO08tEeSQoA9iLw==" spinCount="100000" sheet="1" objects="1" scenarios="1"/>
  <mergeCells count="1">
    <mergeCell ref="B2:X3"/>
  </mergeCells>
  <conditionalFormatting sqref="K22:U22 K37:U37 K52:U52">
    <cfRule type="expression" dxfId="59" priority="1">
      <formula>AND(K$12&gt;Koniec_Projekt,K$12&lt;=Koniec)</formula>
    </cfRule>
  </conditionalFormatting>
  <conditionalFormatting sqref="K22:X22 K37:X37 K52:X52">
    <cfRule type="expression" dxfId="58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161925</xdr:rowOff>
                  </from>
                  <to>
                    <xdr:col>1</xdr:col>
                    <xdr:colOff>1133475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1400175</xdr:colOff>
                    <xdr:row>14</xdr:row>
                    <xdr:rowOff>161925</xdr:rowOff>
                  </from>
                  <to>
                    <xdr:col>1</xdr:col>
                    <xdr:colOff>2238375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171450</xdr:rowOff>
                  </from>
                  <to>
                    <xdr:col>1</xdr:col>
                    <xdr:colOff>1133475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171450</xdr:rowOff>
                  </from>
                  <to>
                    <xdr:col>1</xdr:col>
                    <xdr:colOff>2238375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104775</xdr:colOff>
                    <xdr:row>14</xdr:row>
                    <xdr:rowOff>38100</xdr:rowOff>
                  </from>
                  <to>
                    <xdr:col>1</xdr:col>
                    <xdr:colOff>2505075</xdr:colOff>
                    <xdr:row>14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104775</xdr:colOff>
                    <xdr:row>29</xdr:row>
                    <xdr:rowOff>38100</xdr:rowOff>
                  </from>
                  <to>
                    <xdr:col>1</xdr:col>
                    <xdr:colOff>2505075</xdr:colOff>
                    <xdr:row>29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171450</xdr:colOff>
                    <xdr:row>44</xdr:row>
                    <xdr:rowOff>180975</xdr:rowOff>
                  </from>
                  <to>
                    <xdr:col>1</xdr:col>
                    <xdr:colOff>1133475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180975</xdr:rowOff>
                  </from>
                  <to>
                    <xdr:col>1</xdr:col>
                    <xdr:colOff>2238375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104775</xdr:colOff>
                    <xdr:row>44</xdr:row>
                    <xdr:rowOff>47625</xdr:rowOff>
                  </from>
                  <to>
                    <xdr:col>1</xdr:col>
                    <xdr:colOff>2505075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95250</xdr:rowOff>
                  </from>
                  <to>
                    <xdr:col>16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>
      <selection activeCell="A16" sqref="A16"/>
    </sheetView>
  </sheetViews>
  <sheetFormatPr defaultColWidth="0" defaultRowHeight="12" zeroHeight="1"/>
  <cols>
    <col min="1" max="1" width="2.83203125" style="1" customWidth="1"/>
    <col min="2" max="2" width="73.83203125" style="1" bestFit="1" customWidth="1"/>
    <col min="3" max="8" width="9.1640625" style="1" hidden="1" customWidth="1"/>
    <col min="9" max="9" width="9.1640625" style="254" hidden="1" customWidth="1"/>
    <col min="10" max="10" width="15.6640625" style="1" bestFit="1" customWidth="1"/>
    <col min="11" max="24" width="12.83203125" style="1" customWidth="1"/>
    <col min="25" max="25" width="2.83203125" style="1" customWidth="1"/>
    <col min="26" max="16384" width="9.1640625" style="1" hidden="1"/>
  </cols>
  <sheetData>
    <row r="1" spans="2:24"/>
    <row r="2" spans="2:24" ht="12" customHeight="1">
      <c r="B2" s="638" t="str">
        <f>Założenia!B2</f>
        <v>Wstaw nazwę firmy oraz tytuł projektu w zakładce Dane Firmy</v>
      </c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</row>
    <row r="3" spans="2:24" ht="12" customHeight="1"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75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75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IF(K46-L44&lt;0,0,K46-L44)</f>
        <v>0</v>
      </c>
      <c r="L47" s="33">
        <f t="shared" ref="L47:X47" si="14">IF(L46-M44&lt;0,0,L46-M44)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75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75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IF(K56-L54&lt;0,0,K56-L54)</f>
        <v>0</v>
      </c>
      <c r="L57" s="33">
        <f t="shared" ref="L57:X57" si="19">IF(L56-M54&lt;0,0,L56-M54)</f>
        <v>0</v>
      </c>
      <c r="M57" s="33">
        <f t="shared" si="19"/>
        <v>0</v>
      </c>
      <c r="N57" s="33">
        <f t="shared" si="19"/>
        <v>0</v>
      </c>
      <c r="O57" s="33">
        <f t="shared" si="19"/>
        <v>0</v>
      </c>
      <c r="P57" s="33">
        <f t="shared" si="19"/>
        <v>0</v>
      </c>
      <c r="Q57" s="33">
        <f t="shared" si="19"/>
        <v>0</v>
      </c>
      <c r="R57" s="33">
        <f t="shared" si="19"/>
        <v>0</v>
      </c>
      <c r="S57" s="33">
        <f t="shared" si="19"/>
        <v>0</v>
      </c>
      <c r="T57" s="33">
        <f t="shared" si="19"/>
        <v>0</v>
      </c>
      <c r="U57" s="33">
        <f t="shared" si="19"/>
        <v>0</v>
      </c>
      <c r="V57" s="33">
        <f t="shared" si="19"/>
        <v>0</v>
      </c>
      <c r="W57" s="33">
        <f t="shared" si="19"/>
        <v>0</v>
      </c>
      <c r="X57" s="33">
        <f t="shared" si="19"/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20">ROUND(((M57+L57)/2)*M55,0)</f>
        <v>0</v>
      </c>
      <c r="N58" s="86">
        <f t="shared" si="20"/>
        <v>0</v>
      </c>
      <c r="O58" s="86">
        <f t="shared" si="20"/>
        <v>0</v>
      </c>
      <c r="P58" s="86">
        <f t="shared" si="20"/>
        <v>0</v>
      </c>
      <c r="Q58" s="86">
        <f t="shared" si="20"/>
        <v>0</v>
      </c>
      <c r="R58" s="86">
        <f t="shared" si="20"/>
        <v>0</v>
      </c>
      <c r="S58" s="86">
        <f t="shared" si="20"/>
        <v>0</v>
      </c>
      <c r="T58" s="86">
        <f t="shared" si="20"/>
        <v>0</v>
      </c>
      <c r="U58" s="86">
        <f t="shared" si="20"/>
        <v>0</v>
      </c>
      <c r="V58" s="86">
        <f t="shared" si="20"/>
        <v>0</v>
      </c>
      <c r="W58" s="86">
        <f t="shared" si="20"/>
        <v>0</v>
      </c>
      <c r="X58" s="86">
        <f t="shared" si="20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75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21">LataProjekcji</f>
        <v>Uzupełnij dane</v>
      </c>
      <c r="L61" s="234" t="str">
        <f t="shared" si="21"/>
        <v/>
      </c>
      <c r="M61" s="234" t="str">
        <f t="shared" si="21"/>
        <v/>
      </c>
      <c r="N61" s="234" t="str">
        <f t="shared" si="21"/>
        <v/>
      </c>
      <c r="O61" s="234" t="str">
        <f t="shared" si="21"/>
        <v/>
      </c>
      <c r="P61" s="234" t="str">
        <f t="shared" si="21"/>
        <v/>
      </c>
      <c r="Q61" s="234" t="str">
        <f t="shared" si="21"/>
        <v/>
      </c>
      <c r="R61" s="234" t="str">
        <f t="shared" si="21"/>
        <v/>
      </c>
      <c r="S61" s="234" t="str">
        <f t="shared" si="21"/>
        <v/>
      </c>
      <c r="T61" s="234" t="str">
        <f t="shared" si="21"/>
        <v/>
      </c>
      <c r="U61" s="234" t="str">
        <f t="shared" si="21"/>
        <v/>
      </c>
      <c r="V61" s="234" t="str">
        <f t="shared" si="21"/>
        <v/>
      </c>
      <c r="W61" s="234" t="str">
        <f t="shared" si="21"/>
        <v/>
      </c>
      <c r="X61" s="234" t="str">
        <f t="shared" si="21"/>
        <v/>
      </c>
    </row>
    <row r="62" spans="2:24" ht="12.75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22">IF(L62+L63-L64&lt;0,0,L62+L63-L64)</f>
        <v>0</v>
      </c>
      <c r="N62" s="102">
        <f t="shared" si="22"/>
        <v>0</v>
      </c>
      <c r="O62" s="102">
        <f t="shared" si="22"/>
        <v>0</v>
      </c>
      <c r="P62" s="102">
        <f t="shared" si="22"/>
        <v>0</v>
      </c>
      <c r="Q62" s="102">
        <f t="shared" si="22"/>
        <v>0</v>
      </c>
      <c r="R62" s="102">
        <f t="shared" si="22"/>
        <v>0</v>
      </c>
      <c r="S62" s="102">
        <f t="shared" si="22"/>
        <v>0</v>
      </c>
      <c r="T62" s="102">
        <f t="shared" si="22"/>
        <v>0</v>
      </c>
      <c r="U62" s="102">
        <f t="shared" si="22"/>
        <v>0</v>
      </c>
      <c r="V62" s="102">
        <f t="shared" si="22"/>
        <v>0</v>
      </c>
      <c r="W62" s="102">
        <f t="shared" si="22"/>
        <v>0</v>
      </c>
      <c r="X62" s="102">
        <f t="shared" si="22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23">K62+K63-K64+L54+L44</f>
        <v>0</v>
      </c>
      <c r="L66" s="33">
        <f t="shared" si="23"/>
        <v>0</v>
      </c>
      <c r="M66" s="33">
        <f t="shared" si="23"/>
        <v>0</v>
      </c>
      <c r="N66" s="33">
        <f t="shared" si="23"/>
        <v>0</v>
      </c>
      <c r="O66" s="33">
        <f t="shared" si="23"/>
        <v>0</v>
      </c>
      <c r="P66" s="33">
        <f t="shared" si="23"/>
        <v>0</v>
      </c>
      <c r="Q66" s="33">
        <f t="shared" si="23"/>
        <v>0</v>
      </c>
      <c r="R66" s="33">
        <f t="shared" si="23"/>
        <v>0</v>
      </c>
      <c r="S66" s="33">
        <f t="shared" si="23"/>
        <v>0</v>
      </c>
      <c r="T66" s="33">
        <f t="shared" si="23"/>
        <v>0</v>
      </c>
      <c r="U66" s="33">
        <f t="shared" si="23"/>
        <v>0</v>
      </c>
      <c r="V66" s="33">
        <f t="shared" si="23"/>
        <v>0</v>
      </c>
      <c r="W66" s="33">
        <f t="shared" si="23"/>
        <v>0</v>
      </c>
      <c r="X66" s="33">
        <f t="shared" si="23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24">ROUND(((L66+K66)/2)*L65,0)</f>
        <v>0</v>
      </c>
      <c r="M67" s="86">
        <f t="shared" si="24"/>
        <v>0</v>
      </c>
      <c r="N67" s="86">
        <f t="shared" si="24"/>
        <v>0</v>
      </c>
      <c r="O67" s="86">
        <f t="shared" si="24"/>
        <v>0</v>
      </c>
      <c r="P67" s="86">
        <f t="shared" si="24"/>
        <v>0</v>
      </c>
      <c r="Q67" s="86">
        <f t="shared" si="24"/>
        <v>0</v>
      </c>
      <c r="R67" s="86">
        <f t="shared" si="24"/>
        <v>0</v>
      </c>
      <c r="S67" s="86">
        <f t="shared" si="24"/>
        <v>0</v>
      </c>
      <c r="T67" s="86">
        <f t="shared" si="24"/>
        <v>0</v>
      </c>
      <c r="U67" s="86">
        <f t="shared" si="24"/>
        <v>0</v>
      </c>
      <c r="V67" s="86">
        <f t="shared" si="24"/>
        <v>0</v>
      </c>
      <c r="W67" s="86">
        <f t="shared" si="24"/>
        <v>0</v>
      </c>
      <c r="X67" s="86">
        <f t="shared" si="24"/>
        <v>0</v>
      </c>
    </row>
    <row r="68" spans="2:24"/>
    <row r="69" spans="2:24"/>
    <row r="70" spans="2:24" ht="15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25">LataProjekcji</f>
        <v>Uzupełnij dane</v>
      </c>
      <c r="L70" s="32" t="str">
        <f t="shared" si="25"/>
        <v/>
      </c>
      <c r="M70" s="32" t="str">
        <f t="shared" si="25"/>
        <v/>
      </c>
      <c r="N70" s="32" t="str">
        <f t="shared" si="25"/>
        <v/>
      </c>
      <c r="O70" s="32" t="str">
        <f t="shared" si="25"/>
        <v/>
      </c>
      <c r="P70" s="32" t="str">
        <f t="shared" si="25"/>
        <v/>
      </c>
      <c r="Q70" s="32" t="str">
        <f t="shared" si="25"/>
        <v/>
      </c>
      <c r="R70" s="32" t="str">
        <f t="shared" si="25"/>
        <v/>
      </c>
      <c r="S70" s="32" t="str">
        <f t="shared" si="25"/>
        <v/>
      </c>
      <c r="T70" s="32" t="str">
        <f t="shared" si="25"/>
        <v/>
      </c>
      <c r="U70" s="32" t="str">
        <f t="shared" si="25"/>
        <v/>
      </c>
      <c r="V70" s="32" t="str">
        <f t="shared" si="25"/>
        <v/>
      </c>
      <c r="W70" s="32" t="str">
        <f t="shared" si="25"/>
        <v/>
      </c>
      <c r="X70" s="32" t="str">
        <f t="shared" si="25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26">K75</f>
        <v>0</v>
      </c>
      <c r="M73" s="94">
        <f t="shared" si="26"/>
        <v>0</v>
      </c>
      <c r="N73" s="94">
        <f t="shared" si="26"/>
        <v>0</v>
      </c>
      <c r="O73" s="94">
        <f t="shared" si="26"/>
        <v>0</v>
      </c>
      <c r="P73" s="94">
        <f t="shared" si="26"/>
        <v>0</v>
      </c>
      <c r="Q73" s="94">
        <f t="shared" si="26"/>
        <v>0</v>
      </c>
      <c r="R73" s="94">
        <f t="shared" si="26"/>
        <v>0</v>
      </c>
      <c r="S73" s="94">
        <f t="shared" si="26"/>
        <v>0</v>
      </c>
      <c r="T73" s="94">
        <f t="shared" si="26"/>
        <v>0</v>
      </c>
      <c r="U73" s="94">
        <f t="shared" si="26"/>
        <v>0</v>
      </c>
      <c r="V73" s="94">
        <f t="shared" si="26"/>
        <v>0</v>
      </c>
      <c r="W73" s="94">
        <f t="shared" si="26"/>
        <v>0</v>
      </c>
      <c r="X73" s="94">
        <f t="shared" si="26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27">L73+L74</f>
        <v>0</v>
      </c>
      <c r="M75" s="33">
        <f t="shared" si="27"/>
        <v>0</v>
      </c>
      <c r="N75" s="33">
        <f t="shared" si="27"/>
        <v>0</v>
      </c>
      <c r="O75" s="33">
        <f t="shared" si="27"/>
        <v>0</v>
      </c>
      <c r="P75" s="33">
        <f t="shared" si="27"/>
        <v>0</v>
      </c>
      <c r="Q75" s="33">
        <f t="shared" si="27"/>
        <v>0</v>
      </c>
      <c r="R75" s="33">
        <f t="shared" si="27"/>
        <v>0</v>
      </c>
      <c r="S75" s="33">
        <f t="shared" si="27"/>
        <v>0</v>
      </c>
      <c r="T75" s="33">
        <f t="shared" si="27"/>
        <v>0</v>
      </c>
      <c r="U75" s="33">
        <f t="shared" si="27"/>
        <v>0</v>
      </c>
      <c r="V75" s="33">
        <f t="shared" si="27"/>
        <v>0</v>
      </c>
      <c r="W75" s="33">
        <f t="shared" si="27"/>
        <v>0</v>
      </c>
      <c r="X75" s="33">
        <f t="shared" si="27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28">M81+N80</f>
        <v>0</v>
      </c>
      <c r="O81" s="33">
        <f t="shared" ca="1" si="28"/>
        <v>0</v>
      </c>
      <c r="P81" s="33">
        <f t="shared" ca="1" si="28"/>
        <v>0</v>
      </c>
      <c r="Q81" s="33">
        <f t="shared" ca="1" si="28"/>
        <v>0</v>
      </c>
      <c r="R81" s="33">
        <f t="shared" ca="1" si="28"/>
        <v>0</v>
      </c>
      <c r="S81" s="33">
        <f t="shared" ca="1" si="28"/>
        <v>0</v>
      </c>
      <c r="T81" s="33">
        <f t="shared" ca="1" si="28"/>
        <v>0</v>
      </c>
      <c r="U81" s="33">
        <f t="shared" ca="1" si="28"/>
        <v>0</v>
      </c>
      <c r="V81" s="33">
        <f t="shared" ca="1" si="28"/>
        <v>0</v>
      </c>
      <c r="W81" s="33">
        <f t="shared" ca="1" si="28"/>
        <v>0</v>
      </c>
      <c r="X81" s="33">
        <f t="shared" ca="1" si="28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29">LataProjekcji</f>
        <v>Uzupełnij dane</v>
      </c>
      <c r="L84" s="231" t="str">
        <f t="shared" si="29"/>
        <v/>
      </c>
      <c r="M84" s="231" t="str">
        <f t="shared" si="29"/>
        <v/>
      </c>
      <c r="N84" s="231" t="str">
        <f t="shared" si="29"/>
        <v/>
      </c>
      <c r="O84" s="231" t="str">
        <f t="shared" si="29"/>
        <v/>
      </c>
      <c r="P84" s="231" t="str">
        <f t="shared" si="29"/>
        <v/>
      </c>
      <c r="Q84" s="231" t="str">
        <f t="shared" si="29"/>
        <v/>
      </c>
      <c r="R84" s="231" t="str">
        <f t="shared" si="29"/>
        <v/>
      </c>
      <c r="S84" s="231" t="str">
        <f t="shared" si="29"/>
        <v/>
      </c>
      <c r="T84" s="231" t="str">
        <f t="shared" si="29"/>
        <v/>
      </c>
      <c r="U84" s="231" t="str">
        <f t="shared" si="29"/>
        <v/>
      </c>
      <c r="V84" s="231" t="str">
        <f t="shared" si="29"/>
        <v/>
      </c>
      <c r="W84" s="231" t="str">
        <f t="shared" si="29"/>
        <v/>
      </c>
      <c r="X84" s="231" t="str">
        <f t="shared" si="29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30">L87+M85-M86</f>
        <v>0</v>
      </c>
      <c r="N87" s="33">
        <f t="shared" ca="1" si="30"/>
        <v>0</v>
      </c>
      <c r="O87" s="33">
        <f t="shared" ca="1" si="30"/>
        <v>0</v>
      </c>
      <c r="P87" s="33">
        <f t="shared" ca="1" si="30"/>
        <v>0</v>
      </c>
      <c r="Q87" s="33">
        <f t="shared" ca="1" si="30"/>
        <v>0</v>
      </c>
      <c r="R87" s="33">
        <f t="shared" ca="1" si="30"/>
        <v>0</v>
      </c>
      <c r="S87" s="33">
        <f t="shared" ca="1" si="30"/>
        <v>0</v>
      </c>
      <c r="T87" s="33">
        <f t="shared" ca="1" si="30"/>
        <v>0</v>
      </c>
      <c r="U87" s="33">
        <f t="shared" ca="1" si="30"/>
        <v>0</v>
      </c>
      <c r="V87" s="33">
        <f t="shared" ca="1" si="30"/>
        <v>0</v>
      </c>
      <c r="W87" s="33">
        <f t="shared" ca="1" si="30"/>
        <v>0</v>
      </c>
      <c r="X87" s="33">
        <f t="shared" ca="1" si="30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31">LataProjekcji</f>
        <v>Uzupełnij dane</v>
      </c>
      <c r="L90" s="231" t="str">
        <f t="shared" si="31"/>
        <v/>
      </c>
      <c r="M90" s="231" t="str">
        <f t="shared" si="31"/>
        <v/>
      </c>
      <c r="N90" s="231" t="str">
        <f t="shared" si="31"/>
        <v/>
      </c>
      <c r="O90" s="231" t="str">
        <f t="shared" si="31"/>
        <v/>
      </c>
      <c r="P90" s="231" t="str">
        <f t="shared" si="31"/>
        <v/>
      </c>
      <c r="Q90" s="231" t="str">
        <f t="shared" si="31"/>
        <v/>
      </c>
      <c r="R90" s="231" t="str">
        <f t="shared" si="31"/>
        <v/>
      </c>
      <c r="S90" s="231" t="str">
        <f t="shared" si="31"/>
        <v/>
      </c>
      <c r="T90" s="231" t="str">
        <f t="shared" si="31"/>
        <v/>
      </c>
      <c r="U90" s="231" t="str">
        <f t="shared" si="31"/>
        <v/>
      </c>
      <c r="V90" s="231" t="str">
        <f t="shared" si="31"/>
        <v/>
      </c>
      <c r="W90" s="231" t="str">
        <f t="shared" si="31"/>
        <v/>
      </c>
      <c r="X90" s="231" t="str">
        <f t="shared" si="31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32">ROUND(M92*((M91+L91)/2),0)</f>
        <v>0</v>
      </c>
      <c r="N93" s="299">
        <f t="shared" ca="1" si="32"/>
        <v>0</v>
      </c>
      <c r="O93" s="299">
        <f t="shared" ca="1" si="32"/>
        <v>0</v>
      </c>
      <c r="P93" s="299">
        <f t="shared" ca="1" si="32"/>
        <v>0</v>
      </c>
      <c r="Q93" s="299">
        <f t="shared" ca="1" si="32"/>
        <v>0</v>
      </c>
      <c r="R93" s="299">
        <f t="shared" ca="1" si="32"/>
        <v>0</v>
      </c>
      <c r="S93" s="299">
        <f t="shared" ca="1" si="32"/>
        <v>0</v>
      </c>
      <c r="T93" s="299">
        <f t="shared" ca="1" si="32"/>
        <v>0</v>
      </c>
      <c r="U93" s="299">
        <f t="shared" ca="1" si="32"/>
        <v>0</v>
      </c>
      <c r="V93" s="299">
        <f t="shared" ca="1" si="32"/>
        <v>0</v>
      </c>
      <c r="W93" s="299">
        <f t="shared" ca="1" si="32"/>
        <v>0</v>
      </c>
      <c r="X93" s="299">
        <f t="shared" ca="1" si="32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33">LataProjekcji</f>
        <v>Uzupełnij dane</v>
      </c>
      <c r="L96" s="231" t="str">
        <f t="shared" si="33"/>
        <v/>
      </c>
      <c r="M96" s="231" t="str">
        <f t="shared" si="33"/>
        <v/>
      </c>
      <c r="N96" s="231" t="str">
        <f t="shared" si="33"/>
        <v/>
      </c>
      <c r="O96" s="231" t="str">
        <f t="shared" si="33"/>
        <v/>
      </c>
      <c r="P96" s="231" t="str">
        <f t="shared" si="33"/>
        <v/>
      </c>
      <c r="Q96" s="231" t="str">
        <f t="shared" si="33"/>
        <v/>
      </c>
      <c r="R96" s="231" t="str">
        <f t="shared" si="33"/>
        <v/>
      </c>
      <c r="S96" s="231" t="str">
        <f t="shared" si="33"/>
        <v/>
      </c>
      <c r="T96" s="231" t="str">
        <f t="shared" si="33"/>
        <v/>
      </c>
      <c r="U96" s="231" t="str">
        <f t="shared" si="33"/>
        <v/>
      </c>
      <c r="V96" s="231" t="str">
        <f t="shared" si="33"/>
        <v/>
      </c>
      <c r="W96" s="231" t="str">
        <f t="shared" si="33"/>
        <v/>
      </c>
      <c r="X96" s="231" t="str">
        <f t="shared" si="33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34">K101</f>
        <v>0</v>
      </c>
      <c r="M97" s="102">
        <f t="shared" si="34"/>
        <v>0</v>
      </c>
      <c r="N97" s="102">
        <f t="shared" si="34"/>
        <v>0</v>
      </c>
      <c r="O97" s="102">
        <f t="shared" si="34"/>
        <v>0</v>
      </c>
      <c r="P97" s="102">
        <f t="shared" si="34"/>
        <v>0</v>
      </c>
      <c r="Q97" s="102">
        <f t="shared" si="34"/>
        <v>0</v>
      </c>
      <c r="R97" s="102">
        <f t="shared" si="34"/>
        <v>0</v>
      </c>
      <c r="S97" s="102">
        <f t="shared" si="34"/>
        <v>0</v>
      </c>
      <c r="T97" s="102">
        <f t="shared" si="34"/>
        <v>0</v>
      </c>
      <c r="U97" s="102">
        <f t="shared" si="34"/>
        <v>0</v>
      </c>
      <c r="V97" s="102">
        <f t="shared" si="34"/>
        <v>0</v>
      </c>
      <c r="W97" s="102">
        <f t="shared" si="34"/>
        <v>0</v>
      </c>
      <c r="X97" s="102">
        <f t="shared" si="34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35">L97+L98-L99</f>
        <v>0</v>
      </c>
      <c r="M101" s="183">
        <f t="shared" si="35"/>
        <v>0</v>
      </c>
      <c r="N101" s="183">
        <f t="shared" si="35"/>
        <v>0</v>
      </c>
      <c r="O101" s="183">
        <f t="shared" si="35"/>
        <v>0</v>
      </c>
      <c r="P101" s="183">
        <f t="shared" si="35"/>
        <v>0</v>
      </c>
      <c r="Q101" s="183">
        <f t="shared" si="35"/>
        <v>0</v>
      </c>
      <c r="R101" s="183">
        <f t="shared" si="35"/>
        <v>0</v>
      </c>
      <c r="S101" s="183">
        <f t="shared" si="35"/>
        <v>0</v>
      </c>
      <c r="T101" s="183">
        <f t="shared" si="35"/>
        <v>0</v>
      </c>
      <c r="U101" s="183">
        <f t="shared" si="35"/>
        <v>0</v>
      </c>
      <c r="V101" s="183">
        <f t="shared" si="35"/>
        <v>0</v>
      </c>
      <c r="W101" s="183">
        <f t="shared" si="35"/>
        <v>0</v>
      </c>
      <c r="X101" s="183">
        <f t="shared" si="35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36">ROUND(((M101+L101)/2)*M100,0)</f>
        <v>0</v>
      </c>
      <c r="N102" s="299">
        <f t="shared" si="36"/>
        <v>0</v>
      </c>
      <c r="O102" s="299">
        <f t="shared" si="36"/>
        <v>0</v>
      </c>
      <c r="P102" s="299">
        <f t="shared" si="36"/>
        <v>0</v>
      </c>
      <c r="Q102" s="299">
        <f t="shared" si="36"/>
        <v>0</v>
      </c>
      <c r="R102" s="299">
        <f t="shared" si="36"/>
        <v>0</v>
      </c>
      <c r="S102" s="299">
        <f t="shared" si="36"/>
        <v>0</v>
      </c>
      <c r="T102" s="299">
        <f t="shared" si="36"/>
        <v>0</v>
      </c>
      <c r="U102" s="299">
        <f t="shared" si="36"/>
        <v>0</v>
      </c>
      <c r="V102" s="299">
        <f t="shared" si="36"/>
        <v>0</v>
      </c>
      <c r="W102" s="299">
        <f t="shared" si="36"/>
        <v>0</v>
      </c>
      <c r="X102" s="299">
        <f t="shared" si="36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37">LataProjekcji</f>
        <v>Uzupełnij dane</v>
      </c>
      <c r="L105" s="231" t="str">
        <f t="shared" si="37"/>
        <v/>
      </c>
      <c r="M105" s="231" t="str">
        <f t="shared" si="37"/>
        <v/>
      </c>
      <c r="N105" s="231" t="str">
        <f t="shared" si="37"/>
        <v/>
      </c>
      <c r="O105" s="231" t="str">
        <f t="shared" si="37"/>
        <v/>
      </c>
      <c r="P105" s="231" t="str">
        <f t="shared" si="37"/>
        <v/>
      </c>
      <c r="Q105" s="231" t="str">
        <f t="shared" si="37"/>
        <v/>
      </c>
      <c r="R105" s="231" t="str">
        <f t="shared" si="37"/>
        <v/>
      </c>
      <c r="S105" s="231" t="str">
        <f t="shared" si="37"/>
        <v/>
      </c>
      <c r="T105" s="231" t="str">
        <f t="shared" si="37"/>
        <v/>
      </c>
      <c r="U105" s="231" t="str">
        <f t="shared" si="37"/>
        <v/>
      </c>
      <c r="V105" s="231" t="str">
        <f t="shared" si="37"/>
        <v/>
      </c>
      <c r="W105" s="231" t="str">
        <f t="shared" si="37"/>
        <v/>
      </c>
      <c r="X105" s="231" t="str">
        <f t="shared" si="37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38">IF(L110&lt;0,0,L110)</f>
        <v>0</v>
      </c>
      <c r="N106" s="102">
        <f t="shared" si="38"/>
        <v>0</v>
      </c>
      <c r="O106" s="102">
        <f t="shared" si="38"/>
        <v>0</v>
      </c>
      <c r="P106" s="102">
        <f t="shared" si="38"/>
        <v>0</v>
      </c>
      <c r="Q106" s="102">
        <f t="shared" si="38"/>
        <v>0</v>
      </c>
      <c r="R106" s="102">
        <f t="shared" si="38"/>
        <v>0</v>
      </c>
      <c r="S106" s="102">
        <f t="shared" si="38"/>
        <v>0</v>
      </c>
      <c r="T106" s="102">
        <f t="shared" si="38"/>
        <v>0</v>
      </c>
      <c r="U106" s="102">
        <f t="shared" si="38"/>
        <v>0</v>
      </c>
      <c r="V106" s="102">
        <f t="shared" si="38"/>
        <v>0</v>
      </c>
      <c r="W106" s="102">
        <f t="shared" si="38"/>
        <v>0</v>
      </c>
      <c r="X106" s="102">
        <f t="shared" si="38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39">L106+L107-L108</f>
        <v>0</v>
      </c>
      <c r="M110" s="183">
        <f t="shared" si="39"/>
        <v>0</v>
      </c>
      <c r="N110" s="183">
        <f t="shared" si="39"/>
        <v>0</v>
      </c>
      <c r="O110" s="183">
        <f t="shared" si="39"/>
        <v>0</v>
      </c>
      <c r="P110" s="183">
        <f t="shared" si="39"/>
        <v>0</v>
      </c>
      <c r="Q110" s="183">
        <f t="shared" si="39"/>
        <v>0</v>
      </c>
      <c r="R110" s="183">
        <f t="shared" si="39"/>
        <v>0</v>
      </c>
      <c r="S110" s="183">
        <f t="shared" si="39"/>
        <v>0</v>
      </c>
      <c r="T110" s="183">
        <f t="shared" si="39"/>
        <v>0</v>
      </c>
      <c r="U110" s="183">
        <f t="shared" si="39"/>
        <v>0</v>
      </c>
      <c r="V110" s="183">
        <f t="shared" si="39"/>
        <v>0</v>
      </c>
      <c r="W110" s="183">
        <f t="shared" si="39"/>
        <v>0</v>
      </c>
      <c r="X110" s="183">
        <f t="shared" si="39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33">
        <f>IF(K110-L108&lt;0,0,K110-L108)</f>
        <v>0</v>
      </c>
      <c r="L111" s="33">
        <f t="shared" ref="L111:X111" si="40">IF(L110-M108&lt;0,0,L110-M108)</f>
        <v>0</v>
      </c>
      <c r="M111" s="33">
        <f t="shared" si="40"/>
        <v>0</v>
      </c>
      <c r="N111" s="33">
        <f t="shared" si="40"/>
        <v>0</v>
      </c>
      <c r="O111" s="33">
        <f t="shared" si="40"/>
        <v>0</v>
      </c>
      <c r="P111" s="33">
        <f t="shared" si="40"/>
        <v>0</v>
      </c>
      <c r="Q111" s="33">
        <f t="shared" si="40"/>
        <v>0</v>
      </c>
      <c r="R111" s="33">
        <f t="shared" si="40"/>
        <v>0</v>
      </c>
      <c r="S111" s="33">
        <f t="shared" si="40"/>
        <v>0</v>
      </c>
      <c r="T111" s="33">
        <f t="shared" si="40"/>
        <v>0</v>
      </c>
      <c r="U111" s="33">
        <f t="shared" si="40"/>
        <v>0</v>
      </c>
      <c r="V111" s="33">
        <f t="shared" si="40"/>
        <v>0</v>
      </c>
      <c r="W111" s="33">
        <f t="shared" si="40"/>
        <v>0</v>
      </c>
      <c r="X111" s="33">
        <f t="shared" si="40"/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41">ROUND(((M111+L111)/2)*M109,0)</f>
        <v>0</v>
      </c>
      <c r="N112" s="299">
        <f t="shared" si="41"/>
        <v>0</v>
      </c>
      <c r="O112" s="299">
        <f t="shared" si="41"/>
        <v>0</v>
      </c>
      <c r="P112" s="299">
        <f t="shared" si="41"/>
        <v>0</v>
      </c>
      <c r="Q112" s="299">
        <f t="shared" si="41"/>
        <v>0</v>
      </c>
      <c r="R112" s="299">
        <f t="shared" si="41"/>
        <v>0</v>
      </c>
      <c r="S112" s="299">
        <f t="shared" si="41"/>
        <v>0</v>
      </c>
      <c r="T112" s="299">
        <f t="shared" si="41"/>
        <v>0</v>
      </c>
      <c r="U112" s="299">
        <f t="shared" si="41"/>
        <v>0</v>
      </c>
      <c r="V112" s="299">
        <f t="shared" si="41"/>
        <v>0</v>
      </c>
      <c r="W112" s="299">
        <f t="shared" si="41"/>
        <v>0</v>
      </c>
      <c r="X112" s="299">
        <f t="shared" si="41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42">LataProjekcji</f>
        <v>Uzupełnij dane</v>
      </c>
      <c r="L115" s="231" t="str">
        <f t="shared" si="42"/>
        <v/>
      </c>
      <c r="M115" s="231" t="str">
        <f t="shared" si="42"/>
        <v/>
      </c>
      <c r="N115" s="231" t="str">
        <f t="shared" si="42"/>
        <v/>
      </c>
      <c r="O115" s="231" t="str">
        <f t="shared" si="42"/>
        <v/>
      </c>
      <c r="P115" s="231" t="str">
        <f t="shared" si="42"/>
        <v/>
      </c>
      <c r="Q115" s="231" t="str">
        <f t="shared" si="42"/>
        <v/>
      </c>
      <c r="R115" s="231" t="str">
        <f t="shared" si="42"/>
        <v/>
      </c>
      <c r="S115" s="231" t="str">
        <f t="shared" si="42"/>
        <v/>
      </c>
      <c r="T115" s="231" t="str">
        <f t="shared" si="42"/>
        <v/>
      </c>
      <c r="U115" s="231" t="str">
        <f t="shared" si="42"/>
        <v/>
      </c>
      <c r="V115" s="231" t="str">
        <f t="shared" si="42"/>
        <v/>
      </c>
      <c r="W115" s="231" t="str">
        <f t="shared" si="42"/>
        <v/>
      </c>
      <c r="X115" s="231" t="str">
        <f t="shared" si="42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43">IF(L120&lt;0,0,L120)</f>
        <v>0</v>
      </c>
      <c r="N116" s="102">
        <f t="shared" si="43"/>
        <v>0</v>
      </c>
      <c r="O116" s="102">
        <f t="shared" si="43"/>
        <v>0</v>
      </c>
      <c r="P116" s="102">
        <f t="shared" si="43"/>
        <v>0</v>
      </c>
      <c r="Q116" s="102">
        <f t="shared" si="43"/>
        <v>0</v>
      </c>
      <c r="R116" s="102">
        <f t="shared" si="43"/>
        <v>0</v>
      </c>
      <c r="S116" s="102">
        <f t="shared" si="43"/>
        <v>0</v>
      </c>
      <c r="T116" s="102">
        <f t="shared" si="43"/>
        <v>0</v>
      </c>
      <c r="U116" s="102">
        <f t="shared" si="43"/>
        <v>0</v>
      </c>
      <c r="V116" s="102">
        <f t="shared" si="43"/>
        <v>0</v>
      </c>
      <c r="W116" s="102">
        <f t="shared" si="43"/>
        <v>0</v>
      </c>
      <c r="X116" s="102">
        <f t="shared" si="43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44">L116+L117-L118</f>
        <v>0</v>
      </c>
      <c r="M120" s="183">
        <f t="shared" si="44"/>
        <v>0</v>
      </c>
      <c r="N120" s="183">
        <f t="shared" si="44"/>
        <v>0</v>
      </c>
      <c r="O120" s="183">
        <f t="shared" si="44"/>
        <v>0</v>
      </c>
      <c r="P120" s="183">
        <f t="shared" si="44"/>
        <v>0</v>
      </c>
      <c r="Q120" s="183">
        <f t="shared" si="44"/>
        <v>0</v>
      </c>
      <c r="R120" s="183">
        <f t="shared" si="44"/>
        <v>0</v>
      </c>
      <c r="S120" s="183">
        <f t="shared" si="44"/>
        <v>0</v>
      </c>
      <c r="T120" s="183">
        <f t="shared" si="44"/>
        <v>0</v>
      </c>
      <c r="U120" s="183">
        <f t="shared" si="44"/>
        <v>0</v>
      </c>
      <c r="V120" s="183">
        <f t="shared" si="44"/>
        <v>0</v>
      </c>
      <c r="W120" s="183">
        <f t="shared" si="44"/>
        <v>0</v>
      </c>
      <c r="X120" s="183">
        <f t="shared" si="44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33">
        <f>IF(K120-L118&lt;0,0,K120-L118)</f>
        <v>0</v>
      </c>
      <c r="L121" s="33">
        <f t="shared" ref="L121:X121" si="45">IF(L120-M118&lt;0,0,L120-M118)</f>
        <v>0</v>
      </c>
      <c r="M121" s="33">
        <f t="shared" si="45"/>
        <v>0</v>
      </c>
      <c r="N121" s="33">
        <f t="shared" si="45"/>
        <v>0</v>
      </c>
      <c r="O121" s="33">
        <f t="shared" si="45"/>
        <v>0</v>
      </c>
      <c r="P121" s="33">
        <f t="shared" si="45"/>
        <v>0</v>
      </c>
      <c r="Q121" s="33">
        <f t="shared" si="45"/>
        <v>0</v>
      </c>
      <c r="R121" s="33">
        <f t="shared" si="45"/>
        <v>0</v>
      </c>
      <c r="S121" s="33">
        <f t="shared" si="45"/>
        <v>0</v>
      </c>
      <c r="T121" s="33">
        <f t="shared" si="45"/>
        <v>0</v>
      </c>
      <c r="U121" s="33">
        <f t="shared" si="45"/>
        <v>0</v>
      </c>
      <c r="V121" s="33">
        <f t="shared" si="45"/>
        <v>0</v>
      </c>
      <c r="W121" s="33">
        <f t="shared" si="45"/>
        <v>0</v>
      </c>
      <c r="X121" s="33">
        <f t="shared" si="45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46">ROUND(((M121+L121)/2)*M119,0)</f>
        <v>0</v>
      </c>
      <c r="N122" s="299">
        <f t="shared" si="46"/>
        <v>0</v>
      </c>
      <c r="O122" s="299">
        <f t="shared" si="46"/>
        <v>0</v>
      </c>
      <c r="P122" s="299">
        <f t="shared" si="46"/>
        <v>0</v>
      </c>
      <c r="Q122" s="299">
        <f t="shared" si="46"/>
        <v>0</v>
      </c>
      <c r="R122" s="299">
        <f t="shared" si="46"/>
        <v>0</v>
      </c>
      <c r="S122" s="299">
        <f t="shared" si="46"/>
        <v>0</v>
      </c>
      <c r="T122" s="299">
        <f t="shared" si="46"/>
        <v>0</v>
      </c>
      <c r="U122" s="299">
        <f t="shared" si="46"/>
        <v>0</v>
      </c>
      <c r="V122" s="299">
        <f t="shared" si="46"/>
        <v>0</v>
      </c>
      <c r="W122" s="299">
        <f t="shared" si="46"/>
        <v>0</v>
      </c>
      <c r="X122" s="299">
        <f t="shared" si="46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47">LataProjekcji</f>
        <v>Uzupełnij dane</v>
      </c>
      <c r="L125" s="231" t="str">
        <f t="shared" si="47"/>
        <v/>
      </c>
      <c r="M125" s="231" t="str">
        <f t="shared" si="47"/>
        <v/>
      </c>
      <c r="N125" s="231" t="str">
        <f t="shared" si="47"/>
        <v/>
      </c>
      <c r="O125" s="231" t="str">
        <f t="shared" si="47"/>
        <v/>
      </c>
      <c r="P125" s="231" t="str">
        <f t="shared" si="47"/>
        <v/>
      </c>
      <c r="Q125" s="231" t="str">
        <f t="shared" si="47"/>
        <v/>
      </c>
      <c r="R125" s="231" t="str">
        <f t="shared" si="47"/>
        <v/>
      </c>
      <c r="S125" s="231" t="str">
        <f t="shared" si="47"/>
        <v/>
      </c>
      <c r="T125" s="231" t="str">
        <f t="shared" si="47"/>
        <v/>
      </c>
      <c r="U125" s="231" t="str">
        <f t="shared" si="47"/>
        <v/>
      </c>
      <c r="V125" s="231" t="str">
        <f t="shared" si="47"/>
        <v/>
      </c>
      <c r="W125" s="231" t="str">
        <f t="shared" si="47"/>
        <v/>
      </c>
      <c r="X125" s="231" t="str">
        <f t="shared" si="47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48">IF(M126+M127-M128&lt;0,0,M126+M127-M128)</f>
        <v>0</v>
      </c>
      <c r="O126" s="102">
        <f t="shared" si="48"/>
        <v>0</v>
      </c>
      <c r="P126" s="102">
        <f t="shared" si="48"/>
        <v>0</v>
      </c>
      <c r="Q126" s="102">
        <f t="shared" si="48"/>
        <v>0</v>
      </c>
      <c r="R126" s="102">
        <f t="shared" si="48"/>
        <v>0</v>
      </c>
      <c r="S126" s="102">
        <f t="shared" si="48"/>
        <v>0</v>
      </c>
      <c r="T126" s="102">
        <f t="shared" si="48"/>
        <v>0</v>
      </c>
      <c r="U126" s="102">
        <f t="shared" si="48"/>
        <v>0</v>
      </c>
      <c r="V126" s="102">
        <f t="shared" si="48"/>
        <v>0</v>
      </c>
      <c r="W126" s="102">
        <f t="shared" si="48"/>
        <v>0</v>
      </c>
      <c r="X126" s="102">
        <f t="shared" si="48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49">K126+K127-K128+L118+L108</f>
        <v>0</v>
      </c>
      <c r="L130" s="183">
        <f t="shared" si="49"/>
        <v>0</v>
      </c>
      <c r="M130" s="183">
        <f t="shared" si="49"/>
        <v>0</v>
      </c>
      <c r="N130" s="183">
        <f t="shared" si="49"/>
        <v>0</v>
      </c>
      <c r="O130" s="183">
        <f t="shared" si="49"/>
        <v>0</v>
      </c>
      <c r="P130" s="183">
        <f t="shared" si="49"/>
        <v>0</v>
      </c>
      <c r="Q130" s="183">
        <f t="shared" si="49"/>
        <v>0</v>
      </c>
      <c r="R130" s="183">
        <f t="shared" si="49"/>
        <v>0</v>
      </c>
      <c r="S130" s="183">
        <f t="shared" si="49"/>
        <v>0</v>
      </c>
      <c r="T130" s="183">
        <f t="shared" si="49"/>
        <v>0</v>
      </c>
      <c r="U130" s="183">
        <f t="shared" si="49"/>
        <v>0</v>
      </c>
      <c r="V130" s="183">
        <f t="shared" si="49"/>
        <v>0</v>
      </c>
      <c r="W130" s="183">
        <f t="shared" si="49"/>
        <v>0</v>
      </c>
      <c r="X130" s="183">
        <f t="shared" si="49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50">ROUND(((M130+L130)/2)*M129,0)</f>
        <v>0</v>
      </c>
      <c r="N131" s="299">
        <f t="shared" si="50"/>
        <v>0</v>
      </c>
      <c r="O131" s="299">
        <f t="shared" si="50"/>
        <v>0</v>
      </c>
      <c r="P131" s="299">
        <f t="shared" si="50"/>
        <v>0</v>
      </c>
      <c r="Q131" s="299">
        <f t="shared" si="50"/>
        <v>0</v>
      </c>
      <c r="R131" s="299">
        <f t="shared" si="50"/>
        <v>0</v>
      </c>
      <c r="S131" s="299">
        <f t="shared" si="50"/>
        <v>0</v>
      </c>
      <c r="T131" s="299">
        <f t="shared" si="50"/>
        <v>0</v>
      </c>
      <c r="U131" s="299">
        <f t="shared" si="50"/>
        <v>0</v>
      </c>
      <c r="V131" s="299">
        <f t="shared" si="50"/>
        <v>0</v>
      </c>
      <c r="W131" s="299">
        <f t="shared" si="50"/>
        <v>0</v>
      </c>
      <c r="X131" s="299">
        <f t="shared" si="50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51">LataProjekcji</f>
        <v>Uzupełnij dane</v>
      </c>
      <c r="L134" s="231" t="str">
        <f t="shared" si="51"/>
        <v/>
      </c>
      <c r="M134" s="231" t="str">
        <f t="shared" si="51"/>
        <v/>
      </c>
      <c r="N134" s="231" t="str">
        <f t="shared" si="51"/>
        <v/>
      </c>
      <c r="O134" s="231" t="str">
        <f t="shared" si="51"/>
        <v/>
      </c>
      <c r="P134" s="231" t="str">
        <f t="shared" si="51"/>
        <v/>
      </c>
      <c r="Q134" s="231" t="str">
        <f t="shared" si="51"/>
        <v/>
      </c>
      <c r="R134" s="231" t="str">
        <f t="shared" si="51"/>
        <v/>
      </c>
      <c r="S134" s="231" t="str">
        <f t="shared" si="51"/>
        <v/>
      </c>
      <c r="T134" s="231" t="str">
        <f t="shared" si="51"/>
        <v/>
      </c>
      <c r="U134" s="231" t="str">
        <f t="shared" si="51"/>
        <v/>
      </c>
      <c r="V134" s="231" t="str">
        <f t="shared" si="51"/>
        <v/>
      </c>
      <c r="W134" s="231" t="str">
        <f t="shared" si="51"/>
        <v/>
      </c>
      <c r="X134" s="231" t="str">
        <f t="shared" si="51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52">IF(L138&lt;0,0,L138)</f>
        <v>0</v>
      </c>
      <c r="N135" s="102">
        <f t="shared" si="52"/>
        <v>0</v>
      </c>
      <c r="O135" s="102">
        <f t="shared" si="52"/>
        <v>0</v>
      </c>
      <c r="P135" s="102">
        <f t="shared" si="52"/>
        <v>0</v>
      </c>
      <c r="Q135" s="102">
        <f t="shared" si="52"/>
        <v>0</v>
      </c>
      <c r="R135" s="102">
        <f t="shared" si="52"/>
        <v>0</v>
      </c>
      <c r="S135" s="102">
        <f t="shared" si="52"/>
        <v>0</v>
      </c>
      <c r="T135" s="102">
        <f t="shared" si="52"/>
        <v>0</v>
      </c>
      <c r="U135" s="102">
        <f t="shared" si="52"/>
        <v>0</v>
      </c>
      <c r="V135" s="102">
        <f t="shared" si="52"/>
        <v>0</v>
      </c>
      <c r="W135" s="102">
        <f t="shared" si="52"/>
        <v>0</v>
      </c>
      <c r="X135" s="102">
        <f t="shared" si="52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53">L135+L136-L137</f>
        <v>0</v>
      </c>
      <c r="M138" s="33">
        <f t="shared" si="53"/>
        <v>0</v>
      </c>
      <c r="N138" s="33">
        <f t="shared" si="53"/>
        <v>0</v>
      </c>
      <c r="O138" s="33">
        <f t="shared" si="53"/>
        <v>0</v>
      </c>
      <c r="P138" s="33">
        <f t="shared" si="53"/>
        <v>0</v>
      </c>
      <c r="Q138" s="33">
        <f t="shared" si="53"/>
        <v>0</v>
      </c>
      <c r="R138" s="33">
        <f t="shared" si="53"/>
        <v>0</v>
      </c>
      <c r="S138" s="33">
        <f t="shared" si="53"/>
        <v>0</v>
      </c>
      <c r="T138" s="33">
        <f t="shared" si="53"/>
        <v>0</v>
      </c>
      <c r="U138" s="33">
        <f t="shared" si="53"/>
        <v>0</v>
      </c>
      <c r="V138" s="33">
        <f t="shared" si="53"/>
        <v>0</v>
      </c>
      <c r="W138" s="33">
        <f t="shared" si="53"/>
        <v>0</v>
      </c>
      <c r="X138" s="33">
        <f t="shared" si="53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1" t="s">
        <v>836</v>
      </c>
      <c r="C142" s="602"/>
      <c r="D142" s="602"/>
      <c r="E142" s="602"/>
      <c r="F142" s="602"/>
      <c r="G142" s="602"/>
      <c r="H142" s="602"/>
      <c r="I142" s="602"/>
      <c r="J142" s="603" t="s">
        <v>296</v>
      </c>
      <c r="K142" s="603" t="str">
        <f>K134</f>
        <v>Uzupełnij dane</v>
      </c>
      <c r="L142" s="603" t="str">
        <f t="shared" ref="L142:X142" si="54">L134</f>
        <v/>
      </c>
      <c r="M142" s="603" t="str">
        <f t="shared" si="54"/>
        <v/>
      </c>
      <c r="N142" s="603" t="str">
        <f t="shared" si="54"/>
        <v/>
      </c>
      <c r="O142" s="603" t="str">
        <f t="shared" si="54"/>
        <v/>
      </c>
      <c r="P142" s="603" t="str">
        <f t="shared" si="54"/>
        <v/>
      </c>
      <c r="Q142" s="603" t="str">
        <f t="shared" si="54"/>
        <v/>
      </c>
      <c r="R142" s="603" t="str">
        <f t="shared" si="54"/>
        <v/>
      </c>
      <c r="S142" s="603" t="str">
        <f t="shared" si="54"/>
        <v/>
      </c>
      <c r="T142" s="603" t="str">
        <f t="shared" si="54"/>
        <v/>
      </c>
      <c r="U142" s="603" t="str">
        <f t="shared" si="54"/>
        <v/>
      </c>
      <c r="V142" s="603" t="str">
        <f t="shared" si="54"/>
        <v/>
      </c>
      <c r="W142" s="603" t="str">
        <f t="shared" si="54"/>
        <v/>
      </c>
      <c r="X142" s="603" t="str">
        <f t="shared" si="54"/>
        <v/>
      </c>
    </row>
    <row r="143" spans="2:24">
      <c r="B143" s="596" t="s">
        <v>820</v>
      </c>
      <c r="C143" s="597"/>
      <c r="D143" s="597"/>
      <c r="E143" s="597"/>
      <c r="F143" s="597"/>
      <c r="G143" s="597"/>
      <c r="H143" s="597"/>
      <c r="I143" s="598"/>
      <c r="J143" s="599"/>
      <c r="K143" s="600">
        <f>ROUND(K137,0)</f>
        <v>0</v>
      </c>
      <c r="L143" s="600">
        <f t="shared" ref="L143:X143" si="55">ROUND(L137,0)</f>
        <v>0</v>
      </c>
      <c r="M143" s="600">
        <f t="shared" si="55"/>
        <v>0</v>
      </c>
      <c r="N143" s="600">
        <f t="shared" si="55"/>
        <v>0</v>
      </c>
      <c r="O143" s="600">
        <f t="shared" si="55"/>
        <v>0</v>
      </c>
      <c r="P143" s="600">
        <f t="shared" si="55"/>
        <v>0</v>
      </c>
      <c r="Q143" s="600">
        <f t="shared" si="55"/>
        <v>0</v>
      </c>
      <c r="R143" s="600">
        <f t="shared" si="55"/>
        <v>0</v>
      </c>
      <c r="S143" s="600">
        <f t="shared" si="55"/>
        <v>0</v>
      </c>
      <c r="T143" s="600">
        <f t="shared" si="55"/>
        <v>0</v>
      </c>
      <c r="U143" s="600">
        <f t="shared" si="55"/>
        <v>0</v>
      </c>
      <c r="V143" s="600">
        <f t="shared" si="55"/>
        <v>0</v>
      </c>
      <c r="W143" s="600">
        <f t="shared" si="55"/>
        <v>0</v>
      </c>
      <c r="X143" s="600">
        <f t="shared" si="55"/>
        <v>0</v>
      </c>
    </row>
    <row r="144" spans="2:24">
      <c r="B144" s="303"/>
      <c r="J144" s="586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6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6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6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6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6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6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56">ROUND(SUM(L144:L150),0)</f>
        <v>0</v>
      </c>
      <c r="M151" s="5">
        <f t="shared" si="56"/>
        <v>0</v>
      </c>
      <c r="N151" s="5">
        <f t="shared" si="56"/>
        <v>0</v>
      </c>
      <c r="O151" s="5">
        <f t="shared" si="56"/>
        <v>0</v>
      </c>
      <c r="P151" s="5">
        <f t="shared" si="56"/>
        <v>0</v>
      </c>
      <c r="Q151" s="5">
        <f t="shared" si="56"/>
        <v>0</v>
      </c>
      <c r="R151" s="5">
        <f t="shared" si="56"/>
        <v>0</v>
      </c>
      <c r="S151" s="5">
        <f t="shared" si="56"/>
        <v>0</v>
      </c>
      <c r="T151" s="5">
        <f t="shared" si="56"/>
        <v>0</v>
      </c>
      <c r="U151" s="5">
        <f t="shared" si="56"/>
        <v>0</v>
      </c>
      <c r="V151" s="5">
        <f t="shared" si="56"/>
        <v>0</v>
      </c>
      <c r="W151" s="5">
        <f t="shared" si="56"/>
        <v>0</v>
      </c>
      <c r="X151" s="5">
        <f t="shared" si="56"/>
        <v>0</v>
      </c>
    </row>
    <row r="152" spans="2:24">
      <c r="B152" s="583" t="s">
        <v>822</v>
      </c>
      <c r="C152" s="583"/>
      <c r="D152" s="583"/>
      <c r="E152" s="583"/>
      <c r="F152" s="583"/>
      <c r="G152" s="583"/>
      <c r="H152" s="583"/>
      <c r="I152" s="584"/>
      <c r="J152" s="583"/>
      <c r="K152" s="585">
        <f>ROUND(K143-K151,0)</f>
        <v>0</v>
      </c>
      <c r="L152" s="585">
        <f t="shared" ref="L152:X152" si="57">ROUND(L143-L151,0)</f>
        <v>0</v>
      </c>
      <c r="M152" s="585">
        <f t="shared" si="57"/>
        <v>0</v>
      </c>
      <c r="N152" s="585">
        <f t="shared" si="57"/>
        <v>0</v>
      </c>
      <c r="O152" s="585">
        <f t="shared" si="57"/>
        <v>0</v>
      </c>
      <c r="P152" s="585">
        <f t="shared" si="57"/>
        <v>0</v>
      </c>
      <c r="Q152" s="585">
        <f t="shared" si="57"/>
        <v>0</v>
      </c>
      <c r="R152" s="585">
        <f t="shared" si="57"/>
        <v>0</v>
      </c>
      <c r="S152" s="585">
        <f t="shared" si="57"/>
        <v>0</v>
      </c>
      <c r="T152" s="585">
        <f t="shared" si="57"/>
        <v>0</v>
      </c>
      <c r="U152" s="585">
        <f t="shared" si="57"/>
        <v>0</v>
      </c>
      <c r="V152" s="585">
        <f t="shared" si="57"/>
        <v>0</v>
      </c>
      <c r="W152" s="585">
        <f t="shared" si="57"/>
        <v>0</v>
      </c>
      <c r="X152" s="585">
        <f t="shared" si="57"/>
        <v>0</v>
      </c>
    </row>
    <row r="153" spans="2:24"/>
    <row r="154" spans="2:24">
      <c r="B154" s="188" t="s">
        <v>340</v>
      </c>
      <c r="J154" s="188"/>
      <c r="K154" s="640" t="s">
        <v>817</v>
      </c>
      <c r="L154" s="641"/>
      <c r="M154" s="641"/>
      <c r="N154" s="641"/>
      <c r="O154" s="641"/>
      <c r="P154" s="641"/>
      <c r="Q154" s="641"/>
      <c r="R154" s="641"/>
      <c r="S154" s="641"/>
      <c r="T154" s="641"/>
      <c r="U154" s="641"/>
      <c r="V154" s="641"/>
      <c r="W154" s="641"/>
      <c r="X154" s="641"/>
    </row>
    <row r="155" spans="2:24">
      <c r="B155" s="37" t="str">
        <f>IF(ISBLANK(B144),"",B144)</f>
        <v/>
      </c>
      <c r="I155" s="1"/>
      <c r="J155" s="586" t="str">
        <f>J144</f>
        <v>B+R</v>
      </c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581"/>
      <c r="X155" s="581"/>
    </row>
    <row r="156" spans="2:24">
      <c r="B156" s="37" t="str">
        <f>IF(ISBLANK(B145),"",B145)</f>
        <v/>
      </c>
      <c r="I156" s="1"/>
      <c r="J156" s="586" t="str">
        <f t="shared" ref="J156:J161" si="58">J145</f>
        <v>Wdrożenie innowacji</v>
      </c>
      <c r="K156" s="581"/>
      <c r="L156" s="581"/>
      <c r="M156" s="581"/>
      <c r="N156" s="581"/>
      <c r="O156" s="581"/>
      <c r="P156" s="581"/>
      <c r="Q156" s="581"/>
      <c r="R156" s="581"/>
      <c r="S156" s="581"/>
      <c r="T156" s="581"/>
      <c r="U156" s="581"/>
      <c r="V156" s="581"/>
      <c r="W156" s="581"/>
      <c r="X156" s="581"/>
    </row>
    <row r="157" spans="2:24">
      <c r="B157" s="37" t="str">
        <f t="shared" ref="B157:B161" si="59">IF(ISBLANK(B146),"",B146)</f>
        <v/>
      </c>
      <c r="I157" s="1"/>
      <c r="J157" s="586" t="str">
        <f t="shared" si="58"/>
        <v>Infrastruktura B+R</v>
      </c>
      <c r="K157" s="581"/>
      <c r="L157" s="581"/>
      <c r="M157" s="581"/>
      <c r="N157" s="581"/>
      <c r="O157" s="581"/>
      <c r="P157" s="581"/>
      <c r="Q157" s="581"/>
      <c r="R157" s="581"/>
      <c r="S157" s="581"/>
      <c r="T157" s="581"/>
      <c r="U157" s="581"/>
      <c r="V157" s="581"/>
      <c r="W157" s="581"/>
      <c r="X157" s="581"/>
    </row>
    <row r="158" spans="2:24">
      <c r="B158" s="37" t="str">
        <f t="shared" si="59"/>
        <v/>
      </c>
      <c r="I158" s="1"/>
      <c r="J158" s="586" t="str">
        <f t="shared" si="58"/>
        <v>Cyfryzacja</v>
      </c>
      <c r="K158" s="581"/>
      <c r="L158" s="581"/>
      <c r="M158" s="581"/>
      <c r="N158" s="581"/>
      <c r="O158" s="581"/>
      <c r="P158" s="581"/>
      <c r="Q158" s="581"/>
      <c r="R158" s="581"/>
      <c r="S158" s="581"/>
      <c r="T158" s="581"/>
      <c r="U158" s="581"/>
      <c r="V158" s="581"/>
      <c r="W158" s="581"/>
      <c r="X158" s="581"/>
    </row>
    <row r="159" spans="2:24">
      <c r="B159" s="37" t="str">
        <f t="shared" si="59"/>
        <v/>
      </c>
      <c r="I159" s="1"/>
      <c r="J159" s="586" t="str">
        <f t="shared" si="58"/>
        <v>Zazielenienie</v>
      </c>
      <c r="K159" s="581"/>
      <c r="L159" s="581"/>
      <c r="M159" s="581"/>
      <c r="N159" s="581"/>
      <c r="O159" s="581"/>
      <c r="P159" s="581"/>
      <c r="Q159" s="581"/>
      <c r="R159" s="581"/>
      <c r="S159" s="581"/>
      <c r="T159" s="581"/>
      <c r="U159" s="581"/>
      <c r="V159" s="581"/>
      <c r="W159" s="581"/>
      <c r="X159" s="581"/>
    </row>
    <row r="160" spans="2:24">
      <c r="B160" s="37" t="str">
        <f t="shared" si="59"/>
        <v/>
      </c>
      <c r="I160" s="1"/>
      <c r="J160" s="586" t="str">
        <f t="shared" si="58"/>
        <v>Kompetencje</v>
      </c>
      <c r="K160" s="581"/>
      <c r="L160" s="581"/>
      <c r="M160" s="581"/>
      <c r="N160" s="581"/>
      <c r="O160" s="581"/>
      <c r="P160" s="581"/>
      <c r="Q160" s="581"/>
      <c r="R160" s="581"/>
      <c r="S160" s="581"/>
      <c r="T160" s="581"/>
      <c r="U160" s="581"/>
      <c r="V160" s="581"/>
      <c r="W160" s="581"/>
      <c r="X160" s="581"/>
    </row>
    <row r="161" spans="2:24">
      <c r="B161" s="37" t="str">
        <f t="shared" si="59"/>
        <v/>
      </c>
      <c r="I161" s="1"/>
      <c r="J161" s="586" t="str">
        <f t="shared" si="58"/>
        <v>Internacjonalizacja</v>
      </c>
      <c r="K161" s="581"/>
      <c r="L161" s="581"/>
      <c r="M161" s="581"/>
      <c r="N161" s="581"/>
      <c r="O161" s="581"/>
      <c r="P161" s="581"/>
      <c r="Q161" s="581"/>
      <c r="R161" s="581"/>
      <c r="S161" s="581"/>
      <c r="T161" s="581"/>
      <c r="U161" s="581"/>
      <c r="V161" s="581"/>
      <c r="W161" s="581"/>
      <c r="X161" s="581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43"/>
      <c r="L163" s="644"/>
      <c r="M163" s="644"/>
      <c r="N163" s="644"/>
      <c r="O163" s="644"/>
      <c r="P163" s="644"/>
      <c r="Q163" s="644"/>
      <c r="R163" s="644"/>
      <c r="S163" s="644"/>
      <c r="T163" s="644"/>
      <c r="U163" s="644"/>
      <c r="V163" s="644"/>
      <c r="W163" s="644"/>
      <c r="X163" s="644"/>
    </row>
    <row r="164" spans="2:24">
      <c r="B164" s="37" t="str">
        <f>IF(ISBLANK(B144),"",B144)</f>
        <v/>
      </c>
      <c r="I164" s="1"/>
      <c r="J164" s="586" t="str">
        <f>J155</f>
        <v>B+R</v>
      </c>
      <c r="K164" s="587">
        <f>ROUND(K155*K144,0)</f>
        <v>0</v>
      </c>
      <c r="L164" s="587">
        <f t="shared" ref="L164:X164" si="60">ROUND(L155*L144,0)</f>
        <v>0</v>
      </c>
      <c r="M164" s="587">
        <f t="shared" si="60"/>
        <v>0</v>
      </c>
      <c r="N164" s="587">
        <f t="shared" si="60"/>
        <v>0</v>
      </c>
      <c r="O164" s="587">
        <f t="shared" si="60"/>
        <v>0</v>
      </c>
      <c r="P164" s="587">
        <f t="shared" si="60"/>
        <v>0</v>
      </c>
      <c r="Q164" s="587">
        <f t="shared" si="60"/>
        <v>0</v>
      </c>
      <c r="R164" s="587">
        <f t="shared" si="60"/>
        <v>0</v>
      </c>
      <c r="S164" s="587">
        <f t="shared" si="60"/>
        <v>0</v>
      </c>
      <c r="T164" s="587">
        <f t="shared" si="60"/>
        <v>0</v>
      </c>
      <c r="U164" s="587">
        <f t="shared" si="60"/>
        <v>0</v>
      </c>
      <c r="V164" s="587">
        <f t="shared" si="60"/>
        <v>0</v>
      </c>
      <c r="W164" s="587">
        <f t="shared" si="60"/>
        <v>0</v>
      </c>
      <c r="X164" s="587">
        <f t="shared" si="60"/>
        <v>0</v>
      </c>
    </row>
    <row r="165" spans="2:24">
      <c r="B165" s="37" t="str">
        <f t="shared" ref="B165:B170" si="61">IF(ISBLANK(B145),"",B145)</f>
        <v/>
      </c>
      <c r="I165" s="1"/>
      <c r="J165" s="586" t="str">
        <f>J156</f>
        <v>Wdrożenie innowacji</v>
      </c>
      <c r="K165" s="587">
        <f t="shared" ref="K165:X170" si="62">ROUND(K156*K145,0)</f>
        <v>0</v>
      </c>
      <c r="L165" s="587">
        <f t="shared" si="62"/>
        <v>0</v>
      </c>
      <c r="M165" s="587">
        <f t="shared" si="62"/>
        <v>0</v>
      </c>
      <c r="N165" s="587">
        <f t="shared" si="62"/>
        <v>0</v>
      </c>
      <c r="O165" s="587">
        <f t="shared" si="62"/>
        <v>0</v>
      </c>
      <c r="P165" s="587">
        <f t="shared" si="62"/>
        <v>0</v>
      </c>
      <c r="Q165" s="587">
        <f t="shared" si="62"/>
        <v>0</v>
      </c>
      <c r="R165" s="587">
        <f t="shared" si="62"/>
        <v>0</v>
      </c>
      <c r="S165" s="587">
        <f t="shared" si="62"/>
        <v>0</v>
      </c>
      <c r="T165" s="587">
        <f t="shared" si="62"/>
        <v>0</v>
      </c>
      <c r="U165" s="587">
        <f t="shared" si="62"/>
        <v>0</v>
      </c>
      <c r="V165" s="587">
        <f t="shared" si="62"/>
        <v>0</v>
      </c>
      <c r="W165" s="587">
        <f t="shared" si="62"/>
        <v>0</v>
      </c>
      <c r="X165" s="587">
        <f t="shared" si="62"/>
        <v>0</v>
      </c>
    </row>
    <row r="166" spans="2:24">
      <c r="B166" s="37" t="str">
        <f t="shared" si="61"/>
        <v/>
      </c>
      <c r="I166" s="1"/>
      <c r="J166" s="586" t="str">
        <f t="shared" ref="J166:J170" si="63">J157</f>
        <v>Infrastruktura B+R</v>
      </c>
      <c r="K166" s="587">
        <f t="shared" si="62"/>
        <v>0</v>
      </c>
      <c r="L166" s="587">
        <f t="shared" si="62"/>
        <v>0</v>
      </c>
      <c r="M166" s="587">
        <f t="shared" si="62"/>
        <v>0</v>
      </c>
      <c r="N166" s="587">
        <f t="shared" si="62"/>
        <v>0</v>
      </c>
      <c r="O166" s="587">
        <f t="shared" si="62"/>
        <v>0</v>
      </c>
      <c r="P166" s="587">
        <f t="shared" si="62"/>
        <v>0</v>
      </c>
      <c r="Q166" s="587">
        <f t="shared" si="62"/>
        <v>0</v>
      </c>
      <c r="R166" s="587">
        <f t="shared" si="62"/>
        <v>0</v>
      </c>
      <c r="S166" s="587">
        <f t="shared" si="62"/>
        <v>0</v>
      </c>
      <c r="T166" s="587">
        <f t="shared" si="62"/>
        <v>0</v>
      </c>
      <c r="U166" s="587">
        <f t="shared" si="62"/>
        <v>0</v>
      </c>
      <c r="V166" s="587">
        <f t="shared" si="62"/>
        <v>0</v>
      </c>
      <c r="W166" s="587">
        <f t="shared" si="62"/>
        <v>0</v>
      </c>
      <c r="X166" s="587">
        <f t="shared" si="62"/>
        <v>0</v>
      </c>
    </row>
    <row r="167" spans="2:24">
      <c r="B167" s="37" t="str">
        <f t="shared" si="61"/>
        <v/>
      </c>
      <c r="I167" s="1"/>
      <c r="J167" s="586" t="str">
        <f t="shared" si="63"/>
        <v>Cyfryzacja</v>
      </c>
      <c r="K167" s="587">
        <f t="shared" si="62"/>
        <v>0</v>
      </c>
      <c r="L167" s="587">
        <f t="shared" si="62"/>
        <v>0</v>
      </c>
      <c r="M167" s="587">
        <f t="shared" si="62"/>
        <v>0</v>
      </c>
      <c r="N167" s="587">
        <f t="shared" si="62"/>
        <v>0</v>
      </c>
      <c r="O167" s="587">
        <f t="shared" si="62"/>
        <v>0</v>
      </c>
      <c r="P167" s="587">
        <f t="shared" si="62"/>
        <v>0</v>
      </c>
      <c r="Q167" s="587">
        <f t="shared" si="62"/>
        <v>0</v>
      </c>
      <c r="R167" s="587">
        <f t="shared" si="62"/>
        <v>0</v>
      </c>
      <c r="S167" s="587">
        <f t="shared" si="62"/>
        <v>0</v>
      </c>
      <c r="T167" s="587">
        <f t="shared" si="62"/>
        <v>0</v>
      </c>
      <c r="U167" s="587">
        <f t="shared" si="62"/>
        <v>0</v>
      </c>
      <c r="V167" s="587">
        <f t="shared" si="62"/>
        <v>0</v>
      </c>
      <c r="W167" s="587">
        <f t="shared" si="62"/>
        <v>0</v>
      </c>
      <c r="X167" s="587">
        <f t="shared" si="62"/>
        <v>0</v>
      </c>
    </row>
    <row r="168" spans="2:24">
      <c r="B168" s="37" t="str">
        <f t="shared" si="61"/>
        <v/>
      </c>
      <c r="I168" s="1"/>
      <c r="J168" s="586" t="str">
        <f t="shared" si="63"/>
        <v>Zazielenienie</v>
      </c>
      <c r="K168" s="587">
        <f t="shared" si="62"/>
        <v>0</v>
      </c>
      <c r="L168" s="587">
        <f t="shared" si="62"/>
        <v>0</v>
      </c>
      <c r="M168" s="587">
        <f t="shared" si="62"/>
        <v>0</v>
      </c>
      <c r="N168" s="587">
        <f t="shared" si="62"/>
        <v>0</v>
      </c>
      <c r="O168" s="587">
        <f t="shared" si="62"/>
        <v>0</v>
      </c>
      <c r="P168" s="587">
        <f t="shared" si="62"/>
        <v>0</v>
      </c>
      <c r="Q168" s="587">
        <f t="shared" si="62"/>
        <v>0</v>
      </c>
      <c r="R168" s="587">
        <f t="shared" si="62"/>
        <v>0</v>
      </c>
      <c r="S168" s="587">
        <f t="shared" si="62"/>
        <v>0</v>
      </c>
      <c r="T168" s="587">
        <f t="shared" si="62"/>
        <v>0</v>
      </c>
      <c r="U168" s="587">
        <f t="shared" si="62"/>
        <v>0</v>
      </c>
      <c r="V168" s="587">
        <f t="shared" si="62"/>
        <v>0</v>
      </c>
      <c r="W168" s="587">
        <f t="shared" si="62"/>
        <v>0</v>
      </c>
      <c r="X168" s="587">
        <f t="shared" si="62"/>
        <v>0</v>
      </c>
    </row>
    <row r="169" spans="2:24">
      <c r="B169" s="37" t="str">
        <f t="shared" si="61"/>
        <v/>
      </c>
      <c r="I169" s="1"/>
      <c r="J169" s="586" t="str">
        <f t="shared" si="63"/>
        <v>Kompetencje</v>
      </c>
      <c r="K169" s="587">
        <f t="shared" si="62"/>
        <v>0</v>
      </c>
      <c r="L169" s="587">
        <f t="shared" si="62"/>
        <v>0</v>
      </c>
      <c r="M169" s="587">
        <f t="shared" si="62"/>
        <v>0</v>
      </c>
      <c r="N169" s="587">
        <f t="shared" si="62"/>
        <v>0</v>
      </c>
      <c r="O169" s="587">
        <f t="shared" si="62"/>
        <v>0</v>
      </c>
      <c r="P169" s="587">
        <f t="shared" si="62"/>
        <v>0</v>
      </c>
      <c r="Q169" s="587">
        <f t="shared" si="62"/>
        <v>0</v>
      </c>
      <c r="R169" s="587">
        <f t="shared" si="62"/>
        <v>0</v>
      </c>
      <c r="S169" s="587">
        <f t="shared" si="62"/>
        <v>0</v>
      </c>
      <c r="T169" s="587">
        <f t="shared" si="62"/>
        <v>0</v>
      </c>
      <c r="U169" s="587">
        <f t="shared" si="62"/>
        <v>0</v>
      </c>
      <c r="V169" s="587">
        <f t="shared" si="62"/>
        <v>0</v>
      </c>
      <c r="W169" s="587">
        <f t="shared" si="62"/>
        <v>0</v>
      </c>
      <c r="X169" s="587">
        <f t="shared" si="62"/>
        <v>0</v>
      </c>
    </row>
    <row r="170" spans="2:24">
      <c r="B170" s="37" t="str">
        <f t="shared" si="61"/>
        <v/>
      </c>
      <c r="I170" s="1"/>
      <c r="J170" s="586" t="str">
        <f t="shared" si="63"/>
        <v>Internacjonalizacja</v>
      </c>
      <c r="K170" s="587">
        <f t="shared" si="62"/>
        <v>0</v>
      </c>
      <c r="L170" s="587">
        <f t="shared" si="62"/>
        <v>0</v>
      </c>
      <c r="M170" s="587">
        <f t="shared" si="62"/>
        <v>0</v>
      </c>
      <c r="N170" s="587">
        <f t="shared" si="62"/>
        <v>0</v>
      </c>
      <c r="O170" s="587">
        <f t="shared" si="62"/>
        <v>0</v>
      </c>
      <c r="P170" s="587">
        <f t="shared" si="62"/>
        <v>0</v>
      </c>
      <c r="Q170" s="587">
        <f t="shared" si="62"/>
        <v>0</v>
      </c>
      <c r="R170" s="587">
        <f t="shared" si="62"/>
        <v>0</v>
      </c>
      <c r="S170" s="587">
        <f t="shared" si="62"/>
        <v>0</v>
      </c>
      <c r="T170" s="587">
        <f t="shared" si="62"/>
        <v>0</v>
      </c>
      <c r="U170" s="587">
        <f t="shared" si="62"/>
        <v>0</v>
      </c>
      <c r="V170" s="587">
        <f t="shared" si="62"/>
        <v>0</v>
      </c>
      <c r="W170" s="587">
        <f t="shared" si="62"/>
        <v>0</v>
      </c>
      <c r="X170" s="587">
        <f t="shared" si="62"/>
        <v>0</v>
      </c>
    </row>
    <row r="171" spans="2:24">
      <c r="B171" s="7" t="s">
        <v>335</v>
      </c>
      <c r="K171" s="582">
        <f t="shared" ref="K171:X171" si="64">SUM(K164:K170)</f>
        <v>0</v>
      </c>
      <c r="L171" s="582">
        <f t="shared" si="64"/>
        <v>0</v>
      </c>
      <c r="M171" s="582">
        <f t="shared" si="64"/>
        <v>0</v>
      </c>
      <c r="N171" s="582">
        <f t="shared" si="64"/>
        <v>0</v>
      </c>
      <c r="O171" s="582">
        <f t="shared" si="64"/>
        <v>0</v>
      </c>
      <c r="P171" s="582">
        <f t="shared" si="64"/>
        <v>0</v>
      </c>
      <c r="Q171" s="582">
        <f t="shared" si="64"/>
        <v>0</v>
      </c>
      <c r="R171" s="582">
        <f t="shared" si="64"/>
        <v>0</v>
      </c>
      <c r="S171" s="582">
        <f t="shared" si="64"/>
        <v>0</v>
      </c>
      <c r="T171" s="582">
        <f t="shared" si="64"/>
        <v>0</v>
      </c>
      <c r="U171" s="582">
        <f t="shared" si="64"/>
        <v>0</v>
      </c>
      <c r="V171" s="582">
        <f t="shared" si="64"/>
        <v>0</v>
      </c>
      <c r="W171" s="582">
        <f t="shared" si="64"/>
        <v>0</v>
      </c>
      <c r="X171" s="582">
        <f t="shared" si="64"/>
        <v>0</v>
      </c>
    </row>
    <row r="172" spans="2:24"/>
    <row r="173" spans="2:24"/>
    <row r="174" spans="2:24" ht="15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dgWaW9FTSyMPK8lFtmR9ttjf2/ryyJYl4VL/CzN44n6ipUn3xnaSKD5/OllvyTryiPbv8PKx2lfYTagk0Y3ww==" saltValue="OXgWDw7k/E6PQJIF1K5SDg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7" priority="18">
      <formula>AND(K$12&gt;Koniec_Projekt,K$12&lt;=Koniec)</formula>
    </cfRule>
  </conditionalFormatting>
  <conditionalFormatting sqref="K16:X16 K22:X22 K34:X35 K43:X44 K53:X54 K63:X64">
    <cfRule type="expression" dxfId="56" priority="20">
      <formula>K$12&lt;=Koniec_Projekt</formula>
    </cfRule>
  </conditionalFormatting>
  <conditionalFormatting sqref="K37:X37 K46:X47 K56:X57 K66:X66 K101:X101 K130:X130">
    <cfRule type="cellIs" dxfId="55" priority="24" operator="lessThan">
      <formula>0</formula>
    </cfRule>
  </conditionalFormatting>
  <conditionalFormatting sqref="K74:X74 K80:X80 K86:X86 K98:X99 K107:X108 K117:X118 K127:X128 K136:X137 K139:X139">
    <cfRule type="expression" dxfId="54" priority="15">
      <formula>AND(K$12&gt;Koniec_Projekt,K$12&lt;=Koniec)</formula>
    </cfRule>
    <cfRule type="expression" dxfId="53" priority="16">
      <formula>AND(K$12&gt;=Poczatek,K$12&lt;=Koniec_Projekt)</formula>
    </cfRule>
  </conditionalFormatting>
  <conditionalFormatting sqref="K80:X80">
    <cfRule type="expression" dxfId="52" priority="21">
      <formula>K80&gt;K79</formula>
    </cfRule>
  </conditionalFormatting>
  <conditionalFormatting sqref="K110:X111">
    <cfRule type="cellIs" dxfId="51" priority="2" operator="lessThan">
      <formula>0</formula>
    </cfRule>
  </conditionalFormatting>
  <conditionalFormatting sqref="K120:X121">
    <cfRule type="cellIs" dxfId="50" priority="1" operator="lessThan">
      <formula>0</formula>
    </cfRule>
  </conditionalFormatting>
  <conditionalFormatting sqref="K138:X138">
    <cfRule type="cellIs" dxfId="49" priority="23" operator="lessThan">
      <formula>0</formula>
    </cfRule>
  </conditionalFormatting>
  <conditionalFormatting sqref="K144:X150">
    <cfRule type="expression" dxfId="48" priority="11">
      <formula>AND(K$12&gt;Koniec_Projekt,K$12&lt;=Koniec)</formula>
    </cfRule>
    <cfRule type="expression" dxfId="47" priority="12">
      <formula>AND(K$12&gt;=Poczatek,K$12&lt;=Koniec_Projekt)</formula>
    </cfRule>
  </conditionalFormatting>
  <conditionalFormatting sqref="K152:X152">
    <cfRule type="cellIs" dxfId="46" priority="13" operator="lessThan">
      <formula>0</formula>
    </cfRule>
  </conditionalFormatting>
  <conditionalFormatting sqref="K155:X161">
    <cfRule type="expression" dxfId="45" priority="9">
      <formula>AND(OR(K$12&lt;Poczatek,K$12&gt;Koniec_Projekt),K155&gt;0)</formula>
    </cfRule>
    <cfRule type="expression" dxfId="44" priority="10">
      <formula>AND(K$12&gt;=Poczatek,K$12&lt;=Koniec_Projekt)</formula>
    </cfRule>
  </conditionalFormatting>
  <conditionalFormatting sqref="K164:X170">
    <cfRule type="cellIs" dxfId="43" priority="4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104775</xdr:rowOff>
                  </from>
                  <to>
                    <xdr:col>17</xdr:col>
                    <xdr:colOff>104775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Nazwane zakresy</vt:lpstr>
      </vt:variant>
      <vt:variant>
        <vt:i4>146</vt:i4>
      </vt:variant>
    </vt:vector>
  </HeadingPairs>
  <TitlesOfParts>
    <vt:vector size="158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Poziom zaliczki-refundacji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2024-05-14T06:08:22Z</dcterms:modified>
  <cp:category/>
  <cp:contentStatus/>
</cp:coreProperties>
</file>