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<sst xmlns="http://schemas.openxmlformats.org/spreadsheetml/2006/main" count="98" uniqueCount="79">
  <si>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</si>
  <si>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</si>
  <si>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</si>
  <si>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</si>
  <si>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</si>
  <si>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</si>
  <si>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</si>
  <si>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</si>
  <si>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</si>
  <si>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</si>
  <si>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</si>
  <si>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</si>
  <si>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</si>
  <si>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</si>
  <si>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</si>
  <si>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</si>
  <si>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</si>
  <si>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</si>
  <si>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</si>
  <si>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</si>
  <si>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</si>
  <si>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</si>
  <si>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</si>
  <si>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</si>
  <si>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</si>
  <si>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</si>
  <si>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</si>
  <si>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</si>
  <si>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</si>
  <si>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</si>
  <si>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</si>
  <si>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</si>
  <si>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</si>
  <si>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</si>
  <si>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</si>
  <si>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</si>
  <si>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</si>
  <si>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</si>
  <si>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</si>
  <si>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</si>
  <si>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</si>
  <si>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</si>
  <si>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</si>
  <si>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</si>
  <si>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</si>
  <si>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</si>
  <si>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</si>
  <si>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</si>
  <si>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</si>
  <si>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</si>
  <si>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</si>
  <si>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</si>
  <si>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</si>
  <si>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</si>
  <si>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</si>
  <si>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</si>
  <si>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</si>
  <si>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</si>
  <si>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</si>
  <si>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</si>
  <si>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</si>
  <si>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</si>
  <si>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</si>
  <si>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</si>
  <si>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</si>
  <si>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</si>
  <si>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</si>
  <si>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</si>
  <si>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</si>
  <si>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</si>
  <si>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</si>
  <si>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</si>
  <si>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</si>
  <si>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</si>
  <si>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</si>
  <si>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</si>
  <si>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</si>
  <si>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</si>
  <si>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III Kwartały 2021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</si>
</sst>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5" width="11.375" style="2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0.125" style="2" bestFit="1" customWidth="1"/>
    <col min="12" max="13" width="11.25390625" style="2" bestFit="1" customWidth="1"/>
    <col min="14" max="14" width="10.125" style="2" bestFit="1" customWidth="1"/>
    <col min="15" max="16" width="12.00390625" style="2" bestFit="1" customWidth="1"/>
    <col min="17" max="17" width="9.375" style="2" bestFit="1" customWidth="1"/>
    <col min="18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42106906697.29</f>
        <v>42106906697.29</v>
      </c>
      <c r="C13" s="19">
        <f>22101354319</f>
        <v>22101354319</v>
      </c>
      <c r="D13" s="19">
        <f>458870939.42</f>
        <v>458870939.42</v>
      </c>
      <c r="E13" s="19">
        <f>538.36</f>
        <v>538.36</v>
      </c>
      <c r="F13" s="19">
        <f>240005889.79</f>
        <v>240005889.79</v>
      </c>
      <c r="G13" s="19">
        <f>218864511.27</f>
        <v>218864511.27</v>
      </c>
      <c r="H13" s="19">
        <f>0</f>
        <v>0</v>
      </c>
      <c r="I13" s="19">
        <f>0</f>
        <v>0</v>
      </c>
      <c r="J13" s="19">
        <f>19354903090.59</f>
        <v>19354903090.59</v>
      </c>
      <c r="K13" s="19">
        <f>639133105.59</f>
        <v>639133105.59</v>
      </c>
      <c r="L13" s="19">
        <f>1622903378.19</f>
        <v>1622903378.19</v>
      </c>
      <c r="M13" s="19">
        <f>21693045.27</f>
        <v>21693045.27</v>
      </c>
      <c r="N13" s="19">
        <f>3850759.94</f>
        <v>3850759.94</v>
      </c>
      <c r="O13" s="19">
        <f>20005552378.29</f>
        <v>20005552378.29</v>
      </c>
      <c r="P13" s="19">
        <f>19928852378.29</f>
        <v>19928852378.29</v>
      </c>
      <c r="Q13" s="19">
        <f>76700000</f>
        <v>76700000</v>
      </c>
    </row>
    <row r="14" spans="1:17" ht="38.25" customHeight="1">
      <c r="A14" s="18" t="s">
        <v>46</v>
      </c>
      <c r="B14" s="19">
        <f>2971151000</f>
        <v>2971151000</v>
      </c>
      <c r="C14" s="19">
        <f>2971151000</f>
        <v>2971151000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2971151000</f>
        <v>2971151000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2971151000</f>
        <v>2971151000</v>
      </c>
      <c r="C16" s="20">
        <f>2971151000</f>
        <v>2971151000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2971151000</f>
        <v>2971151000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39105043979.19</f>
        <v>39105043979.19</v>
      </c>
      <c r="C17" s="19">
        <f>19099491600.9</f>
        <v>19099491600.9</v>
      </c>
      <c r="D17" s="19">
        <f>454432192.99</f>
        <v>454432192.99</v>
      </c>
      <c r="E17" s="19">
        <f>0</f>
        <v>0</v>
      </c>
      <c r="F17" s="19">
        <f>240005889.79</f>
        <v>240005889.79</v>
      </c>
      <c r="G17" s="19">
        <f>214426303.2</f>
        <v>214426303.2</v>
      </c>
      <c r="H17" s="19">
        <f>0</f>
        <v>0</v>
      </c>
      <c r="I17" s="19">
        <f>0</f>
        <v>0</v>
      </c>
      <c r="J17" s="19">
        <f>16383752090.59</f>
        <v>16383752090.59</v>
      </c>
      <c r="K17" s="19">
        <f>639132196.84</f>
        <v>639132196.84</v>
      </c>
      <c r="L17" s="19">
        <f>1619897810.19</f>
        <v>1619897810.19</v>
      </c>
      <c r="M17" s="19">
        <f>2277310.29</f>
        <v>2277310.29</v>
      </c>
      <c r="N17" s="19">
        <f>0</f>
        <v>0</v>
      </c>
      <c r="O17" s="19">
        <f>20005552378.29</f>
        <v>20005552378.29</v>
      </c>
      <c r="P17" s="19">
        <f>19928852378.29</f>
        <v>19928852378.29</v>
      </c>
      <c r="Q17" s="19">
        <f>76700000</f>
        <v>76700000</v>
      </c>
    </row>
    <row r="18" spans="1:17" ht="38.25" customHeight="1">
      <c r="A18" s="16" t="s">
        <v>50</v>
      </c>
      <c r="B18" s="20">
        <f>196722628.79</f>
        <v>196722628.79</v>
      </c>
      <c r="C18" s="20">
        <f>196722628.79</f>
        <v>196722628.79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195714288.79</f>
        <v>195714288.79</v>
      </c>
      <c r="K18" s="20">
        <f>0</f>
        <v>0</v>
      </c>
      <c r="L18" s="20">
        <f>0</f>
        <v>0</v>
      </c>
      <c r="M18" s="20">
        <f>1008340</f>
        <v>1008340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38908321350.4</f>
        <v>38908321350.4</v>
      </c>
      <c r="C19" s="20">
        <f>18902768972.11</f>
        <v>18902768972.11</v>
      </c>
      <c r="D19" s="20">
        <f>454432192.99</f>
        <v>454432192.99</v>
      </c>
      <c r="E19" s="20">
        <f>0</f>
        <v>0</v>
      </c>
      <c r="F19" s="20">
        <f>240005889.79</f>
        <v>240005889.79</v>
      </c>
      <c r="G19" s="20">
        <f>214426303.2</f>
        <v>214426303.2</v>
      </c>
      <c r="H19" s="20">
        <f>0</f>
        <v>0</v>
      </c>
      <c r="I19" s="20">
        <f>0</f>
        <v>0</v>
      </c>
      <c r="J19" s="20">
        <f>16188037801.8</f>
        <v>16188037801.8</v>
      </c>
      <c r="K19" s="20">
        <f>639132196.84</f>
        <v>639132196.84</v>
      </c>
      <c r="L19" s="20">
        <f>1619897810.19</f>
        <v>1619897810.19</v>
      </c>
      <c r="M19" s="20">
        <f>1268970.29</f>
        <v>1268970.29</v>
      </c>
      <c r="N19" s="20">
        <f>0</f>
        <v>0</v>
      </c>
      <c r="O19" s="20">
        <f>20005552378.29</f>
        <v>20005552378.29</v>
      </c>
      <c r="P19" s="20">
        <f>19928852378.29</f>
        <v>19928852378.29</v>
      </c>
      <c r="Q19" s="20">
        <f>76700000</f>
        <v>76700000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30711718.1</f>
        <v>30711718.1</v>
      </c>
      <c r="C21" s="19">
        <f>30711718.1</f>
        <v>30711718.1</v>
      </c>
      <c r="D21" s="19">
        <f>4438746.43</f>
        <v>4438746.43</v>
      </c>
      <c r="E21" s="19">
        <f>538.36</f>
        <v>538.36</v>
      </c>
      <c r="F21" s="19">
        <f>0</f>
        <v>0</v>
      </c>
      <c r="G21" s="19">
        <f>4438208.07</f>
        <v>4438208.07</v>
      </c>
      <c r="H21" s="19">
        <f>0</f>
        <v>0</v>
      </c>
      <c r="I21" s="19">
        <f>0</f>
        <v>0</v>
      </c>
      <c r="J21" s="19">
        <f>0</f>
        <v>0</v>
      </c>
      <c r="K21" s="19">
        <f>908.75</f>
        <v>908.75</v>
      </c>
      <c r="L21" s="19">
        <f>3005568</f>
        <v>3005568</v>
      </c>
      <c r="M21" s="19">
        <f>19415734.98</f>
        <v>19415734.98</v>
      </c>
      <c r="N21" s="19">
        <f>3850759.94</f>
        <v>3850759.94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15864655.55</f>
        <v>15864655.55</v>
      </c>
      <c r="C22" s="20">
        <f>15864655.55</f>
        <v>15864655.55</v>
      </c>
      <c r="D22" s="20">
        <f>1732998.03</f>
        <v>1732998.03</v>
      </c>
      <c r="E22" s="20">
        <f>400.88</f>
        <v>400.88</v>
      </c>
      <c r="F22" s="20">
        <f>0</f>
        <v>0</v>
      </c>
      <c r="G22" s="20">
        <f>1732597.15</f>
        <v>1732597.15</v>
      </c>
      <c r="H22" s="20">
        <f>0</f>
        <v>0</v>
      </c>
      <c r="I22" s="20">
        <f>0</f>
        <v>0</v>
      </c>
      <c r="J22" s="20">
        <f>0</f>
        <v>0</v>
      </c>
      <c r="K22" s="20">
        <f>908.75</f>
        <v>908.75</v>
      </c>
      <c r="L22" s="20">
        <f>1637696.75</f>
        <v>1637696.75</v>
      </c>
      <c r="M22" s="20">
        <f>10252167.12</f>
        <v>10252167.12</v>
      </c>
      <c r="N22" s="20">
        <f>2240884.9</f>
        <v>2240884.9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14847062.55</f>
        <v>14847062.55</v>
      </c>
      <c r="C23" s="20">
        <f>14847062.55</f>
        <v>14847062.55</v>
      </c>
      <c r="D23" s="20">
        <f>2705748.4</f>
        <v>2705748.4</v>
      </c>
      <c r="E23" s="20">
        <f>137.48</f>
        <v>137.48</v>
      </c>
      <c r="F23" s="20">
        <f>0</f>
        <v>0</v>
      </c>
      <c r="G23" s="20">
        <f>2705610.92</f>
        <v>2705610.92</v>
      </c>
      <c r="H23" s="20">
        <f>0</f>
        <v>0</v>
      </c>
      <c r="I23" s="20">
        <f>0</f>
        <v>0</v>
      </c>
      <c r="J23" s="20">
        <f>0</f>
        <v>0</v>
      </c>
      <c r="K23" s="20">
        <f>0</f>
        <v>0</v>
      </c>
      <c r="L23" s="20">
        <f>1367871.25</f>
        <v>1367871.25</v>
      </c>
      <c r="M23" s="20">
        <f>9163567.86</f>
        <v>9163567.86</v>
      </c>
      <c r="N23" s="20">
        <f>1609875.04</f>
        <v>1609875.04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0</f>
        <v>0</v>
      </c>
      <c r="C41" s="21">
        <f>0</f>
        <v>0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0</f>
        <v>0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0</f>
        <v>0</v>
      </c>
      <c r="C43" s="22">
        <f>0</f>
        <v>0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0</f>
        <v>0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670677442.89</f>
        <v>670677442.89</v>
      </c>
      <c r="C44" s="21">
        <f>670674641.46</f>
        <v>670674641.46</v>
      </c>
      <c r="D44" s="21">
        <f>106282126.37</f>
        <v>106282126.37</v>
      </c>
      <c r="E44" s="21">
        <f>340545.4</f>
        <v>340545.4</v>
      </c>
      <c r="F44" s="21">
        <f>8645547</f>
        <v>8645547</v>
      </c>
      <c r="G44" s="21">
        <f>97296033.97</f>
        <v>97296033.97</v>
      </c>
      <c r="H44" s="21">
        <f>0</f>
        <v>0</v>
      </c>
      <c r="I44" s="21">
        <f>0</f>
        <v>0</v>
      </c>
      <c r="J44" s="21">
        <f>0</f>
        <v>0</v>
      </c>
      <c r="K44" s="21">
        <f>916856.3</f>
        <v>916856.3</v>
      </c>
      <c r="L44" s="21">
        <f>305454852.85</f>
        <v>305454852.85</v>
      </c>
      <c r="M44" s="21">
        <f>253447326.81</f>
        <v>253447326.81</v>
      </c>
      <c r="N44" s="21">
        <f>4573479.13</f>
        <v>4573479.13</v>
      </c>
      <c r="O44" s="21">
        <f>2801.43</f>
        <v>2801.43</v>
      </c>
      <c r="P44" s="21">
        <f>0</f>
        <v>0</v>
      </c>
      <c r="Q44" s="21">
        <f>2801.43</f>
        <v>2801.43</v>
      </c>
    </row>
    <row r="45" spans="1:17" ht="26.25" customHeight="1">
      <c r="A45" s="17" t="s">
        <v>30</v>
      </c>
      <c r="B45" s="22">
        <f>57489311.82</f>
        <v>57489311.82</v>
      </c>
      <c r="C45" s="22">
        <f>57489311.82</f>
        <v>57489311.82</v>
      </c>
      <c r="D45" s="22">
        <f>14276691.15</f>
        <v>14276691.15</v>
      </c>
      <c r="E45" s="22">
        <f>308877.9</f>
        <v>308877.9</v>
      </c>
      <c r="F45" s="22">
        <f>2000000</f>
        <v>2000000</v>
      </c>
      <c r="G45" s="22">
        <f>11967813.25</f>
        <v>11967813.25</v>
      </c>
      <c r="H45" s="22">
        <f>0</f>
        <v>0</v>
      </c>
      <c r="I45" s="22">
        <f>0</f>
        <v>0</v>
      </c>
      <c r="J45" s="22">
        <f>0</f>
        <v>0</v>
      </c>
      <c r="K45" s="22">
        <f>4560</f>
        <v>4560</v>
      </c>
      <c r="L45" s="22">
        <f>24380346.5</f>
        <v>24380346.5</v>
      </c>
      <c r="M45" s="22">
        <f>18715714.17</f>
        <v>18715714.17</v>
      </c>
      <c r="N45" s="22">
        <f>112000</f>
        <v>112000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613188131.07</f>
        <v>613188131.07</v>
      </c>
      <c r="C46" s="22">
        <f>613185329.64</f>
        <v>613185329.64</v>
      </c>
      <c r="D46" s="22">
        <f>92005435.22</f>
        <v>92005435.22</v>
      </c>
      <c r="E46" s="22">
        <f>31667.5</f>
        <v>31667.5</v>
      </c>
      <c r="F46" s="22">
        <f>6645547</f>
        <v>6645547</v>
      </c>
      <c r="G46" s="22">
        <f>85328220.72</f>
        <v>85328220.72</v>
      </c>
      <c r="H46" s="22">
        <f>0</f>
        <v>0</v>
      </c>
      <c r="I46" s="22">
        <f>0</f>
        <v>0</v>
      </c>
      <c r="J46" s="22">
        <f>0</f>
        <v>0</v>
      </c>
      <c r="K46" s="22">
        <f>912296.3</f>
        <v>912296.3</v>
      </c>
      <c r="L46" s="22">
        <f>281074506.35</f>
        <v>281074506.35</v>
      </c>
      <c r="M46" s="22">
        <f>234731612.64</f>
        <v>234731612.64</v>
      </c>
      <c r="N46" s="22">
        <f>4461479.13</f>
        <v>4461479.13</v>
      </c>
      <c r="O46" s="22">
        <f>2801.43</f>
        <v>2801.43</v>
      </c>
      <c r="P46" s="22">
        <f>0</f>
        <v>0</v>
      </c>
      <c r="Q46" s="22">
        <f>2801.43</f>
        <v>2801.43</v>
      </c>
    </row>
    <row r="47" spans="1:17" ht="26.25" customHeight="1">
      <c r="A47" s="23" t="s">
        <v>42</v>
      </c>
      <c r="B47" s="21">
        <f>10940064811.07</f>
        <v>10940064811.07</v>
      </c>
      <c r="C47" s="21">
        <f>10940064811.07</f>
        <v>10940064811.07</v>
      </c>
      <c r="D47" s="21">
        <f>17743125.26</f>
        <v>17743125.26</v>
      </c>
      <c r="E47" s="21">
        <f>2565</f>
        <v>2565</v>
      </c>
      <c r="F47" s="21">
        <f>28836.81</f>
        <v>28836.81</v>
      </c>
      <c r="G47" s="21">
        <f>17711723.45</f>
        <v>17711723.45</v>
      </c>
      <c r="H47" s="21">
        <f>0</f>
        <v>0</v>
      </c>
      <c r="I47" s="21">
        <f>16689701.48</f>
        <v>16689701.48</v>
      </c>
      <c r="J47" s="21">
        <f>10903618883.99</f>
        <v>10903618883.99</v>
      </c>
      <c r="K47" s="21">
        <f>21589.96</f>
        <v>21589.96</v>
      </c>
      <c r="L47" s="21">
        <f>1784498.72</f>
        <v>1784498.72</v>
      </c>
      <c r="M47" s="21">
        <f>24058.7</f>
        <v>24058.7</v>
      </c>
      <c r="N47" s="21">
        <f>182952.96</f>
        <v>182952.96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7684407.1</f>
        <v>7684407.1</v>
      </c>
      <c r="C48" s="22">
        <f>7684407.1</f>
        <v>7684407.1</v>
      </c>
      <c r="D48" s="22">
        <f>7684407.1</f>
        <v>7684407.1</v>
      </c>
      <c r="E48" s="22">
        <f>0</f>
        <v>0</v>
      </c>
      <c r="F48" s="22">
        <f>0</f>
        <v>0</v>
      </c>
      <c r="G48" s="22">
        <f>7684407.1</f>
        <v>7684407.1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10083026948.53</f>
        <v>10083026948.53</v>
      </c>
      <c r="C49" s="22">
        <f>10083026948.53</f>
        <v>10083026948.53</v>
      </c>
      <c r="D49" s="22">
        <f>9921756.56</f>
        <v>9921756.56</v>
      </c>
      <c r="E49" s="22">
        <f>0</f>
        <v>0</v>
      </c>
      <c r="F49" s="22">
        <f>545.81</f>
        <v>545.81</v>
      </c>
      <c r="G49" s="22">
        <f>9921210.75</f>
        <v>9921210.75</v>
      </c>
      <c r="H49" s="22">
        <f>0</f>
        <v>0</v>
      </c>
      <c r="I49" s="22">
        <f>16637285.48</f>
        <v>16637285.48</v>
      </c>
      <c r="J49" s="22">
        <f>10055931072.86</f>
        <v>10055931072.86</v>
      </c>
      <c r="K49" s="22">
        <f>21589.96</f>
        <v>21589.96</v>
      </c>
      <c r="L49" s="22">
        <f>513574.97</f>
        <v>513574.97</v>
      </c>
      <c r="M49" s="22">
        <f>1668.7</f>
        <v>1668.7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849353455.44</f>
        <v>849353455.44</v>
      </c>
      <c r="C50" s="22">
        <f>849353455.44</f>
        <v>849353455.44</v>
      </c>
      <c r="D50" s="22">
        <f>136961.6</f>
        <v>136961.6</v>
      </c>
      <c r="E50" s="22">
        <f>2565</f>
        <v>2565</v>
      </c>
      <c r="F50" s="22">
        <f>28291</f>
        <v>28291</v>
      </c>
      <c r="G50" s="22">
        <f>106105.6</f>
        <v>106105.6</v>
      </c>
      <c r="H50" s="22">
        <f>0</f>
        <v>0</v>
      </c>
      <c r="I50" s="22">
        <f>52416</f>
        <v>52416</v>
      </c>
      <c r="J50" s="22">
        <f>847687811.13</f>
        <v>847687811.13</v>
      </c>
      <c r="K50" s="22">
        <f>0</f>
        <v>0</v>
      </c>
      <c r="L50" s="22">
        <f>1270923.75</f>
        <v>1270923.75</v>
      </c>
      <c r="M50" s="22">
        <f>22390</f>
        <v>22390</v>
      </c>
      <c r="N50" s="22">
        <f>182952.96</f>
        <v>182952.96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12188816556.77</f>
        <v>12188816556.77</v>
      </c>
      <c r="C51" s="21">
        <f>12165522839.85</f>
        <v>12165522839.85</v>
      </c>
      <c r="D51" s="21">
        <f>444559884.29</f>
        <v>444559884.29</v>
      </c>
      <c r="E51" s="21">
        <f>130310140.42</f>
        <v>130310140.42</v>
      </c>
      <c r="F51" s="21">
        <f>12578212.1</f>
        <v>12578212.1</v>
      </c>
      <c r="G51" s="21">
        <f>298134996.93</f>
        <v>298134996.93</v>
      </c>
      <c r="H51" s="21">
        <f>3536534.84</f>
        <v>3536534.84</v>
      </c>
      <c r="I51" s="21">
        <f>4</f>
        <v>4</v>
      </c>
      <c r="J51" s="21">
        <f>708772.88</f>
        <v>708772.88</v>
      </c>
      <c r="K51" s="21">
        <f>8927920.52</f>
        <v>8927920.52</v>
      </c>
      <c r="L51" s="21">
        <f>2572297511.39</f>
        <v>2572297511.39</v>
      </c>
      <c r="M51" s="21">
        <f>9065528256.73</f>
        <v>9065528256.73</v>
      </c>
      <c r="N51" s="21">
        <f>73500490.04</f>
        <v>73500490.04</v>
      </c>
      <c r="O51" s="21">
        <f>23293716.92</f>
        <v>23293716.92</v>
      </c>
      <c r="P51" s="21">
        <f>13486695.48</f>
        <v>13486695.48</v>
      </c>
      <c r="Q51" s="21">
        <f>9807021.44</f>
        <v>9807021.44</v>
      </c>
    </row>
    <row r="52" spans="1:17" ht="26.25" customHeight="1">
      <c r="A52" s="17" t="s">
        <v>35</v>
      </c>
      <c r="B52" s="22">
        <f>5441191547.33</f>
        <v>5441191547.33</v>
      </c>
      <c r="C52" s="22">
        <f>5439497237.16</f>
        <v>5439497237.16</v>
      </c>
      <c r="D52" s="22">
        <f>75342352.79</f>
        <v>75342352.79</v>
      </c>
      <c r="E52" s="22">
        <f>1570995.1</f>
        <v>1570995.1</v>
      </c>
      <c r="F52" s="22">
        <f>942815.68</f>
        <v>942815.68</v>
      </c>
      <c r="G52" s="22">
        <f>72701678.36</f>
        <v>72701678.36</v>
      </c>
      <c r="H52" s="22">
        <f>126863.65</f>
        <v>126863.65</v>
      </c>
      <c r="I52" s="22">
        <f>0</f>
        <v>0</v>
      </c>
      <c r="J52" s="22">
        <f>129927.66</f>
        <v>129927.66</v>
      </c>
      <c r="K52" s="22">
        <f>3204078.01</f>
        <v>3204078.01</v>
      </c>
      <c r="L52" s="22">
        <f>719336105.34</f>
        <v>719336105.34</v>
      </c>
      <c r="M52" s="22">
        <f>4608920964.8</f>
        <v>4608920964.8</v>
      </c>
      <c r="N52" s="22">
        <f>32563808.56</f>
        <v>32563808.56</v>
      </c>
      <c r="O52" s="22">
        <f>1694310.17</f>
        <v>1694310.17</v>
      </c>
      <c r="P52" s="22">
        <f>464808.3</f>
        <v>464808.3</v>
      </c>
      <c r="Q52" s="22">
        <f>1229501.87</f>
        <v>1229501.87</v>
      </c>
    </row>
    <row r="53" spans="1:17" ht="26.25" customHeight="1">
      <c r="A53" s="17" t="s">
        <v>36</v>
      </c>
      <c r="B53" s="22">
        <f>6747625009.44</f>
        <v>6747625009.44</v>
      </c>
      <c r="C53" s="22">
        <f>6726025602.69</f>
        <v>6726025602.69</v>
      </c>
      <c r="D53" s="22">
        <f>369217531.5</f>
        <v>369217531.5</v>
      </c>
      <c r="E53" s="22">
        <f>128739145.32</f>
        <v>128739145.32</v>
      </c>
      <c r="F53" s="22">
        <f>11635396.42</f>
        <v>11635396.42</v>
      </c>
      <c r="G53" s="22">
        <f>225433318.57</f>
        <v>225433318.57</v>
      </c>
      <c r="H53" s="22">
        <f>3409671.19</f>
        <v>3409671.19</v>
      </c>
      <c r="I53" s="22">
        <f>4</f>
        <v>4</v>
      </c>
      <c r="J53" s="22">
        <f>578845.22</f>
        <v>578845.22</v>
      </c>
      <c r="K53" s="22">
        <f>5723842.51</f>
        <v>5723842.51</v>
      </c>
      <c r="L53" s="22">
        <f>1852961406.05</f>
        <v>1852961406.05</v>
      </c>
      <c r="M53" s="22">
        <f>4456607291.93</f>
        <v>4456607291.93</v>
      </c>
      <c r="N53" s="22">
        <f>40936681.48</f>
        <v>40936681.48</v>
      </c>
      <c r="O53" s="22">
        <f>21599406.75</f>
        <v>21599406.75</v>
      </c>
      <c r="P53" s="22">
        <f>13021887.18</f>
        <v>13021887.18</v>
      </c>
      <c r="Q53" s="22">
        <f>8577519.57</f>
        <v>8577519.57</v>
      </c>
    </row>
    <row r="54" spans="1:17" ht="26.25" customHeight="1">
      <c r="A54" s="23" t="s">
        <v>44</v>
      </c>
      <c r="B54" s="21">
        <f>6357797421.59</f>
        <v>6357797421.59</v>
      </c>
      <c r="C54" s="21">
        <f>6308399868.07</f>
        <v>6308399868.07</v>
      </c>
      <c r="D54" s="21">
        <f>1260959046.1</f>
        <v>1260959046.1</v>
      </c>
      <c r="E54" s="21">
        <f>943130760.19</f>
        <v>943130760.19</v>
      </c>
      <c r="F54" s="21">
        <f>28791987.63</f>
        <v>28791987.63</v>
      </c>
      <c r="G54" s="21">
        <f>277803064.1</f>
        <v>277803064.1</v>
      </c>
      <c r="H54" s="21">
        <f>11233234.18</f>
        <v>11233234.18</v>
      </c>
      <c r="I54" s="21">
        <f>1084902.56</f>
        <v>1084902.56</v>
      </c>
      <c r="J54" s="21">
        <f>5800811.12</f>
        <v>5800811.12</v>
      </c>
      <c r="K54" s="21">
        <f>28290293.72</f>
        <v>28290293.72</v>
      </c>
      <c r="L54" s="21">
        <f>3312851864.68</f>
        <v>3312851864.68</v>
      </c>
      <c r="M54" s="21">
        <f>1577713336.78</f>
        <v>1577713336.78</v>
      </c>
      <c r="N54" s="21">
        <f>121699613.11</f>
        <v>121699613.11</v>
      </c>
      <c r="O54" s="21">
        <f>49397553.52</f>
        <v>49397553.52</v>
      </c>
      <c r="P54" s="21">
        <f>21389720.36</f>
        <v>21389720.36</v>
      </c>
      <c r="Q54" s="21">
        <f>28007833.16</f>
        <v>28007833.16</v>
      </c>
    </row>
    <row r="55" spans="1:17" ht="26.25" customHeight="1">
      <c r="A55" s="17" t="s">
        <v>37</v>
      </c>
      <c r="B55" s="22">
        <f>512887776.33</f>
        <v>512887776.33</v>
      </c>
      <c r="C55" s="22">
        <f>485551414.4</f>
        <v>485551414.4</v>
      </c>
      <c r="D55" s="22">
        <f>38001976.4</f>
        <v>38001976.4</v>
      </c>
      <c r="E55" s="22">
        <f>3269596.39</f>
        <v>3269596.39</v>
      </c>
      <c r="F55" s="22">
        <f>359462.45</f>
        <v>359462.45</v>
      </c>
      <c r="G55" s="22">
        <f>33948355.08</f>
        <v>33948355.08</v>
      </c>
      <c r="H55" s="22">
        <f>424562.48</f>
        <v>424562.48</v>
      </c>
      <c r="I55" s="22">
        <f>0</f>
        <v>0</v>
      </c>
      <c r="J55" s="22">
        <f>415516</f>
        <v>415516</v>
      </c>
      <c r="K55" s="22">
        <f>440903.99</f>
        <v>440903.99</v>
      </c>
      <c r="L55" s="22">
        <f>200728701.91</f>
        <v>200728701.91</v>
      </c>
      <c r="M55" s="22">
        <f>237144767.76</f>
        <v>237144767.76</v>
      </c>
      <c r="N55" s="22">
        <f>8819548.34</f>
        <v>8819548.34</v>
      </c>
      <c r="O55" s="22">
        <f>27336361.93</f>
        <v>27336361.93</v>
      </c>
      <c r="P55" s="22">
        <f>46712.48</f>
        <v>46712.48</v>
      </c>
      <c r="Q55" s="22">
        <f>27289649.45</f>
        <v>27289649.45</v>
      </c>
    </row>
    <row r="56" spans="1:17" ht="36.75" customHeight="1">
      <c r="A56" s="17" t="s">
        <v>38</v>
      </c>
      <c r="B56" s="22">
        <f>3195464656.86</f>
        <v>3195464656.86</v>
      </c>
      <c r="C56" s="22">
        <f>3190958670.86</f>
        <v>3190958670.86</v>
      </c>
      <c r="D56" s="22">
        <f>761823756.21</f>
        <v>761823756.21</v>
      </c>
      <c r="E56" s="22">
        <f>640248865.68</f>
        <v>640248865.68</v>
      </c>
      <c r="F56" s="22">
        <f>21506353.49</f>
        <v>21506353.49</v>
      </c>
      <c r="G56" s="22">
        <f>91851315.93</f>
        <v>91851315.93</v>
      </c>
      <c r="H56" s="22">
        <f>8217221.11</f>
        <v>8217221.11</v>
      </c>
      <c r="I56" s="22">
        <f>1065775.08</f>
        <v>1065775.08</v>
      </c>
      <c r="J56" s="22">
        <f>5105838.03</f>
        <v>5105838.03</v>
      </c>
      <c r="K56" s="22">
        <f>3866547.12</f>
        <v>3866547.12</v>
      </c>
      <c r="L56" s="22">
        <f>2049600774.49</f>
        <v>2049600774.49</v>
      </c>
      <c r="M56" s="22">
        <f>352301819.13</f>
        <v>352301819.13</v>
      </c>
      <c r="N56" s="22">
        <f>17194160.8</f>
        <v>17194160.8</v>
      </c>
      <c r="O56" s="22">
        <f>4505986</f>
        <v>4505986</v>
      </c>
      <c r="P56" s="22">
        <f>4062921.26</f>
        <v>4062921.26</v>
      </c>
      <c r="Q56" s="22">
        <f>443064.74</f>
        <v>443064.74</v>
      </c>
    </row>
    <row r="57" spans="1:17" ht="26.25" customHeight="1">
      <c r="A57" s="17" t="s">
        <v>39</v>
      </c>
      <c r="B57" s="22">
        <f>2649444988.4</f>
        <v>2649444988.4</v>
      </c>
      <c r="C57" s="22">
        <f>2631889782.81</f>
        <v>2631889782.81</v>
      </c>
      <c r="D57" s="22">
        <f>461133313.49</f>
        <v>461133313.49</v>
      </c>
      <c r="E57" s="22">
        <f>299612298.12</f>
        <v>299612298.12</v>
      </c>
      <c r="F57" s="22">
        <f>6926171.69</f>
        <v>6926171.69</v>
      </c>
      <c r="G57" s="22">
        <f>152003393.09</f>
        <v>152003393.09</v>
      </c>
      <c r="H57" s="22">
        <f>2591450.59</f>
        <v>2591450.59</v>
      </c>
      <c r="I57" s="22">
        <f>19127.48</f>
        <v>19127.48</v>
      </c>
      <c r="J57" s="22">
        <f>279457.09</f>
        <v>279457.09</v>
      </c>
      <c r="K57" s="22">
        <f>23982842.61</f>
        <v>23982842.61</v>
      </c>
      <c r="L57" s="22">
        <f>1062522388.28</f>
        <v>1062522388.28</v>
      </c>
      <c r="M57" s="22">
        <f>988266749.89</f>
        <v>988266749.89</v>
      </c>
      <c r="N57" s="22">
        <f>95685903.97</f>
        <v>95685903.97</v>
      </c>
      <c r="O57" s="22">
        <f>17555205.59</f>
        <v>17555205.59</v>
      </c>
      <c r="P57" s="22">
        <f>17280086.62</f>
        <v>17280086.62</v>
      </c>
      <c r="Q57" s="22">
        <f>275118.97</f>
        <v>275118.97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1797728923.51</f>
        <v>1797728923.51</v>
      </c>
      <c r="G77" s="20">
        <f>272265672.77</f>
        <v>272265672.77</v>
      </c>
      <c r="H77" s="20">
        <f>19147000</f>
        <v>19147000</v>
      </c>
      <c r="I77" s="20">
        <f>112251751</f>
        <v>112251751</v>
      </c>
      <c r="J77" s="20">
        <f>140866921.77</f>
        <v>140866921.77</v>
      </c>
      <c r="K77" s="20">
        <f>0</f>
        <v>0</v>
      </c>
      <c r="L77" s="20">
        <f>1525463250.74</f>
        <v>1525463250.74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1180000</f>
        <v>1180000</v>
      </c>
      <c r="G79" s="20">
        <f>930000</f>
        <v>930000</v>
      </c>
      <c r="H79" s="20">
        <f>0</f>
        <v>0</v>
      </c>
      <c r="I79" s="20">
        <f>0</f>
        <v>0</v>
      </c>
      <c r="J79" s="20">
        <f>930000</f>
        <v>930000</v>
      </c>
      <c r="K79" s="20">
        <f>0</f>
        <v>0</v>
      </c>
      <c r="L79" s="20">
        <f>250000</f>
        <v>250000</v>
      </c>
    </row>
    <row r="80" spans="2:12" ht="47.25" customHeight="1">
      <c r="B80" s="42" t="s">
        <v>58</v>
      </c>
      <c r="C80" s="43"/>
      <c r="D80" s="43"/>
      <c r="E80" s="44"/>
      <c r="F80" s="20">
        <f>4500001.34</f>
        <v>4500001.34</v>
      </c>
      <c r="G80" s="20">
        <f>0</f>
        <v>0</v>
      </c>
      <c r="H80" s="20">
        <f>0</f>
        <v>0</v>
      </c>
      <c r="I80" s="20">
        <f>0</f>
        <v>0</v>
      </c>
      <c r="J80" s="20">
        <f>0</f>
        <v>0</v>
      </c>
      <c r="K80" s="20">
        <f>0</f>
        <v>0</v>
      </c>
      <c r="L80" s="20">
        <f>4500001.34</f>
        <v>4500001.34</v>
      </c>
    </row>
    <row r="81" spans="2:12" ht="47.25" customHeight="1">
      <c r="B81" s="42" t="s">
        <v>59</v>
      </c>
      <c r="C81" s="43"/>
      <c r="D81" s="43"/>
      <c r="E81" s="44"/>
      <c r="F81" s="20">
        <f>1709558.43</f>
        <v>1709558.43</v>
      </c>
      <c r="G81" s="20">
        <f>0</f>
        <v>0</v>
      </c>
      <c r="H81" s="20">
        <f>0</f>
        <v>0</v>
      </c>
      <c r="I81" s="20">
        <f>0</f>
        <v>0</v>
      </c>
      <c r="J81" s="20">
        <f>0</f>
        <v>0</v>
      </c>
      <c r="K81" s="20">
        <f>0</f>
        <v>0</v>
      </c>
      <c r="L81" s="20">
        <f>1709558.43</f>
        <v>1709558.43</v>
      </c>
    </row>
    <row r="82" spans="2:12" ht="47.25" customHeight="1">
      <c r="B82" s="42" t="s">
        <v>60</v>
      </c>
      <c r="C82" s="43"/>
      <c r="D82" s="43"/>
      <c r="E82" s="44"/>
      <c r="F82" s="20">
        <f>2742270.68</f>
        <v>2742270.68</v>
      </c>
      <c r="G82" s="20">
        <f>1352019.78</f>
        <v>1352019.78</v>
      </c>
      <c r="H82" s="20">
        <f>0</f>
        <v>0</v>
      </c>
      <c r="I82" s="20">
        <f>0</f>
        <v>0</v>
      </c>
      <c r="J82" s="20">
        <f>1352019.78</f>
        <v>1352019.78</v>
      </c>
      <c r="K82" s="20">
        <f>0</f>
        <v>0</v>
      </c>
      <c r="L82" s="20">
        <f>1390250.9</f>
        <v>1390250.9</v>
      </c>
    </row>
    <row r="83" spans="2:12" ht="47.25" customHeight="1">
      <c r="B83" s="42" t="s">
        <v>61</v>
      </c>
      <c r="C83" s="43"/>
      <c r="D83" s="43"/>
      <c r="E83" s="44"/>
      <c r="F83" s="20">
        <f>0</f>
        <v>0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0</f>
        <v>0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60</f>
        <v>60</v>
      </c>
      <c r="H89" s="61"/>
      <c r="I89" s="45">
        <f>5130378672.56</f>
        <v>5130378672.56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6</f>
        <v>6</v>
      </c>
      <c r="H90" s="63"/>
      <c r="I90" s="64">
        <f>-155002476.42</f>
        <v>-155002476.42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2021-12-08T11:10:40Z</dcterms:modified>
  <cp:category/>
  <cp:version/>
  <cp:contentType/>
  <cp:contentStatus/>
</cp:coreProperties>
</file>