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2 na 2023\listy do wysyłki do PRM_po zmianach\"/>
    </mc:Choice>
  </mc:AlternateContent>
  <xr:revisionPtr revIDLastSave="0" documentId="13_ncr:1_{FE543ABC-13B0-43C8-9533-AADC59E05B69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podst'!$A$2:$AB$76</definedName>
    <definedName name="_xlnm._FilterDatabase" localSheetId="4" hidden="1">'gm rez'!$A$2:$AB$42</definedName>
    <definedName name="_xlnm._FilterDatabase" localSheetId="1" hidden="1">'pow podst'!$A$2:$AA$43</definedName>
    <definedName name="_xlnm._FilterDatabase" localSheetId="3" hidden="1">'pow rez'!$A$2:$AB$24</definedName>
    <definedName name="_xlnm.Print_Area" localSheetId="2">'gm podst'!$A$1:$X$81</definedName>
    <definedName name="_xlnm.Print_Area" localSheetId="4">'gm rez'!$A$1:$X$46</definedName>
    <definedName name="_xlnm.Print_Area" localSheetId="1">'pow podst'!$A$1:$W$48</definedName>
    <definedName name="_xlnm.Print_Area" localSheetId="3">'pow rez'!$A$1:$W$28</definedName>
    <definedName name="_xlnm.Print_Area" localSheetId="0">'TERC - "nazwa woj"'!$A$1:$O$36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S72" i="5" l="1"/>
  <c r="S71" i="5" l="1"/>
  <c r="Y71" i="5" s="1"/>
  <c r="Z71" i="5"/>
  <c r="AA71" i="5" s="1"/>
  <c r="AB71" i="5"/>
  <c r="L71" i="5"/>
  <c r="M71" i="5" s="1"/>
  <c r="G29" i="7" l="1"/>
  <c r="H29" i="7"/>
  <c r="I29" i="7"/>
  <c r="J29" i="7"/>
  <c r="K29" i="7"/>
  <c r="L29" i="7"/>
  <c r="M29" i="7"/>
  <c r="N29" i="7"/>
  <c r="O29" i="7"/>
  <c r="F29" i="7"/>
  <c r="G28" i="7"/>
  <c r="H28" i="7"/>
  <c r="I28" i="7"/>
  <c r="J28" i="7"/>
  <c r="K28" i="7"/>
  <c r="L28" i="7"/>
  <c r="M28" i="7"/>
  <c r="N28" i="7"/>
  <c r="O28" i="7"/>
  <c r="F28" i="7"/>
  <c r="G27" i="7"/>
  <c r="H27" i="7"/>
  <c r="I27" i="7"/>
  <c r="J27" i="7"/>
  <c r="K27" i="7"/>
  <c r="L27" i="7"/>
  <c r="M27" i="7"/>
  <c r="N27" i="7"/>
  <c r="O27" i="7"/>
  <c r="F27" i="7"/>
  <c r="C29" i="7"/>
  <c r="C28" i="7"/>
  <c r="C27" i="7"/>
  <c r="B29" i="7"/>
  <c r="B28" i="7"/>
  <c r="Y4" i="6"/>
  <c r="Z4" i="6"/>
  <c r="AA4" i="6" s="1"/>
  <c r="AB4" i="6"/>
  <c r="Y5" i="6"/>
  <c r="Z5" i="6"/>
  <c r="AA5" i="6" s="1"/>
  <c r="AB5" i="6"/>
  <c r="Y6" i="6"/>
  <c r="Z6" i="6"/>
  <c r="AA6" i="6" s="1"/>
  <c r="AB6" i="6"/>
  <c r="Y7" i="6"/>
  <c r="Z7" i="6"/>
  <c r="AA7" i="6" s="1"/>
  <c r="AB7" i="6"/>
  <c r="Y9" i="6"/>
  <c r="Z9" i="6"/>
  <c r="AA9" i="6" s="1"/>
  <c r="AB9" i="6"/>
  <c r="Y10" i="6"/>
  <c r="Z10" i="6"/>
  <c r="AA10" i="6" s="1"/>
  <c r="AB10" i="6"/>
  <c r="Y11" i="6"/>
  <c r="Z11" i="6"/>
  <c r="AA11" i="6" s="1"/>
  <c r="AB11" i="6"/>
  <c r="Y12" i="6"/>
  <c r="Z12" i="6"/>
  <c r="AA12" i="6" s="1"/>
  <c r="AB12" i="6"/>
  <c r="Y13" i="6"/>
  <c r="Z13" i="6"/>
  <c r="AA13" i="6" s="1"/>
  <c r="AB13" i="6"/>
  <c r="Y14" i="6"/>
  <c r="Z14" i="6"/>
  <c r="AA14" i="6" s="1"/>
  <c r="AB14" i="6"/>
  <c r="Y15" i="6"/>
  <c r="Z15" i="6"/>
  <c r="AA15" i="6" s="1"/>
  <c r="AB15" i="6"/>
  <c r="Y16" i="6"/>
  <c r="Z16" i="6"/>
  <c r="AA16" i="6" s="1"/>
  <c r="AB16" i="6"/>
  <c r="Y17" i="6"/>
  <c r="Z17" i="6"/>
  <c r="AA17" i="6" s="1"/>
  <c r="AB17" i="6"/>
  <c r="Y18" i="6"/>
  <c r="Z18" i="6"/>
  <c r="AA18" i="6"/>
  <c r="AB18" i="6"/>
  <c r="Y19" i="6"/>
  <c r="Z19" i="6"/>
  <c r="AA19" i="6" s="1"/>
  <c r="AB19" i="6"/>
  <c r="Y20" i="6"/>
  <c r="Z20" i="6"/>
  <c r="AA20" i="6"/>
  <c r="AB20" i="6"/>
  <c r="Y21" i="6"/>
  <c r="Z21" i="6"/>
  <c r="AA21" i="6" s="1"/>
  <c r="AB21" i="6"/>
  <c r="Y22" i="6"/>
  <c r="Z22" i="6"/>
  <c r="AA22" i="6" s="1"/>
  <c r="AB22" i="6"/>
  <c r="Y23" i="6"/>
  <c r="Z23" i="6"/>
  <c r="AA23" i="6" s="1"/>
  <c r="AB23" i="6"/>
  <c r="Y24" i="6"/>
  <c r="Z24" i="6"/>
  <c r="AA24" i="6"/>
  <c r="AB24" i="6"/>
  <c r="Y25" i="6"/>
  <c r="Z25" i="6"/>
  <c r="AA25" i="6" s="1"/>
  <c r="AB25" i="6"/>
  <c r="Y26" i="6"/>
  <c r="Z26" i="6"/>
  <c r="AA26" i="6"/>
  <c r="AB26" i="6"/>
  <c r="Y27" i="6"/>
  <c r="Z27" i="6"/>
  <c r="AA27" i="6" s="1"/>
  <c r="AB27" i="6"/>
  <c r="Y28" i="6"/>
  <c r="Z28" i="6"/>
  <c r="AA28" i="6" s="1"/>
  <c r="AB28" i="6"/>
  <c r="Y29" i="6"/>
  <c r="Z29" i="6"/>
  <c r="AA29" i="6" s="1"/>
  <c r="AB29" i="6"/>
  <c r="Y30" i="6"/>
  <c r="Z30" i="6"/>
  <c r="AA30" i="6" s="1"/>
  <c r="AB30" i="6"/>
  <c r="Y31" i="6"/>
  <c r="Z31" i="6"/>
  <c r="AA31" i="6" s="1"/>
  <c r="AB31" i="6"/>
  <c r="Y32" i="6"/>
  <c r="Z32" i="6"/>
  <c r="AA32" i="6" s="1"/>
  <c r="AB32" i="6"/>
  <c r="Y33" i="6"/>
  <c r="Z33" i="6"/>
  <c r="AA33" i="6" s="1"/>
  <c r="AB33" i="6"/>
  <c r="Y34" i="6"/>
  <c r="Z34" i="6"/>
  <c r="AA34" i="6"/>
  <c r="AB34" i="6"/>
  <c r="Y35" i="6"/>
  <c r="Z35" i="6"/>
  <c r="AA35" i="6" s="1"/>
  <c r="AB35" i="6"/>
  <c r="Y36" i="6"/>
  <c r="Z36" i="6"/>
  <c r="AA36" i="6"/>
  <c r="AB36" i="6"/>
  <c r="Y37" i="6"/>
  <c r="Z37" i="6"/>
  <c r="AA37" i="6" s="1"/>
  <c r="AB37" i="6"/>
  <c r="Y38" i="6"/>
  <c r="Z38" i="6"/>
  <c r="AA38" i="6" s="1"/>
  <c r="AB38" i="6"/>
  <c r="Y39" i="6"/>
  <c r="Z39" i="6"/>
  <c r="AA39" i="6" s="1"/>
  <c r="AB39" i="6"/>
  <c r="X4" i="4"/>
  <c r="Y4" i="4"/>
  <c r="Z4" i="4"/>
  <c r="AA4" i="4"/>
  <c r="X5" i="4"/>
  <c r="Y5" i="4"/>
  <c r="Z5" i="4" s="1"/>
  <c r="AA5" i="4"/>
  <c r="X6" i="4"/>
  <c r="Y6" i="4"/>
  <c r="Z6" i="4"/>
  <c r="AA6" i="4"/>
  <c r="X7" i="4"/>
  <c r="Y7" i="4"/>
  <c r="Z7" i="4" s="1"/>
  <c r="AA7" i="4"/>
  <c r="X8" i="4"/>
  <c r="Y8" i="4"/>
  <c r="Z8" i="4"/>
  <c r="AA8" i="4"/>
  <c r="X9" i="4"/>
  <c r="Y9" i="4"/>
  <c r="Z9" i="4" s="1"/>
  <c r="AA9" i="4"/>
  <c r="X10" i="4"/>
  <c r="Y10" i="4"/>
  <c r="Z10" i="4"/>
  <c r="AA10" i="4"/>
  <c r="X11" i="4"/>
  <c r="Y11" i="4"/>
  <c r="Z11" i="4" s="1"/>
  <c r="AA11" i="4"/>
  <c r="X12" i="4"/>
  <c r="Y12" i="4"/>
  <c r="Z12" i="4"/>
  <c r="AA12" i="4"/>
  <c r="X13" i="4"/>
  <c r="Y13" i="4"/>
  <c r="Z13" i="4" s="1"/>
  <c r="AA13" i="4"/>
  <c r="X14" i="4"/>
  <c r="Y14" i="4"/>
  <c r="Z14" i="4"/>
  <c r="AA14" i="4"/>
  <c r="X15" i="4"/>
  <c r="Y15" i="4"/>
  <c r="Z15" i="4" s="1"/>
  <c r="AA15" i="4"/>
  <c r="X16" i="4"/>
  <c r="Y16" i="4"/>
  <c r="Z16" i="4"/>
  <c r="AA16" i="4"/>
  <c r="X17" i="4"/>
  <c r="Y17" i="4"/>
  <c r="Z17" i="4" s="1"/>
  <c r="AA17" i="4"/>
  <c r="X18" i="4"/>
  <c r="Y18" i="4"/>
  <c r="Z18" i="4"/>
  <c r="AA18" i="4"/>
  <c r="X19" i="4"/>
  <c r="Y19" i="4"/>
  <c r="Z19" i="4" s="1"/>
  <c r="AA19" i="4"/>
  <c r="X20" i="4"/>
  <c r="Y20" i="4"/>
  <c r="Z20" i="4"/>
  <c r="AA20" i="4"/>
  <c r="X21" i="4"/>
  <c r="Y21" i="4"/>
  <c r="Z21" i="4" s="1"/>
  <c r="AA21" i="4"/>
  <c r="Y4" i="5"/>
  <c r="Z4" i="5"/>
  <c r="AA4" i="5"/>
  <c r="AB4" i="5"/>
  <c r="Y5" i="5"/>
  <c r="Z5" i="5"/>
  <c r="AA5" i="5" s="1"/>
  <c r="AB5" i="5"/>
  <c r="Y6" i="5"/>
  <c r="Z6" i="5"/>
  <c r="AA6" i="5"/>
  <c r="AB6" i="5"/>
  <c r="Y7" i="5"/>
  <c r="Z7" i="5"/>
  <c r="AA7" i="5" s="1"/>
  <c r="AB7" i="5"/>
  <c r="Y8" i="5"/>
  <c r="Z8" i="5"/>
  <c r="AA8" i="5"/>
  <c r="AB8" i="5"/>
  <c r="Y9" i="5"/>
  <c r="Z9" i="5"/>
  <c r="AA9" i="5" s="1"/>
  <c r="AB9" i="5"/>
  <c r="Y10" i="5"/>
  <c r="Z10" i="5"/>
  <c r="AA10" i="5" s="1"/>
  <c r="AB10" i="5"/>
  <c r="Y11" i="5"/>
  <c r="Z11" i="5"/>
  <c r="AA11" i="5" s="1"/>
  <c r="AB11" i="5"/>
  <c r="Y12" i="5"/>
  <c r="Z12" i="5"/>
  <c r="AA12" i="5" s="1"/>
  <c r="AB12" i="5"/>
  <c r="Y13" i="5"/>
  <c r="Z13" i="5"/>
  <c r="AA13" i="5" s="1"/>
  <c r="AB13" i="5"/>
  <c r="Y14" i="5"/>
  <c r="Z14" i="5"/>
  <c r="AA14" i="5"/>
  <c r="AB14" i="5"/>
  <c r="Y15" i="5"/>
  <c r="Z15" i="5"/>
  <c r="AA15" i="5" s="1"/>
  <c r="AB15" i="5"/>
  <c r="Y16" i="5"/>
  <c r="Z16" i="5"/>
  <c r="AA16" i="5" s="1"/>
  <c r="AB16" i="5"/>
  <c r="Y17" i="5"/>
  <c r="Z17" i="5"/>
  <c r="AA17" i="5" s="1"/>
  <c r="AB17" i="5"/>
  <c r="Y18" i="5"/>
  <c r="Z18" i="5"/>
  <c r="AA18" i="5"/>
  <c r="Y19" i="5"/>
  <c r="Z19" i="5"/>
  <c r="AA19" i="5" s="1"/>
  <c r="Y20" i="5"/>
  <c r="Z20" i="5"/>
  <c r="AA20" i="5"/>
  <c r="Y21" i="5"/>
  <c r="Z21" i="5"/>
  <c r="AA21" i="5" s="1"/>
  <c r="Y22" i="5"/>
  <c r="Z22" i="5"/>
  <c r="AA22" i="5"/>
  <c r="Y23" i="5"/>
  <c r="Z23" i="5"/>
  <c r="AA23" i="5" s="1"/>
  <c r="Y24" i="5"/>
  <c r="Z24" i="5"/>
  <c r="AA24" i="5" s="1"/>
  <c r="Y25" i="5"/>
  <c r="Z25" i="5"/>
  <c r="AA25" i="5" s="1"/>
  <c r="Y26" i="5"/>
  <c r="Z26" i="5"/>
  <c r="AA26" i="5" s="1"/>
  <c r="Y27" i="5"/>
  <c r="Z27" i="5"/>
  <c r="AA27" i="5" s="1"/>
  <c r="Y28" i="5"/>
  <c r="Z28" i="5"/>
  <c r="AA28" i="5" s="1"/>
  <c r="Y29" i="5"/>
  <c r="Z29" i="5"/>
  <c r="AA29" i="5" s="1"/>
  <c r="Y30" i="5"/>
  <c r="Z30" i="5"/>
  <c r="AA30" i="5" s="1"/>
  <c r="Y31" i="5"/>
  <c r="Z31" i="5"/>
  <c r="AA31" i="5" s="1"/>
  <c r="Y32" i="5"/>
  <c r="Z32" i="5"/>
  <c r="AA32" i="5" s="1"/>
  <c r="Y33" i="5"/>
  <c r="Z33" i="5"/>
  <c r="AA33" i="5" s="1"/>
  <c r="Y34" i="5"/>
  <c r="Z34" i="5"/>
  <c r="AA34" i="5" s="1"/>
  <c r="Y35" i="5"/>
  <c r="Z35" i="5"/>
  <c r="AA35" i="5" s="1"/>
  <c r="Y36" i="5"/>
  <c r="Z36" i="5"/>
  <c r="AA36" i="5" s="1"/>
  <c r="Y37" i="5"/>
  <c r="Z37" i="5"/>
  <c r="AA37" i="5" s="1"/>
  <c r="Y38" i="5"/>
  <c r="Z38" i="5"/>
  <c r="AA38" i="5" s="1"/>
  <c r="Y39" i="5"/>
  <c r="Z39" i="5"/>
  <c r="AA39" i="5" s="1"/>
  <c r="Y40" i="5"/>
  <c r="Z40" i="5"/>
  <c r="AA40" i="5" s="1"/>
  <c r="Y41" i="5"/>
  <c r="Z41" i="5"/>
  <c r="AA41" i="5" s="1"/>
  <c r="Y42" i="5"/>
  <c r="Z42" i="5"/>
  <c r="AA42" i="5" s="1"/>
  <c r="Y43" i="5"/>
  <c r="Z43" i="5"/>
  <c r="AA43" i="5" s="1"/>
  <c r="Y44" i="5"/>
  <c r="Z44" i="5"/>
  <c r="AA44" i="5" s="1"/>
  <c r="Y45" i="5"/>
  <c r="Z45" i="5"/>
  <c r="AA45" i="5" s="1"/>
  <c r="Y46" i="5"/>
  <c r="Z46" i="5"/>
  <c r="AA46" i="5" s="1"/>
  <c r="Y47" i="5"/>
  <c r="Z47" i="5"/>
  <c r="AA47" i="5" s="1"/>
  <c r="Y48" i="5"/>
  <c r="Z48" i="5"/>
  <c r="AA48" i="5" s="1"/>
  <c r="Y49" i="5"/>
  <c r="Z49" i="5"/>
  <c r="AA49" i="5" s="1"/>
  <c r="Y50" i="5"/>
  <c r="Z50" i="5"/>
  <c r="AA50" i="5" s="1"/>
  <c r="Y51" i="5"/>
  <c r="Z51" i="5"/>
  <c r="AA51" i="5" s="1"/>
  <c r="Y52" i="5"/>
  <c r="Z52" i="5"/>
  <c r="AA52" i="5" s="1"/>
  <c r="Y53" i="5"/>
  <c r="Z53" i="5"/>
  <c r="AA53" i="5" s="1"/>
  <c r="Y54" i="5"/>
  <c r="Z54" i="5"/>
  <c r="AA54" i="5" s="1"/>
  <c r="Y55" i="5"/>
  <c r="Z55" i="5"/>
  <c r="AA55" i="5" s="1"/>
  <c r="Y56" i="5"/>
  <c r="Z56" i="5"/>
  <c r="AA56" i="5" s="1"/>
  <c r="Y57" i="5"/>
  <c r="Z57" i="5"/>
  <c r="AA57" i="5" s="1"/>
  <c r="Y58" i="5"/>
  <c r="Z58" i="5"/>
  <c r="AA58" i="5" s="1"/>
  <c r="Y59" i="5"/>
  <c r="Z59" i="5"/>
  <c r="AA59" i="5" s="1"/>
  <c r="Y60" i="5"/>
  <c r="Z60" i="5"/>
  <c r="AA60" i="5" s="1"/>
  <c r="Y61" i="5"/>
  <c r="Z61" i="5"/>
  <c r="AA61" i="5" s="1"/>
  <c r="Y62" i="5"/>
  <c r="Z62" i="5"/>
  <c r="AA62" i="5" s="1"/>
  <c r="Y63" i="5"/>
  <c r="Z63" i="5"/>
  <c r="AA63" i="5" s="1"/>
  <c r="Y64" i="5"/>
  <c r="Z64" i="5"/>
  <c r="AA64" i="5" s="1"/>
  <c r="Y65" i="5"/>
  <c r="Z65" i="5"/>
  <c r="AA65" i="5" s="1"/>
  <c r="Y66" i="5"/>
  <c r="Z66" i="5"/>
  <c r="AA66" i="5" s="1"/>
  <c r="Y67" i="5"/>
  <c r="Z67" i="5"/>
  <c r="AA67" i="5" s="1"/>
  <c r="AB67" i="5"/>
  <c r="Y68" i="5"/>
  <c r="Z68" i="5"/>
  <c r="AA68" i="5" s="1"/>
  <c r="AB68" i="5"/>
  <c r="Y69" i="5"/>
  <c r="Z69" i="5"/>
  <c r="AA69" i="5" s="1"/>
  <c r="AB69" i="5"/>
  <c r="Y70" i="5"/>
  <c r="Z70" i="5"/>
  <c r="AA70" i="5" s="1"/>
  <c r="AB70" i="5"/>
  <c r="Z72" i="5"/>
  <c r="AA72" i="5" s="1"/>
  <c r="X5" i="3"/>
  <c r="Y5" i="3"/>
  <c r="Z5" i="3" s="1"/>
  <c r="AA5" i="3"/>
  <c r="X6" i="3"/>
  <c r="Y6" i="3"/>
  <c r="Z6" i="3"/>
  <c r="AA6" i="3"/>
  <c r="X7" i="3"/>
  <c r="Y7" i="3"/>
  <c r="Z7" i="3" s="1"/>
  <c r="AA7" i="3"/>
  <c r="X8" i="3"/>
  <c r="Y8" i="3"/>
  <c r="Z8" i="3"/>
  <c r="AA8" i="3"/>
  <c r="X9" i="3"/>
  <c r="Y9" i="3"/>
  <c r="Z9" i="3" s="1"/>
  <c r="AA9" i="3"/>
  <c r="X10" i="3"/>
  <c r="Y10" i="3"/>
  <c r="Z10" i="3"/>
  <c r="AA10" i="3"/>
  <c r="X11" i="3"/>
  <c r="Y11" i="3"/>
  <c r="Z11" i="3" s="1"/>
  <c r="AA11" i="3"/>
  <c r="X12" i="3"/>
  <c r="Y12" i="3"/>
  <c r="Z12" i="3"/>
  <c r="AA12" i="3"/>
  <c r="X13" i="3"/>
  <c r="Y13" i="3"/>
  <c r="Z13" i="3" s="1"/>
  <c r="AA13" i="3"/>
  <c r="X14" i="3"/>
  <c r="Y14" i="3"/>
  <c r="Z14" i="3"/>
  <c r="AA14" i="3"/>
  <c r="X15" i="3"/>
  <c r="Y15" i="3"/>
  <c r="Z15" i="3" s="1"/>
  <c r="AA15" i="3"/>
  <c r="X16" i="3"/>
  <c r="Y16" i="3"/>
  <c r="Z16" i="3"/>
  <c r="AA16" i="3"/>
  <c r="X17" i="3"/>
  <c r="Y17" i="3"/>
  <c r="Z17" i="3" s="1"/>
  <c r="AA17" i="3"/>
  <c r="X18" i="3"/>
  <c r="Y18" i="3"/>
  <c r="Z18" i="3"/>
  <c r="AA18" i="3"/>
  <c r="X19" i="3"/>
  <c r="Y19" i="3"/>
  <c r="Z19" i="3" s="1"/>
  <c r="AA19" i="3"/>
  <c r="X20" i="3"/>
  <c r="Y20" i="3"/>
  <c r="Z20" i="3"/>
  <c r="AA20" i="3"/>
  <c r="X21" i="3"/>
  <c r="Y21" i="3"/>
  <c r="Z21" i="3" s="1"/>
  <c r="AA21" i="3"/>
  <c r="X22" i="3"/>
  <c r="Y22" i="3"/>
  <c r="Z22" i="3"/>
  <c r="AA22" i="3"/>
  <c r="X23" i="3"/>
  <c r="Y23" i="3"/>
  <c r="Z23" i="3" s="1"/>
  <c r="AA23" i="3"/>
  <c r="X24" i="3"/>
  <c r="Y24" i="3"/>
  <c r="Z24" i="3"/>
  <c r="AA24" i="3"/>
  <c r="X25" i="3"/>
  <c r="Y25" i="3"/>
  <c r="Z25" i="3" s="1"/>
  <c r="AA25" i="3"/>
  <c r="X26" i="3"/>
  <c r="Y26" i="3"/>
  <c r="Z26" i="3"/>
  <c r="AA26" i="3"/>
  <c r="X27" i="3"/>
  <c r="Y27" i="3"/>
  <c r="Z27" i="3" s="1"/>
  <c r="AA27" i="3"/>
  <c r="X28" i="3"/>
  <c r="Y28" i="3"/>
  <c r="Z28" i="3"/>
  <c r="AA28" i="3"/>
  <c r="X29" i="3"/>
  <c r="Y29" i="3"/>
  <c r="Z29" i="3" s="1"/>
  <c r="AA29" i="3"/>
  <c r="X30" i="3"/>
  <c r="Y30" i="3"/>
  <c r="Z30" i="3"/>
  <c r="AA30" i="3"/>
  <c r="X31" i="3"/>
  <c r="Y31" i="3"/>
  <c r="Z31" i="3" s="1"/>
  <c r="AA31" i="3"/>
  <c r="X32" i="3"/>
  <c r="Y32" i="3"/>
  <c r="Z32" i="3"/>
  <c r="AA32" i="3"/>
  <c r="X33" i="3"/>
  <c r="Y33" i="3"/>
  <c r="Z33" i="3" s="1"/>
  <c r="AA33" i="3"/>
  <c r="X34" i="3"/>
  <c r="Y34" i="3"/>
  <c r="Z34" i="3"/>
  <c r="AA34" i="3"/>
  <c r="X35" i="3"/>
  <c r="Y35" i="3"/>
  <c r="Z35" i="3" s="1"/>
  <c r="AA35" i="3"/>
  <c r="X36" i="3"/>
  <c r="Y36" i="3"/>
  <c r="Z36" i="3"/>
  <c r="AA36" i="3"/>
  <c r="X37" i="3"/>
  <c r="Y37" i="3"/>
  <c r="Z37" i="3" s="1"/>
  <c r="AA37" i="3"/>
  <c r="X38" i="3"/>
  <c r="Y38" i="3"/>
  <c r="Z38" i="3"/>
  <c r="AA38" i="3"/>
  <c r="X39" i="3"/>
  <c r="Y39" i="3"/>
  <c r="Z39" i="3" s="1"/>
  <c r="AA39" i="3"/>
  <c r="L33" i="3" l="1"/>
  <c r="O41" i="3"/>
  <c r="J43" i="3"/>
  <c r="J41" i="3"/>
  <c r="J40" i="3"/>
  <c r="S74" i="5"/>
  <c r="P42" i="6" l="1"/>
  <c r="Q42" i="6"/>
  <c r="R42" i="6"/>
  <c r="S42" i="6"/>
  <c r="T42" i="6"/>
  <c r="U42" i="6"/>
  <c r="V42" i="6"/>
  <c r="W42" i="6"/>
  <c r="X42" i="6"/>
  <c r="P41" i="6"/>
  <c r="Q41" i="6"/>
  <c r="R41" i="6"/>
  <c r="S41" i="6"/>
  <c r="T41" i="6"/>
  <c r="U41" i="6"/>
  <c r="V41" i="6"/>
  <c r="W41" i="6"/>
  <c r="X41" i="6"/>
  <c r="O42" i="6"/>
  <c r="O41" i="6"/>
  <c r="P40" i="6"/>
  <c r="Q40" i="6"/>
  <c r="R40" i="6"/>
  <c r="S40" i="6"/>
  <c r="T40" i="6"/>
  <c r="U40" i="6"/>
  <c r="V40" i="6"/>
  <c r="W40" i="6"/>
  <c r="X40" i="6"/>
  <c r="O40" i="6"/>
  <c r="K42" i="6"/>
  <c r="K41" i="6"/>
  <c r="K40" i="6"/>
  <c r="I42" i="6"/>
  <c r="I41" i="6"/>
  <c r="I40" i="6"/>
  <c r="L69" i="5" l="1"/>
  <c r="K4" i="4" l="1"/>
  <c r="L3" i="6"/>
  <c r="E28" i="7" s="1"/>
  <c r="L8" i="6"/>
  <c r="M58" i="5"/>
  <c r="AB58" i="5" s="1"/>
  <c r="K38" i="3"/>
  <c r="L38" i="3" s="1"/>
  <c r="M70" i="5"/>
  <c r="L37" i="3"/>
  <c r="L36" i="3"/>
  <c r="K23" i="3"/>
  <c r="L35" i="3"/>
  <c r="L34" i="3"/>
  <c r="M8" i="6" l="1"/>
  <c r="AB8" i="6" s="1"/>
  <c r="Y8" i="6"/>
  <c r="Z8" i="6"/>
  <c r="AA8" i="6" s="1"/>
  <c r="B27" i="7"/>
  <c r="E29" i="7"/>
  <c r="E27" i="7"/>
  <c r="L42" i="6"/>
  <c r="M3" i="6"/>
  <c r="D28" i="7" s="1"/>
  <c r="L41" i="6"/>
  <c r="L40" i="6"/>
  <c r="M69" i="5"/>
  <c r="D29" i="7" l="1"/>
  <c r="D27" i="7"/>
  <c r="M42" i="6"/>
  <c r="M40" i="6"/>
  <c r="M41" i="6"/>
  <c r="L12" i="3"/>
  <c r="Y72" i="5"/>
  <c r="S24" i="5"/>
  <c r="M72" i="5" l="1"/>
  <c r="AB72" i="5" s="1"/>
  <c r="M19" i="5"/>
  <c r="AB19" i="5" s="1"/>
  <c r="M20" i="5"/>
  <c r="AB20" i="5" s="1"/>
  <c r="M21" i="5"/>
  <c r="AB21" i="5" s="1"/>
  <c r="M22" i="5"/>
  <c r="AB22" i="5" s="1"/>
  <c r="M23" i="5"/>
  <c r="AB23" i="5" s="1"/>
  <c r="M24" i="5"/>
  <c r="AB24" i="5" s="1"/>
  <c r="M25" i="5"/>
  <c r="AB25" i="5" s="1"/>
  <c r="M26" i="5"/>
  <c r="AB26" i="5" s="1"/>
  <c r="M27" i="5"/>
  <c r="AB27" i="5" s="1"/>
  <c r="M28" i="5"/>
  <c r="AB28" i="5" s="1"/>
  <c r="M29" i="5"/>
  <c r="AB29" i="5" s="1"/>
  <c r="M30" i="5"/>
  <c r="AB30" i="5" s="1"/>
  <c r="M31" i="5"/>
  <c r="AB31" i="5" s="1"/>
  <c r="M32" i="5"/>
  <c r="AB32" i="5" s="1"/>
  <c r="M33" i="5"/>
  <c r="AB33" i="5" s="1"/>
  <c r="M34" i="5"/>
  <c r="AB34" i="5" s="1"/>
  <c r="M35" i="5"/>
  <c r="AB35" i="5" s="1"/>
  <c r="M36" i="5"/>
  <c r="AB36" i="5" s="1"/>
  <c r="M37" i="5"/>
  <c r="AB37" i="5" s="1"/>
  <c r="M38" i="5"/>
  <c r="AB38" i="5" s="1"/>
  <c r="M39" i="5"/>
  <c r="AB39" i="5" s="1"/>
  <c r="M40" i="5"/>
  <c r="AB40" i="5" s="1"/>
  <c r="M41" i="5"/>
  <c r="AB41" i="5" s="1"/>
  <c r="M42" i="5"/>
  <c r="AB42" i="5" s="1"/>
  <c r="M43" i="5"/>
  <c r="AB43" i="5" s="1"/>
  <c r="M44" i="5"/>
  <c r="AB44" i="5" s="1"/>
  <c r="M45" i="5"/>
  <c r="AB45" i="5" s="1"/>
  <c r="M46" i="5"/>
  <c r="AB46" i="5" s="1"/>
  <c r="M47" i="5"/>
  <c r="AB47" i="5" s="1"/>
  <c r="M48" i="5"/>
  <c r="AB48" i="5" s="1"/>
  <c r="M49" i="5"/>
  <c r="AB49" i="5" s="1"/>
  <c r="M50" i="5"/>
  <c r="AB50" i="5" s="1"/>
  <c r="M51" i="5"/>
  <c r="AB51" i="5" s="1"/>
  <c r="M52" i="5"/>
  <c r="AB52" i="5" s="1"/>
  <c r="M53" i="5"/>
  <c r="AB53" i="5" s="1"/>
  <c r="M54" i="5"/>
  <c r="AB54" i="5" s="1"/>
  <c r="M55" i="5"/>
  <c r="AB55" i="5" s="1"/>
  <c r="M56" i="5"/>
  <c r="AB56" i="5" s="1"/>
  <c r="M57" i="5"/>
  <c r="AB57" i="5" s="1"/>
  <c r="M59" i="5"/>
  <c r="AB59" i="5" s="1"/>
  <c r="M60" i="5"/>
  <c r="AB60" i="5" s="1"/>
  <c r="M61" i="5"/>
  <c r="AB61" i="5" s="1"/>
  <c r="M62" i="5"/>
  <c r="AB62" i="5" s="1"/>
  <c r="M63" i="5"/>
  <c r="AB63" i="5" s="1"/>
  <c r="M64" i="5"/>
  <c r="AB64" i="5" s="1"/>
  <c r="M65" i="5"/>
  <c r="AB65" i="5" s="1"/>
  <c r="M66" i="5"/>
  <c r="AB66" i="5" s="1"/>
  <c r="M18" i="5"/>
  <c r="AB18" i="5" s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4" i="4"/>
  <c r="L19" i="4"/>
  <c r="L20" i="4"/>
  <c r="L21" i="4"/>
  <c r="L3" i="4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9" i="3"/>
  <c r="L14" i="3"/>
  <c r="AB3" i="6" l="1"/>
  <c r="Z3" i="6"/>
  <c r="AA3" i="6" s="1"/>
  <c r="Y3" i="6"/>
  <c r="AA3" i="4"/>
  <c r="Y3" i="4"/>
  <c r="Z3" i="4" s="1"/>
  <c r="X3" i="4"/>
  <c r="K42" i="3" l="1"/>
  <c r="O26" i="7" l="1"/>
  <c r="J24" i="4" l="1"/>
  <c r="K24" i="4"/>
  <c r="N24" i="4"/>
  <c r="O24" i="4"/>
  <c r="P24" i="4"/>
  <c r="Q24" i="4"/>
  <c r="R24" i="4"/>
  <c r="S24" i="4"/>
  <c r="T24" i="4"/>
  <c r="U24" i="4"/>
  <c r="V24" i="4"/>
  <c r="W24" i="4"/>
  <c r="H24" i="4"/>
  <c r="J23" i="4"/>
  <c r="K23" i="4"/>
  <c r="N23" i="4"/>
  <c r="O23" i="4"/>
  <c r="P23" i="4"/>
  <c r="R23" i="4"/>
  <c r="S23" i="4"/>
  <c r="T23" i="4"/>
  <c r="U23" i="4"/>
  <c r="V23" i="4"/>
  <c r="W23" i="4"/>
  <c r="H23" i="4"/>
  <c r="O22" i="4"/>
  <c r="P22" i="4"/>
  <c r="R22" i="4"/>
  <c r="S22" i="4"/>
  <c r="T22" i="4"/>
  <c r="U22" i="4"/>
  <c r="V22" i="4"/>
  <c r="W22" i="4"/>
  <c r="N22" i="4"/>
  <c r="K22" i="4"/>
  <c r="J22" i="4"/>
  <c r="H22" i="4"/>
  <c r="O43" i="3"/>
  <c r="P43" i="3"/>
  <c r="Q43" i="3"/>
  <c r="R43" i="3"/>
  <c r="S43" i="3"/>
  <c r="T43" i="3"/>
  <c r="U43" i="3"/>
  <c r="V43" i="3"/>
  <c r="W43" i="3"/>
  <c r="N43" i="3"/>
  <c r="K43" i="3"/>
  <c r="H43" i="3"/>
  <c r="O42" i="3"/>
  <c r="P42" i="3"/>
  <c r="R42" i="3"/>
  <c r="S42" i="3"/>
  <c r="T42" i="3"/>
  <c r="U42" i="3"/>
  <c r="V42" i="3"/>
  <c r="W42" i="3"/>
  <c r="N42" i="3"/>
  <c r="K41" i="3"/>
  <c r="L41" i="3"/>
  <c r="H42" i="3"/>
  <c r="J42" i="3"/>
  <c r="N41" i="3"/>
  <c r="P41" i="3"/>
  <c r="Q41" i="3"/>
  <c r="R41" i="3"/>
  <c r="S41" i="3"/>
  <c r="T41" i="3"/>
  <c r="U41" i="3"/>
  <c r="V41" i="3"/>
  <c r="W41" i="3"/>
  <c r="H41" i="3"/>
  <c r="K40" i="3"/>
  <c r="N40" i="3"/>
  <c r="O40" i="3"/>
  <c r="P40" i="3"/>
  <c r="R40" i="3"/>
  <c r="S40" i="3"/>
  <c r="T40" i="3"/>
  <c r="U40" i="3"/>
  <c r="V40" i="3"/>
  <c r="W40" i="3"/>
  <c r="H40" i="3"/>
  <c r="L74" i="5" l="1"/>
  <c r="K76" i="5"/>
  <c r="L76" i="5"/>
  <c r="O76" i="5"/>
  <c r="P76" i="5"/>
  <c r="Q76" i="5"/>
  <c r="R76" i="5"/>
  <c r="S76" i="5"/>
  <c r="U76" i="5"/>
  <c r="V76" i="5"/>
  <c r="W76" i="5"/>
  <c r="X76" i="5"/>
  <c r="I76" i="5"/>
  <c r="K75" i="5"/>
  <c r="L75" i="5"/>
  <c r="O75" i="5"/>
  <c r="P75" i="5"/>
  <c r="Q75" i="5"/>
  <c r="S75" i="5"/>
  <c r="T75" i="5"/>
  <c r="U75" i="5"/>
  <c r="V75" i="5"/>
  <c r="W75" i="5"/>
  <c r="X75" i="5"/>
  <c r="I75" i="5"/>
  <c r="P74" i="5"/>
  <c r="Q74" i="5"/>
  <c r="R74" i="5"/>
  <c r="T74" i="5"/>
  <c r="U74" i="5"/>
  <c r="V74" i="5"/>
  <c r="W74" i="5"/>
  <c r="X74" i="5"/>
  <c r="O74" i="5"/>
  <c r="M74" i="5"/>
  <c r="K74" i="5"/>
  <c r="I74" i="5"/>
  <c r="K73" i="5"/>
  <c r="L73" i="5"/>
  <c r="O73" i="5"/>
  <c r="P73" i="5"/>
  <c r="Q73" i="5"/>
  <c r="S73" i="5"/>
  <c r="U73" i="5"/>
  <c r="V73" i="5"/>
  <c r="W73" i="5"/>
  <c r="X73" i="5"/>
  <c r="I73" i="5"/>
  <c r="Q23" i="4" l="1"/>
  <c r="Q22" i="4"/>
  <c r="T76" i="5"/>
  <c r="T73" i="5"/>
  <c r="I18" i="7"/>
  <c r="Q40" i="3"/>
  <c r="Q42" i="3"/>
  <c r="R75" i="5"/>
  <c r="R73" i="5"/>
  <c r="AA3" i="3"/>
  <c r="AA4" i="3"/>
  <c r="Y3" i="3"/>
  <c r="Z3" i="3" s="1"/>
  <c r="Y4" i="3"/>
  <c r="Z4" i="3" s="1"/>
  <c r="X3" i="3"/>
  <c r="X4" i="3"/>
  <c r="AB3" i="5" l="1"/>
  <c r="Z3" i="5"/>
  <c r="AA3" i="5" s="1"/>
  <c r="Y3" i="5"/>
  <c r="O25" i="7" l="1"/>
  <c r="N26" i="7"/>
  <c r="N25" i="7"/>
  <c r="M26" i="7"/>
  <c r="M25" i="7"/>
  <c r="L26" i="7"/>
  <c r="L25" i="7"/>
  <c r="K26" i="7"/>
  <c r="K25" i="7"/>
  <c r="J26" i="7"/>
  <c r="J25" i="7"/>
  <c r="I26" i="7"/>
  <c r="I25" i="7"/>
  <c r="H26" i="7"/>
  <c r="H25" i="7"/>
  <c r="G26" i="7"/>
  <c r="G25" i="7"/>
  <c r="F26" i="7"/>
  <c r="F25" i="7"/>
  <c r="O24" i="7"/>
  <c r="N24" i="7"/>
  <c r="M24" i="7"/>
  <c r="L24" i="7"/>
  <c r="K24" i="7"/>
  <c r="J24" i="7"/>
  <c r="I24" i="7"/>
  <c r="H24" i="7"/>
  <c r="G24" i="7"/>
  <c r="F24" i="7"/>
  <c r="C26" i="7"/>
  <c r="C25" i="7"/>
  <c r="C24" i="7"/>
  <c r="B26" i="7"/>
  <c r="B25" i="7"/>
  <c r="O19" i="7"/>
  <c r="O18" i="7"/>
  <c r="O17" i="7"/>
  <c r="N19" i="7"/>
  <c r="N18" i="7"/>
  <c r="N17" i="7"/>
  <c r="M19" i="7"/>
  <c r="M18" i="7"/>
  <c r="M17" i="7"/>
  <c r="L19" i="7"/>
  <c r="L18" i="7"/>
  <c r="L17" i="7"/>
  <c r="K19" i="7"/>
  <c r="K18" i="7"/>
  <c r="K17" i="7"/>
  <c r="J19" i="7"/>
  <c r="J18" i="7"/>
  <c r="J17" i="7"/>
  <c r="I19" i="7"/>
  <c r="I17" i="7"/>
  <c r="H19" i="7"/>
  <c r="H18" i="7"/>
  <c r="H17" i="7"/>
  <c r="G19" i="7"/>
  <c r="G18" i="7"/>
  <c r="G17" i="7"/>
  <c r="F19" i="7"/>
  <c r="F18" i="7"/>
  <c r="F17" i="7"/>
  <c r="E17" i="7"/>
  <c r="D17" i="7"/>
  <c r="O16" i="7"/>
  <c r="N16" i="7"/>
  <c r="M16" i="7"/>
  <c r="L16" i="7"/>
  <c r="K16" i="7"/>
  <c r="J16" i="7"/>
  <c r="I16" i="7"/>
  <c r="H16" i="7"/>
  <c r="G16" i="7"/>
  <c r="F16" i="7"/>
  <c r="C19" i="7"/>
  <c r="C18" i="7"/>
  <c r="C17" i="7"/>
  <c r="C16" i="7"/>
  <c r="B19" i="7"/>
  <c r="B18" i="7"/>
  <c r="B17" i="7"/>
  <c r="B15" i="7"/>
  <c r="B14" i="7"/>
  <c r="B13" i="7"/>
  <c r="O15" i="7"/>
  <c r="O14" i="7"/>
  <c r="O13" i="7"/>
  <c r="O12" i="7"/>
  <c r="N15" i="7"/>
  <c r="N14" i="7"/>
  <c r="N13" i="7"/>
  <c r="N12" i="7"/>
  <c r="M15" i="7"/>
  <c r="M14" i="7"/>
  <c r="M13" i="7"/>
  <c r="M12" i="7"/>
  <c r="L15" i="7"/>
  <c r="L14" i="7"/>
  <c r="L13" i="7"/>
  <c r="L12" i="7"/>
  <c r="K15" i="7"/>
  <c r="K14" i="7"/>
  <c r="K13" i="7"/>
  <c r="K12" i="7"/>
  <c r="J15" i="7"/>
  <c r="J14" i="7"/>
  <c r="J13" i="7"/>
  <c r="J12" i="7"/>
  <c r="I15" i="7"/>
  <c r="I14" i="7"/>
  <c r="I13" i="7"/>
  <c r="I12" i="7"/>
  <c r="H15" i="7"/>
  <c r="H14" i="7"/>
  <c r="H13" i="7"/>
  <c r="H12" i="7"/>
  <c r="G15" i="7"/>
  <c r="G14" i="7"/>
  <c r="G13" i="7"/>
  <c r="G12" i="7"/>
  <c r="F15" i="7"/>
  <c r="F14" i="7"/>
  <c r="F13" i="7"/>
  <c r="F12" i="7"/>
  <c r="E15" i="7"/>
  <c r="E14" i="7"/>
  <c r="E13" i="7"/>
  <c r="D13" i="7"/>
  <c r="C15" i="7"/>
  <c r="C14" i="7"/>
  <c r="C13" i="7"/>
  <c r="C12" i="7"/>
  <c r="C21" i="7" l="1"/>
  <c r="E25" i="7"/>
  <c r="E19" i="7"/>
  <c r="L43" i="3" l="1"/>
  <c r="E18" i="7"/>
  <c r="L23" i="4"/>
  <c r="E26" i="7"/>
  <c r="B12" i="7"/>
  <c r="E12" i="7"/>
  <c r="D15" i="7"/>
  <c r="B16" i="7"/>
  <c r="E16" i="7"/>
  <c r="L24" i="4" l="1"/>
  <c r="L22" i="4"/>
  <c r="M76" i="5"/>
  <c r="M75" i="5"/>
  <c r="M73" i="5"/>
  <c r="D25" i="7"/>
  <c r="D18" i="7"/>
  <c r="D19" i="7"/>
  <c r="D16" i="7"/>
  <c r="D26" i="7"/>
  <c r="P28" i="7" l="1"/>
  <c r="Q29" i="7" l="1"/>
  <c r="P29" i="7"/>
  <c r="Q28" i="7"/>
  <c r="Q26" i="7"/>
  <c r="P26" i="7"/>
  <c r="Q25" i="7"/>
  <c r="P25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O22" i="7"/>
  <c r="N22" i="7"/>
  <c r="M22" i="7"/>
  <c r="L22" i="7"/>
  <c r="K22" i="7"/>
  <c r="J22" i="7"/>
  <c r="I22" i="7"/>
  <c r="H22" i="7"/>
  <c r="G22" i="7"/>
  <c r="F22" i="7"/>
  <c r="E22" i="7"/>
  <c r="C22" i="7"/>
  <c r="B22" i="7"/>
  <c r="O21" i="7"/>
  <c r="O34" i="7" s="1"/>
  <c r="N21" i="7"/>
  <c r="N34" i="7" s="1"/>
  <c r="M21" i="7"/>
  <c r="M34" i="7" s="1"/>
  <c r="L21" i="7"/>
  <c r="L34" i="7" s="1"/>
  <c r="K21" i="7"/>
  <c r="J21" i="7"/>
  <c r="J34" i="7" s="1"/>
  <c r="I21" i="7"/>
  <c r="I34" i="7" s="1"/>
  <c r="H21" i="7"/>
  <c r="H34" i="7" s="1"/>
  <c r="G21" i="7"/>
  <c r="G34" i="7" s="1"/>
  <c r="F21" i="7"/>
  <c r="F34" i="7" s="1"/>
  <c r="E21" i="7"/>
  <c r="E34" i="7" s="1"/>
  <c r="D21" i="7"/>
  <c r="D34" i="7" s="1"/>
  <c r="C34" i="7"/>
  <c r="B21" i="7"/>
  <c r="B34" i="7" s="1"/>
  <c r="Q19" i="7"/>
  <c r="P19" i="7"/>
  <c r="Q18" i="7"/>
  <c r="P18" i="7"/>
  <c r="Q17" i="7"/>
  <c r="P17" i="7"/>
  <c r="Q15" i="7"/>
  <c r="P15" i="7"/>
  <c r="Q14" i="7"/>
  <c r="Q13" i="7"/>
  <c r="P13" i="7"/>
  <c r="K34" i="7" l="1"/>
  <c r="AB41" i="6"/>
  <c r="H35" i="7"/>
  <c r="Y23" i="4"/>
  <c r="E35" i="7"/>
  <c r="M35" i="7"/>
  <c r="Z74" i="5"/>
  <c r="Q34" i="7"/>
  <c r="L35" i="7"/>
  <c r="P34" i="7"/>
  <c r="Y41" i="6"/>
  <c r="I35" i="7"/>
  <c r="C35" i="7"/>
  <c r="G35" i="7"/>
  <c r="K35" i="7"/>
  <c r="O35" i="7"/>
  <c r="B35" i="7"/>
  <c r="F35" i="7"/>
  <c r="J35" i="7"/>
  <c r="N35" i="7"/>
  <c r="Z41" i="6"/>
  <c r="AA23" i="4"/>
  <c r="P32" i="7"/>
  <c r="Q32" i="7"/>
  <c r="Q31" i="7"/>
  <c r="P31" i="7"/>
  <c r="Q22" i="7"/>
  <c r="P21" i="7"/>
  <c r="Q21" i="7"/>
  <c r="AB74" i="5"/>
  <c r="Y74" i="5"/>
  <c r="X23" i="4"/>
  <c r="B24" i="7" l="1"/>
  <c r="E24" i="7"/>
  <c r="X41" i="3"/>
  <c r="Q35" i="7"/>
  <c r="D24" i="7"/>
  <c r="O23" i="7"/>
  <c r="O36" i="7" s="1"/>
  <c r="N23" i="7"/>
  <c r="N36" i="7" s="1"/>
  <c r="M23" i="7"/>
  <c r="M36" i="7" s="1"/>
  <c r="L23" i="7"/>
  <c r="L36" i="7" s="1"/>
  <c r="K23" i="7"/>
  <c r="J23" i="7"/>
  <c r="J36" i="7" s="1"/>
  <c r="I23" i="7"/>
  <c r="I36" i="7" s="1"/>
  <c r="H23" i="7"/>
  <c r="H36" i="7" s="1"/>
  <c r="G23" i="7"/>
  <c r="G36" i="7" s="1"/>
  <c r="F23" i="7"/>
  <c r="F36" i="7" s="1"/>
  <c r="E23" i="7"/>
  <c r="E36" i="7" s="1"/>
  <c r="D23" i="7"/>
  <c r="D36" i="7" s="1"/>
  <c r="C23" i="7"/>
  <c r="C36" i="7" s="1"/>
  <c r="B23" i="7"/>
  <c r="B36" i="7" s="1"/>
  <c r="K36" i="7" l="1"/>
  <c r="L40" i="3"/>
  <c r="L42" i="3"/>
  <c r="AA42" i="3" s="1"/>
  <c r="Y41" i="3"/>
  <c r="AA41" i="3"/>
  <c r="D12" i="7"/>
  <c r="D14" i="7"/>
  <c r="H30" i="7"/>
  <c r="L30" i="7"/>
  <c r="P24" i="7"/>
  <c r="G30" i="7"/>
  <c r="K30" i="7"/>
  <c r="O30" i="7"/>
  <c r="Q24" i="7"/>
  <c r="P36" i="7"/>
  <c r="P27" i="7"/>
  <c r="Q27" i="7"/>
  <c r="J30" i="7"/>
  <c r="E30" i="7"/>
  <c r="I30" i="7"/>
  <c r="M30" i="7"/>
  <c r="F30" i="7"/>
  <c r="N30" i="7"/>
  <c r="C30" i="7"/>
  <c r="D30" i="7"/>
  <c r="B30" i="7"/>
  <c r="Z42" i="6"/>
  <c r="AB42" i="6"/>
  <c r="Z75" i="5"/>
  <c r="AB75" i="5"/>
  <c r="Z76" i="5"/>
  <c r="AB76" i="5"/>
  <c r="Y42" i="3"/>
  <c r="X42" i="3"/>
  <c r="Y43" i="3"/>
  <c r="AA43" i="3"/>
  <c r="O20" i="7"/>
  <c r="K20" i="7"/>
  <c r="J20" i="7"/>
  <c r="Z40" i="6"/>
  <c r="AB40" i="6"/>
  <c r="Q36" i="7" l="1"/>
  <c r="Y22" i="4"/>
  <c r="P14" i="7"/>
  <c r="D22" i="7"/>
  <c r="I20" i="7"/>
  <c r="I33" i="7" s="1"/>
  <c r="N20" i="7"/>
  <c r="N33" i="7" s="1"/>
  <c r="M20" i="7"/>
  <c r="M33" i="7" s="1"/>
  <c r="H20" i="7"/>
  <c r="H33" i="7" s="1"/>
  <c r="Q30" i="7"/>
  <c r="P30" i="7"/>
  <c r="B20" i="7"/>
  <c r="L20" i="7"/>
  <c r="L33" i="7" s="1"/>
  <c r="Y40" i="6"/>
  <c r="O33" i="7"/>
  <c r="AA22" i="4"/>
  <c r="Y42" i="6"/>
  <c r="X22" i="4"/>
  <c r="Y75" i="5"/>
  <c r="Y76" i="5"/>
  <c r="K33" i="7"/>
  <c r="J33" i="7"/>
  <c r="D35" i="7" l="1"/>
  <c r="P22" i="7"/>
  <c r="P35" i="7" l="1"/>
  <c r="E20" i="7" l="1"/>
  <c r="E33" i="7" s="1"/>
  <c r="B33" i="7"/>
  <c r="C20" i="7" l="1"/>
  <c r="C33" i="7" s="1"/>
  <c r="Q16" i="7"/>
  <c r="F20" i="7"/>
  <c r="G20" i="7"/>
  <c r="G33" i="7" s="1"/>
  <c r="Z73" i="5"/>
  <c r="Y73" i="5"/>
  <c r="X43" i="3"/>
  <c r="X24" i="4"/>
  <c r="Y24" i="4"/>
  <c r="X40" i="3"/>
  <c r="Y40" i="3"/>
  <c r="P16" i="7"/>
  <c r="AA40" i="3"/>
  <c r="AB73" i="5"/>
  <c r="Q12" i="7"/>
  <c r="AA24" i="4"/>
  <c r="Q20" i="7" l="1"/>
  <c r="D20" i="7"/>
  <c r="P20" i="7" s="1"/>
  <c r="Q23" i="7"/>
  <c r="F33" i="7"/>
  <c r="P12" i="7"/>
  <c r="Q33" i="7" l="1"/>
  <c r="D33" i="7"/>
  <c r="P23" i="7"/>
  <c r="P33" i="7" l="1"/>
</calcChain>
</file>

<file path=xl/sharedStrings.xml><?xml version="1.0" encoding="utf-8"?>
<sst xmlns="http://schemas.openxmlformats.org/spreadsheetml/2006/main" count="1286" uniqueCount="637">
  <si>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</si>
  <si>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</si>
  <si>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</si>
  <si>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</si>
  <si>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</si>
  <si>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</si>
  <si>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</si>
  <si>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</si>
  <si>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</si>
  <si>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</si>
  <si>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</si>
  <si>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</si>
  <si>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</si>
  <si>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</si>
  <si>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</si>
  <si>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</si>
  <si>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</si>
  <si>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</si>
  <si>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</si>
  <si>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</si>
  <si>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</si>
  <si>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</si>
  <si>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</si>
  <si>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</si>
  <si>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</si>
  <si>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</si>
  <si>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</si>
  <si>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</si>
  <si>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</si>
  <si>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</si>
  <si>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</si>
  <si>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</si>
  <si>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</si>
  <si>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</si>
  <si>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</si>
  <si>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</si>
  <si>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</si>
  <si>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</si>
  <si>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</si>
  <si>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</si>
  <si>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</si>
  <si>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</si>
  <si>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</si>
  <si>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</si>
  <si>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</si>
  <si>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</si>
  <si>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</si>
  <si>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Lista zadań rekomendowanych do dofinansowania w ramach Rządowego Funduszu Rozwoju Dróg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</si>
  <si>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</si>
  <si>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</si>
  <si>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</si>
  <si>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</si>
  <si>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</si>
  <si>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</si>
  <si>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</si>
  <si>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</si>
  <si>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</si>
  <si>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</si>
  <si>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</si>
  <si>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</si>
  <si>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</si>
  <si>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</si>
  <si>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</si>
  <si>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</si>
  <si>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</si>
  <si>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</si>
  <si>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</si>
  <si>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</si>
  <si>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</si>
  <si>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</si>
  <si>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</si>
  <si>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</si>
  <si>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</si>
  <si>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</si>
  <si>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</si>
  <si>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</si>
  <si>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</si>
  <si>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</si>
  <si>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</si>
  <si>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</si>
  <si>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</si>
  <si>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</si>
  <si>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</si>
  <si>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</si>
  <si>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</si>
  <si>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</si>
  <si>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</si>
  <si>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</si>
  <si>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</si>
  <si>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</si>
  <si>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Województwo: Łódzkie</t>
  </si>
  <si>
    <t>137/2019</t>
  </si>
  <si>
    <t>K</t>
  </si>
  <si>
    <t>Gmina Wartkowice</t>
  </si>
  <si>
    <t>1011052</t>
  </si>
  <si>
    <t>Rozbudowa drogi gminnej Powodów Pierwszy - Łążki</t>
  </si>
  <si>
    <t>B</t>
  </si>
  <si>
    <t>08.2018 - 12.2023</t>
  </si>
  <si>
    <t>238/2019</t>
  </si>
  <si>
    <t>Gmina Wieruszów</t>
  </si>
  <si>
    <t>1018073</t>
  </si>
  <si>
    <t>Przebudowa dróg gminnych – ulica Kilińskiego, Braci Polaków, Getta Wieruszowskiego w Wieruszowie</t>
  </si>
  <si>
    <t>P</t>
  </si>
  <si>
    <t>02.2020- 01.2023</t>
  </si>
  <si>
    <t>50/2019</t>
  </si>
  <si>
    <t xml:space="preserve">Gmina Galewice </t>
  </si>
  <si>
    <t>1018032</t>
  </si>
  <si>
    <t>Przebudowa drogi gminnej nr 118325 Osiek – Galewice</t>
  </si>
  <si>
    <t>09.2020– 01.2023</t>
  </si>
  <si>
    <t>168/2019</t>
  </si>
  <si>
    <t>Gmina Dalików</t>
  </si>
  <si>
    <t>1011012</t>
  </si>
  <si>
    <t>Budowa drogi gminnej Kuciny-Kołoszyn-Zdzychów</t>
  </si>
  <si>
    <t>05.2020-01.2023</t>
  </si>
  <si>
    <t>89/2019</t>
  </si>
  <si>
    <t>Gmina Wola Krzysztoporska</t>
  </si>
  <si>
    <t>1010102</t>
  </si>
  <si>
    <t>Przebudowa  drogi gminnej nr 110457E w miejscowosci Glina w Gminie Wola Krzysztoporska</t>
  </si>
  <si>
    <t>01.2020-10.2023</t>
  </si>
  <si>
    <t>98/2019</t>
  </si>
  <si>
    <t>Gmina Skierniewice</t>
  </si>
  <si>
    <t>1015082</t>
  </si>
  <si>
    <t>ROZBUDOWA DROGI GMINNEJ W MIEJSCOWOŚCI STROBÓW</t>
  </si>
  <si>
    <t>06.2020-01.2023</t>
  </si>
  <si>
    <t>196/2020</t>
  </si>
  <si>
    <t>Gmina Pajęczno</t>
  </si>
  <si>
    <t>PRZEBUDOWA I ROZBUDOWA DRÓG GMINNYCH NA OSIEDLU MATUSOWIEC W PAJĘCZNIE - NR 109464 E UL.  TUWIMA, NR  109435 E - UL. PIŁSUDSKIEGO, NR 109423 E - UL. LESZKA CZARNEGO</t>
  </si>
  <si>
    <t>03.2021-12.2023</t>
  </si>
  <si>
    <t>76/2020</t>
  </si>
  <si>
    <t>Gmina Rząśnia</t>
  </si>
  <si>
    <t xml:space="preserve">Rozbudowa i przebudowa drogi gminnej nr 109215 E w miejscowości Biała </t>
  </si>
  <si>
    <t>02.2021-12.2023</t>
  </si>
  <si>
    <t>184/2020</t>
  </si>
  <si>
    <t>Gmina Mokrsko</t>
  </si>
  <si>
    <t>Przebudowa oraz budowa drogi gminnej nr 117059E w miejscowościach Słupsko i Mątewki, gm. Mokrsko</t>
  </si>
  <si>
    <t>72/2020</t>
  </si>
  <si>
    <t>Miasto Radomsko</t>
  </si>
  <si>
    <t>Rozbudowa ul. Żeromskiego i przebudowa ul. Reymonta od skrzyżowania z ul. Żeromskiego do posesji przy ul. Reymonta 43 w Radomsku</t>
  </si>
  <si>
    <t>01.2021-09.2023</t>
  </si>
  <si>
    <t>192/2020</t>
  </si>
  <si>
    <t>Gmina Andrespol</t>
  </si>
  <si>
    <t>Przebudowa ciągu ulic: Nowa, Bukowa, Okrężna w Justynowie i Zielonej Górze</t>
  </si>
  <si>
    <t>370/2021</t>
  </si>
  <si>
    <t>Rozbudowa drogi gminnej w miejscowości Ożarów (Lasek) wraz z budową zjazdów</t>
  </si>
  <si>
    <t>03.2022 - 12.2024</t>
  </si>
  <si>
    <t>431/2021</t>
  </si>
  <si>
    <t>Gmina Gomunice</t>
  </si>
  <si>
    <t>Przebudowa dróg gminnych - ul. Sienkiewicza, ul. Kochanowskiego i ul. Leśnej w Gomunicach wraz z budową kanalizacji deszczowej</t>
  </si>
  <si>
    <t xml:space="preserve">06.2022 - 06.2023 </t>
  </si>
  <si>
    <t>407/2021</t>
  </si>
  <si>
    <t>Gmina Czarnożyły</t>
  </si>
  <si>
    <t>Rozbudowa drogi w miejscowości Wydrzyn Kolonia</t>
  </si>
  <si>
    <t>06.2022 - 11.2023</t>
  </si>
  <si>
    <t>177/2019</t>
  </si>
  <si>
    <t>Powiat pajęczański</t>
  </si>
  <si>
    <t>1009</t>
  </si>
  <si>
    <t>"Przebudowa i rozbudowa drogi powiatowej nr 3500 E na odcinku Pajęczno- Rząśnia-Będków w miejscowości Pajęczno- Biała wraz z niezbędną infrastrukturą".</t>
  </si>
  <si>
    <t>03.2020-01.2023</t>
  </si>
  <si>
    <t>91/2019</t>
  </si>
  <si>
    <t>Budowa skrzyżowania bezkolizyjnego w ul. Brzezińskiej z linią kolejową w Nowym Bedoniu</t>
  </si>
  <si>
    <t>01.2020-01.2023</t>
  </si>
  <si>
    <t>151/2019</t>
  </si>
  <si>
    <t>Miasto Bełchatów</t>
  </si>
  <si>
    <t>Rozbudowa ulicy Zamoście w Bełchatowie wraz z odwodnieniem, oświetleniem i usunięciem kolizji oraz przebudową przejazdu kolejowo-drogowego linii Piotrków Tryb. - Zarzecze</t>
  </si>
  <si>
    <t>10.2020-01.2023</t>
  </si>
  <si>
    <t>165/2020</t>
  </si>
  <si>
    <t>PRZEBUDOWA DROGI POWIATOWEJ NR 4536E RYCHŁOCICE - GABRIELÓW</t>
  </si>
  <si>
    <t>08.2021-04.2025</t>
  </si>
  <si>
    <t>79/2020</t>
  </si>
  <si>
    <t>PRZEBUDOWA DROGI POWIATOWEJ NR 2900E TUSZYN-CZARNOCIN</t>
  </si>
  <si>
    <t>04.2021 - 09.2023</t>
  </si>
  <si>
    <t>92/2020</t>
  </si>
  <si>
    <t>"Przebudowa i rozbudowa drogi powiatowej nr 1913E Siomki-Glina od skrzyżowania z drogą powiatową nr 1500E Piotrków-Jeżów w miejscowości Siomki do skrzyżowania z drogą gminną nr 110457E w miejscowości Piaski"</t>
  </si>
  <si>
    <t>01.2021-10.2023</t>
  </si>
  <si>
    <t>105/2020</t>
  </si>
  <si>
    <t>Przebudowa ulicy Kwiatowej na odcinku od ronda im. J. Wybickiego do ul. 1-go Maja w Bełchatowie</t>
  </si>
  <si>
    <t>09.2021-09.2023</t>
  </si>
  <si>
    <t>185/2020</t>
  </si>
  <si>
    <t xml:space="preserve"> Rozbudowa drogi powiatowej nr 3101E na odcinku Bukowiec Opoczyński – Sobawiny. Etap I odcinki przez Bukowiec Opoczyński i  DW nr 726 - Sobawiny</t>
  </si>
  <si>
    <t>06.2021-09.2023</t>
  </si>
  <si>
    <t>482/2021</t>
  </si>
  <si>
    <t>Przebudowa drogi powiatowej nr 4537E odc. Skrzynno - Gromadzice i w miejscowości Gromadzice wraz z odwodnieniem</t>
  </si>
  <si>
    <t>08.2022-08.2024</t>
  </si>
  <si>
    <t>372/2021</t>
  </si>
  <si>
    <t>Rozbudowa ciągu dróg powiatowych ul. Łaska - ul. Świerkowa - ul. Jodłowa - ul. Staszica - ul. Spółdzielcza w Zduńskiej Woli w zakresie ulicy Jodłowej</t>
  </si>
  <si>
    <t>02.2022 - 10.2023</t>
  </si>
  <si>
    <t>472/2021</t>
  </si>
  <si>
    <t xml:space="preserve">Przebudowa drogi powiatowej nr 1705E Złoczew - Burzenin na odcinku od km 12+300 do km 17+545 </t>
  </si>
  <si>
    <t>156/2022</t>
  </si>
  <si>
    <t>N</t>
  </si>
  <si>
    <t>66/2022</t>
  </si>
  <si>
    <t>101/2022</t>
  </si>
  <si>
    <t>113/2022</t>
  </si>
  <si>
    <t>143/2022</t>
  </si>
  <si>
    <t>92/2022</t>
  </si>
  <si>
    <t>Miasto Piotrków Trybunalski</t>
  </si>
  <si>
    <t>103/2022</t>
  </si>
  <si>
    <t>114/2022</t>
  </si>
  <si>
    <t>133/2022</t>
  </si>
  <si>
    <t>138/2022</t>
  </si>
  <si>
    <t>140/2022</t>
  </si>
  <si>
    <t>148/2022</t>
  </si>
  <si>
    <t>41/2022</t>
  </si>
  <si>
    <t>45/2022</t>
  </si>
  <si>
    <t>51/2022</t>
  </si>
  <si>
    <t>56/2022</t>
  </si>
  <si>
    <t>W</t>
  </si>
  <si>
    <t>Miasto Skierniewice</t>
  </si>
  <si>
    <t>75/2022</t>
  </si>
  <si>
    <t>82/2022</t>
  </si>
  <si>
    <t>85/2022</t>
  </si>
  <si>
    <t>9/2022</t>
  </si>
  <si>
    <t>126/2022</t>
  </si>
  <si>
    <t>Gmina Kiełczygłów</t>
  </si>
  <si>
    <t>Przebudowa drogi powiatowej Nr 5103 E na odcinku Kołacinek - Kobylin</t>
  </si>
  <si>
    <t>06.2023 - 07.2024</t>
  </si>
  <si>
    <t>Remont odcinków dróg powiatowych na terenie Powiatu Sieradzkiego poprzez wykonanie powierzchniowego utrwalenia i wykonanie cienkich dywaników asfaltowych</t>
  </si>
  <si>
    <t>R</t>
  </si>
  <si>
    <t>05.2023 - 11.2023</t>
  </si>
  <si>
    <t>Przebudowa drogi powiatowej nr 2334E - ul. Piotrkowskiej w Łasku w zakresie przebudowy skrzyżowania przy stacji PKP w Kolumnie</t>
  </si>
  <si>
    <t>03.2023 - 04.2024</t>
  </si>
  <si>
    <t>Rozbudowa drogi powiatowej nr 4329E na odcinku granica powiatu - Unewel - Grudzeń-Kolonia. Unewel - Celestynów etap II</t>
  </si>
  <si>
    <t>Remont drogi powiatowej nr 3916E odcinek Karczów – Zagórze</t>
  </si>
  <si>
    <t xml:space="preserve">R </t>
  </si>
  <si>
    <t>06.2023 -11.2023</t>
  </si>
  <si>
    <t>Remont nawierzchni  ulic w Piotrkowie Trybunalskim: ul. Wierzejskiej – odc. 1,2 i 3 o łącznej długości ok. 3 331 m  oraz Al. Armii Krajowej od Ronda Solidarności do ul. Wojska Polskiego</t>
  </si>
  <si>
    <t>03.2023 - 12.2023</t>
  </si>
  <si>
    <t>Remont drogi powiatowej nr 4904E na odcinku od skrzyżowania Korczew - Wólka Wojsławska do skrzyżowania z drogą powiatową nr 4907E w miejscowości Suchoczasy</t>
  </si>
  <si>
    <t>04.2023 - 11.2023</t>
  </si>
  <si>
    <t>Remont drogi powiatowej 2524E na odcinku Janków - Leźnica Mała i remont drogi powiatowej 2522E na odcinku Leszno – Kotowice</t>
  </si>
  <si>
    <t>06.2023 - 11.2023</t>
  </si>
  <si>
    <t>Remont drogi powiatowej nr 4153E Soszyce - Boguszyce- (gr. pow.) Podkonice</t>
  </si>
  <si>
    <t>Remont dróg powiatowych nr 3705E, nr 3701E, nr 3730E</t>
  </si>
  <si>
    <t>06.2023 - 12.2023</t>
  </si>
  <si>
    <t>Remont drogi powiatowej nr 1920E na odc. od msc. Parzno do msc. Sromutka</t>
  </si>
  <si>
    <t>08.2023 - 12.2023</t>
  </si>
  <si>
    <t>Remont DP 4328E w ramach zadania inwestycyjnego Modernizacja DP 4328E na odcinku
od ul. Szymanówek w Tomaszowie Mazowieckim do ul. Tomanka w Smardzewicach</t>
  </si>
  <si>
    <t>Remont odcinka drogi powiatowej nr 1112E w gminie Lutomiersk i odcinka drogi powiatowej nr 3313E w gminie Dłutów</t>
  </si>
  <si>
    <t xml:space="preserve"> Remont dróg powiatowych na terenie powiatu Wieluńskiego</t>
  </si>
  <si>
    <t>08.2023 - 11.2023</t>
  </si>
  <si>
    <t>Remont drogi powiatowej 2165E Głogowiec - Niedrzew na odcinku od km 0+000 do km 5+978</t>
  </si>
  <si>
    <t>06.2023 - 09.2023</t>
  </si>
  <si>
    <t>Przebudowa ulicy Poniatowskiego</t>
  </si>
  <si>
    <t>03.2023 - 12.2024</t>
  </si>
  <si>
    <t>Odnowa nawierzchni drogi powiatowej nr 2513 E relacji Leśmierz - Maszkowice</t>
  </si>
  <si>
    <t>01.2023 - 11.2023</t>
  </si>
  <si>
    <t>Rozbudowa drogi powiatowej nr 3515E w miejscowości Strzelce Wielkie</t>
  </si>
  <si>
    <t xml:space="preserve">03.2023 - 11.2023 </t>
  </si>
  <si>
    <t>Remont drogi powiatowej nr 2119 E odc. Złaków Kościelny - Wyborów</t>
  </si>
  <si>
    <t>Remont drogi powiatowej nr 1519E w miejscowości Milejów</t>
  </si>
  <si>
    <t>04.2023- 10.2023</t>
  </si>
  <si>
    <t>Remont drogi powiatowej Nr 1929E w miejscowości Dryganek Mały</t>
  </si>
  <si>
    <t>04.2023 - 12.2023</t>
  </si>
  <si>
    <t>145/2022</t>
  </si>
  <si>
    <t>Gmina Rogów</t>
  </si>
  <si>
    <t>150/2022</t>
  </si>
  <si>
    <t xml:space="preserve">tomaszowski </t>
  </si>
  <si>
    <t>158/2022</t>
  </si>
  <si>
    <t>139/2022</t>
  </si>
  <si>
    <t>112/2022</t>
  </si>
  <si>
    <t>132/2022</t>
  </si>
  <si>
    <t xml:space="preserve">144/2022 </t>
  </si>
  <si>
    <t>57/2022</t>
  </si>
  <si>
    <t>72/2022</t>
  </si>
  <si>
    <t>99/2022</t>
  </si>
  <si>
    <t>105/2022</t>
  </si>
  <si>
    <t>Gmina Złoczew</t>
  </si>
  <si>
    <t>118/2022</t>
  </si>
  <si>
    <t>120/2022</t>
  </si>
  <si>
    <t>Gmina Paradyż</t>
  </si>
  <si>
    <t>13/2022</t>
  </si>
  <si>
    <t>135/2022</t>
  </si>
  <si>
    <t>137/2022</t>
  </si>
  <si>
    <t>141/2022</t>
  </si>
  <si>
    <t>20/2022</t>
  </si>
  <si>
    <t>54/2022</t>
  </si>
  <si>
    <t>Gmina Żarnów</t>
  </si>
  <si>
    <t>70/2022</t>
  </si>
  <si>
    <t>Gmina Klonowa</t>
  </si>
  <si>
    <t>8/2022</t>
  </si>
  <si>
    <t>90/2022</t>
  </si>
  <si>
    <t>91/2022</t>
  </si>
  <si>
    <t>93/2022</t>
  </si>
  <si>
    <t>m. Piotrków Trybunalski</t>
  </si>
  <si>
    <t>Remont drogi powiatowej Nr 2938 E w miejscowości Rogów – Wieś i Olsza</t>
  </si>
  <si>
    <t>Remont drogi powiatowej nr 2920E Budziszewice-Węgrzynowice</t>
  </si>
  <si>
    <t>Remont drogi powiatowej Nr 5101 E na odcinku Koziołki - Nagawki</t>
  </si>
  <si>
    <t xml:space="preserve">Remont dróg powiatowych nr 3712E,nr 2531E, nr 1700E </t>
  </si>
  <si>
    <t>Remont drogi powiatowej nr 3122E w miejscowości Kliny</t>
  </si>
  <si>
    <t>Remont drogi powiatowej nr 4121E Biała Rawska - Rylsk</t>
  </si>
  <si>
    <t>Remont drogi powiatowej nr 3952E ul. Piłsudskiego w Radomsku</t>
  </si>
  <si>
    <t>Przebudowa drogi powiatowej nr 2124E Oporów Kolonia – Kutno na odcinku od km 12+050 do km 12+611</t>
  </si>
  <si>
    <t>01.2023 - 10.2023</t>
  </si>
  <si>
    <t>Odnowa nawierzchni DP 5123 E wraz z włączeniem w DP 5121 E w miejscowości Ziewanice gm. Głowno</t>
  </si>
  <si>
    <t>Przebudowa drogi powiatowej nr 2933E</t>
  </si>
  <si>
    <t>Przebudowa drogi powiatowej nr 1705E Złoczew - Zwierzyniec</t>
  </si>
  <si>
    <t>10.2023 - 12.2024</t>
  </si>
  <si>
    <t>Rozbudowa drogi powiatowej nr 2914E na odcinku od ul. Zagajnikowej w Różycy do ul. Dzieci Polskich w Gałkowie Dużym</t>
  </si>
  <si>
    <t>03.2023 - 04.2025</t>
  </si>
  <si>
    <t>Remont drogi powiatowej nr 3118E na odcinku Paradyż - granica Paradyż/Sławno</t>
  </si>
  <si>
    <t>Przebudowa drogi powiatowej nr 4502E w m. Wiktorów oraz odc. Wiktorów- Naramice</t>
  </si>
  <si>
    <t>08.2023 - 11.2024</t>
  </si>
  <si>
    <t>Remont dróg powiatowych na terenie powiatu wieruszowskiego</t>
  </si>
  <si>
    <t>Przebudowa drogi powiatowej nr 4704E Wieruszów - Torzeniec na odcinku Wieruszów - Teklinów</t>
  </si>
  <si>
    <t>10.2023 - 11.2024</t>
  </si>
  <si>
    <t>Rozbudowa drogi powiatowej nr 1917E na odc. od msc. Kurnos Drugi do msc. Nowy  Świat</t>
  </si>
  <si>
    <t>08.2023 - 12.2025</t>
  </si>
  <si>
    <t>Przebudowa ulicy Wołodyjowskiego i Sadowej w Sieradzu</t>
  </si>
  <si>
    <t>05.2023 - 10.2024</t>
  </si>
  <si>
    <t>Remont drogi powiatowej nr 3120 na odcinku Żarnów - Pilichowice - Etap II</t>
  </si>
  <si>
    <t>Przebudowa ul. Czajkowskiej w Klonowej</t>
  </si>
  <si>
    <t>05.2023 - 12.2023</t>
  </si>
  <si>
    <t>Remont drogi powiatowej nr 1531E na odcinku Gościmowice I - Gościmowice II</t>
  </si>
  <si>
    <t>04.2023 - 10.2023</t>
  </si>
  <si>
    <t>Przebudowa drogi powiatowej 2500E w celu poprawy bezpieczeństwa ruchu drogowego na odcinku Jarochówek - Walew</t>
  </si>
  <si>
    <t>06.2023 - 11.2024</t>
  </si>
  <si>
    <t>Rozbudowa ciągu dróg powiatowych ul. Łaska - ul. Świerkowa - ul. Jodłowa - ul. Staszica - ul. Spółdzielcza w Zduńskiej Woli: odcinek Jodłowa - Staszica</t>
  </si>
  <si>
    <t>Rozbudowa ulicy Żeromskiego od ronda Żołnierzy Wyklętych do ronda bliźniaczego wraz z rozbudową ulicy Przedborskiej od ronda bliźniaczego do ronda Represjonowanych Politycznie Żołnierzy – Górników w Piotrkowie Trybunalskim</t>
  </si>
  <si>
    <t>01.2023 - 11.2024</t>
  </si>
  <si>
    <t>38/2022</t>
  </si>
  <si>
    <t>78/2022</t>
  </si>
  <si>
    <t>80/2022</t>
  </si>
  <si>
    <t>31/2022</t>
  </si>
  <si>
    <t>142/2022</t>
  </si>
  <si>
    <t>125/2022</t>
  </si>
  <si>
    <t>124/2022</t>
  </si>
  <si>
    <t>87/2022</t>
  </si>
  <si>
    <t>89/2022</t>
  </si>
  <si>
    <t>48/2022</t>
  </si>
  <si>
    <t>21/2022</t>
  </si>
  <si>
    <t>35/2022</t>
  </si>
  <si>
    <t>84/2022</t>
  </si>
  <si>
    <t>33/2022</t>
  </si>
  <si>
    <t>157/2022</t>
  </si>
  <si>
    <t>10/2022</t>
  </si>
  <si>
    <t>117/2022</t>
  </si>
  <si>
    <t>32/2022</t>
  </si>
  <si>
    <t>160/2022</t>
  </si>
  <si>
    <t>15/2022</t>
  </si>
  <si>
    <t>2/2022</t>
  </si>
  <si>
    <t>71/2022</t>
  </si>
  <si>
    <t>81/2022</t>
  </si>
  <si>
    <t>154/2022</t>
  </si>
  <si>
    <t>7/2022</t>
  </si>
  <si>
    <t>49/2022</t>
  </si>
  <si>
    <t>50/2022</t>
  </si>
  <si>
    <t>47/2022</t>
  </si>
  <si>
    <t>17/2022</t>
  </si>
  <si>
    <t>25/2022</t>
  </si>
  <si>
    <t>22/2022</t>
  </si>
  <si>
    <t>147/2022</t>
  </si>
  <si>
    <t>88/2022</t>
  </si>
  <si>
    <t>28/2022</t>
  </si>
  <si>
    <t>27/2022</t>
  </si>
  <si>
    <t>11/2022</t>
  </si>
  <si>
    <t>59/2022</t>
  </si>
  <si>
    <t>5/2022</t>
  </si>
  <si>
    <t>111/2022</t>
  </si>
  <si>
    <t>129/2022</t>
  </si>
  <si>
    <t>130/2022</t>
  </si>
  <si>
    <t>115/2022</t>
  </si>
  <si>
    <t>73/2022</t>
  </si>
  <si>
    <t>123/2022</t>
  </si>
  <si>
    <t>63/2022</t>
  </si>
  <si>
    <t>128/2022</t>
  </si>
  <si>
    <t>4/2022</t>
  </si>
  <si>
    <t>152/2022</t>
  </si>
  <si>
    <t>24/2022</t>
  </si>
  <si>
    <t>136/2022</t>
  </si>
  <si>
    <t>163/2022</t>
  </si>
  <si>
    <t>Gmina Brzeźnio</t>
  </si>
  <si>
    <t>Miasto Rawa Mazowiecka</t>
  </si>
  <si>
    <t>Miasto Kutno</t>
  </si>
  <si>
    <t xml:space="preserve">Gmina Ujazd </t>
  </si>
  <si>
    <t>Gmina Osjaków</t>
  </si>
  <si>
    <t xml:space="preserve">wieluński </t>
  </si>
  <si>
    <t>Gmina Drużbice</t>
  </si>
  <si>
    <t>Gmina Wierzchlas</t>
  </si>
  <si>
    <t>Gmina Moszczenica</t>
  </si>
  <si>
    <t>Gmina Opoczno</t>
  </si>
  <si>
    <t xml:space="preserve">Gmina Miasto Tomazów Mazowiecki </t>
  </si>
  <si>
    <t>Gmina Pabianice</t>
  </si>
  <si>
    <t>Gmina Białaczów</t>
  </si>
  <si>
    <t>Gmina Drzewica</t>
  </si>
  <si>
    <t>Gmina Radomsko</t>
  </si>
  <si>
    <t>Gmina Warta</t>
  </si>
  <si>
    <t>Gmina Brzeziny</t>
  </si>
  <si>
    <t xml:space="preserve">Gmina Czarnożyły </t>
  </si>
  <si>
    <t>Gmina Będków</t>
  </si>
  <si>
    <t>Gmina Kowiesy</t>
  </si>
  <si>
    <t>Gmina Grabów</t>
  </si>
  <si>
    <t xml:space="preserve">Gmina Budziszewice </t>
  </si>
  <si>
    <t>Gmina Krzyżanów</t>
  </si>
  <si>
    <t>Gmina Gidle</t>
  </si>
  <si>
    <t>Gmina Lutomiersk</t>
  </si>
  <si>
    <t>Gmina Kodrąb</t>
  </si>
  <si>
    <t>Gmina Lipce Reymontowskie</t>
  </si>
  <si>
    <t>Miasto Sieradz</t>
  </si>
  <si>
    <t>Gmina Goszczanów</t>
  </si>
  <si>
    <t>Gmina Zgierz</t>
  </si>
  <si>
    <t>Gmina Zapolice</t>
  </si>
  <si>
    <t>Gmina Ksawerów</t>
  </si>
  <si>
    <t>Gmina Biała Rawska</t>
  </si>
  <si>
    <t>Gmina Wola Krzystoporska</t>
  </si>
  <si>
    <t>Gmina Czastary</t>
  </si>
  <si>
    <t>Gmina Tuszyn</t>
  </si>
  <si>
    <t>Gmina Widawa</t>
  </si>
  <si>
    <t>Gmina Jeżów</t>
  </si>
  <si>
    <t>Gmina Aleksandrów</t>
  </si>
  <si>
    <t>Gmina Wolbórz</t>
  </si>
  <si>
    <t>Miasto i gmina Pajęczno</t>
  </si>
  <si>
    <t>Gmina i Miasto Szadek</t>
  </si>
  <si>
    <t>Gmina Rzgów</t>
  </si>
  <si>
    <t>Gmina Głowno</t>
  </si>
  <si>
    <t>Gmina Witonia</t>
  </si>
  <si>
    <t>Gmina Żytno</t>
  </si>
  <si>
    <t>Gmina Nieborów</t>
  </si>
  <si>
    <t>Gmina Zduńska Wola</t>
  </si>
  <si>
    <t xml:space="preserve">Przebudowa drogi gminnej nr 114053 E 
(ul. Poligonowa) w miejscowości Bronisławów – Brzeźnio </t>
  </si>
  <si>
    <t>05.2023 - 09.2023</t>
  </si>
  <si>
    <t>Przebudowa ulicy J. Słowackiego w Rawie Mazowieckiej na odcinku od wyniesionego przejścia dla pieszych do ul. Katowickiej wraz ze skrzyżowaniem z ul. Wyzwolenia</t>
  </si>
  <si>
    <t>Budowa ulicy Bocznej (droga nr 102565E) i ulicy Czereśniowej (droga nr 102748E) w Kutnie</t>
  </si>
  <si>
    <t>Przebudowa drogi gminnej w miejscowości Ciosny - Buków Parcel</t>
  </si>
  <si>
    <t>02.2023 - 11.2023</t>
  </si>
  <si>
    <t>07.2023 - 11.2023</t>
  </si>
  <si>
    <t>Przebudowa drogi wewnętrznej w miejscowości Drużbice wraz z infrastrukturą techniczną</t>
  </si>
  <si>
    <t>Remont drogi gminnej Nr 117256E Wierzchlas - Kraszkowice</t>
  </si>
  <si>
    <t>Przebudowa odcinka drogi gminnej w Gajkowicach, gm. Moszczenica, pow. piotrkowski, woj. Łódzkie</t>
  </si>
  <si>
    <t>05.2023 - 12.2024</t>
  </si>
  <si>
    <t>Przebudowa  ul. Wojska Polskiego w Piotrkowie Trybunalskim na odcinku od ul. Kostromskiej do Al. Armii Krajowej</t>
  </si>
  <si>
    <t>01.2023 - 12.2023</t>
  </si>
  <si>
    <t>Budowa drogi dojazdowej do nowego cmentarza od ul. Rolnej wraz z niezbędną infrastrukturą w Opocznie</t>
  </si>
  <si>
    <t>Przebudowa ul. Niemcewicza w Tomaszowie Mazowieckim - Poprawa infrastruktury drogowej</t>
  </si>
  <si>
    <t>Rozbudowa drogi gminnej nr 108278E w Hermanowie</t>
  </si>
  <si>
    <t>04.2023 - 09.2023</t>
  </si>
  <si>
    <t>Przebudowa drogi gminnej  nr 107001E w miejscowości Wąglany wraz z budową chodnika i odwodnienia, dz. nr 1119 Gmina Białaczów</t>
  </si>
  <si>
    <t>Przebudowa drogi gminnej ( Pl. Wolności -  Pl. Kościuszki - Ul.Br.Kobylańskich )</t>
  </si>
  <si>
    <t>Remont dróg gminnych w gminie Mokrsko</t>
  </si>
  <si>
    <t>04.2023  - 11.2023</t>
  </si>
  <si>
    <t>Remont ul. Południowej w m. Kietlin</t>
  </si>
  <si>
    <t>Rozbudowa ul. Sadowej w Warcie</t>
  </si>
  <si>
    <t xml:space="preserve">Przebudowa drogi gminnej Nr 106312E w miejscowości Helenów, gm. Brzeziny </t>
  </si>
  <si>
    <t>Remont drogi gminnej w miejscowości Kalinów</t>
  </si>
  <si>
    <t>Remont drogi gminnej Nr 115184E relacji Stary Wylezin – Chrzczonowice</t>
  </si>
  <si>
    <t>08.2023 - 09.2023</t>
  </si>
  <si>
    <t>Przebudowa drogi gminnej w miejscowości Odechów</t>
  </si>
  <si>
    <t>05.2023 - 07.2023</t>
  </si>
  <si>
    <t>Remont drogi gminnej nr 102019E w Gminie Krzyżanów</t>
  </si>
  <si>
    <t>01.2023 - 05.2023</t>
  </si>
  <si>
    <t>Przebudowa drogi gminnej w m. Borki, wraz ze skrzyżowaniem z drogą wewnętrzną dz. 501 obr. Gowarzów</t>
  </si>
  <si>
    <t>Remont nawierzchni drogi gminnej nr 108209E (Jeziorko) - gr. gm. Zadzim (Małyń)</t>
  </si>
  <si>
    <t>07.2023 - 09.2023</t>
  </si>
  <si>
    <t>Remont drogi gminnej w Konradowie</t>
  </si>
  <si>
    <t>Przebudowa drogi gminnej w miejscowości Drzewce</t>
  </si>
  <si>
    <t>Budowa ulicy Różanej i przebudowa ulicy Tulipanowej w Sieradzu</t>
  </si>
  <si>
    <t>05.2023 - 06.2024</t>
  </si>
  <si>
    <t>Przebudowa drogi gminnej nr 114402E Wroniawy - Lipicze</t>
  </si>
  <si>
    <t>05.2023 - 08.2023</t>
  </si>
  <si>
    <t>Przebudowa drogi wewnętrznej w miejscowości Kolonia Głowa</t>
  </si>
  <si>
    <t>Remont ul. Obrońców Westerplatte, ul. Stodolnej i ul. Wilsona w Radomsku</t>
  </si>
  <si>
    <t>03.2023 - 11.2023</t>
  </si>
  <si>
    <t>Remont drogi gminnej nr 119024E w miejscowości Swędzieniejewice, drogi gminnej nr 119014E w miejscowości Jelno oraz drogi gminnej nr 119008E w miejscowościach Marżynek i Młodawin Górny w Gminie Zapolice</t>
  </si>
  <si>
    <t>Rozbudowa ul. Żytniej w Ksawerowie</t>
  </si>
  <si>
    <t>03.2023 - 10.2023</t>
  </si>
  <si>
    <t>Remont drogi gminnej nr 113256E na odcinku Żurawia - Żurawka</t>
  </si>
  <si>
    <t>Remont dróg na terenie gminy Wola Krzysztoporska: odcinek 1-Mąkolice-Kozierogi dr nr 110453E, odcinek 2-Siomki ul. Wesoła dr nr 110489E, odcinek 3-Wola Krzysztoporska ul. Północna dr nr 110497E</t>
  </si>
  <si>
    <t>Remont nawierzchni ul. Komarowej w Rydzynkach w gm. Tuszyn</t>
  </si>
  <si>
    <t>02.2023 - 12.2023</t>
  </si>
  <si>
    <t>Przebudowa drogi w miejscowości Zabłocie</t>
  </si>
  <si>
    <t>Remont drogi w miejscowości Jeżów ul. Górna</t>
  </si>
  <si>
    <t>06.2023 - 10.2023</t>
  </si>
  <si>
    <t>Remont drogi gminnej Borowiec-Kotuszów</t>
  </si>
  <si>
    <t>Remont nawierzchni i poboczy drogi gminnej nr 110506E w Psarach</t>
  </si>
  <si>
    <t>Remont ul. Cichej w miejscowości Nowe Gajęcice, Gmina Pajęczno</t>
  </si>
  <si>
    <t>Remont ulic Parczewskiego, Krótkiej i części ulicy Ogrodowej w mieście Szadek</t>
  </si>
  <si>
    <t>Przebudowa ulicy Słonecznej w Rzgowie</t>
  </si>
  <si>
    <t>Przebudowa dróg w miejscowości Janówka w 2023 r. - etap I</t>
  </si>
  <si>
    <t>Remont drogi Nr 120529E w Bronisławowie i Karasicy (działka nr 81, obręb Bronisławów oraz działki nr 70 i 67, obręb Karasica)</t>
  </si>
  <si>
    <t>Remont odcinka drogi gminnej nr 104315E w miejscowości Nędzerzew, gmina Witonia</t>
  </si>
  <si>
    <t>Remont drogi gminnej nr 112076 E Mała Wieś gm. Żytno</t>
  </si>
  <si>
    <t>09.2023 - 10.2023</t>
  </si>
  <si>
    <t>Przebudowa ulicy Granicznej w miejscowości Bednary</t>
  </si>
  <si>
    <t>Rozbudowa dróg gminnych nr 119070E oraz 119067E na terenach miejscowości Beniaminów, Karolew i Opiesin w gminie Zduńska Wola</t>
  </si>
  <si>
    <t>60/2022</t>
  </si>
  <si>
    <t>122/2022</t>
  </si>
  <si>
    <t>110/2022</t>
  </si>
  <si>
    <t>96/2022</t>
  </si>
  <si>
    <t>77/2022</t>
  </si>
  <si>
    <t>36/2022</t>
  </si>
  <si>
    <t>39/2022</t>
  </si>
  <si>
    <t>52/2022</t>
  </si>
  <si>
    <t>26/2022</t>
  </si>
  <si>
    <t>153/2022</t>
  </si>
  <si>
    <t>161/2022</t>
  </si>
  <si>
    <t>151/2022</t>
  </si>
  <si>
    <t>162/2022</t>
  </si>
  <si>
    <t>42/2022</t>
  </si>
  <si>
    <t>79/2022</t>
  </si>
  <si>
    <t>104/2022</t>
  </si>
  <si>
    <t>95/2022</t>
  </si>
  <si>
    <t>121/2022</t>
  </si>
  <si>
    <t>116/2022</t>
  </si>
  <si>
    <t>44/2022</t>
  </si>
  <si>
    <t>34/2022</t>
  </si>
  <si>
    <t>109/2022</t>
  </si>
  <si>
    <t>30/2022</t>
  </si>
  <si>
    <t>69/2022</t>
  </si>
  <si>
    <t>146/2022</t>
  </si>
  <si>
    <t>106/2022</t>
  </si>
  <si>
    <t>119/2022</t>
  </si>
  <si>
    <t>97/2022</t>
  </si>
  <si>
    <t>6/2022</t>
  </si>
  <si>
    <t>43/2022</t>
  </si>
  <si>
    <t>65/2022</t>
  </si>
  <si>
    <t>1/2022</t>
  </si>
  <si>
    <t>134/2022</t>
  </si>
  <si>
    <t>98/2022</t>
  </si>
  <si>
    <t>68/2022</t>
  </si>
  <si>
    <t>100/2022</t>
  </si>
  <si>
    <t>107/2022</t>
  </si>
  <si>
    <t>29/2022</t>
  </si>
  <si>
    <t>61/2022</t>
  </si>
  <si>
    <t>16/2022</t>
  </si>
  <si>
    <t>55/2022</t>
  </si>
  <si>
    <t>Gmina Świnice Warckie</t>
  </si>
  <si>
    <t>Gmina Nowosolna</t>
  </si>
  <si>
    <t>Gmina Zelów</t>
  </si>
  <si>
    <t>Gmina Góra Świętej Małgorzaty</t>
  </si>
  <si>
    <t>Gmina Rozprza</t>
  </si>
  <si>
    <t>Gmina Miasto Zgierz</t>
  </si>
  <si>
    <t>Miasto i gmina Przedbórz</t>
  </si>
  <si>
    <t>Gmina Tomaszów Mazowiecki</t>
  </si>
  <si>
    <t>Gmina Krośniewice</t>
  </si>
  <si>
    <t>Gmina Ładzice</t>
  </si>
  <si>
    <t>Gmina Rzeczyca</t>
  </si>
  <si>
    <t>Gmina Domaniewice</t>
  </si>
  <si>
    <t>Gmina Cielądz</t>
  </si>
  <si>
    <t>Gmina Poddębice</t>
  </si>
  <si>
    <t>Gmina Błaszki</t>
  </si>
  <si>
    <t>Gmina Galewice</t>
  </si>
  <si>
    <t>Gmina Grabica</t>
  </si>
  <si>
    <t>Gmina Czarnocin</t>
  </si>
  <si>
    <t>Gmina Łowicz</t>
  </si>
  <si>
    <t>Gmina Kutno</t>
  </si>
  <si>
    <t>Gmina Łęczyca</t>
  </si>
  <si>
    <t>Gmina Siemkowice</t>
  </si>
  <si>
    <t>Gmina Sieradz</t>
  </si>
  <si>
    <t>Gmina Głuchów</t>
  </si>
  <si>
    <t>Gmina Wodzierady</t>
  </si>
  <si>
    <t>Gmina Uniejów</t>
  </si>
  <si>
    <t>Gmina Pątnów</t>
  </si>
  <si>
    <t>Gmina Bielawy</t>
  </si>
  <si>
    <t xml:space="preserve">Gmina Żychlin </t>
  </si>
  <si>
    <t>Gmina Sadkowice</t>
  </si>
  <si>
    <t>Gmina Regnów</t>
  </si>
  <si>
    <t>Gmina Konopnica</t>
  </si>
  <si>
    <t>Gmina Koluszki</t>
  </si>
  <si>
    <t xml:space="preserve">Miasto i Gmina Wieluń </t>
  </si>
  <si>
    <t>Miasto Łowicz</t>
  </si>
  <si>
    <t>Gmina Rokiciny</t>
  </si>
  <si>
    <t>Miasto Zduńska Wola</t>
  </si>
  <si>
    <t>Gmina Burzenin</t>
  </si>
  <si>
    <t>Remont dróg gminnych w miejscowościach: Rogów, Stemplew, Świnice Warckie</t>
  </si>
  <si>
    <t>Budowa drogi gminnej 106346E w m. Natolin</t>
  </si>
  <si>
    <t>Remont drogi gminnej w miejscowości Przecznia</t>
  </si>
  <si>
    <t xml:space="preserve">Remont dwóch dróg gminnych nr 104067E i nr 104060E na terenie Gminy Góra Świętej  Małgorzaty  </t>
  </si>
  <si>
    <t>Rozbudowa drogi gminnej w miejscowości Białocin, gmina Rozprza</t>
  </si>
  <si>
    <t>Przebudowa dróg na terenie Gminy Miasto Zgierz - ulica Sadowa w Zgierzu</t>
  </si>
  <si>
    <t>Budowa drogi gminnej Złotniki-Kazimierzów- Krzemieniew</t>
  </si>
  <si>
    <t>Remont dróg gminnych - Nr 112934E ul. Cegielniana w Przedborzu oraz Nr 112472E gr. Woj.. Świętokrzyskiego - Rzeczków - do dr. Pow. Nr 3921E (odcinek Zuzowy-Reczków)</t>
  </si>
  <si>
    <t>Rozbudowa i przebudowa dróg gminnych nr 116437E i 110530E w miejscowości Jadwigów</t>
  </si>
  <si>
    <t>05.2023 - 07.2024</t>
  </si>
  <si>
    <t>Przebudowa dróg gminnych Nr 102818E ul. Bema oraz 102819E ul. Wąska w Krośniewicach</t>
  </si>
  <si>
    <t>Remont dróg gminnych na terenie Gminy Rząśnia</t>
  </si>
  <si>
    <t>Remont dróg gminnych w Jankowicach, Stobiecku Szlacheckim i Radziechowicach Drugich</t>
  </si>
  <si>
    <t>Przebudowa drogi gminnej w miejscowościach Kanice i Wiechnowice</t>
  </si>
  <si>
    <t>Remont dróg na terenie Gminy Domaniewice</t>
  </si>
  <si>
    <t>Remont dróg gminnych w miejscowości Niemgłowy i Ossowice gm. Cielądz</t>
  </si>
  <si>
    <t>Rozbudowa ul. Polnej w miejscowości Poddębice</t>
  </si>
  <si>
    <t>Przebudowa drogi gminnej Borysławice -  w m. Borysławice i w m. Wójcice</t>
  </si>
  <si>
    <t>05.2023 - 10.2023</t>
  </si>
  <si>
    <t>Remont dróg gminnych w miejscowościach Jeziorna, Kolonia Osiek, Galewice</t>
  </si>
  <si>
    <t>Remont drogi w miejscowości Kamocin, Ostrów, od skrzyżowania z drogą wojewódzką nr 473 do obiektu mostowego w miejscowości Ostrów</t>
  </si>
  <si>
    <t>06.2023 - 08.2023</t>
  </si>
  <si>
    <t>Remont odcinków dróg nr G37 Kolonia-Zamość, G21 Grabina Wola oraz G7 Kalska Wola na terenie Gminy Czarnocin.</t>
  </si>
  <si>
    <t>Remont drogi gminnej nr 105259E w miejscowości Jastrzębia na terenie Gminy Łowicz</t>
  </si>
  <si>
    <t>07.2023 - 10.2023</t>
  </si>
  <si>
    <t>Przebudowa drogi gminnej nr 102227E i wewnętrznej (dz.ew.nr 52) w miejscowości Sieraków gm. Kutno</t>
  </si>
  <si>
    <t>Remont drogi gminnej nr 104190E (312346) na odcinku Topola Katowa - Borki, gmina Łęczyca</t>
  </si>
  <si>
    <t>Przebudowa ulicy Krasińskiego, Prusa i Mickiewicza w Siemkowicach</t>
  </si>
  <si>
    <t xml:space="preserve">Budowa drogi gminnej w miejscowości Dąbrowa Wielka </t>
  </si>
  <si>
    <t>Przebudowa drogi gminnej w m. Białynin</t>
  </si>
  <si>
    <t>01.2023 -09.2023</t>
  </si>
  <si>
    <t>Przebudowa drogi wewnętrznej w miejscowości Dobruchów, Gm. Wodzierady</t>
  </si>
  <si>
    <t>03.2023 - 09.2023</t>
  </si>
  <si>
    <t>Przebudowa drogi wewnętrznej w miejscowości Bielawska Wieś</t>
  </si>
  <si>
    <t>Przebudowa ulicy Barlickiego w Żychlinie</t>
  </si>
  <si>
    <t>Przebudowa drogi gminnej nr 113204E Kaleń - Paprotnia etap II</t>
  </si>
  <si>
    <t>08.2023 - 10.2023</t>
  </si>
  <si>
    <t>Remont drogi gminnej w miejscowości Kazimierzów</t>
  </si>
  <si>
    <t>04.2023 - 06.2023</t>
  </si>
  <si>
    <t>Przebudowa drogi gminnej nr 106264E - ul. Głównej w Gałkowie Dużym, gmina Koluszki.</t>
  </si>
  <si>
    <t>06.2023 - 11.2025</t>
  </si>
  <si>
    <t>Przebudowa dróg na terenie Gminy Gomunice - ul. Włodzimierza Łuckiego w m. Chrzanowice, ul. Wojska Polskiego i ul. Dobryszyckiej w m. Gomunice oraz drogi w m. Paciorkowizna</t>
  </si>
  <si>
    <t>03.2023 - 06.2024</t>
  </si>
  <si>
    <t>Budowa ul. Ekonomicznej i ul. Bratkówki w Łowiczu</t>
  </si>
  <si>
    <t>02.2023 - 07.2024</t>
  </si>
  <si>
    <t>Rozbudowa drogi gminnej nr 116303E Rokiciny-Kolonia  - Kolonia Łaznów (etap I) od km 0+000 do km 1+444</t>
  </si>
  <si>
    <t>05-2023 - 10.2024</t>
  </si>
  <si>
    <t>Rozbudowa ulicy Laskowej w Zduńskiej Woli</t>
  </si>
  <si>
    <t>04.2023 - 11.2024</t>
  </si>
  <si>
    <t>Przebudowa drogi gminnej Waszkowskie - Jarocice</t>
  </si>
  <si>
    <t>11*</t>
  </si>
  <si>
    <t>Przebudowa drogi wewnętrznej w miejscowości Uniejów</t>
  </si>
  <si>
    <t>Remont drogi gminnej nr 117302E Czernice - Borki Walkowskie</t>
  </si>
  <si>
    <t>Remont drogi gminnej nr 117457E w miejscowości Wydrzyn Majorat</t>
  </si>
  <si>
    <t>Remont drogi Nowe Mierzno - Nowy Rękawiec</t>
  </si>
  <si>
    <t>Przebudowa drogi gminnej nr 117158E  w miejscowości Bieniec</t>
  </si>
  <si>
    <t>Przebudowa drogi wewnętrznej na dz. ewid. 873/1 oraz 874/1  obr. Rychłocice</t>
  </si>
  <si>
    <t xml:space="preserve">Przebudowa skrzyżowania ul. Sieradzkiej DK 45 z ul. Ciepłowniczą wraz z budową ul. Podchorążych w celu poprawy bezpieczeństwa drogowego i dostępności komunikacyjnej terenów mieszkaniowych, przemysłowych i usługowych w gminie Wieluń 
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</si>
  <si>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2023</t>
    </r>
  </si>
  <si>
    <t>Remont dróg gminnych w miejscowościach Jaworek i Stępna</t>
  </si>
  <si>
    <t>203/2019</t>
  </si>
  <si>
    <t>1020031</t>
  </si>
  <si>
    <t>Przebudowa dróg na terenie Gminy Miasto Zgierz - ul. Proboszczewice, ul. Boczna</t>
  </si>
  <si>
    <t>07.2020-03.2023</t>
  </si>
  <si>
    <t>1001011</t>
  </si>
  <si>
    <t>1006022</t>
  </si>
  <si>
    <t>1009022</t>
  </si>
  <si>
    <t>04.2023 - 05.2024</t>
  </si>
  <si>
    <t>03.2023 - 06.2025</t>
  </si>
  <si>
    <t>1014113</t>
  </si>
  <si>
    <t>1007082</t>
  </si>
  <si>
    <t>1014072</t>
  </si>
  <si>
    <t>1021052</t>
  </si>
  <si>
    <t>1007052</t>
  </si>
  <si>
    <t>70*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</si>
</sst>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_-* #,##0.00_-;\-* #,##0.00_-;_-* &quot;-&quot;??_-;_-@_-"/>
    <numFmt numFmtId="165" formatCode="0.0000"/>
    <numFmt numFmtId="166" formatCode="#,##0.00\ &quot;zł&quot;"/>
    <numFmt numFmtId="167" formatCode="#,##0.000"/>
    <numFmt numFmtId="168" formatCode="0.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167" fontId="24" fillId="2" borderId="1" xfId="0" applyNumberFormat="1" applyFont="1" applyFill="1" applyBorder="1" applyAlignment="1">
      <alignment horizontal="center" vertical="center"/>
    </xf>
    <xf numFmtId="9" fontId="24" fillId="2" borderId="1" xfId="0" applyNumberFormat="1" applyFont="1" applyFill="1" applyBorder="1" applyAlignment="1">
      <alignment horizontal="center" vertical="center"/>
    </xf>
    <xf numFmtId="167" fontId="25" fillId="2" borderId="1" xfId="0" applyNumberFormat="1" applyFont="1" applyFill="1" applyBorder="1" applyAlignment="1">
      <alignment horizontal="center" vertical="center"/>
    </xf>
    <xf numFmtId="9" fontId="25" fillId="2" borderId="1" xfId="0" applyNumberFormat="1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66" fontId="13" fillId="5" borderId="28" xfId="0" applyNumberFormat="1" applyFont="1" applyFill="1" applyBorder="1" applyAlignment="1">
      <alignment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3" fillId="4" borderId="28" xfId="0" applyFont="1" applyFill="1" applyBorder="1" applyAlignment="1">
      <alignment vertical="center"/>
    </xf>
    <xf numFmtId="0" fontId="13" fillId="4" borderId="29" xfId="0" applyNumberFormat="1" applyFont="1" applyFill="1" applyBorder="1" applyAlignment="1">
      <alignment vertical="center"/>
    </xf>
    <xf numFmtId="166" fontId="13" fillId="4" borderId="5" xfId="0" applyNumberFormat="1" applyFont="1" applyFill="1" applyBorder="1" applyAlignment="1">
      <alignment vertical="center"/>
    </xf>
    <xf numFmtId="166" fontId="13" fillId="4" borderId="8" xfId="0" applyNumberFormat="1" applyFont="1" applyFill="1" applyBorder="1" applyAlignment="1">
      <alignment vertical="center"/>
    </xf>
    <xf numFmtId="166" fontId="13" fillId="4" borderId="29" xfId="0" applyNumberFormat="1" applyFont="1" applyFill="1" applyBorder="1" applyAlignment="1">
      <alignment vertical="center"/>
    </xf>
    <xf numFmtId="166" fontId="13" fillId="4" borderId="30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wrapText="1" shrinkToFi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" fontId="25" fillId="2" borderId="1" xfId="0" applyNumberFormat="1" applyFont="1" applyFill="1" applyBorder="1" applyAlignment="1">
      <alignment horizontal="right" vertical="center"/>
    </xf>
    <xf numFmtId="4" fontId="24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24" fillId="2" borderId="1" xfId="0" applyNumberFormat="1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31" fillId="0" borderId="0" xfId="0" applyFont="1"/>
    <xf numFmtId="0" fontId="31" fillId="0" borderId="0" xfId="0" applyFont="1" applyAlignment="1">
      <alignment vertical="center"/>
    </xf>
    <xf numFmtId="4" fontId="18" fillId="7" borderId="0" xfId="0" applyNumberFormat="1" applyFont="1" applyFill="1" applyAlignment="1">
      <alignment vertical="center"/>
    </xf>
    <xf numFmtId="0" fontId="18" fillId="7" borderId="0" xfId="0" applyFont="1" applyFill="1" applyAlignment="1">
      <alignment vertical="center"/>
    </xf>
    <xf numFmtId="0" fontId="31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/>
    <xf numFmtId="164" fontId="0" fillId="0" borderId="0" xfId="5" applyFont="1" applyFill="1" applyBorder="1" applyAlignment="1">
      <alignment vertical="center"/>
    </xf>
    <xf numFmtId="164" fontId="0" fillId="0" borderId="0" xfId="5" applyFont="1" applyBorder="1" applyAlignment="1">
      <alignment vertical="center"/>
    </xf>
    <xf numFmtId="164" fontId="0" fillId="0" borderId="0" xfId="5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167" fontId="27" fillId="2" borderId="1" xfId="0" applyNumberFormat="1" applyFont="1" applyFill="1" applyBorder="1" applyAlignment="1">
      <alignment vertical="center"/>
    </xf>
    <xf numFmtId="165" fontId="27" fillId="2" borderId="1" xfId="0" applyNumberFormat="1" applyFont="1" applyFill="1" applyBorder="1" applyAlignment="1">
      <alignment vertical="center" wrapText="1"/>
    </xf>
    <xf numFmtId="4" fontId="28" fillId="2" borderId="2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9" fontId="27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9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9" fontId="18" fillId="2" borderId="0" xfId="2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horizontal="left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167" fontId="21" fillId="2" borderId="1" xfId="0" applyNumberFormat="1" applyFont="1" applyFill="1" applyBorder="1" applyAlignment="1">
      <alignment horizontal="right" vertical="center"/>
    </xf>
    <xf numFmtId="165" fontId="21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27" fillId="2" borderId="1" xfId="0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9" fontId="34" fillId="2" borderId="1" xfId="0" applyNumberFormat="1" applyFont="1" applyFill="1" applyBorder="1" applyAlignment="1">
      <alignment horizontal="right" vertical="center" wrapText="1"/>
    </xf>
    <xf numFmtId="9" fontId="29" fillId="2" borderId="1" xfId="0" applyNumberFormat="1" applyFont="1" applyFill="1" applyBorder="1" applyAlignment="1">
      <alignment horizontal="right" vertical="center" wrapText="1"/>
    </xf>
    <xf numFmtId="165" fontId="21" fillId="2" borderId="1" xfId="0" applyNumberFormat="1" applyFont="1" applyFill="1" applyBorder="1" applyAlignment="1">
      <alignment horizontal="right" vertical="center" wrapText="1"/>
    </xf>
    <xf numFmtId="49" fontId="27" fillId="2" borderId="5" xfId="0" applyNumberFormat="1" applyFont="1" applyFill="1" applyBorder="1" applyAlignment="1">
      <alignment horizontal="left" vertical="center" wrapText="1"/>
    </xf>
    <xf numFmtId="49" fontId="27" fillId="2" borderId="8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 wrapText="1"/>
    </xf>
    <xf numFmtId="167" fontId="27" fillId="2" borderId="1" xfId="0" applyNumberFormat="1" applyFont="1" applyFill="1" applyBorder="1" applyAlignment="1">
      <alignment horizontal="right" vertical="center"/>
    </xf>
    <xf numFmtId="165" fontId="27" fillId="2" borderId="1" xfId="0" applyNumberFormat="1" applyFont="1" applyFill="1" applyBorder="1" applyAlignment="1">
      <alignment horizontal="right" vertical="center" wrapText="1"/>
    </xf>
    <xf numFmtId="4" fontId="28" fillId="2" borderId="1" xfId="0" applyNumberFormat="1" applyFont="1" applyFill="1" applyBorder="1" applyAlignment="1">
      <alignment horizontal="right" vertical="center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right" vertical="center" wrapText="1"/>
    </xf>
    <xf numFmtId="4" fontId="18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4" fontId="31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 wrapText="1" shrinkToFit="1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9" fillId="2" borderId="1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righ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4" fontId="33" fillId="2" borderId="5" xfId="0" applyNumberFormat="1" applyFont="1" applyFill="1" applyBorder="1" applyAlignment="1">
      <alignment horizontal="right" vertical="center" wrapText="1"/>
    </xf>
    <xf numFmtId="167" fontId="21" fillId="2" borderId="5" xfId="0" applyNumberFormat="1" applyFont="1" applyFill="1" applyBorder="1" applyAlignment="1">
      <alignment vertical="center"/>
    </xf>
    <xf numFmtId="165" fontId="21" fillId="2" borderId="5" xfId="0" applyNumberFormat="1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4" fontId="7" fillId="2" borderId="8" xfId="0" applyNumberFormat="1" applyFont="1" applyFill="1" applyBorder="1" applyAlignment="1">
      <alignment vertical="center"/>
    </xf>
    <xf numFmtId="9" fontId="29" fillId="2" borderId="5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32" fillId="2" borderId="1" xfId="0" applyNumberFormat="1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</cellXfs>
  <cellStyles count="6">
    <cellStyle name="Dziesiętny" xfId="5" builtinId="3"/>
    <cellStyle name="Dziesiętny 2" xfId="4" xr:uid="{00000000-0005-0000-0000-000001000000}"/>
    <cellStyle name="Normalny" xfId="0" builtinId="0"/>
    <cellStyle name="Normalny 2" xfId="3" xr:uid="{00000000-0005-0000-0000-000003000000}"/>
    <cellStyle name="Normalny 3" xfId="1" xr:uid="{00000000-0005-0000-0000-000004000000}"/>
    <cellStyle name="Procentowy 2" xfId="2" xr:uid="{00000000-0005-0000-0000-0000050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8"/>
  <sheetViews>
    <sheetView tabSelected="1" view="pageBreakPreview" topLeftCell="A7" zoomScale="90" zoomScaleNormal="100" zoomScaleSheetLayoutView="90" workbookViewId="0">
      <selection activeCell="D23" sqref="D23"/>
    </sheetView>
  </sheetViews>
  <sheetFormatPr defaultColWidth="9.140625" defaultRowHeight="15" x14ac:dyDescent="0.25"/>
  <cols>
    <col min="1" max="1" width="32.140625" style="14" customWidth="1"/>
    <col min="2" max="2" width="10.7109375" style="14" customWidth="1"/>
    <col min="3" max="5" width="20.7109375" style="14" customWidth="1"/>
    <col min="6" max="15" width="15.7109375" style="14" customWidth="1"/>
    <col min="16" max="16" width="9.140625" style="14"/>
    <col min="17" max="17" width="11.7109375" style="14" bestFit="1" customWidth="1"/>
    <col min="18" max="18" width="12" style="3" bestFit="1" customWidth="1"/>
    <col min="19" max="16384" width="9.140625" style="3"/>
  </cols>
  <sheetData>
    <row r="1" spans="1:24" s="10" customFormat="1" ht="35.25" customHeight="1" thickBot="1" x14ac:dyDescent="0.35">
      <c r="A1" s="7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</row>
    <row r="2" spans="1:24" x14ac:dyDescent="0.25">
      <c r="A2" s="11"/>
      <c r="B2" s="11"/>
      <c r="C2" s="11"/>
      <c r="D2" s="11"/>
      <c r="E2" s="11"/>
      <c r="F2" s="278" t="s">
        <v>18</v>
      </c>
      <c r="G2" s="279"/>
      <c r="H2" s="279"/>
      <c r="I2" s="279"/>
      <c r="J2" s="279"/>
      <c r="K2" s="279"/>
      <c r="L2" s="279"/>
      <c r="M2" s="279"/>
      <c r="N2" s="280"/>
      <c r="O2" s="11"/>
      <c r="P2" s="11"/>
      <c r="Q2" s="11"/>
      <c r="R2" s="12"/>
      <c r="S2" s="12"/>
      <c r="T2" s="12"/>
      <c r="U2" s="12"/>
      <c r="V2" s="12"/>
      <c r="W2" s="12"/>
      <c r="X2" s="12"/>
    </row>
    <row r="3" spans="1:24" x14ac:dyDescent="0.25">
      <c r="A3" s="13"/>
      <c r="B3" s="11"/>
      <c r="C3" s="11"/>
      <c r="D3" s="11"/>
      <c r="E3" s="11"/>
      <c r="F3" s="281"/>
      <c r="G3" s="282"/>
      <c r="H3" s="282"/>
      <c r="I3" s="282"/>
      <c r="J3" s="282"/>
      <c r="K3" s="282"/>
      <c r="L3" s="282"/>
      <c r="M3" s="282"/>
      <c r="N3" s="283"/>
      <c r="X3" s="12"/>
    </row>
    <row r="4" spans="1:24" x14ac:dyDescent="0.25">
      <c r="A4" s="15" t="s">
        <v>620</v>
      </c>
      <c r="B4" s="16"/>
      <c r="C4" s="16"/>
      <c r="D4" s="16"/>
      <c r="E4" s="16"/>
      <c r="F4" s="281"/>
      <c r="G4" s="282"/>
      <c r="H4" s="282"/>
      <c r="I4" s="282"/>
      <c r="J4" s="282"/>
      <c r="K4" s="282"/>
      <c r="L4" s="282"/>
      <c r="M4" s="282"/>
      <c r="N4" s="283"/>
      <c r="X4" s="17"/>
    </row>
    <row r="5" spans="1:24" x14ac:dyDescent="0.25">
      <c r="A5" s="16"/>
      <c r="B5" s="16"/>
      <c r="C5" s="16"/>
      <c r="D5" s="16"/>
      <c r="E5" s="16"/>
      <c r="F5" s="281"/>
      <c r="G5" s="282"/>
      <c r="H5" s="282"/>
      <c r="I5" s="282"/>
      <c r="J5" s="282"/>
      <c r="K5" s="282"/>
      <c r="L5" s="282"/>
      <c r="M5" s="282"/>
      <c r="N5" s="283"/>
      <c r="X5" s="12"/>
    </row>
    <row r="6" spans="1:24" x14ac:dyDescent="0.25">
      <c r="A6" s="15" t="s">
        <v>90</v>
      </c>
      <c r="B6" s="16"/>
      <c r="C6" s="16"/>
      <c r="D6" s="16"/>
      <c r="E6" s="16"/>
      <c r="F6" s="281"/>
      <c r="G6" s="282"/>
      <c r="H6" s="282"/>
      <c r="I6" s="282"/>
      <c r="J6" s="282"/>
      <c r="K6" s="282"/>
      <c r="L6" s="282"/>
      <c r="M6" s="282"/>
      <c r="N6" s="283"/>
      <c r="X6" s="17"/>
    </row>
    <row r="7" spans="1:24" ht="15.75" thickBot="1" x14ac:dyDescent="0.3">
      <c r="A7" s="16"/>
      <c r="B7" s="16"/>
      <c r="C7" s="16"/>
      <c r="D7" s="16"/>
      <c r="E7" s="16"/>
      <c r="F7" s="284" t="s">
        <v>19</v>
      </c>
      <c r="G7" s="285"/>
      <c r="H7" s="285"/>
      <c r="I7" s="285"/>
      <c r="J7" s="285"/>
      <c r="K7" s="285"/>
      <c r="L7" s="285"/>
      <c r="M7" s="285"/>
      <c r="N7" s="286"/>
      <c r="X7" s="12"/>
    </row>
    <row r="8" spans="1:24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X8" s="12"/>
    </row>
    <row r="9" spans="1:24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X9" s="12"/>
    </row>
    <row r="10" spans="1:24" ht="20.100000000000001" customHeight="1" x14ac:dyDescent="0.25">
      <c r="A10" s="287" t="s">
        <v>1</v>
      </c>
      <c r="B10" s="289" t="s">
        <v>35</v>
      </c>
      <c r="C10" s="291" t="s">
        <v>20</v>
      </c>
      <c r="D10" s="293" t="s">
        <v>21</v>
      </c>
      <c r="E10" s="295" t="s">
        <v>22</v>
      </c>
      <c r="F10" s="66"/>
      <c r="G10" s="53"/>
      <c r="H10" s="54"/>
      <c r="I10" s="53"/>
      <c r="J10" s="54" t="s">
        <v>12</v>
      </c>
      <c r="K10" s="53"/>
      <c r="L10" s="53"/>
      <c r="M10" s="53"/>
      <c r="N10" s="54"/>
      <c r="O10" s="55"/>
      <c r="P10" s="31"/>
      <c r="Q10" s="31"/>
      <c r="R10" s="2"/>
      <c r="S10" s="2"/>
      <c r="T10" s="2"/>
      <c r="U10" s="2"/>
      <c r="X10" s="12"/>
    </row>
    <row r="11" spans="1:24" s="1" customFormat="1" ht="20.100000000000001" customHeight="1" thickBot="1" x14ac:dyDescent="0.3">
      <c r="A11" s="288"/>
      <c r="B11" s="290"/>
      <c r="C11" s="292"/>
      <c r="D11" s="294"/>
      <c r="E11" s="296"/>
      <c r="F11" s="72">
        <v>2019</v>
      </c>
      <c r="G11" s="73">
        <v>2020</v>
      </c>
      <c r="H11" s="73">
        <v>2021</v>
      </c>
      <c r="I11" s="73">
        <v>2022</v>
      </c>
      <c r="J11" s="73">
        <v>2023</v>
      </c>
      <c r="K11" s="73">
        <v>2024</v>
      </c>
      <c r="L11" s="73">
        <v>2025</v>
      </c>
      <c r="M11" s="73">
        <v>2026</v>
      </c>
      <c r="N11" s="73">
        <v>2027</v>
      </c>
      <c r="O11" s="74">
        <v>2028</v>
      </c>
      <c r="P11" s="18"/>
      <c r="Q11" s="18"/>
      <c r="R11" s="18"/>
      <c r="S11" s="18"/>
      <c r="T11" s="18"/>
      <c r="U11" s="18"/>
      <c r="V11" s="19"/>
      <c r="W11" s="19"/>
      <c r="X11" s="19"/>
    </row>
    <row r="12" spans="1:24" ht="39.950000000000003" customHeight="1" thickTop="1" x14ac:dyDescent="0.25">
      <c r="A12" s="76" t="s">
        <v>37</v>
      </c>
      <c r="B12" s="77">
        <f>COUNTIF('pow podst'!K3:K39,"&gt;0")</f>
        <v>37</v>
      </c>
      <c r="C12" s="78">
        <f>SUM('pow podst'!J3:J39)</f>
        <v>215965864.84999999</v>
      </c>
      <c r="D12" s="79">
        <f>SUM('pow podst'!L3:L39)</f>
        <v>79271134.219999999</v>
      </c>
      <c r="E12" s="80">
        <f>SUM('pow podst'!K3:K39)</f>
        <v>136694730.63</v>
      </c>
      <c r="F12" s="81">
        <f>SUM('pow podst'!N3:N39)</f>
        <v>0</v>
      </c>
      <c r="G12" s="78">
        <f>SUM('pow podst'!O3:O39)</f>
        <v>26200</v>
      </c>
      <c r="H12" s="78">
        <f>SUM('pow podst'!P3:P39)</f>
        <v>4807225.9000000004</v>
      </c>
      <c r="I12" s="78">
        <f>SUM('pow podst'!Q3:Q39)</f>
        <v>14127286.5</v>
      </c>
      <c r="J12" s="78">
        <f>SUM('pow podst'!R3:R39)</f>
        <v>82736815.030000001</v>
      </c>
      <c r="K12" s="78">
        <f>SUM('pow podst'!S3:S39)</f>
        <v>32606477.600000001</v>
      </c>
      <c r="L12" s="78">
        <f>SUM('pow podst'!T3:T39)</f>
        <v>2390725.6</v>
      </c>
      <c r="M12" s="78">
        <f>SUM('pow podst'!U3:U39)</f>
        <v>0</v>
      </c>
      <c r="N12" s="78">
        <f>SUM('pow podst'!V3:V39)</f>
        <v>0</v>
      </c>
      <c r="O12" s="82">
        <f>SUM('pow podst'!W3:W39)</f>
        <v>0</v>
      </c>
      <c r="P12" s="20" t="b">
        <f>C12=(D12+E12)</f>
        <v>1</v>
      </c>
      <c r="Q12" s="40" t="b">
        <f>E12=SUM(F12:O12)</f>
        <v>1</v>
      </c>
      <c r="R12" s="21"/>
      <c r="S12" s="21"/>
      <c r="T12" s="22"/>
      <c r="U12" s="22"/>
      <c r="V12" s="23"/>
      <c r="W12" s="12"/>
      <c r="X12" s="12"/>
    </row>
    <row r="13" spans="1:24" ht="39.950000000000003" customHeight="1" x14ac:dyDescent="0.25">
      <c r="A13" s="83" t="s">
        <v>38</v>
      </c>
      <c r="B13" s="131">
        <f>COUNTIF('pow podst'!C3:C39,"K")</f>
        <v>11</v>
      </c>
      <c r="C13" s="132">
        <f>SUMIF('pow podst'!C3:C39,"K",'pow podst'!J3:J39)</f>
        <v>122753912.84999999</v>
      </c>
      <c r="D13" s="133">
        <f>SUMIF('pow podst'!C3:C39,"K",'pow podst'!L3:L39)</f>
        <v>34209476.620000005</v>
      </c>
      <c r="E13" s="44">
        <f>SUMIF('pow podst'!C3:C39,"K",'pow podst'!K3:K39)</f>
        <v>88544436.230000004</v>
      </c>
      <c r="F13" s="140">
        <f>SUMIF('pow podst'!C3:C39,"K",'pow podst'!N3:N39)</f>
        <v>0</v>
      </c>
      <c r="G13" s="132">
        <f>SUMIF('pow podst'!C3:C39,"K",'pow podst'!O3:O39)</f>
        <v>26200</v>
      </c>
      <c r="H13" s="132">
        <f>SUMIF('pow podst'!C3:C39,"K",'pow podst'!P3:P39)</f>
        <v>4807225.9000000004</v>
      </c>
      <c r="I13" s="132">
        <f>SUMIF('pow podst'!C3:C39,"K",'pow podst'!Q3:Q39)</f>
        <v>14127286.5</v>
      </c>
      <c r="J13" s="132">
        <f>SUMIF('pow podst'!C3:C39,"K",'pow podst'!R3:R39)</f>
        <v>44689603.629999995</v>
      </c>
      <c r="K13" s="132">
        <f>SUMIF('pow podst'!C3:C39,"K",'pow podst'!S3:S39)</f>
        <v>22503394.600000001</v>
      </c>
      <c r="L13" s="132">
        <f>SUMIF('pow podst'!C3:C39,"K",'pow podst'!T3:T39)</f>
        <v>2390725.6</v>
      </c>
      <c r="M13" s="132">
        <f>SUMIF('pow podst'!C3:C39,"K",'pow podst'!U3:U39)</f>
        <v>0</v>
      </c>
      <c r="N13" s="132">
        <f>SUMIF('pow podst'!C3:C39,"K",'pow podst'!V3:V39)</f>
        <v>0</v>
      </c>
      <c r="O13" s="141">
        <f>SUMIF('pow podst'!C3:C39,"K",'pow podst'!W3:W39)</f>
        <v>0</v>
      </c>
      <c r="P13" s="20" t="b">
        <f t="shared" ref="P13:P22" si="0">C13=(D13+E13)</f>
        <v>1</v>
      </c>
      <c r="Q13" s="40" t="b">
        <f t="shared" ref="Q13:Q19" si="1">E13=SUM(F13:O13)</f>
        <v>1</v>
      </c>
      <c r="R13" s="21"/>
      <c r="S13" s="21"/>
      <c r="T13" s="22"/>
      <c r="U13" s="22"/>
      <c r="V13" s="23"/>
      <c r="W13" s="12"/>
      <c r="X13" s="12"/>
    </row>
    <row r="14" spans="1:24" ht="39.950000000000003" customHeight="1" x14ac:dyDescent="0.25">
      <c r="A14" s="84" t="s">
        <v>39</v>
      </c>
      <c r="B14" s="134">
        <f>COUNTIF('pow podst'!C3:C39,"N")</f>
        <v>22</v>
      </c>
      <c r="C14" s="135">
        <f>SUMIF('pow podst'!C3:C39,"N",'pow podst'!J3:J39)</f>
        <v>71498185</v>
      </c>
      <c r="D14" s="136">
        <f>SUMIF('pow podst'!C3:C39,"N",'pow podst'!L3:L39)</f>
        <v>34204772.600000001</v>
      </c>
      <c r="E14" s="43">
        <f>SUMIF('pow podst'!C3:C39,"N",'pow podst'!K3:K39)</f>
        <v>37293412.400000006</v>
      </c>
      <c r="F14" s="142">
        <f>SUMIF('pow podst'!C3:C39,"N",'pow podst'!N3:N39)</f>
        <v>0</v>
      </c>
      <c r="G14" s="135">
        <f>SUMIF('pow podst'!C3:C39,"N",'pow podst'!O3:O39)</f>
        <v>0</v>
      </c>
      <c r="H14" s="135">
        <f>SUMIF('pow podst'!C3:C39,"N",'pow podst'!P3:P39)</f>
        <v>0</v>
      </c>
      <c r="I14" s="135">
        <f>SUMIF('pow podst'!C3:C39,"N",'pow podst'!Q3:Q39)</f>
        <v>0</v>
      </c>
      <c r="J14" s="135">
        <f>SUMIF('pow podst'!C3:C39,"N",'pow podst'!R3:R39)</f>
        <v>37293412.400000006</v>
      </c>
      <c r="K14" s="135">
        <f>SUMIF('pow podst'!C3:C39,"N",'pow podst'!S3:S39)</f>
        <v>0</v>
      </c>
      <c r="L14" s="135">
        <f>SUMIF('pow podst'!C3:C39,"N",'pow podst'!T3:T39)</f>
        <v>0</v>
      </c>
      <c r="M14" s="135">
        <f>SUMIF('pow podst'!C3:C39,"N",'pow podst'!U3:U39)</f>
        <v>0</v>
      </c>
      <c r="N14" s="135">
        <f>SUMIF('pow podst'!C3:C39,"N",'pow podst'!V3:V39)</f>
        <v>0</v>
      </c>
      <c r="O14" s="143">
        <f>SUMIF('pow podst'!C3:C39,"N",'pow podst'!W3:W39)</f>
        <v>0</v>
      </c>
      <c r="P14" s="20" t="b">
        <f t="shared" si="0"/>
        <v>1</v>
      </c>
      <c r="Q14" s="40" t="b">
        <f t="shared" si="1"/>
        <v>1</v>
      </c>
      <c r="R14" s="21"/>
      <c r="S14" s="21"/>
      <c r="T14" s="22"/>
      <c r="U14" s="22"/>
      <c r="V14" s="23"/>
      <c r="W14" s="12"/>
      <c r="X14" s="12"/>
    </row>
    <row r="15" spans="1:24" ht="39.950000000000003" customHeight="1" thickBot="1" x14ac:dyDescent="0.3">
      <c r="A15" s="85" t="s">
        <v>40</v>
      </c>
      <c r="B15" s="137">
        <f>COUNTIF('pow podst'!C3:C39,"W")</f>
        <v>4</v>
      </c>
      <c r="C15" s="138">
        <f>SUMIF('pow podst'!C3:C39,"W",'pow podst'!J3:J39)</f>
        <v>21713767</v>
      </c>
      <c r="D15" s="139">
        <f>SUMIF('pow podst'!C3:C39,"W",'pow podst'!L3:L39)</f>
        <v>10856885</v>
      </c>
      <c r="E15" s="86">
        <f>SUMIF('pow podst'!C3:C39,"W",'pow podst'!K3:K39)</f>
        <v>10856882</v>
      </c>
      <c r="F15" s="144">
        <f>SUMIF('pow podst'!C3:C39,"W",'pow podst'!N3:N39)</f>
        <v>0</v>
      </c>
      <c r="G15" s="138">
        <f>SUMIF('pow podst'!C3:C39,"W",'pow podst'!O3:O39)</f>
        <v>0</v>
      </c>
      <c r="H15" s="138">
        <f>SUMIF('pow podst'!C3:C39,"W",'pow podst'!P3:P39)</f>
        <v>0</v>
      </c>
      <c r="I15" s="138">
        <f>SUMIF('pow podst'!C3:C39,"W",'pow podst'!Q3:Q39)</f>
        <v>0</v>
      </c>
      <c r="J15" s="138">
        <f>SUMIF('pow podst'!C3:C39,"W",'pow podst'!R3:R39)</f>
        <v>753799</v>
      </c>
      <c r="K15" s="138">
        <f>SUMIF('pow podst'!C3:C39,"W",'pow podst'!S3:S39)</f>
        <v>10103083</v>
      </c>
      <c r="L15" s="138">
        <f>SUMIF('pow podst'!C3:C39,"W",'pow podst'!T3:T39)</f>
        <v>0</v>
      </c>
      <c r="M15" s="138">
        <f>SUMIF('pow podst'!C3:C39,"W",'pow podst'!U3:U39)</f>
        <v>0</v>
      </c>
      <c r="N15" s="138">
        <f>SUMIF('pow podst'!C3:C39,"W",'pow podst'!V3:V39)</f>
        <v>0</v>
      </c>
      <c r="O15" s="145">
        <f>SUMIF('pow podst'!C3:C39,"W",'pow podst'!W3:W39)</f>
        <v>0</v>
      </c>
      <c r="P15" s="20" t="b">
        <f t="shared" si="0"/>
        <v>1</v>
      </c>
      <c r="Q15" s="40" t="b">
        <f t="shared" si="1"/>
        <v>1</v>
      </c>
      <c r="R15" s="21"/>
      <c r="S15" s="21"/>
      <c r="T15" s="22"/>
      <c r="U15" s="22"/>
      <c r="V15" s="23"/>
      <c r="W15" s="12"/>
      <c r="X15" s="12"/>
    </row>
    <row r="16" spans="1:24" ht="39.950000000000003" customHeight="1" thickTop="1" x14ac:dyDescent="0.25">
      <c r="A16" s="76" t="s">
        <v>41</v>
      </c>
      <c r="B16" s="77">
        <f>COUNTIF('gm podst'!L3:L72,"&gt;0")</f>
        <v>70</v>
      </c>
      <c r="C16" s="78">
        <f>SUM('gm podst'!K3:K72)</f>
        <v>176744426.53999999</v>
      </c>
      <c r="D16" s="79">
        <f>SUM('gm podst'!M3:M72)</f>
        <v>88378508.420000017</v>
      </c>
      <c r="E16" s="80">
        <f>SUM('gm podst'!L3:L72)</f>
        <v>88365918.11999999</v>
      </c>
      <c r="F16" s="146">
        <f>SUM('gm podst'!O3:O72)</f>
        <v>50230</v>
      </c>
      <c r="G16" s="147">
        <f>SUM('gm podst'!P3:P72)</f>
        <v>89355</v>
      </c>
      <c r="H16" s="147">
        <f>SUM('gm podst'!Q3:Q72)</f>
        <v>2489113.39</v>
      </c>
      <c r="I16" s="147">
        <f>SUM('gm podst'!R3:R72)</f>
        <v>9086825.7199999988</v>
      </c>
      <c r="J16" s="147">
        <f>SUM('gm podst'!S3:S72)</f>
        <v>70586187.010000005</v>
      </c>
      <c r="K16" s="147">
        <f>SUM('gm podst'!T3:T72)</f>
        <v>6064207</v>
      </c>
      <c r="L16" s="147">
        <f>SUM('gm podst'!U3:U72)</f>
        <v>0</v>
      </c>
      <c r="M16" s="147">
        <f>SUM('gm podst'!V3:V72)</f>
        <v>0</v>
      </c>
      <c r="N16" s="147">
        <f>SUM('gm podst'!W3:W72)</f>
        <v>0</v>
      </c>
      <c r="O16" s="148">
        <f>SUM('gm podst'!X3:X72)</f>
        <v>0</v>
      </c>
      <c r="P16" s="20" t="b">
        <f t="shared" si="0"/>
        <v>1</v>
      </c>
      <c r="Q16" s="40" t="b">
        <f t="shared" si="1"/>
        <v>1</v>
      </c>
      <c r="R16" s="21"/>
      <c r="S16" s="21"/>
      <c r="T16" s="22"/>
      <c r="U16" s="22"/>
      <c r="V16" s="22"/>
      <c r="W16" s="22"/>
      <c r="X16" s="22"/>
    </row>
    <row r="17" spans="1:24" ht="39.950000000000003" customHeight="1" x14ac:dyDescent="0.25">
      <c r="A17" s="83" t="s">
        <v>38</v>
      </c>
      <c r="B17" s="131">
        <f>COUNTIF('gm podst'!C3:C72,"K")</f>
        <v>15</v>
      </c>
      <c r="C17" s="132">
        <f>SUMIF('gm podst'!C3:C72,"K",'gm podst'!K3:K72)</f>
        <v>53613231.539999999</v>
      </c>
      <c r="D17" s="133">
        <f>SUMIF('gm podst'!C3:C72,"K",'gm podst'!M3:M72)</f>
        <v>26294387.460000001</v>
      </c>
      <c r="E17" s="44">
        <f>SUMIF('gm podst'!C3:C72,"K",'gm podst'!L3:L72)</f>
        <v>27318844.079999998</v>
      </c>
      <c r="F17" s="140">
        <f>SUMIF('gm podst'!C3:C72,"K",'gm podst'!O3:O72)</f>
        <v>50230</v>
      </c>
      <c r="G17" s="132">
        <f>SUMIF('gm podst'!C3:C72,"K",'gm podst'!P3:P72)</f>
        <v>89355</v>
      </c>
      <c r="H17" s="132">
        <f>SUMIF('gm podst'!C3:C72,"K",'gm podst'!Q3:Q72)</f>
        <v>2489113.39</v>
      </c>
      <c r="I17" s="132">
        <f>SUMIF('gm podst'!C3:C72,"K",'gm podst'!R3:R72)</f>
        <v>9086825.7199999988</v>
      </c>
      <c r="J17" s="132">
        <f>SUMIF('gm podst'!C3:C72,"K",'gm podst'!S3:S72)</f>
        <v>13795490.970000001</v>
      </c>
      <c r="K17" s="132">
        <f>SUMIF('gm podst'!C3:C72,"K",'gm podst'!T3:T72)</f>
        <v>1807829</v>
      </c>
      <c r="L17" s="132">
        <f>SUMIF('gm podst'!C3:C72,"K",'gm podst'!U3:U72)</f>
        <v>0</v>
      </c>
      <c r="M17" s="132">
        <f>SUMIF('gm podst'!C3:C72,"K",'gm podst'!V3:V72)</f>
        <v>0</v>
      </c>
      <c r="N17" s="132">
        <f>SUMIF('gm podst'!C3:C72,"K",'gm podst'!W3:W72)</f>
        <v>0</v>
      </c>
      <c r="O17" s="141">
        <f>SUMIF('gm podst'!C3:C72,"K",'gm podst'!X3:X72)</f>
        <v>0</v>
      </c>
      <c r="P17" s="20" t="b">
        <f t="shared" si="0"/>
        <v>1</v>
      </c>
      <c r="Q17" s="40" t="b">
        <f t="shared" si="1"/>
        <v>1</v>
      </c>
      <c r="R17" s="21"/>
      <c r="S17" s="21"/>
      <c r="T17" s="22"/>
      <c r="U17" s="22"/>
      <c r="V17" s="22"/>
      <c r="W17" s="22"/>
      <c r="X17" s="22"/>
    </row>
    <row r="18" spans="1:24" ht="39.950000000000003" customHeight="1" x14ac:dyDescent="0.25">
      <c r="A18" s="84" t="s">
        <v>39</v>
      </c>
      <c r="B18" s="134">
        <f>COUNTIF('gm podst'!C3:C72,"N")</f>
        <v>51</v>
      </c>
      <c r="C18" s="135">
        <f>SUMIF('gm podst'!C3:C72,"N",'gm podst'!K3:K72)</f>
        <v>108624052</v>
      </c>
      <c r="D18" s="136">
        <f>SUMIF('gm podst'!C3:C72,"N",'gm podst'!M3:M72)</f>
        <v>54830548.959999993</v>
      </c>
      <c r="E18" s="43">
        <f>SUMIF('gm podst'!C3:C72,"N",'gm podst'!L3:L72)</f>
        <v>53793503.040000007</v>
      </c>
      <c r="F18" s="142">
        <f>SUMIF('gm podst'!C3:C72,"N",'gm podst'!O3:O72)</f>
        <v>0</v>
      </c>
      <c r="G18" s="135">
        <f>SUMIF('gm podst'!C3:C72,"N",'gm podst'!P3:P72)</f>
        <v>0</v>
      </c>
      <c r="H18" s="135">
        <f>SUMIF('gm podst'!C3:C72,"N",'gm podst'!Q3:Q72)</f>
        <v>0</v>
      </c>
      <c r="I18" s="135">
        <f>SUMIF('gm podst'!C3:C72,"N",'gm podst'!R3:R72)</f>
        <v>0</v>
      </c>
      <c r="J18" s="135">
        <f>SUMIF('gm podst'!C3:C72,"N",'gm podst'!S3:S72)</f>
        <v>53793503.040000007</v>
      </c>
      <c r="K18" s="135">
        <f>SUMIF('gm podst'!C3:C72,"N",'gm podst'!T3:T72)</f>
        <v>0</v>
      </c>
      <c r="L18" s="135">
        <f>SUMIF('gm podst'!C3:C72,"N",'gm podst'!U3:U72)</f>
        <v>0</v>
      </c>
      <c r="M18" s="135">
        <f>SUMIF('gm podst'!C3:C72,"N",'gm podst'!V3:V72)</f>
        <v>0</v>
      </c>
      <c r="N18" s="135">
        <f>SUMIF('gm podst'!C3:C72,"N",'gm podst'!W3:W72)</f>
        <v>0</v>
      </c>
      <c r="O18" s="143">
        <f>SUMIF('gm podst'!C3:C72,"N",'gm podst'!X3:X72)</f>
        <v>0</v>
      </c>
      <c r="P18" s="20" t="b">
        <f t="shared" si="0"/>
        <v>1</v>
      </c>
      <c r="Q18" s="40" t="b">
        <f t="shared" si="1"/>
        <v>1</v>
      </c>
      <c r="R18" s="21"/>
      <c r="S18" s="21"/>
      <c r="T18" s="22"/>
      <c r="U18" s="22"/>
      <c r="V18" s="22"/>
      <c r="W18" s="22"/>
      <c r="X18" s="22"/>
    </row>
    <row r="19" spans="1:24" ht="39.950000000000003" customHeight="1" thickBot="1" x14ac:dyDescent="0.3">
      <c r="A19" s="85" t="s">
        <v>40</v>
      </c>
      <c r="B19" s="137">
        <f>COUNTIF('gm podst'!C3:C72,"W")</f>
        <v>4</v>
      </c>
      <c r="C19" s="138">
        <f>SUMIF('gm podst'!C3:C72,"W",'gm podst'!K3:K72)</f>
        <v>14507143</v>
      </c>
      <c r="D19" s="139">
        <f>SUMIF('gm podst'!C3:C72,"W",'gm podst'!M3:M72)</f>
        <v>7253572</v>
      </c>
      <c r="E19" s="86">
        <f>SUMIF('gm podst'!C3:C72,"W",'gm podst'!L3:L72)</f>
        <v>7253571</v>
      </c>
      <c r="F19" s="144">
        <f>SUMIF('gm podst'!C3:C72,"W",'gm podst'!O3:O72)</f>
        <v>0</v>
      </c>
      <c r="G19" s="138">
        <f>SUMIF('gm podst'!C3:C72,"W",'gm podst'!P3:P72)</f>
        <v>0</v>
      </c>
      <c r="H19" s="138">
        <f>SUMIF('gm podst'!C3:C72,"W",'gm podst'!Q3:Q72)</f>
        <v>0</v>
      </c>
      <c r="I19" s="138">
        <f>SUMIF('gm podst'!C3:C72,"W",'gm podst'!R3:R72)</f>
        <v>0</v>
      </c>
      <c r="J19" s="138">
        <f>SUMIF('gm podst'!C3:C72,"W",'gm podst'!S3:S72)</f>
        <v>2997193</v>
      </c>
      <c r="K19" s="138">
        <f>SUMIF('gm podst'!C3:C72,"W",'gm podst'!T3:T72)</f>
        <v>4256378</v>
      </c>
      <c r="L19" s="138">
        <f>SUMIF('gm podst'!C3:C72,"W",'gm podst'!U3:U72)</f>
        <v>0</v>
      </c>
      <c r="M19" s="138">
        <f>SUMIF('gm podst'!C3:C72,"W",'gm podst'!V3:V72)</f>
        <v>0</v>
      </c>
      <c r="N19" s="138">
        <f>SUMIF('gm podst'!C3:C72,"W",'gm podst'!W3:W72)</f>
        <v>0</v>
      </c>
      <c r="O19" s="145">
        <f>SUMIF('gm podst'!C3:C72,"W",'gm podst'!X3:X72)</f>
        <v>0</v>
      </c>
      <c r="P19" s="20" t="b">
        <f t="shared" si="0"/>
        <v>1</v>
      </c>
      <c r="Q19" s="40" t="b">
        <f t="shared" si="1"/>
        <v>1</v>
      </c>
      <c r="R19" s="21"/>
      <c r="S19" s="21"/>
      <c r="T19" s="22"/>
      <c r="U19" s="22"/>
      <c r="V19" s="22"/>
      <c r="W19" s="22"/>
      <c r="X19" s="22"/>
    </row>
    <row r="20" spans="1:24" s="26" customFormat="1" ht="39.950000000000003" customHeight="1" thickTop="1" x14ac:dyDescent="0.25">
      <c r="A20" s="87" t="s">
        <v>42</v>
      </c>
      <c r="B20" s="88">
        <f>B12+B16</f>
        <v>107</v>
      </c>
      <c r="C20" s="89">
        <f>C12+C16</f>
        <v>392710291.38999999</v>
      </c>
      <c r="D20" s="90">
        <f t="shared" ref="C20:O22" si="2">D12+D16</f>
        <v>167649642.64000002</v>
      </c>
      <c r="E20" s="91">
        <f t="shared" si="2"/>
        <v>225060648.75</v>
      </c>
      <c r="F20" s="92">
        <f t="shared" si="2"/>
        <v>50230</v>
      </c>
      <c r="G20" s="89">
        <f t="shared" si="2"/>
        <v>115555</v>
      </c>
      <c r="H20" s="89">
        <f t="shared" si="2"/>
        <v>7296339.290000001</v>
      </c>
      <c r="I20" s="89">
        <f t="shared" si="2"/>
        <v>23214112.219999999</v>
      </c>
      <c r="J20" s="89">
        <f t="shared" si="2"/>
        <v>153323002.04000002</v>
      </c>
      <c r="K20" s="89">
        <f t="shared" si="2"/>
        <v>38670684.600000001</v>
      </c>
      <c r="L20" s="89">
        <f t="shared" si="2"/>
        <v>2390725.6</v>
      </c>
      <c r="M20" s="89">
        <f t="shared" si="2"/>
        <v>0</v>
      </c>
      <c r="N20" s="89">
        <f t="shared" si="2"/>
        <v>0</v>
      </c>
      <c r="O20" s="93">
        <f t="shared" si="2"/>
        <v>0</v>
      </c>
      <c r="P20" s="20" t="b">
        <f t="shared" si="0"/>
        <v>1</v>
      </c>
      <c r="Q20" s="40" t="b">
        <f t="shared" ref="Q20:Q22" si="3">E20=SUM(F20:O20)</f>
        <v>1</v>
      </c>
      <c r="R20" s="24"/>
      <c r="S20" s="24"/>
      <c r="T20" s="25"/>
      <c r="U20" s="25"/>
      <c r="V20" s="25"/>
      <c r="W20" s="25"/>
      <c r="X20" s="25"/>
    </row>
    <row r="21" spans="1:24" s="26" customFormat="1" ht="39.950000000000003" customHeight="1" x14ac:dyDescent="0.25">
      <c r="A21" s="94" t="s">
        <v>38</v>
      </c>
      <c r="B21" s="57">
        <f>B13+B17</f>
        <v>26</v>
      </c>
      <c r="C21" s="49">
        <f>C13+C17</f>
        <v>176367144.38999999</v>
      </c>
      <c r="D21" s="62">
        <f t="shared" si="2"/>
        <v>60503864.080000006</v>
      </c>
      <c r="E21" s="44">
        <f t="shared" si="2"/>
        <v>115863280.31</v>
      </c>
      <c r="F21" s="67">
        <f t="shared" si="2"/>
        <v>50230</v>
      </c>
      <c r="G21" s="49">
        <f t="shared" si="2"/>
        <v>115555</v>
      </c>
      <c r="H21" s="49">
        <f t="shared" si="2"/>
        <v>7296339.290000001</v>
      </c>
      <c r="I21" s="49">
        <f t="shared" si="2"/>
        <v>23214112.219999999</v>
      </c>
      <c r="J21" s="49">
        <f t="shared" si="2"/>
        <v>58485094.599999994</v>
      </c>
      <c r="K21" s="49">
        <f t="shared" si="2"/>
        <v>24311223.600000001</v>
      </c>
      <c r="L21" s="49">
        <f t="shared" si="2"/>
        <v>2390725.6</v>
      </c>
      <c r="M21" s="49">
        <f t="shared" si="2"/>
        <v>0</v>
      </c>
      <c r="N21" s="49">
        <f t="shared" si="2"/>
        <v>0</v>
      </c>
      <c r="O21" s="95">
        <f t="shared" si="2"/>
        <v>0</v>
      </c>
      <c r="P21" s="20" t="b">
        <f t="shared" si="0"/>
        <v>1</v>
      </c>
      <c r="Q21" s="40" t="b">
        <f t="shared" si="3"/>
        <v>1</v>
      </c>
      <c r="R21" s="24"/>
      <c r="S21" s="24"/>
      <c r="T21" s="25"/>
      <c r="U21" s="25"/>
      <c r="V21" s="25"/>
      <c r="W21" s="25"/>
      <c r="X21" s="25"/>
    </row>
    <row r="22" spans="1:24" s="26" customFormat="1" ht="39.950000000000003" customHeight="1" x14ac:dyDescent="0.25">
      <c r="A22" s="96" t="s">
        <v>39</v>
      </c>
      <c r="B22" s="58">
        <f>B14+B18</f>
        <v>73</v>
      </c>
      <c r="C22" s="52">
        <f t="shared" si="2"/>
        <v>180122237</v>
      </c>
      <c r="D22" s="63">
        <f t="shared" si="2"/>
        <v>89035321.560000002</v>
      </c>
      <c r="E22" s="43">
        <f t="shared" si="2"/>
        <v>91086915.440000013</v>
      </c>
      <c r="F22" s="68">
        <f t="shared" si="2"/>
        <v>0</v>
      </c>
      <c r="G22" s="52">
        <f t="shared" si="2"/>
        <v>0</v>
      </c>
      <c r="H22" s="52">
        <f t="shared" si="2"/>
        <v>0</v>
      </c>
      <c r="I22" s="52">
        <f t="shared" si="2"/>
        <v>0</v>
      </c>
      <c r="J22" s="52">
        <f t="shared" si="2"/>
        <v>91086915.440000013</v>
      </c>
      <c r="K22" s="52">
        <f t="shared" si="2"/>
        <v>0</v>
      </c>
      <c r="L22" s="52">
        <f t="shared" si="2"/>
        <v>0</v>
      </c>
      <c r="M22" s="52">
        <f t="shared" si="2"/>
        <v>0</v>
      </c>
      <c r="N22" s="52">
        <f t="shared" si="2"/>
        <v>0</v>
      </c>
      <c r="O22" s="97">
        <f t="shared" si="2"/>
        <v>0</v>
      </c>
      <c r="P22" s="20" t="b">
        <f t="shared" si="0"/>
        <v>1</v>
      </c>
      <c r="Q22" s="40" t="b">
        <f t="shared" si="3"/>
        <v>1</v>
      </c>
      <c r="R22" s="24"/>
      <c r="S22" s="24"/>
      <c r="T22" s="25"/>
      <c r="U22" s="25"/>
      <c r="V22" s="25"/>
      <c r="W22" s="25"/>
      <c r="X22" s="25"/>
    </row>
    <row r="23" spans="1:24" s="26" customFormat="1" ht="39.950000000000003" customHeight="1" thickBot="1" x14ac:dyDescent="0.3">
      <c r="A23" s="98" t="s">
        <v>40</v>
      </c>
      <c r="B23" s="99">
        <f>B15+B19</f>
        <v>8</v>
      </c>
      <c r="C23" s="100">
        <f t="shared" ref="C23:O23" si="4">C15+C19</f>
        <v>36220910</v>
      </c>
      <c r="D23" s="101">
        <f t="shared" si="4"/>
        <v>18110457</v>
      </c>
      <c r="E23" s="86">
        <f t="shared" si="4"/>
        <v>18110453</v>
      </c>
      <c r="F23" s="102">
        <f t="shared" si="4"/>
        <v>0</v>
      </c>
      <c r="G23" s="100">
        <f t="shared" si="4"/>
        <v>0</v>
      </c>
      <c r="H23" s="100">
        <f t="shared" si="4"/>
        <v>0</v>
      </c>
      <c r="I23" s="100">
        <f t="shared" si="4"/>
        <v>0</v>
      </c>
      <c r="J23" s="100">
        <f t="shared" si="4"/>
        <v>3750992</v>
      </c>
      <c r="K23" s="100">
        <f t="shared" si="4"/>
        <v>14359461</v>
      </c>
      <c r="L23" s="100">
        <f t="shared" si="4"/>
        <v>0</v>
      </c>
      <c r="M23" s="100">
        <f t="shared" si="4"/>
        <v>0</v>
      </c>
      <c r="N23" s="100">
        <f t="shared" si="4"/>
        <v>0</v>
      </c>
      <c r="O23" s="103">
        <f t="shared" si="4"/>
        <v>0</v>
      </c>
      <c r="P23" s="20" t="b">
        <f t="shared" ref="P23" si="5">C23=(D23+E23)</f>
        <v>1</v>
      </c>
      <c r="Q23" s="40" t="b">
        <f t="shared" ref="Q23" si="6">E23=SUM(F23:O23)</f>
        <v>1</v>
      </c>
      <c r="R23" s="24"/>
      <c r="S23" s="24"/>
      <c r="T23" s="25"/>
      <c r="U23" s="25"/>
      <c r="V23" s="25"/>
      <c r="W23" s="25"/>
      <c r="X23" s="25"/>
    </row>
    <row r="24" spans="1:24" ht="39.950000000000003" customHeight="1" thickTop="1" x14ac:dyDescent="0.25">
      <c r="A24" s="76" t="s">
        <v>2</v>
      </c>
      <c r="B24" s="77">
        <f xml:space="preserve"> COUNTIF('pow rez'!K3:K21,"&gt;0")</f>
        <v>19</v>
      </c>
      <c r="C24" s="78">
        <f>SUM('pow rez'!J3:J21)</f>
        <v>121815674</v>
      </c>
      <c r="D24" s="79">
        <f>SUM('pow rez'!L3:L21)</f>
        <v>59053878.600000001</v>
      </c>
      <c r="E24" s="80">
        <f>SUM('pow rez'!K3:K21)</f>
        <v>62761795.399999999</v>
      </c>
      <c r="F24" s="81">
        <f>SUM('pow rez'!N3:N21)</f>
        <v>0</v>
      </c>
      <c r="G24" s="78">
        <f>SUM('pow rez'!O3:O21)</f>
        <v>0</v>
      </c>
      <c r="H24" s="78">
        <f>SUM('pow rez'!P3:P21)</f>
        <v>0</v>
      </c>
      <c r="I24" s="78">
        <f>SUM('pow rez'!Q3:Q21)</f>
        <v>0</v>
      </c>
      <c r="J24" s="78">
        <f>SUM('pow rez'!R3:R21)</f>
        <v>32008241.399999999</v>
      </c>
      <c r="K24" s="78">
        <f>SUM('pow rez'!S3:S21)</f>
        <v>22637179</v>
      </c>
      <c r="L24" s="78">
        <f>SUM('pow rez'!T3:T21)</f>
        <v>8116375</v>
      </c>
      <c r="M24" s="78">
        <f>SUM('pow rez'!U3:U21)</f>
        <v>0</v>
      </c>
      <c r="N24" s="78">
        <f>SUM('pow rez'!V3:V21)</f>
        <v>0</v>
      </c>
      <c r="O24" s="82">
        <f>SUM('pow rez'!W3:W21)</f>
        <v>0</v>
      </c>
      <c r="P24" s="20" t="b">
        <f t="shared" ref="P24:P36" si="7">C24=(D24+E24)</f>
        <v>1</v>
      </c>
      <c r="Q24" s="40" t="b">
        <f t="shared" ref="Q24:Q36" si="8">E24=SUM(F24:O24)</f>
        <v>1</v>
      </c>
      <c r="R24" s="21"/>
      <c r="S24" s="21"/>
      <c r="T24" s="22"/>
      <c r="U24" s="22"/>
      <c r="V24" s="22"/>
      <c r="W24" s="22"/>
      <c r="X24" s="22"/>
    </row>
    <row r="25" spans="1:24" ht="39.950000000000003" customHeight="1" x14ac:dyDescent="0.25">
      <c r="A25" s="84" t="s">
        <v>39</v>
      </c>
      <c r="B25" s="134">
        <f>COUNTIF('pow rez'!C3:C21,"N")</f>
        <v>10</v>
      </c>
      <c r="C25" s="135">
        <f>SUMIF('pow rez'!C3:C21,"N",'pow rez'!J3:J21)</f>
        <v>42362211</v>
      </c>
      <c r="D25" s="136">
        <f>SUMIF('pow rez'!C3:C21,"N",'pow rez'!L3:L21)</f>
        <v>19327145.600000001</v>
      </c>
      <c r="E25" s="43">
        <f>SUMIF('pow rez'!C3:C21,"N",'pow rez'!K3:K21)</f>
        <v>23035065.399999999</v>
      </c>
      <c r="F25" s="142">
        <f>SUMIF('pow rez'!C3:C21,"N",'pow rez'!N3:N21)</f>
        <v>0</v>
      </c>
      <c r="G25" s="135">
        <f>SUMIF('pow rez'!C3:C21,"N",'pow rez'!O3:O21)</f>
        <v>0</v>
      </c>
      <c r="H25" s="135">
        <f>SUMIF('pow rez'!C3:C21,"N",'pow rez'!P3:P21)</f>
        <v>0</v>
      </c>
      <c r="I25" s="135">
        <f>SUMIF('pow rez'!C3:C21,"N",'pow rez'!Q3:Q21)</f>
        <v>0</v>
      </c>
      <c r="J25" s="135">
        <f>SUMIF('pow rez'!C3:C21,"N",'pow rez'!R3:R21)</f>
        <v>23035065.399999999</v>
      </c>
      <c r="K25" s="135">
        <f>SUMIF('pow rez'!C3:C21,"N",'pow rez'!S3:S21)</f>
        <v>0</v>
      </c>
      <c r="L25" s="135">
        <f>SUMIF('pow rez'!C3:C21,"N",'pow rez'!T3:T21)</f>
        <v>0</v>
      </c>
      <c r="M25" s="135">
        <f>SUMIF('pow rez'!C5:C21,"N",'pow rez'!U3:U21)</f>
        <v>0</v>
      </c>
      <c r="N25" s="135">
        <f>SUMIF('pow rez'!C3:C21,"N",'pow rez'!V3:V21)</f>
        <v>0</v>
      </c>
      <c r="O25" s="143">
        <f>SUMIF('pow rez'!C3:C21,"N",'pow rez'!W3:W21)</f>
        <v>0</v>
      </c>
      <c r="P25" s="20" t="b">
        <f t="shared" si="7"/>
        <v>1</v>
      </c>
      <c r="Q25" s="40" t="b">
        <f t="shared" si="8"/>
        <v>1</v>
      </c>
      <c r="R25" s="21"/>
      <c r="S25" s="21"/>
      <c r="T25" s="22"/>
      <c r="U25" s="22"/>
      <c r="V25" s="22"/>
      <c r="W25" s="22"/>
      <c r="X25" s="22"/>
    </row>
    <row r="26" spans="1:24" ht="39.950000000000003" customHeight="1" thickBot="1" x14ac:dyDescent="0.3">
      <c r="A26" s="85" t="s">
        <v>40</v>
      </c>
      <c r="B26" s="137">
        <f>COUNTIF('pow rez'!C3:C21,"W")</f>
        <v>9</v>
      </c>
      <c r="C26" s="138">
        <f>SUMIF('pow rez'!C3:C21,"W",'pow rez'!J3:J21)</f>
        <v>79453463</v>
      </c>
      <c r="D26" s="139">
        <f>SUMIF('pow rez'!C3:C21,"W",'pow rez'!L3:L21)</f>
        <v>39726733</v>
      </c>
      <c r="E26" s="86">
        <f>SUMIF('pow rez'!C3:C21,"W",'pow rez'!K3:K21)</f>
        <v>39726730</v>
      </c>
      <c r="F26" s="144">
        <f>SUMIF('pow rez'!C3:C21,"W",'pow rez'!N3:N21)</f>
        <v>0</v>
      </c>
      <c r="G26" s="138">
        <f>SUMIF('pow rez'!C3:C21,"W",'pow rez'!O3:O21)</f>
        <v>0</v>
      </c>
      <c r="H26" s="138">
        <f>SUMIF('pow rez'!C3:C21,"W",'pow rez'!P3:P21)</f>
        <v>0</v>
      </c>
      <c r="I26" s="138">
        <f>SUMIF('pow rez'!C3:C21,"W",'pow rez'!Q3:Q21)</f>
        <v>0</v>
      </c>
      <c r="J26" s="138">
        <f>SUMIF('pow rez'!C3:C21,"W",'pow rez'!R3:R21)</f>
        <v>8973176</v>
      </c>
      <c r="K26" s="138">
        <f>SUMIF('pow rez'!C3:C21,"W",'pow rez'!S3:S21)</f>
        <v>22637179</v>
      </c>
      <c r="L26" s="138">
        <f>SUMIF('pow rez'!C3:C21,"W",'pow rez'!T3:T21)</f>
        <v>8116375</v>
      </c>
      <c r="M26" s="138">
        <f>SUMIF('pow rez'!C3:C21,"W",'pow rez'!U3:U21)</f>
        <v>0</v>
      </c>
      <c r="N26" s="138">
        <f>SUMIF('pow rez'!C3:C21,"W",'pow rez'!V3:V21)</f>
        <v>0</v>
      </c>
      <c r="O26" s="145">
        <f>SUMIF('pow rez'!C3:C21,"W",'pow rez'!W3:W21)</f>
        <v>0</v>
      </c>
      <c r="P26" s="20" t="b">
        <f t="shared" si="7"/>
        <v>1</v>
      </c>
      <c r="Q26" s="40" t="b">
        <f t="shared" si="8"/>
        <v>1</v>
      </c>
      <c r="R26" s="21"/>
      <c r="S26" s="21"/>
      <c r="T26" s="22"/>
      <c r="U26" s="22"/>
      <c r="V26" s="22"/>
      <c r="W26" s="22"/>
      <c r="X26" s="22"/>
    </row>
    <row r="27" spans="1:24" ht="39.950000000000003" customHeight="1" thickTop="1" x14ac:dyDescent="0.25">
      <c r="A27" s="76" t="s">
        <v>3</v>
      </c>
      <c r="B27" s="77">
        <f xml:space="preserve"> COUNTIF('gm rez'!L3:L39,"&gt;0")</f>
        <v>37</v>
      </c>
      <c r="C27" s="78">
        <f>SUM('gm rez'!K3:K39)</f>
        <v>112136757</v>
      </c>
      <c r="D27" s="79">
        <f>SUM('gm rez'!M3:M39)</f>
        <v>52316289.100000001</v>
      </c>
      <c r="E27" s="80">
        <f>SUM('gm rez'!L3:L39)</f>
        <v>59820467.899999999</v>
      </c>
      <c r="F27" s="81">
        <f>SUM('gm rez'!O3:O39)</f>
        <v>0</v>
      </c>
      <c r="G27" s="81">
        <f>SUM('gm rez'!P3:P39)</f>
        <v>0</v>
      </c>
      <c r="H27" s="81">
        <f>SUM('gm rez'!Q3:Q39)</f>
        <v>0</v>
      </c>
      <c r="I27" s="81">
        <f>SUM('gm rez'!R3:R39)</f>
        <v>0</v>
      </c>
      <c r="J27" s="81">
        <f>SUM('gm rez'!S3:S39)</f>
        <v>47120970.399999999</v>
      </c>
      <c r="K27" s="81">
        <f>SUM('gm rez'!T3:T39)</f>
        <v>11366720.5</v>
      </c>
      <c r="L27" s="81">
        <f>SUM('gm rez'!U3:U39)</f>
        <v>1332777</v>
      </c>
      <c r="M27" s="81">
        <f>SUM('gm rez'!V3:V39)</f>
        <v>0</v>
      </c>
      <c r="N27" s="81">
        <f>SUM('gm rez'!W3:W39)</f>
        <v>0</v>
      </c>
      <c r="O27" s="81">
        <f>SUM('gm rez'!X3:X39)</f>
        <v>0</v>
      </c>
      <c r="P27" s="20" t="b">
        <f t="shared" si="7"/>
        <v>1</v>
      </c>
      <c r="Q27" s="40" t="b">
        <f t="shared" si="8"/>
        <v>1</v>
      </c>
      <c r="R27" s="27"/>
      <c r="S27" s="27"/>
      <c r="T27" s="28"/>
      <c r="U27" s="28"/>
      <c r="V27" s="23"/>
      <c r="W27" s="12"/>
      <c r="X27" s="12"/>
    </row>
    <row r="28" spans="1:24" ht="39.950000000000003" customHeight="1" x14ac:dyDescent="0.25">
      <c r="A28" s="84" t="s">
        <v>39</v>
      </c>
      <c r="B28" s="134">
        <f>COUNTIF('gm rez'!C3:C39,"N")</f>
        <v>30</v>
      </c>
      <c r="C28" s="135">
        <f>SUMIF('gm rez'!C3:C39,"N",'gm rez'!K3:K39)</f>
        <v>77699830</v>
      </c>
      <c r="D28" s="136">
        <f>SUMIF('gm rez'!C3:C39,"N",'gm rez'!M3:M39)</f>
        <v>35097824.600000001</v>
      </c>
      <c r="E28" s="43">
        <f>SUMIF('gm rez'!C3:C39,"N",'gm rez'!L3:L39)</f>
        <v>42602005.399999999</v>
      </c>
      <c r="F28" s="142">
        <f>SUMIF('gm rez'!$C$3:$C$39,"N",'gm rez'!O3:O39)</f>
        <v>0</v>
      </c>
      <c r="G28" s="142">
        <f>SUMIF('gm rez'!$C$3:$C$39,"N",'gm rez'!P3:P39)</f>
        <v>0</v>
      </c>
      <c r="H28" s="142">
        <f>SUMIF('gm rez'!$C$3:$C$39,"N",'gm rez'!Q3:Q39)</f>
        <v>0</v>
      </c>
      <c r="I28" s="142">
        <f>SUMIF('gm rez'!$C$3:$C$39,"N",'gm rez'!R3:R39)</f>
        <v>0</v>
      </c>
      <c r="J28" s="142">
        <f>SUMIF('gm rez'!$C$3:$C$39,"N",'gm rez'!S3:S39)</f>
        <v>42602005.399999999</v>
      </c>
      <c r="K28" s="142">
        <f>SUMIF('gm rez'!$C$3:$C$39,"N",'gm rez'!T3:T39)</f>
        <v>0</v>
      </c>
      <c r="L28" s="142">
        <f>SUMIF('gm rez'!$C$3:$C$39,"N",'gm rez'!U3:U39)</f>
        <v>0</v>
      </c>
      <c r="M28" s="142">
        <f>SUMIF('gm rez'!$C$3:$C$39,"N",'gm rez'!V3:V39)</f>
        <v>0</v>
      </c>
      <c r="N28" s="142">
        <f>SUMIF('gm rez'!$C$3:$C$39,"N",'gm rez'!W3:W39)</f>
        <v>0</v>
      </c>
      <c r="O28" s="142">
        <f>SUMIF('gm rez'!$C$3:$C$39,"N",'gm rez'!X3:X39)</f>
        <v>0</v>
      </c>
      <c r="P28" s="20" t="b">
        <f t="shared" si="7"/>
        <v>1</v>
      </c>
      <c r="Q28" s="40" t="b">
        <f t="shared" si="8"/>
        <v>1</v>
      </c>
      <c r="R28" s="27"/>
      <c r="S28" s="27"/>
      <c r="T28" s="28"/>
      <c r="U28" s="28"/>
      <c r="V28" s="23"/>
      <c r="W28" s="12"/>
      <c r="X28" s="12"/>
    </row>
    <row r="29" spans="1:24" ht="39.950000000000003" customHeight="1" thickBot="1" x14ac:dyDescent="0.3">
      <c r="A29" s="85" t="s">
        <v>40</v>
      </c>
      <c r="B29" s="137">
        <f>COUNTIF('gm rez'!C3:C39,"W")</f>
        <v>7</v>
      </c>
      <c r="C29" s="138">
        <f>SUMIF('gm rez'!C3:C39,"W",'gm rez'!K3:K39)</f>
        <v>34436927</v>
      </c>
      <c r="D29" s="139">
        <f>SUMIF('gm rez'!C3:C39,"W",'gm rez'!M3:M39)</f>
        <v>17218464.5</v>
      </c>
      <c r="E29" s="86">
        <f>SUMIF('gm rez'!C3:C39,"W",'gm rez'!L3:L39)</f>
        <v>17218462.5</v>
      </c>
      <c r="F29" s="144">
        <f>SUMIF('gm rez'!$C$3:$C$39,"W",'gm rez'!O3:O39)</f>
        <v>0</v>
      </c>
      <c r="G29" s="144">
        <f>SUMIF('gm rez'!$C$3:$C$39,"W",'gm rez'!P3:P39)</f>
        <v>0</v>
      </c>
      <c r="H29" s="144">
        <f>SUMIF('gm rez'!$C$3:$C$39,"W",'gm rez'!Q3:Q39)</f>
        <v>0</v>
      </c>
      <c r="I29" s="144">
        <f>SUMIF('gm rez'!$C$3:$C$39,"W",'gm rez'!R3:R39)</f>
        <v>0</v>
      </c>
      <c r="J29" s="144">
        <f>SUMIF('gm rez'!$C$3:$C$39,"W",'gm rez'!S3:S39)</f>
        <v>4518965</v>
      </c>
      <c r="K29" s="144">
        <f>SUMIF('gm rez'!$C$3:$C$39,"W",'gm rez'!T3:T39)</f>
        <v>11366720.5</v>
      </c>
      <c r="L29" s="144">
        <f>SUMIF('gm rez'!$C$3:$C$39,"W",'gm rez'!U3:U39)</f>
        <v>1332777</v>
      </c>
      <c r="M29" s="144">
        <f>SUMIF('gm rez'!$C$3:$C$39,"W",'gm rez'!V3:V39)</f>
        <v>0</v>
      </c>
      <c r="N29" s="144">
        <f>SUMIF('gm rez'!$C$3:$C$39,"W",'gm rez'!W3:W39)</f>
        <v>0</v>
      </c>
      <c r="O29" s="144">
        <f>SUMIF('gm rez'!$C$3:$C$39,"W",'gm rez'!X3:X39)</f>
        <v>0</v>
      </c>
      <c r="P29" s="20" t="b">
        <f t="shared" si="7"/>
        <v>1</v>
      </c>
      <c r="Q29" s="40" t="b">
        <f t="shared" si="8"/>
        <v>1</v>
      </c>
      <c r="R29" s="27"/>
      <c r="S29" s="27"/>
      <c r="T29" s="28"/>
      <c r="U29" s="28"/>
      <c r="V29" s="23"/>
      <c r="W29" s="12"/>
      <c r="X29" s="12"/>
    </row>
    <row r="30" spans="1:24" ht="39.950000000000003" customHeight="1" thickTop="1" x14ac:dyDescent="0.25">
      <c r="A30" s="104" t="s">
        <v>23</v>
      </c>
      <c r="B30" s="105">
        <f>B24+B27</f>
        <v>56</v>
      </c>
      <c r="C30" s="106">
        <f t="shared" ref="C30:O30" si="9">C24+C27</f>
        <v>233952431</v>
      </c>
      <c r="D30" s="107">
        <f t="shared" si="9"/>
        <v>111370167.7</v>
      </c>
      <c r="E30" s="75">
        <f t="shared" si="9"/>
        <v>122582263.3</v>
      </c>
      <c r="F30" s="108">
        <f t="shared" si="9"/>
        <v>0</v>
      </c>
      <c r="G30" s="106">
        <f t="shared" si="9"/>
        <v>0</v>
      </c>
      <c r="H30" s="106">
        <f t="shared" si="9"/>
        <v>0</v>
      </c>
      <c r="I30" s="106">
        <f t="shared" si="9"/>
        <v>0</v>
      </c>
      <c r="J30" s="106">
        <f t="shared" si="9"/>
        <v>79129211.799999997</v>
      </c>
      <c r="K30" s="106">
        <f t="shared" si="9"/>
        <v>34003899.5</v>
      </c>
      <c r="L30" s="106">
        <f t="shared" si="9"/>
        <v>9449152</v>
      </c>
      <c r="M30" s="106">
        <f t="shared" si="9"/>
        <v>0</v>
      </c>
      <c r="N30" s="106">
        <f t="shared" si="9"/>
        <v>0</v>
      </c>
      <c r="O30" s="109">
        <f t="shared" si="9"/>
        <v>0</v>
      </c>
      <c r="P30" s="20" t="b">
        <f t="shared" si="7"/>
        <v>1</v>
      </c>
      <c r="Q30" s="40" t="b">
        <f t="shared" si="8"/>
        <v>1</v>
      </c>
      <c r="R30" s="29"/>
      <c r="S30" s="29"/>
      <c r="T30" s="2"/>
      <c r="U30" s="2"/>
    </row>
    <row r="31" spans="1:24" ht="39.950000000000003" customHeight="1" x14ac:dyDescent="0.25">
      <c r="A31" s="61" t="s">
        <v>39</v>
      </c>
      <c r="B31" s="59">
        <f t="shared" ref="B31:O31" si="10">B25+B28</f>
        <v>40</v>
      </c>
      <c r="C31" s="50">
        <f t="shared" si="10"/>
        <v>120062041</v>
      </c>
      <c r="D31" s="64">
        <f t="shared" si="10"/>
        <v>54424970.200000003</v>
      </c>
      <c r="E31" s="43">
        <f t="shared" si="10"/>
        <v>65637070.799999997</v>
      </c>
      <c r="F31" s="69">
        <f t="shared" si="10"/>
        <v>0</v>
      </c>
      <c r="G31" s="50">
        <f t="shared" si="10"/>
        <v>0</v>
      </c>
      <c r="H31" s="50">
        <f t="shared" si="10"/>
        <v>0</v>
      </c>
      <c r="I31" s="50">
        <f t="shared" si="10"/>
        <v>0</v>
      </c>
      <c r="J31" s="50">
        <f t="shared" si="10"/>
        <v>65637070.799999997</v>
      </c>
      <c r="K31" s="50">
        <f t="shared" si="10"/>
        <v>0</v>
      </c>
      <c r="L31" s="50">
        <f t="shared" si="10"/>
        <v>0</v>
      </c>
      <c r="M31" s="50">
        <f t="shared" si="10"/>
        <v>0</v>
      </c>
      <c r="N31" s="50">
        <f t="shared" si="10"/>
        <v>0</v>
      </c>
      <c r="O31" s="56">
        <f t="shared" si="10"/>
        <v>0</v>
      </c>
      <c r="P31" s="20" t="b">
        <f t="shared" si="7"/>
        <v>1</v>
      </c>
      <c r="Q31" s="40" t="b">
        <f t="shared" si="8"/>
        <v>1</v>
      </c>
      <c r="R31" s="29"/>
      <c r="S31" s="29"/>
      <c r="T31" s="2"/>
      <c r="U31" s="2"/>
    </row>
    <row r="32" spans="1:24" ht="39.950000000000003" customHeight="1" thickBot="1" x14ac:dyDescent="0.3">
      <c r="A32" s="110" t="s">
        <v>40</v>
      </c>
      <c r="B32" s="111">
        <f t="shared" ref="B32:O32" si="11">B26+B29</f>
        <v>16</v>
      </c>
      <c r="C32" s="112">
        <f t="shared" si="11"/>
        <v>113890390</v>
      </c>
      <c r="D32" s="113">
        <f t="shared" si="11"/>
        <v>56945197.5</v>
      </c>
      <c r="E32" s="114">
        <f t="shared" si="11"/>
        <v>56945192.5</v>
      </c>
      <c r="F32" s="115">
        <f t="shared" si="11"/>
        <v>0</v>
      </c>
      <c r="G32" s="112">
        <f t="shared" si="11"/>
        <v>0</v>
      </c>
      <c r="H32" s="112">
        <f t="shared" si="11"/>
        <v>0</v>
      </c>
      <c r="I32" s="112">
        <f t="shared" si="11"/>
        <v>0</v>
      </c>
      <c r="J32" s="112">
        <f t="shared" si="11"/>
        <v>13492141</v>
      </c>
      <c r="K32" s="112">
        <f t="shared" si="11"/>
        <v>34003899.5</v>
      </c>
      <c r="L32" s="112">
        <f t="shared" si="11"/>
        <v>9449152</v>
      </c>
      <c r="M32" s="112">
        <f t="shared" si="11"/>
        <v>0</v>
      </c>
      <c r="N32" s="112">
        <f t="shared" si="11"/>
        <v>0</v>
      </c>
      <c r="O32" s="116">
        <f t="shared" si="11"/>
        <v>0</v>
      </c>
      <c r="P32" s="20" t="b">
        <f t="shared" si="7"/>
        <v>1</v>
      </c>
      <c r="Q32" s="40" t="b">
        <f t="shared" si="8"/>
        <v>1</v>
      </c>
      <c r="R32" s="29"/>
      <c r="S32" s="29"/>
      <c r="T32" s="2"/>
      <c r="U32" s="2"/>
    </row>
    <row r="33" spans="1:21" ht="39.950000000000003" customHeight="1" thickTop="1" x14ac:dyDescent="0.25">
      <c r="A33" s="117" t="s">
        <v>34</v>
      </c>
      <c r="B33" s="118">
        <f>B20+B30</f>
        <v>163</v>
      </c>
      <c r="C33" s="119">
        <f t="shared" ref="C33:O33" si="12">C20+C30</f>
        <v>626662722.38999999</v>
      </c>
      <c r="D33" s="120">
        <f t="shared" si="12"/>
        <v>279019810.34000003</v>
      </c>
      <c r="E33" s="121">
        <f t="shared" si="12"/>
        <v>347642912.05000001</v>
      </c>
      <c r="F33" s="122">
        <f t="shared" si="12"/>
        <v>50230</v>
      </c>
      <c r="G33" s="119">
        <f t="shared" si="12"/>
        <v>115555</v>
      </c>
      <c r="H33" s="119">
        <f t="shared" si="12"/>
        <v>7296339.290000001</v>
      </c>
      <c r="I33" s="119">
        <f t="shared" si="12"/>
        <v>23214112.219999999</v>
      </c>
      <c r="J33" s="119">
        <f t="shared" si="12"/>
        <v>232452213.84000003</v>
      </c>
      <c r="K33" s="119">
        <f t="shared" si="12"/>
        <v>72674584.099999994</v>
      </c>
      <c r="L33" s="119">
        <f t="shared" si="12"/>
        <v>11839877.6</v>
      </c>
      <c r="M33" s="119">
        <f t="shared" si="12"/>
        <v>0</v>
      </c>
      <c r="N33" s="119">
        <f t="shared" si="12"/>
        <v>0</v>
      </c>
      <c r="O33" s="123">
        <f t="shared" si="12"/>
        <v>0</v>
      </c>
      <c r="P33" s="20" t="b">
        <f>C33=(D33+E33)</f>
        <v>1</v>
      </c>
      <c r="Q33" s="40" t="b">
        <f>E33=SUM(F33:O33)</f>
        <v>1</v>
      </c>
      <c r="R33" s="29"/>
      <c r="S33" s="29"/>
      <c r="T33" s="2"/>
      <c r="U33" s="2"/>
    </row>
    <row r="34" spans="1:21" ht="39.950000000000003" customHeight="1" x14ac:dyDescent="0.25">
      <c r="A34" s="149" t="s">
        <v>38</v>
      </c>
      <c r="B34" s="150">
        <f>B21</f>
        <v>26</v>
      </c>
      <c r="C34" s="151">
        <f t="shared" ref="C34:O34" si="13">C21</f>
        <v>176367144.38999999</v>
      </c>
      <c r="D34" s="152">
        <f t="shared" si="13"/>
        <v>60503864.080000006</v>
      </c>
      <c r="E34" s="44">
        <f t="shared" si="13"/>
        <v>115863280.31</v>
      </c>
      <c r="F34" s="153">
        <f t="shared" si="13"/>
        <v>50230</v>
      </c>
      <c r="G34" s="151">
        <f t="shared" si="13"/>
        <v>115555</v>
      </c>
      <c r="H34" s="151">
        <f t="shared" si="13"/>
        <v>7296339.290000001</v>
      </c>
      <c r="I34" s="151">
        <f t="shared" si="13"/>
        <v>23214112.219999999</v>
      </c>
      <c r="J34" s="151">
        <f t="shared" si="13"/>
        <v>58485094.599999994</v>
      </c>
      <c r="K34" s="151">
        <f t="shared" si="13"/>
        <v>24311223.600000001</v>
      </c>
      <c r="L34" s="151">
        <f t="shared" si="13"/>
        <v>2390725.6</v>
      </c>
      <c r="M34" s="151">
        <f t="shared" si="13"/>
        <v>0</v>
      </c>
      <c r="N34" s="151">
        <f t="shared" si="13"/>
        <v>0</v>
      </c>
      <c r="O34" s="154">
        <f t="shared" si="13"/>
        <v>0</v>
      </c>
      <c r="P34" s="20" t="b">
        <f>C34=(D34+E34)</f>
        <v>1</v>
      </c>
      <c r="Q34" s="40" t="b">
        <f>E34=SUM(F34:O34)</f>
        <v>1</v>
      </c>
      <c r="R34" s="29"/>
      <c r="S34" s="29"/>
      <c r="T34" s="2"/>
      <c r="U34" s="2"/>
    </row>
    <row r="35" spans="1:21" ht="39.950000000000003" customHeight="1" x14ac:dyDescent="0.25">
      <c r="A35" s="124" t="s">
        <v>39</v>
      </c>
      <c r="B35" s="60">
        <f>B22+B31</f>
        <v>113</v>
      </c>
      <c r="C35" s="51">
        <f t="shared" ref="C35:O35" si="14">C22+C31</f>
        <v>300184278</v>
      </c>
      <c r="D35" s="65">
        <f t="shared" si="14"/>
        <v>143460291.75999999</v>
      </c>
      <c r="E35" s="71">
        <f t="shared" si="14"/>
        <v>156723986.24000001</v>
      </c>
      <c r="F35" s="70">
        <f t="shared" si="14"/>
        <v>0</v>
      </c>
      <c r="G35" s="51">
        <f t="shared" si="14"/>
        <v>0</v>
      </c>
      <c r="H35" s="51">
        <f t="shared" si="14"/>
        <v>0</v>
      </c>
      <c r="I35" s="51">
        <f t="shared" si="14"/>
        <v>0</v>
      </c>
      <c r="J35" s="51">
        <f t="shared" si="14"/>
        <v>156723986.24000001</v>
      </c>
      <c r="K35" s="51">
        <f t="shared" si="14"/>
        <v>0</v>
      </c>
      <c r="L35" s="51">
        <f t="shared" si="14"/>
        <v>0</v>
      </c>
      <c r="M35" s="51">
        <f t="shared" si="14"/>
        <v>0</v>
      </c>
      <c r="N35" s="51">
        <f t="shared" si="14"/>
        <v>0</v>
      </c>
      <c r="O35" s="125">
        <f t="shared" si="14"/>
        <v>0</v>
      </c>
      <c r="P35" s="20" t="b">
        <f>C35=(D35+E35)</f>
        <v>1</v>
      </c>
      <c r="Q35" s="40" t="b">
        <f t="shared" si="8"/>
        <v>1</v>
      </c>
      <c r="R35" s="29"/>
      <c r="S35" s="29"/>
      <c r="T35" s="2"/>
      <c r="U35" s="2"/>
    </row>
    <row r="36" spans="1:21" ht="39.950000000000003" customHeight="1" thickBot="1" x14ac:dyDescent="0.3">
      <c r="A36" s="126" t="s">
        <v>40</v>
      </c>
      <c r="B36" s="127">
        <f>B23+B32</f>
        <v>24</v>
      </c>
      <c r="C36" s="128">
        <f t="shared" ref="C36:O36" si="15">C23+C32</f>
        <v>150111300</v>
      </c>
      <c r="D36" s="129">
        <f t="shared" si="15"/>
        <v>75055654.5</v>
      </c>
      <c r="E36" s="86">
        <f t="shared" si="15"/>
        <v>75055645.5</v>
      </c>
      <c r="F36" s="130">
        <f t="shared" si="15"/>
        <v>0</v>
      </c>
      <c r="G36" s="128">
        <f t="shared" si="15"/>
        <v>0</v>
      </c>
      <c r="H36" s="128">
        <f t="shared" si="15"/>
        <v>0</v>
      </c>
      <c r="I36" s="128">
        <f t="shared" si="15"/>
        <v>0</v>
      </c>
      <c r="J36" s="128">
        <f t="shared" si="15"/>
        <v>17243133</v>
      </c>
      <c r="K36" s="128">
        <f t="shared" si="15"/>
        <v>48363360.5</v>
      </c>
      <c r="L36" s="128">
        <f t="shared" si="15"/>
        <v>9449152</v>
      </c>
      <c r="M36" s="128">
        <f t="shared" si="15"/>
        <v>0</v>
      </c>
      <c r="N36" s="128">
        <f t="shared" si="15"/>
        <v>0</v>
      </c>
      <c r="O36" s="128">
        <f t="shared" si="15"/>
        <v>0</v>
      </c>
      <c r="P36" s="20" t="b">
        <f t="shared" si="7"/>
        <v>1</v>
      </c>
      <c r="Q36" s="40" t="b">
        <f t="shared" si="8"/>
        <v>1</v>
      </c>
      <c r="R36" s="29"/>
      <c r="S36" s="29"/>
      <c r="T36" s="2"/>
      <c r="U36" s="2"/>
    </row>
    <row r="37" spans="1:21" ht="15.75" thickTop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29"/>
      <c r="S37" s="29"/>
      <c r="T37" s="2"/>
      <c r="U37" s="2"/>
    </row>
    <row r="38" spans="1:2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29"/>
      <c r="S38" s="29"/>
      <c r="T38" s="2"/>
      <c r="U38" s="2"/>
    </row>
    <row r="39" spans="1:21" x14ac:dyDescent="0.25">
      <c r="A39" s="30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30"/>
      <c r="Q39" s="30"/>
      <c r="R39" s="29"/>
      <c r="S39" s="29"/>
      <c r="T39" s="2"/>
      <c r="U39" s="2"/>
    </row>
    <row r="40" spans="1:21" x14ac:dyDescent="0.25">
      <c r="A40" s="30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30"/>
      <c r="Q40" s="30"/>
      <c r="R40" s="29"/>
      <c r="S40" s="29"/>
      <c r="T40" s="2"/>
      <c r="U40" s="2"/>
    </row>
    <row r="41" spans="1:21" x14ac:dyDescent="0.25">
      <c r="A41" s="3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31"/>
      <c r="Q41" s="31"/>
      <c r="R41" s="2"/>
      <c r="S41" s="2"/>
      <c r="T41" s="2"/>
      <c r="U41" s="2"/>
    </row>
    <row r="42" spans="1:21" x14ac:dyDescent="0.25">
      <c r="A42" s="3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31"/>
      <c r="Q42" s="31"/>
      <c r="R42" s="2"/>
      <c r="S42" s="2"/>
      <c r="T42" s="2"/>
      <c r="U42" s="2"/>
    </row>
    <row r="43" spans="1:21" x14ac:dyDescent="0.25">
      <c r="A43" s="31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31"/>
      <c r="Q43" s="31"/>
      <c r="R43" s="2"/>
      <c r="S43" s="2"/>
      <c r="T43" s="2"/>
      <c r="U43" s="2"/>
    </row>
    <row r="44" spans="1:21" x14ac:dyDescent="0.25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</row>
    <row r="45" spans="1:21" x14ac:dyDescent="0.25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</row>
    <row r="46" spans="1:21" x14ac:dyDescent="0.25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</row>
    <row r="47" spans="1:21" x14ac:dyDescent="0.25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</row>
    <row r="48" spans="1:21" x14ac:dyDescent="0.25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Łódzkie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showGridLines="0" view="pageBreakPreview" zoomScale="90" zoomScaleNormal="78" zoomScaleSheetLayoutView="90" workbookViewId="0">
      <selection sqref="A1:A2"/>
    </sheetView>
  </sheetViews>
  <sheetFormatPr defaultColWidth="9.140625" defaultRowHeight="15" x14ac:dyDescent="0.25"/>
  <cols>
    <col min="1" max="1" width="8.7109375" style="3" customWidth="1"/>
    <col min="2" max="5" width="15.7109375" style="3" customWidth="1"/>
    <col min="6" max="6" width="63.285156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23" width="15.7109375" style="3" customWidth="1"/>
    <col min="24" max="24" width="15.7109375" style="41" customWidth="1"/>
    <col min="25" max="26" width="15.7109375" style="1" customWidth="1"/>
    <col min="27" max="27" width="15.7109375" style="41" customWidth="1"/>
    <col min="28" max="16384" width="9.140625" style="3"/>
  </cols>
  <sheetData>
    <row r="1" spans="1:27" ht="20.100000000000001" customHeight="1" x14ac:dyDescent="0.25">
      <c r="A1" s="301" t="s">
        <v>4</v>
      </c>
      <c r="B1" s="301" t="s">
        <v>5</v>
      </c>
      <c r="C1" s="302" t="s">
        <v>44</v>
      </c>
      <c r="D1" s="297" t="s">
        <v>6</v>
      </c>
      <c r="E1" s="297" t="s">
        <v>33</v>
      </c>
      <c r="F1" s="297" t="s">
        <v>7</v>
      </c>
      <c r="G1" s="301" t="s">
        <v>27</v>
      </c>
      <c r="H1" s="301" t="s">
        <v>8</v>
      </c>
      <c r="I1" s="301" t="s">
        <v>24</v>
      </c>
      <c r="J1" s="301" t="s">
        <v>9</v>
      </c>
      <c r="K1" s="301" t="s">
        <v>16</v>
      </c>
      <c r="L1" s="297" t="s">
        <v>13</v>
      </c>
      <c r="M1" s="301" t="s">
        <v>11</v>
      </c>
      <c r="N1" s="301" t="s">
        <v>12</v>
      </c>
      <c r="O1" s="301"/>
      <c r="P1" s="301"/>
      <c r="Q1" s="301"/>
      <c r="R1" s="301"/>
      <c r="S1" s="301"/>
      <c r="T1" s="301"/>
      <c r="U1" s="301"/>
      <c r="V1" s="301"/>
      <c r="W1" s="301"/>
      <c r="X1" s="175"/>
      <c r="Y1" s="175"/>
      <c r="Z1" s="175"/>
      <c r="AA1" s="176"/>
    </row>
    <row r="2" spans="1:27" ht="20.100000000000001" customHeight="1" x14ac:dyDescent="0.25">
      <c r="A2" s="301"/>
      <c r="B2" s="301"/>
      <c r="C2" s="303"/>
      <c r="D2" s="298"/>
      <c r="E2" s="298"/>
      <c r="F2" s="298"/>
      <c r="G2" s="301"/>
      <c r="H2" s="301"/>
      <c r="I2" s="301"/>
      <c r="J2" s="301"/>
      <c r="K2" s="301"/>
      <c r="L2" s="298"/>
      <c r="M2" s="301"/>
      <c r="N2" s="177">
        <v>2019</v>
      </c>
      <c r="O2" s="177">
        <v>2020</v>
      </c>
      <c r="P2" s="177">
        <v>2021</v>
      </c>
      <c r="Q2" s="177">
        <v>2022</v>
      </c>
      <c r="R2" s="177">
        <v>2023</v>
      </c>
      <c r="S2" s="177">
        <v>2024</v>
      </c>
      <c r="T2" s="177">
        <v>2025</v>
      </c>
      <c r="U2" s="177">
        <v>2026</v>
      </c>
      <c r="V2" s="177">
        <v>2027</v>
      </c>
      <c r="W2" s="177">
        <v>2028</v>
      </c>
      <c r="X2" s="175" t="s">
        <v>29</v>
      </c>
      <c r="Y2" s="175" t="s">
        <v>30</v>
      </c>
      <c r="Z2" s="175" t="s">
        <v>31</v>
      </c>
      <c r="AA2" s="178" t="s">
        <v>32</v>
      </c>
    </row>
    <row r="3" spans="1:27" ht="36" x14ac:dyDescent="0.25">
      <c r="A3" s="179">
        <v>1</v>
      </c>
      <c r="B3" s="180" t="s">
        <v>153</v>
      </c>
      <c r="C3" s="181" t="s">
        <v>92</v>
      </c>
      <c r="D3" s="182" t="s">
        <v>154</v>
      </c>
      <c r="E3" s="183" t="s">
        <v>155</v>
      </c>
      <c r="F3" s="184" t="s">
        <v>156</v>
      </c>
      <c r="G3" s="179" t="s">
        <v>102</v>
      </c>
      <c r="H3" s="185">
        <v>4.6890000000000001</v>
      </c>
      <c r="I3" s="186" t="s">
        <v>157</v>
      </c>
      <c r="J3" s="187">
        <v>15467287</v>
      </c>
      <c r="K3" s="187">
        <v>10827100</v>
      </c>
      <c r="L3" s="188">
        <v>4640187</v>
      </c>
      <c r="M3" s="189">
        <v>0.7</v>
      </c>
      <c r="N3" s="187">
        <v>0</v>
      </c>
      <c r="O3" s="187">
        <v>11200</v>
      </c>
      <c r="P3" s="188">
        <v>0</v>
      </c>
      <c r="Q3" s="188">
        <v>0</v>
      </c>
      <c r="R3" s="188">
        <v>10815900</v>
      </c>
      <c r="S3" s="188"/>
      <c r="T3" s="188"/>
      <c r="U3" s="188"/>
      <c r="V3" s="188"/>
      <c r="W3" s="190"/>
      <c r="X3" s="175" t="b">
        <f t="shared" ref="X3:X4" si="0">K3=SUM(N3:W3)</f>
        <v>1</v>
      </c>
      <c r="Y3" s="191">
        <f t="shared" ref="Y3:Y4" si="1">ROUND(K3/J3,4)</f>
        <v>0.7</v>
      </c>
      <c r="Z3" s="192" t="b">
        <f t="shared" ref="Z3:Z4" si="2">Y3=M3</f>
        <v>1</v>
      </c>
      <c r="AA3" s="192" t="b">
        <f t="shared" ref="AA3:AA4" si="3">J3=K3+L3</f>
        <v>1</v>
      </c>
    </row>
    <row r="4" spans="1:27" ht="24" x14ac:dyDescent="0.25">
      <c r="A4" s="179">
        <v>2</v>
      </c>
      <c r="B4" s="180" t="s">
        <v>158</v>
      </c>
      <c r="C4" s="181" t="s">
        <v>92</v>
      </c>
      <c r="D4" s="182" t="s">
        <v>140</v>
      </c>
      <c r="E4" s="183" t="s">
        <v>627</v>
      </c>
      <c r="F4" s="184" t="s">
        <v>159</v>
      </c>
      <c r="G4" s="179" t="s">
        <v>96</v>
      </c>
      <c r="H4" s="185">
        <v>0.34</v>
      </c>
      <c r="I4" s="186" t="s">
        <v>160</v>
      </c>
      <c r="J4" s="187">
        <v>8975877</v>
      </c>
      <c r="K4" s="187">
        <v>4487938</v>
      </c>
      <c r="L4" s="188">
        <v>4487939</v>
      </c>
      <c r="M4" s="189">
        <v>0.5</v>
      </c>
      <c r="N4" s="187">
        <v>0</v>
      </c>
      <c r="O4" s="187">
        <v>10000</v>
      </c>
      <c r="P4" s="188">
        <v>0</v>
      </c>
      <c r="Q4" s="188">
        <v>0</v>
      </c>
      <c r="R4" s="188">
        <v>4477938</v>
      </c>
      <c r="S4" s="188"/>
      <c r="T4" s="188"/>
      <c r="U4" s="188"/>
      <c r="V4" s="188"/>
      <c r="W4" s="190"/>
      <c r="X4" s="175" t="b">
        <f t="shared" si="0"/>
        <v>1</v>
      </c>
      <c r="Y4" s="191">
        <f t="shared" si="1"/>
        <v>0.5</v>
      </c>
      <c r="Z4" s="192" t="b">
        <f t="shared" si="2"/>
        <v>1</v>
      </c>
      <c r="AA4" s="192" t="b">
        <f t="shared" si="3"/>
        <v>1</v>
      </c>
    </row>
    <row r="5" spans="1:27" ht="36" x14ac:dyDescent="0.25">
      <c r="A5" s="179">
        <v>3</v>
      </c>
      <c r="B5" s="180" t="s">
        <v>161</v>
      </c>
      <c r="C5" s="181" t="s">
        <v>92</v>
      </c>
      <c r="D5" s="182" t="s">
        <v>162</v>
      </c>
      <c r="E5" s="183" t="s">
        <v>626</v>
      </c>
      <c r="F5" s="184" t="s">
        <v>163</v>
      </c>
      <c r="G5" s="179" t="s">
        <v>96</v>
      </c>
      <c r="H5" s="185">
        <v>0.61299999999999999</v>
      </c>
      <c r="I5" s="186" t="s">
        <v>164</v>
      </c>
      <c r="J5" s="187">
        <v>1820140</v>
      </c>
      <c r="K5" s="187">
        <v>910070</v>
      </c>
      <c r="L5" s="188">
        <v>910070</v>
      </c>
      <c r="M5" s="189">
        <v>0.5</v>
      </c>
      <c r="N5" s="187">
        <v>0</v>
      </c>
      <c r="O5" s="187">
        <v>5000</v>
      </c>
      <c r="P5" s="188">
        <v>0</v>
      </c>
      <c r="Q5" s="188">
        <v>0</v>
      </c>
      <c r="R5" s="188">
        <v>905070</v>
      </c>
      <c r="S5" s="188"/>
      <c r="T5" s="188"/>
      <c r="U5" s="188"/>
      <c r="V5" s="188"/>
      <c r="W5" s="190"/>
      <c r="X5" s="175" t="b">
        <f t="shared" ref="X5:X39" si="4">K5=SUM(N5:W5)</f>
        <v>1</v>
      </c>
      <c r="Y5" s="191">
        <f t="shared" ref="Y5:Y39" si="5">ROUND(K5/J5,4)</f>
        <v>0.5</v>
      </c>
      <c r="Z5" s="192" t="b">
        <f t="shared" ref="Z5:Z39" si="6">Y5=M5</f>
        <v>1</v>
      </c>
      <c r="AA5" s="192" t="b">
        <f t="shared" ref="AA5:AA39" si="7">J5=K5+L5</f>
        <v>1</v>
      </c>
    </row>
    <row r="6" spans="1:27" ht="24" x14ac:dyDescent="0.25">
      <c r="A6" s="179">
        <v>4</v>
      </c>
      <c r="B6" s="180" t="s">
        <v>165</v>
      </c>
      <c r="C6" s="181" t="s">
        <v>92</v>
      </c>
      <c r="D6" s="182" t="s">
        <v>85</v>
      </c>
      <c r="E6" s="183">
        <v>1017</v>
      </c>
      <c r="F6" s="184" t="s">
        <v>166</v>
      </c>
      <c r="G6" s="179" t="s">
        <v>102</v>
      </c>
      <c r="H6" s="185">
        <v>12.86</v>
      </c>
      <c r="I6" s="186" t="s">
        <v>167</v>
      </c>
      <c r="J6" s="187">
        <v>34093527</v>
      </c>
      <c r="K6" s="187">
        <v>27274821</v>
      </c>
      <c r="L6" s="188">
        <v>6818706</v>
      </c>
      <c r="M6" s="189">
        <v>0.8</v>
      </c>
      <c r="N6" s="187"/>
      <c r="O6" s="187"/>
      <c r="P6" s="188">
        <v>0</v>
      </c>
      <c r="Q6" s="188">
        <v>3278748.8000000003</v>
      </c>
      <c r="R6" s="188">
        <v>4510209</v>
      </c>
      <c r="S6" s="188">
        <v>17095137.600000001</v>
      </c>
      <c r="T6" s="188">
        <v>2390725.6</v>
      </c>
      <c r="U6" s="188"/>
      <c r="V6" s="188"/>
      <c r="W6" s="190"/>
      <c r="X6" s="175" t="b">
        <f t="shared" si="4"/>
        <v>1</v>
      </c>
      <c r="Y6" s="191">
        <f t="shared" si="5"/>
        <v>0.8</v>
      </c>
      <c r="Z6" s="192" t="b">
        <f t="shared" si="6"/>
        <v>1</v>
      </c>
      <c r="AA6" s="192" t="b">
        <f t="shared" si="7"/>
        <v>1</v>
      </c>
    </row>
    <row r="7" spans="1:27" ht="24" x14ac:dyDescent="0.25">
      <c r="A7" s="179">
        <v>5</v>
      </c>
      <c r="B7" s="180" t="s">
        <v>168</v>
      </c>
      <c r="C7" s="181" t="s">
        <v>92</v>
      </c>
      <c r="D7" s="182" t="s">
        <v>78</v>
      </c>
      <c r="E7" s="183">
        <v>1010</v>
      </c>
      <c r="F7" s="184" t="s">
        <v>169</v>
      </c>
      <c r="G7" s="179" t="s">
        <v>102</v>
      </c>
      <c r="H7" s="185">
        <v>4.2510000000000003</v>
      </c>
      <c r="I7" s="186" t="s">
        <v>170</v>
      </c>
      <c r="J7" s="187">
        <v>6756705.4000000004</v>
      </c>
      <c r="K7" s="187">
        <v>4729693</v>
      </c>
      <c r="L7" s="188">
        <v>2027012.4000000004</v>
      </c>
      <c r="M7" s="189">
        <v>0.7</v>
      </c>
      <c r="N7" s="187"/>
      <c r="O7" s="187"/>
      <c r="P7" s="188">
        <v>2365268</v>
      </c>
      <c r="Q7" s="188">
        <v>2364425</v>
      </c>
      <c r="R7" s="188">
        <v>0</v>
      </c>
      <c r="S7" s="188"/>
      <c r="T7" s="188"/>
      <c r="U7" s="188"/>
      <c r="V7" s="188"/>
      <c r="W7" s="190"/>
      <c r="X7" s="175" t="b">
        <f t="shared" si="4"/>
        <v>1</v>
      </c>
      <c r="Y7" s="191">
        <f t="shared" si="5"/>
        <v>0.7</v>
      </c>
      <c r="Z7" s="192" t="b">
        <f t="shared" si="6"/>
        <v>1</v>
      </c>
      <c r="AA7" s="192" t="b">
        <f t="shared" si="7"/>
        <v>1</v>
      </c>
    </row>
    <row r="8" spans="1:27" ht="36" x14ac:dyDescent="0.25">
      <c r="A8" s="179">
        <v>6</v>
      </c>
      <c r="B8" s="180" t="s">
        <v>171</v>
      </c>
      <c r="C8" s="181" t="s">
        <v>92</v>
      </c>
      <c r="D8" s="182" t="s">
        <v>115</v>
      </c>
      <c r="E8" s="183" t="s">
        <v>116</v>
      </c>
      <c r="F8" s="184" t="s">
        <v>172</v>
      </c>
      <c r="G8" s="179" t="s">
        <v>102</v>
      </c>
      <c r="H8" s="185">
        <v>4.2060000000000004</v>
      </c>
      <c r="I8" s="186" t="s">
        <v>173</v>
      </c>
      <c r="J8" s="187">
        <v>12593303.82</v>
      </c>
      <c r="K8" s="187">
        <v>8815312</v>
      </c>
      <c r="L8" s="188">
        <v>3777991.8200000003</v>
      </c>
      <c r="M8" s="189">
        <v>0.7</v>
      </c>
      <c r="N8" s="187"/>
      <c r="O8" s="187"/>
      <c r="P8" s="188">
        <v>1291.5</v>
      </c>
      <c r="Q8" s="188">
        <v>1527117.1</v>
      </c>
      <c r="R8" s="188">
        <v>7286903.3999999994</v>
      </c>
      <c r="S8" s="188"/>
      <c r="T8" s="188"/>
      <c r="U8" s="188"/>
      <c r="V8" s="188"/>
      <c r="W8" s="190"/>
      <c r="X8" s="175" t="b">
        <f t="shared" si="4"/>
        <v>1</v>
      </c>
      <c r="Y8" s="191">
        <f t="shared" si="5"/>
        <v>0.7</v>
      </c>
      <c r="Z8" s="192" t="b">
        <f t="shared" si="6"/>
        <v>1</v>
      </c>
      <c r="AA8" s="192" t="b">
        <f t="shared" si="7"/>
        <v>1</v>
      </c>
    </row>
    <row r="9" spans="1:27" ht="24" x14ac:dyDescent="0.25">
      <c r="A9" s="179">
        <v>7</v>
      </c>
      <c r="B9" s="180" t="s">
        <v>174</v>
      </c>
      <c r="C9" s="181" t="s">
        <v>92</v>
      </c>
      <c r="D9" s="182" t="s">
        <v>162</v>
      </c>
      <c r="E9" s="183" t="s">
        <v>626</v>
      </c>
      <c r="F9" s="184" t="s">
        <v>175</v>
      </c>
      <c r="G9" s="179" t="s">
        <v>102</v>
      </c>
      <c r="H9" s="185">
        <v>0.20799999999999999</v>
      </c>
      <c r="I9" s="186" t="s">
        <v>176</v>
      </c>
      <c r="J9" s="187">
        <v>2714610</v>
      </c>
      <c r="K9" s="187">
        <v>1900226.9999999998</v>
      </c>
      <c r="L9" s="188">
        <v>814383.00000000023</v>
      </c>
      <c r="M9" s="189">
        <v>0.7</v>
      </c>
      <c r="N9" s="187"/>
      <c r="O9" s="187"/>
      <c r="P9" s="188">
        <v>84925.4</v>
      </c>
      <c r="Q9" s="188">
        <v>243468.6</v>
      </c>
      <c r="R9" s="188">
        <v>1571833</v>
      </c>
      <c r="S9" s="188"/>
      <c r="T9" s="188"/>
      <c r="U9" s="188"/>
      <c r="V9" s="188"/>
      <c r="W9" s="190"/>
      <c r="X9" s="175" t="b">
        <f t="shared" si="4"/>
        <v>1</v>
      </c>
      <c r="Y9" s="191">
        <f t="shared" si="5"/>
        <v>0.7</v>
      </c>
      <c r="Z9" s="192" t="b">
        <f t="shared" si="6"/>
        <v>1</v>
      </c>
      <c r="AA9" s="192" t="b">
        <f t="shared" si="7"/>
        <v>1</v>
      </c>
    </row>
    <row r="10" spans="1:27" ht="24" x14ac:dyDescent="0.25">
      <c r="A10" s="179">
        <v>8</v>
      </c>
      <c r="B10" s="180" t="s">
        <v>177</v>
      </c>
      <c r="C10" s="181" t="s">
        <v>92</v>
      </c>
      <c r="D10" s="182" t="s">
        <v>75</v>
      </c>
      <c r="E10" s="183">
        <v>1007</v>
      </c>
      <c r="F10" s="184" t="s">
        <v>178</v>
      </c>
      <c r="G10" s="179" t="s">
        <v>96</v>
      </c>
      <c r="H10" s="185">
        <v>3.2029999999999998</v>
      </c>
      <c r="I10" s="186" t="s">
        <v>179</v>
      </c>
      <c r="J10" s="187">
        <v>7716661.25</v>
      </c>
      <c r="K10" s="187">
        <v>6173329</v>
      </c>
      <c r="L10" s="188">
        <v>1543332.25</v>
      </c>
      <c r="M10" s="189">
        <v>0.8</v>
      </c>
      <c r="N10" s="187"/>
      <c r="O10" s="187"/>
      <c r="P10" s="188">
        <v>2355741</v>
      </c>
      <c r="Q10" s="188">
        <v>0</v>
      </c>
      <c r="R10" s="188">
        <v>3817588</v>
      </c>
      <c r="S10" s="188"/>
      <c r="T10" s="188"/>
      <c r="U10" s="188"/>
      <c r="V10" s="188"/>
      <c r="W10" s="190"/>
      <c r="X10" s="175" t="b">
        <f t="shared" si="4"/>
        <v>1</v>
      </c>
      <c r="Y10" s="191">
        <f t="shared" si="5"/>
        <v>0.8</v>
      </c>
      <c r="Z10" s="192" t="b">
        <f t="shared" si="6"/>
        <v>1</v>
      </c>
      <c r="AA10" s="192" t="b">
        <f t="shared" si="7"/>
        <v>1</v>
      </c>
    </row>
    <row r="11" spans="1:27" ht="24" x14ac:dyDescent="0.25">
      <c r="A11" s="179">
        <v>9</v>
      </c>
      <c r="B11" s="180" t="s">
        <v>180</v>
      </c>
      <c r="C11" s="181" t="s">
        <v>92</v>
      </c>
      <c r="D11" s="182" t="s">
        <v>85</v>
      </c>
      <c r="E11" s="183">
        <v>1017</v>
      </c>
      <c r="F11" s="184" t="s">
        <v>181</v>
      </c>
      <c r="G11" s="179" t="s">
        <v>102</v>
      </c>
      <c r="H11" s="185">
        <v>3.3620000000000001</v>
      </c>
      <c r="I11" s="186" t="s">
        <v>182</v>
      </c>
      <c r="J11" s="187">
        <v>8864251.1699999999</v>
      </c>
      <c r="K11" s="187">
        <v>7091401</v>
      </c>
      <c r="L11" s="188">
        <v>1772850.17</v>
      </c>
      <c r="M11" s="189">
        <v>0.8</v>
      </c>
      <c r="N11" s="187"/>
      <c r="O11" s="187"/>
      <c r="P11" s="188"/>
      <c r="Q11" s="188">
        <v>224088</v>
      </c>
      <c r="R11" s="188">
        <v>1459056</v>
      </c>
      <c r="S11" s="188">
        <v>5408257</v>
      </c>
      <c r="T11" s="188"/>
      <c r="U11" s="188"/>
      <c r="V11" s="188"/>
      <c r="W11" s="190"/>
      <c r="X11" s="175" t="b">
        <f t="shared" si="4"/>
        <v>1</v>
      </c>
      <c r="Y11" s="191">
        <f t="shared" si="5"/>
        <v>0.8</v>
      </c>
      <c r="Z11" s="192" t="b">
        <f t="shared" si="6"/>
        <v>1</v>
      </c>
      <c r="AA11" s="192" t="b">
        <f t="shared" si="7"/>
        <v>1</v>
      </c>
    </row>
    <row r="12" spans="1:27" ht="24" x14ac:dyDescent="0.25">
      <c r="A12" s="179">
        <v>10</v>
      </c>
      <c r="B12" s="180" t="s">
        <v>183</v>
      </c>
      <c r="C12" s="181" t="s">
        <v>92</v>
      </c>
      <c r="D12" s="182" t="s">
        <v>87</v>
      </c>
      <c r="E12" s="183">
        <v>1019</v>
      </c>
      <c r="F12" s="184" t="s">
        <v>184</v>
      </c>
      <c r="G12" s="179" t="s">
        <v>96</v>
      </c>
      <c r="H12" s="185">
        <v>1.335</v>
      </c>
      <c r="I12" s="186" t="s">
        <v>185</v>
      </c>
      <c r="J12" s="187">
        <v>10044376.25</v>
      </c>
      <c r="K12" s="187">
        <v>8035501</v>
      </c>
      <c r="L12" s="188">
        <f>J12-K12</f>
        <v>2008875.25</v>
      </c>
      <c r="M12" s="189">
        <v>0.8</v>
      </c>
      <c r="N12" s="187"/>
      <c r="O12" s="187"/>
      <c r="P12" s="188"/>
      <c r="Q12" s="188">
        <v>2647668</v>
      </c>
      <c r="R12" s="188">
        <v>5387833</v>
      </c>
      <c r="S12" s="188"/>
      <c r="T12" s="188"/>
      <c r="U12" s="188"/>
      <c r="V12" s="188"/>
      <c r="W12" s="190"/>
      <c r="X12" s="175" t="b">
        <f t="shared" si="4"/>
        <v>1</v>
      </c>
      <c r="Y12" s="191">
        <f t="shared" si="5"/>
        <v>0.8</v>
      </c>
      <c r="Z12" s="192" t="b">
        <f t="shared" si="6"/>
        <v>1</v>
      </c>
      <c r="AA12" s="192" t="b">
        <f t="shared" si="7"/>
        <v>1</v>
      </c>
    </row>
    <row r="13" spans="1:27" ht="24" x14ac:dyDescent="0.25">
      <c r="A13" s="179" t="s">
        <v>612</v>
      </c>
      <c r="B13" s="180" t="s">
        <v>186</v>
      </c>
      <c r="C13" s="181" t="s">
        <v>92</v>
      </c>
      <c r="D13" s="182" t="s">
        <v>82</v>
      </c>
      <c r="E13" s="183">
        <v>1014</v>
      </c>
      <c r="F13" s="184" t="s">
        <v>187</v>
      </c>
      <c r="G13" s="179" t="s">
        <v>102</v>
      </c>
      <c r="H13" s="185">
        <v>5.2450000000000001</v>
      </c>
      <c r="I13" s="186" t="s">
        <v>152</v>
      </c>
      <c r="J13" s="187">
        <v>13707173.960000001</v>
      </c>
      <c r="K13" s="187">
        <v>8299044.2300000004</v>
      </c>
      <c r="L13" s="188">
        <v>5408129.7300000004</v>
      </c>
      <c r="M13" s="189">
        <v>0.8</v>
      </c>
      <c r="N13" s="187"/>
      <c r="O13" s="187"/>
      <c r="P13" s="188"/>
      <c r="Q13" s="188">
        <v>3841771</v>
      </c>
      <c r="R13" s="188">
        <v>4457273.2300000004</v>
      </c>
      <c r="S13" s="188"/>
      <c r="T13" s="188"/>
      <c r="U13" s="188"/>
      <c r="V13" s="188"/>
      <c r="W13" s="190"/>
      <c r="X13" s="175" t="b">
        <f t="shared" si="4"/>
        <v>1</v>
      </c>
      <c r="Y13" s="191">
        <f t="shared" si="5"/>
        <v>0.60550000000000004</v>
      </c>
      <c r="Z13" s="192" t="b">
        <f t="shared" si="6"/>
        <v>0</v>
      </c>
      <c r="AA13" s="192" t="b">
        <f t="shared" si="7"/>
        <v>1</v>
      </c>
    </row>
    <row r="14" spans="1:27" x14ac:dyDescent="0.25">
      <c r="A14" s="179">
        <v>12</v>
      </c>
      <c r="B14" s="180" t="s">
        <v>188</v>
      </c>
      <c r="C14" s="181" t="s">
        <v>206</v>
      </c>
      <c r="D14" s="182" t="s">
        <v>89</v>
      </c>
      <c r="E14" s="183">
        <v>1021</v>
      </c>
      <c r="F14" s="184" t="s">
        <v>214</v>
      </c>
      <c r="G14" s="179" t="s">
        <v>102</v>
      </c>
      <c r="H14" s="185">
        <v>0.99399999999999999</v>
      </c>
      <c r="I14" s="186" t="s">
        <v>215</v>
      </c>
      <c r="J14" s="187">
        <v>3289085</v>
      </c>
      <c r="K14" s="187">
        <v>1644542</v>
      </c>
      <c r="L14" s="188">
        <f>J14-K14</f>
        <v>1644543</v>
      </c>
      <c r="M14" s="193">
        <v>0.5</v>
      </c>
      <c r="N14" s="187"/>
      <c r="O14" s="187"/>
      <c r="P14" s="188"/>
      <c r="Q14" s="188"/>
      <c r="R14" s="188">
        <v>144542</v>
      </c>
      <c r="S14" s="188">
        <v>1500000</v>
      </c>
      <c r="T14" s="188"/>
      <c r="U14" s="188"/>
      <c r="V14" s="188"/>
      <c r="W14" s="190"/>
      <c r="X14" s="175" t="b">
        <f t="shared" si="4"/>
        <v>1</v>
      </c>
      <c r="Y14" s="191">
        <f t="shared" si="5"/>
        <v>0.5</v>
      </c>
      <c r="Z14" s="192" t="b">
        <f t="shared" si="6"/>
        <v>1</v>
      </c>
      <c r="AA14" s="192" t="b">
        <f t="shared" si="7"/>
        <v>1</v>
      </c>
    </row>
    <row r="15" spans="1:27" s="164" customFormat="1" ht="36" x14ac:dyDescent="0.25">
      <c r="A15" s="194">
        <v>13</v>
      </c>
      <c r="B15" s="195" t="s">
        <v>190</v>
      </c>
      <c r="C15" s="196" t="s">
        <v>189</v>
      </c>
      <c r="D15" s="197" t="s">
        <v>82</v>
      </c>
      <c r="E15" s="198">
        <v>1014</v>
      </c>
      <c r="F15" s="199" t="s">
        <v>216</v>
      </c>
      <c r="G15" s="194" t="s">
        <v>217</v>
      </c>
      <c r="H15" s="200">
        <v>42.9</v>
      </c>
      <c r="I15" s="201" t="s">
        <v>218</v>
      </c>
      <c r="J15" s="202">
        <v>3998166</v>
      </c>
      <c r="K15" s="202">
        <v>1999083</v>
      </c>
      <c r="L15" s="203">
        <f t="shared" ref="L15:L39" si="8">J15-K15</f>
        <v>1999083</v>
      </c>
      <c r="M15" s="193">
        <v>0.5</v>
      </c>
      <c r="N15" s="202"/>
      <c r="O15" s="202"/>
      <c r="P15" s="203"/>
      <c r="Q15" s="203"/>
      <c r="R15" s="203">
        <v>1999083</v>
      </c>
      <c r="S15" s="203"/>
      <c r="T15" s="203"/>
      <c r="U15" s="203"/>
      <c r="V15" s="203"/>
      <c r="W15" s="204"/>
      <c r="X15" s="175" t="b">
        <f t="shared" si="4"/>
        <v>1</v>
      </c>
      <c r="Y15" s="191">
        <f t="shared" si="5"/>
        <v>0.5</v>
      </c>
      <c r="Z15" s="192" t="b">
        <f t="shared" si="6"/>
        <v>1</v>
      </c>
      <c r="AA15" s="192" t="b">
        <f t="shared" si="7"/>
        <v>1</v>
      </c>
    </row>
    <row r="16" spans="1:27" ht="24" x14ac:dyDescent="0.25">
      <c r="A16" s="179">
        <v>14</v>
      </c>
      <c r="B16" s="180" t="s">
        <v>191</v>
      </c>
      <c r="C16" s="181" t="s">
        <v>206</v>
      </c>
      <c r="D16" s="182" t="s">
        <v>71</v>
      </c>
      <c r="E16" s="183">
        <v>1003</v>
      </c>
      <c r="F16" s="184" t="s">
        <v>219</v>
      </c>
      <c r="G16" s="179" t="s">
        <v>102</v>
      </c>
      <c r="H16" s="185">
        <v>0.34300000000000003</v>
      </c>
      <c r="I16" s="186" t="s">
        <v>220</v>
      </c>
      <c r="J16" s="187">
        <v>2206167</v>
      </c>
      <c r="K16" s="187">
        <v>1103083</v>
      </c>
      <c r="L16" s="188">
        <f t="shared" si="8"/>
        <v>1103084</v>
      </c>
      <c r="M16" s="193">
        <v>0.5</v>
      </c>
      <c r="N16" s="187"/>
      <c r="O16" s="187"/>
      <c r="P16" s="188"/>
      <c r="Q16" s="188"/>
      <c r="R16" s="188">
        <v>400000</v>
      </c>
      <c r="S16" s="188">
        <v>703083</v>
      </c>
      <c r="T16" s="188"/>
      <c r="U16" s="188"/>
      <c r="V16" s="188"/>
      <c r="W16" s="190"/>
      <c r="X16" s="175" t="b">
        <f t="shared" si="4"/>
        <v>1</v>
      </c>
      <c r="Y16" s="191">
        <f t="shared" si="5"/>
        <v>0.5</v>
      </c>
      <c r="Z16" s="192" t="b">
        <f t="shared" si="6"/>
        <v>1</v>
      </c>
      <c r="AA16" s="192" t="b">
        <f t="shared" si="7"/>
        <v>1</v>
      </c>
    </row>
    <row r="17" spans="1:27" ht="24" x14ac:dyDescent="0.25">
      <c r="A17" s="179">
        <v>15</v>
      </c>
      <c r="B17" s="180" t="s">
        <v>192</v>
      </c>
      <c r="C17" s="181" t="s">
        <v>206</v>
      </c>
      <c r="D17" s="182" t="s">
        <v>75</v>
      </c>
      <c r="E17" s="183">
        <v>1007</v>
      </c>
      <c r="F17" s="184" t="s">
        <v>221</v>
      </c>
      <c r="G17" s="179" t="s">
        <v>96</v>
      </c>
      <c r="H17" s="185">
        <v>1.46</v>
      </c>
      <c r="I17" s="186" t="s">
        <v>220</v>
      </c>
      <c r="J17" s="187">
        <v>7218515</v>
      </c>
      <c r="K17" s="187">
        <v>3609257</v>
      </c>
      <c r="L17" s="188">
        <f t="shared" si="8"/>
        <v>3609258</v>
      </c>
      <c r="M17" s="193">
        <v>0.5</v>
      </c>
      <c r="N17" s="202"/>
      <c r="O17" s="202"/>
      <c r="P17" s="204"/>
      <c r="Q17" s="188"/>
      <c r="R17" s="188">
        <v>109257</v>
      </c>
      <c r="S17" s="188">
        <v>3500000</v>
      </c>
      <c r="T17" s="203"/>
      <c r="U17" s="204"/>
      <c r="V17" s="204"/>
      <c r="W17" s="204"/>
      <c r="X17" s="175" t="b">
        <f t="shared" si="4"/>
        <v>1</v>
      </c>
      <c r="Y17" s="191">
        <f t="shared" si="5"/>
        <v>0.5</v>
      </c>
      <c r="Z17" s="192" t="b">
        <f t="shared" si="6"/>
        <v>1</v>
      </c>
      <c r="AA17" s="192" t="b">
        <f t="shared" si="7"/>
        <v>1</v>
      </c>
    </row>
    <row r="18" spans="1:27" ht="24" x14ac:dyDescent="0.25">
      <c r="A18" s="194">
        <v>16</v>
      </c>
      <c r="B18" s="195" t="s">
        <v>193</v>
      </c>
      <c r="C18" s="196" t="s">
        <v>189</v>
      </c>
      <c r="D18" s="197" t="s">
        <v>80</v>
      </c>
      <c r="E18" s="198">
        <v>1012</v>
      </c>
      <c r="F18" s="199" t="s">
        <v>222</v>
      </c>
      <c r="G18" s="194" t="s">
        <v>223</v>
      </c>
      <c r="H18" s="200">
        <v>1.85</v>
      </c>
      <c r="I18" s="201" t="s">
        <v>224</v>
      </c>
      <c r="J18" s="202">
        <v>1573635</v>
      </c>
      <c r="K18" s="202">
        <v>786817</v>
      </c>
      <c r="L18" s="203">
        <f t="shared" si="8"/>
        <v>786818</v>
      </c>
      <c r="M18" s="193">
        <v>0.5</v>
      </c>
      <c r="N18" s="202"/>
      <c r="O18" s="202"/>
      <c r="P18" s="204"/>
      <c r="Q18" s="203"/>
      <c r="R18" s="203">
        <v>786817</v>
      </c>
      <c r="S18" s="203"/>
      <c r="T18" s="203"/>
      <c r="U18" s="204"/>
      <c r="V18" s="204"/>
      <c r="W18" s="204"/>
      <c r="X18" s="175" t="b">
        <f t="shared" si="4"/>
        <v>1</v>
      </c>
      <c r="Y18" s="191">
        <f t="shared" si="5"/>
        <v>0.5</v>
      </c>
      <c r="Z18" s="192" t="b">
        <f t="shared" si="6"/>
        <v>1</v>
      </c>
      <c r="AA18" s="192" t="b">
        <f t="shared" si="7"/>
        <v>1</v>
      </c>
    </row>
    <row r="19" spans="1:27" ht="36" x14ac:dyDescent="0.25">
      <c r="A19" s="194">
        <v>17</v>
      </c>
      <c r="B19" s="195" t="s">
        <v>194</v>
      </c>
      <c r="C19" s="196" t="s">
        <v>189</v>
      </c>
      <c r="D19" s="197" t="s">
        <v>195</v>
      </c>
      <c r="E19" s="198">
        <v>1062</v>
      </c>
      <c r="F19" s="199" t="s">
        <v>225</v>
      </c>
      <c r="G19" s="194" t="s">
        <v>217</v>
      </c>
      <c r="H19" s="200">
        <v>3.5569999999999999</v>
      </c>
      <c r="I19" s="201" t="s">
        <v>226</v>
      </c>
      <c r="J19" s="202">
        <v>3909560</v>
      </c>
      <c r="K19" s="202">
        <v>1954780</v>
      </c>
      <c r="L19" s="203">
        <f t="shared" si="8"/>
        <v>1954780</v>
      </c>
      <c r="M19" s="193">
        <v>0.5</v>
      </c>
      <c r="N19" s="202"/>
      <c r="O19" s="202"/>
      <c r="P19" s="204"/>
      <c r="Q19" s="203"/>
      <c r="R19" s="203">
        <v>1954780</v>
      </c>
      <c r="S19" s="203"/>
      <c r="T19" s="203"/>
      <c r="U19" s="204"/>
      <c r="V19" s="204"/>
      <c r="W19" s="204"/>
      <c r="X19" s="175" t="b">
        <f t="shared" si="4"/>
        <v>1</v>
      </c>
      <c r="Y19" s="191">
        <f t="shared" si="5"/>
        <v>0.5</v>
      </c>
      <c r="Z19" s="192" t="b">
        <f t="shared" si="6"/>
        <v>1</v>
      </c>
      <c r="AA19" s="192" t="b">
        <f t="shared" si="7"/>
        <v>1</v>
      </c>
    </row>
    <row r="20" spans="1:27" ht="36" x14ac:dyDescent="0.25">
      <c r="A20" s="194">
        <v>18</v>
      </c>
      <c r="B20" s="195" t="s">
        <v>196</v>
      </c>
      <c r="C20" s="196" t="s">
        <v>189</v>
      </c>
      <c r="D20" s="197" t="s">
        <v>87</v>
      </c>
      <c r="E20" s="198">
        <v>1019</v>
      </c>
      <c r="F20" s="199" t="s">
        <v>227</v>
      </c>
      <c r="G20" s="194" t="s">
        <v>217</v>
      </c>
      <c r="H20" s="200">
        <v>2.1859999999999999</v>
      </c>
      <c r="I20" s="201" t="s">
        <v>228</v>
      </c>
      <c r="J20" s="202">
        <v>2800000</v>
      </c>
      <c r="K20" s="202">
        <v>1400000</v>
      </c>
      <c r="L20" s="203">
        <f t="shared" si="8"/>
        <v>1400000</v>
      </c>
      <c r="M20" s="193">
        <v>0.5</v>
      </c>
      <c r="N20" s="202"/>
      <c r="O20" s="202"/>
      <c r="P20" s="204"/>
      <c r="Q20" s="203"/>
      <c r="R20" s="203">
        <v>1400000</v>
      </c>
      <c r="S20" s="203"/>
      <c r="T20" s="203"/>
      <c r="U20" s="204"/>
      <c r="V20" s="204"/>
      <c r="W20" s="204"/>
      <c r="X20" s="175" t="b">
        <f t="shared" si="4"/>
        <v>1</v>
      </c>
      <c r="Y20" s="191">
        <f t="shared" si="5"/>
        <v>0.5</v>
      </c>
      <c r="Z20" s="192" t="b">
        <f t="shared" si="6"/>
        <v>1</v>
      </c>
      <c r="AA20" s="192" t="b">
        <f t="shared" si="7"/>
        <v>1</v>
      </c>
    </row>
    <row r="21" spans="1:27" s="164" customFormat="1" ht="24" x14ac:dyDescent="0.25">
      <c r="A21" s="194">
        <v>19</v>
      </c>
      <c r="B21" s="195" t="s">
        <v>197</v>
      </c>
      <c r="C21" s="196" t="s">
        <v>189</v>
      </c>
      <c r="D21" s="197" t="s">
        <v>72</v>
      </c>
      <c r="E21" s="198">
        <v>1004</v>
      </c>
      <c r="F21" s="199" t="s">
        <v>229</v>
      </c>
      <c r="G21" s="194" t="s">
        <v>217</v>
      </c>
      <c r="H21" s="200">
        <v>3.28</v>
      </c>
      <c r="I21" s="201" t="s">
        <v>230</v>
      </c>
      <c r="J21" s="202">
        <v>3994667</v>
      </c>
      <c r="K21" s="202">
        <v>1997333</v>
      </c>
      <c r="L21" s="203">
        <f t="shared" si="8"/>
        <v>1997334</v>
      </c>
      <c r="M21" s="193">
        <v>0.5</v>
      </c>
      <c r="N21" s="202"/>
      <c r="O21" s="202"/>
      <c r="P21" s="204"/>
      <c r="Q21" s="203"/>
      <c r="R21" s="203">
        <v>1997333</v>
      </c>
      <c r="S21" s="203"/>
      <c r="T21" s="203"/>
      <c r="U21" s="204"/>
      <c r="V21" s="204"/>
      <c r="W21" s="204"/>
      <c r="X21" s="175" t="b">
        <f t="shared" si="4"/>
        <v>1</v>
      </c>
      <c r="Y21" s="191">
        <f t="shared" si="5"/>
        <v>0.5</v>
      </c>
      <c r="Z21" s="192" t="b">
        <f t="shared" si="6"/>
        <v>1</v>
      </c>
      <c r="AA21" s="192" t="b">
        <f t="shared" si="7"/>
        <v>1</v>
      </c>
    </row>
    <row r="22" spans="1:27" ht="24" x14ac:dyDescent="0.25">
      <c r="A22" s="194">
        <v>20</v>
      </c>
      <c r="B22" s="195" t="s">
        <v>198</v>
      </c>
      <c r="C22" s="196" t="s">
        <v>189</v>
      </c>
      <c r="D22" s="197" t="s">
        <v>81</v>
      </c>
      <c r="E22" s="198">
        <v>1013</v>
      </c>
      <c r="F22" s="199" t="s">
        <v>231</v>
      </c>
      <c r="G22" s="194" t="s">
        <v>217</v>
      </c>
      <c r="H22" s="200">
        <v>5.032</v>
      </c>
      <c r="I22" s="201" t="s">
        <v>230</v>
      </c>
      <c r="J22" s="202">
        <v>3998284</v>
      </c>
      <c r="K22" s="202">
        <v>1999142</v>
      </c>
      <c r="L22" s="203">
        <f t="shared" si="8"/>
        <v>1999142</v>
      </c>
      <c r="M22" s="193">
        <v>0.5</v>
      </c>
      <c r="N22" s="202"/>
      <c r="O22" s="202"/>
      <c r="P22" s="204"/>
      <c r="Q22" s="203"/>
      <c r="R22" s="203">
        <v>1999142</v>
      </c>
      <c r="S22" s="203"/>
      <c r="T22" s="203"/>
      <c r="U22" s="204"/>
      <c r="V22" s="204"/>
      <c r="W22" s="204"/>
      <c r="X22" s="175" t="b">
        <f t="shared" si="4"/>
        <v>1</v>
      </c>
      <c r="Y22" s="191">
        <f t="shared" si="5"/>
        <v>0.5</v>
      </c>
      <c r="Z22" s="192" t="b">
        <f t="shared" si="6"/>
        <v>1</v>
      </c>
      <c r="AA22" s="192" t="b">
        <f t="shared" si="7"/>
        <v>1</v>
      </c>
    </row>
    <row r="23" spans="1:27" s="171" customFormat="1" x14ac:dyDescent="0.25">
      <c r="A23" s="194">
        <v>21</v>
      </c>
      <c r="B23" s="195" t="s">
        <v>199</v>
      </c>
      <c r="C23" s="196" t="s">
        <v>189</v>
      </c>
      <c r="D23" s="197" t="s">
        <v>79</v>
      </c>
      <c r="E23" s="198">
        <v>1011</v>
      </c>
      <c r="F23" s="199" t="s">
        <v>232</v>
      </c>
      <c r="G23" s="194" t="s">
        <v>217</v>
      </c>
      <c r="H23" s="200">
        <v>3.5</v>
      </c>
      <c r="I23" s="201" t="s">
        <v>233</v>
      </c>
      <c r="J23" s="202">
        <v>3997496</v>
      </c>
      <c r="K23" s="202">
        <f>J23*M23</f>
        <v>3197996.8000000003</v>
      </c>
      <c r="L23" s="203">
        <f t="shared" si="8"/>
        <v>799499.19999999972</v>
      </c>
      <c r="M23" s="193">
        <v>0.8</v>
      </c>
      <c r="N23" s="202"/>
      <c r="O23" s="202"/>
      <c r="P23" s="204"/>
      <c r="Q23" s="203"/>
      <c r="R23" s="203">
        <v>3197996.8000000003</v>
      </c>
      <c r="S23" s="203"/>
      <c r="T23" s="203"/>
      <c r="U23" s="204"/>
      <c r="V23" s="204"/>
      <c r="W23" s="204"/>
      <c r="X23" s="175" t="b">
        <f t="shared" si="4"/>
        <v>1</v>
      </c>
      <c r="Y23" s="191">
        <f t="shared" si="5"/>
        <v>0.8</v>
      </c>
      <c r="Z23" s="192" t="b">
        <f t="shared" si="6"/>
        <v>1</v>
      </c>
      <c r="AA23" s="192" t="b">
        <f t="shared" si="7"/>
        <v>1</v>
      </c>
    </row>
    <row r="24" spans="1:27" ht="24" x14ac:dyDescent="0.25">
      <c r="A24" s="194">
        <v>22</v>
      </c>
      <c r="B24" s="195" t="s">
        <v>200</v>
      </c>
      <c r="C24" s="196" t="s">
        <v>189</v>
      </c>
      <c r="D24" s="197" t="s">
        <v>69</v>
      </c>
      <c r="E24" s="198">
        <v>1001</v>
      </c>
      <c r="F24" s="199" t="s">
        <v>234</v>
      </c>
      <c r="G24" s="194" t="s">
        <v>217</v>
      </c>
      <c r="H24" s="200">
        <v>1.5</v>
      </c>
      <c r="I24" s="201" t="s">
        <v>235</v>
      </c>
      <c r="J24" s="202">
        <v>1000000</v>
      </c>
      <c r="K24" s="202">
        <v>500000</v>
      </c>
      <c r="L24" s="203">
        <f t="shared" si="8"/>
        <v>500000</v>
      </c>
      <c r="M24" s="193">
        <v>0.5</v>
      </c>
      <c r="N24" s="202"/>
      <c r="O24" s="202"/>
      <c r="P24" s="204"/>
      <c r="Q24" s="203"/>
      <c r="R24" s="203">
        <v>500000</v>
      </c>
      <c r="S24" s="203"/>
      <c r="T24" s="203"/>
      <c r="U24" s="204"/>
      <c r="V24" s="204"/>
      <c r="W24" s="204"/>
      <c r="X24" s="175" t="b">
        <f t="shared" si="4"/>
        <v>1</v>
      </c>
      <c r="Y24" s="191">
        <f t="shared" si="5"/>
        <v>0.5</v>
      </c>
      <c r="Z24" s="192" t="b">
        <f t="shared" si="6"/>
        <v>1</v>
      </c>
      <c r="AA24" s="192" t="b">
        <f t="shared" si="7"/>
        <v>1</v>
      </c>
    </row>
    <row r="25" spans="1:27" ht="48" x14ac:dyDescent="0.25">
      <c r="A25" s="194">
        <v>23</v>
      </c>
      <c r="B25" s="195" t="s">
        <v>201</v>
      </c>
      <c r="C25" s="196" t="s">
        <v>189</v>
      </c>
      <c r="D25" s="197" t="s">
        <v>84</v>
      </c>
      <c r="E25" s="198">
        <v>1016</v>
      </c>
      <c r="F25" s="199" t="s">
        <v>236</v>
      </c>
      <c r="G25" s="194" t="s">
        <v>217</v>
      </c>
      <c r="H25" s="200">
        <v>1.1000000000000001</v>
      </c>
      <c r="I25" s="201" t="s">
        <v>228</v>
      </c>
      <c r="J25" s="202">
        <v>3937550</v>
      </c>
      <c r="K25" s="202">
        <v>1968775</v>
      </c>
      <c r="L25" s="203">
        <f t="shared" si="8"/>
        <v>1968775</v>
      </c>
      <c r="M25" s="193">
        <v>0.5</v>
      </c>
      <c r="N25" s="202"/>
      <c r="O25" s="202"/>
      <c r="P25" s="204"/>
      <c r="Q25" s="203"/>
      <c r="R25" s="203">
        <v>1968775</v>
      </c>
      <c r="S25" s="203"/>
      <c r="T25" s="203"/>
      <c r="U25" s="204"/>
      <c r="V25" s="204"/>
      <c r="W25" s="204"/>
      <c r="X25" s="175" t="b">
        <f t="shared" si="4"/>
        <v>1</v>
      </c>
      <c r="Y25" s="191">
        <f t="shared" si="5"/>
        <v>0.5</v>
      </c>
      <c r="Z25" s="192" t="b">
        <f t="shared" si="6"/>
        <v>1</v>
      </c>
      <c r="AA25" s="192" t="b">
        <f t="shared" si="7"/>
        <v>1</v>
      </c>
    </row>
    <row r="26" spans="1:27" ht="24" x14ac:dyDescent="0.25">
      <c r="A26" s="194">
        <v>24</v>
      </c>
      <c r="B26" s="195" t="s">
        <v>202</v>
      </c>
      <c r="C26" s="196" t="s">
        <v>189</v>
      </c>
      <c r="D26" s="197" t="s">
        <v>76</v>
      </c>
      <c r="E26" s="198">
        <v>1008</v>
      </c>
      <c r="F26" s="199" t="s">
        <v>237</v>
      </c>
      <c r="G26" s="194" t="s">
        <v>217</v>
      </c>
      <c r="H26" s="200">
        <v>5.0999999999999996</v>
      </c>
      <c r="I26" s="201" t="s">
        <v>226</v>
      </c>
      <c r="J26" s="202">
        <v>4000000</v>
      </c>
      <c r="K26" s="202">
        <v>2000000</v>
      </c>
      <c r="L26" s="203">
        <f t="shared" si="8"/>
        <v>2000000</v>
      </c>
      <c r="M26" s="193">
        <v>0.5</v>
      </c>
      <c r="N26" s="202"/>
      <c r="O26" s="202"/>
      <c r="P26" s="204"/>
      <c r="Q26" s="203"/>
      <c r="R26" s="203">
        <v>2000000</v>
      </c>
      <c r="S26" s="203"/>
      <c r="T26" s="203"/>
      <c r="U26" s="204"/>
      <c r="V26" s="204"/>
      <c r="W26" s="204"/>
      <c r="X26" s="175" t="b">
        <f t="shared" si="4"/>
        <v>1</v>
      </c>
      <c r="Y26" s="191">
        <f t="shared" si="5"/>
        <v>0.5</v>
      </c>
      <c r="Z26" s="192" t="b">
        <f t="shared" si="6"/>
        <v>1</v>
      </c>
      <c r="AA26" s="192" t="b">
        <f t="shared" si="7"/>
        <v>1</v>
      </c>
    </row>
    <row r="27" spans="1:27" x14ac:dyDescent="0.25">
      <c r="A27" s="194">
        <v>25</v>
      </c>
      <c r="B27" s="195" t="s">
        <v>203</v>
      </c>
      <c r="C27" s="196" t="s">
        <v>189</v>
      </c>
      <c r="D27" s="197" t="s">
        <v>85</v>
      </c>
      <c r="E27" s="198">
        <v>1017</v>
      </c>
      <c r="F27" s="199" t="s">
        <v>238</v>
      </c>
      <c r="G27" s="194" t="s">
        <v>217</v>
      </c>
      <c r="H27" s="200">
        <v>27.841999999999999</v>
      </c>
      <c r="I27" s="201" t="s">
        <v>239</v>
      </c>
      <c r="J27" s="202">
        <v>3974745</v>
      </c>
      <c r="K27" s="202">
        <v>1987372</v>
      </c>
      <c r="L27" s="203">
        <f t="shared" si="8"/>
        <v>1987373</v>
      </c>
      <c r="M27" s="193">
        <v>0.5</v>
      </c>
      <c r="N27" s="202"/>
      <c r="O27" s="202"/>
      <c r="P27" s="204"/>
      <c r="Q27" s="203"/>
      <c r="R27" s="203">
        <v>1987372</v>
      </c>
      <c r="S27" s="203"/>
      <c r="T27" s="203"/>
      <c r="U27" s="204"/>
      <c r="V27" s="204"/>
      <c r="W27" s="204"/>
      <c r="X27" s="175" t="b">
        <f t="shared" si="4"/>
        <v>1</v>
      </c>
      <c r="Y27" s="191">
        <f t="shared" si="5"/>
        <v>0.5</v>
      </c>
      <c r="Z27" s="192" t="b">
        <f t="shared" si="6"/>
        <v>1</v>
      </c>
      <c r="AA27" s="192" t="b">
        <f t="shared" si="7"/>
        <v>1</v>
      </c>
    </row>
    <row r="28" spans="1:27" ht="24" x14ac:dyDescent="0.25">
      <c r="A28" s="194">
        <v>26</v>
      </c>
      <c r="B28" s="195" t="s">
        <v>204</v>
      </c>
      <c r="C28" s="196" t="s">
        <v>189</v>
      </c>
      <c r="D28" s="197" t="s">
        <v>70</v>
      </c>
      <c r="E28" s="198">
        <v>1002</v>
      </c>
      <c r="F28" s="199" t="s">
        <v>240</v>
      </c>
      <c r="G28" s="194" t="s">
        <v>217</v>
      </c>
      <c r="H28" s="200">
        <v>5.9779999999999998</v>
      </c>
      <c r="I28" s="201" t="s">
        <v>241</v>
      </c>
      <c r="J28" s="202">
        <v>3997195</v>
      </c>
      <c r="K28" s="202">
        <v>1998597</v>
      </c>
      <c r="L28" s="203">
        <f t="shared" si="8"/>
        <v>1998598</v>
      </c>
      <c r="M28" s="193">
        <v>0.5</v>
      </c>
      <c r="N28" s="202"/>
      <c r="O28" s="202"/>
      <c r="P28" s="204"/>
      <c r="Q28" s="203"/>
      <c r="R28" s="203">
        <v>1998597</v>
      </c>
      <c r="S28" s="203"/>
      <c r="T28" s="203"/>
      <c r="U28" s="204"/>
      <c r="V28" s="204"/>
      <c r="W28" s="204"/>
      <c r="X28" s="175" t="b">
        <f t="shared" si="4"/>
        <v>1</v>
      </c>
      <c r="Y28" s="191">
        <f t="shared" si="5"/>
        <v>0.5</v>
      </c>
      <c r="Z28" s="192" t="b">
        <f t="shared" si="6"/>
        <v>1</v>
      </c>
      <c r="AA28" s="192" t="b">
        <f t="shared" si="7"/>
        <v>1</v>
      </c>
    </row>
    <row r="29" spans="1:27" s="165" customFormat="1" ht="24" x14ac:dyDescent="0.25">
      <c r="A29" s="179">
        <v>27</v>
      </c>
      <c r="B29" s="180" t="s">
        <v>205</v>
      </c>
      <c r="C29" s="181" t="s">
        <v>206</v>
      </c>
      <c r="D29" s="182" t="s">
        <v>207</v>
      </c>
      <c r="E29" s="183">
        <v>1063</v>
      </c>
      <c r="F29" s="184" t="s">
        <v>242</v>
      </c>
      <c r="G29" s="179" t="s">
        <v>102</v>
      </c>
      <c r="H29" s="185">
        <v>0.999</v>
      </c>
      <c r="I29" s="186" t="s">
        <v>243</v>
      </c>
      <c r="J29" s="187">
        <v>9000000</v>
      </c>
      <c r="K29" s="187">
        <v>4500000</v>
      </c>
      <c r="L29" s="188">
        <f t="shared" si="8"/>
        <v>4500000</v>
      </c>
      <c r="M29" s="189">
        <v>0.5</v>
      </c>
      <c r="N29" s="187"/>
      <c r="O29" s="187"/>
      <c r="P29" s="190"/>
      <c r="Q29" s="188"/>
      <c r="R29" s="188">
        <v>100000</v>
      </c>
      <c r="S29" s="188">
        <v>4400000</v>
      </c>
      <c r="T29" s="188"/>
      <c r="U29" s="190"/>
      <c r="V29" s="190"/>
      <c r="W29" s="190"/>
      <c r="X29" s="175" t="b">
        <f t="shared" si="4"/>
        <v>1</v>
      </c>
      <c r="Y29" s="191">
        <f t="shared" si="5"/>
        <v>0.5</v>
      </c>
      <c r="Z29" s="192" t="b">
        <f t="shared" si="6"/>
        <v>1</v>
      </c>
      <c r="AA29" s="192" t="b">
        <f t="shared" si="7"/>
        <v>1</v>
      </c>
    </row>
    <row r="30" spans="1:27" ht="24" x14ac:dyDescent="0.25">
      <c r="A30" s="194">
        <v>28</v>
      </c>
      <c r="B30" s="195" t="s">
        <v>208</v>
      </c>
      <c r="C30" s="196" t="s">
        <v>189</v>
      </c>
      <c r="D30" s="197" t="s">
        <v>88</v>
      </c>
      <c r="E30" s="198">
        <v>1020</v>
      </c>
      <c r="F30" s="199" t="s">
        <v>244</v>
      </c>
      <c r="G30" s="194" t="s">
        <v>217</v>
      </c>
      <c r="H30" s="200">
        <v>3.327</v>
      </c>
      <c r="I30" s="201" t="s">
        <v>245</v>
      </c>
      <c r="J30" s="202">
        <v>3236258</v>
      </c>
      <c r="K30" s="202">
        <v>1618129</v>
      </c>
      <c r="L30" s="203">
        <f t="shared" si="8"/>
        <v>1618129</v>
      </c>
      <c r="M30" s="193">
        <v>0.5</v>
      </c>
      <c r="N30" s="202"/>
      <c r="O30" s="202"/>
      <c r="P30" s="204"/>
      <c r="Q30" s="203"/>
      <c r="R30" s="203">
        <v>1618129</v>
      </c>
      <c r="S30" s="203"/>
      <c r="T30" s="203"/>
      <c r="U30" s="204"/>
      <c r="V30" s="204"/>
      <c r="W30" s="204"/>
      <c r="X30" s="175" t="b">
        <f t="shared" si="4"/>
        <v>1</v>
      </c>
      <c r="Y30" s="191">
        <f t="shared" si="5"/>
        <v>0.5</v>
      </c>
      <c r="Z30" s="192" t="b">
        <f t="shared" si="6"/>
        <v>1</v>
      </c>
      <c r="AA30" s="192" t="b">
        <f t="shared" si="7"/>
        <v>1</v>
      </c>
    </row>
    <row r="31" spans="1:27" ht="24" x14ac:dyDescent="0.25">
      <c r="A31" s="194">
        <v>29</v>
      </c>
      <c r="B31" s="195" t="s">
        <v>209</v>
      </c>
      <c r="C31" s="196" t="s">
        <v>189</v>
      </c>
      <c r="D31" s="197" t="s">
        <v>77</v>
      </c>
      <c r="E31" s="198">
        <v>1009</v>
      </c>
      <c r="F31" s="199" t="s">
        <v>246</v>
      </c>
      <c r="G31" s="194" t="s">
        <v>96</v>
      </c>
      <c r="H31" s="200">
        <v>1.95</v>
      </c>
      <c r="I31" s="201" t="s">
        <v>247</v>
      </c>
      <c r="J31" s="202">
        <v>8081275</v>
      </c>
      <c r="K31" s="202">
        <v>4040637</v>
      </c>
      <c r="L31" s="203">
        <f t="shared" si="8"/>
        <v>4040638</v>
      </c>
      <c r="M31" s="193">
        <v>0.5</v>
      </c>
      <c r="N31" s="202"/>
      <c r="O31" s="202"/>
      <c r="P31" s="204"/>
      <c r="Q31" s="203"/>
      <c r="R31" s="203">
        <v>4040637</v>
      </c>
      <c r="S31" s="203"/>
      <c r="T31" s="203"/>
      <c r="U31" s="204"/>
      <c r="V31" s="204"/>
      <c r="W31" s="204"/>
      <c r="X31" s="175" t="b">
        <f t="shared" si="4"/>
        <v>1</v>
      </c>
      <c r="Y31" s="191">
        <f t="shared" si="5"/>
        <v>0.5</v>
      </c>
      <c r="Z31" s="192" t="b">
        <f t="shared" si="6"/>
        <v>1</v>
      </c>
      <c r="AA31" s="192" t="b">
        <f t="shared" si="7"/>
        <v>1</v>
      </c>
    </row>
    <row r="32" spans="1:27" x14ac:dyDescent="0.25">
      <c r="A32" s="194">
        <v>30</v>
      </c>
      <c r="B32" s="195" t="s">
        <v>210</v>
      </c>
      <c r="C32" s="196" t="s">
        <v>189</v>
      </c>
      <c r="D32" s="197" t="s">
        <v>73</v>
      </c>
      <c r="E32" s="198">
        <v>1005</v>
      </c>
      <c r="F32" s="199" t="s">
        <v>248</v>
      </c>
      <c r="G32" s="194" t="s">
        <v>217</v>
      </c>
      <c r="H32" s="200">
        <v>5.3940000000000001</v>
      </c>
      <c r="I32" s="201" t="s">
        <v>228</v>
      </c>
      <c r="J32" s="202">
        <v>3000000</v>
      </c>
      <c r="K32" s="202">
        <v>1500000</v>
      </c>
      <c r="L32" s="203">
        <f t="shared" si="8"/>
        <v>1500000</v>
      </c>
      <c r="M32" s="193">
        <v>0.5</v>
      </c>
      <c r="N32" s="202"/>
      <c r="O32" s="202"/>
      <c r="P32" s="204"/>
      <c r="Q32" s="203"/>
      <c r="R32" s="203">
        <v>1500000</v>
      </c>
      <c r="S32" s="203"/>
      <c r="T32" s="203"/>
      <c r="U32" s="204"/>
      <c r="V32" s="204"/>
      <c r="W32" s="204"/>
      <c r="X32" s="175" t="b">
        <f t="shared" si="4"/>
        <v>1</v>
      </c>
      <c r="Y32" s="191">
        <f t="shared" si="5"/>
        <v>0.5</v>
      </c>
      <c r="Z32" s="192" t="b">
        <f t="shared" si="6"/>
        <v>1</v>
      </c>
      <c r="AA32" s="192" t="b">
        <f t="shared" si="7"/>
        <v>1</v>
      </c>
    </row>
    <row r="33" spans="1:28" s="171" customFormat="1" ht="24" x14ac:dyDescent="0.25">
      <c r="A33" s="194">
        <v>31</v>
      </c>
      <c r="B33" s="195" t="s">
        <v>211</v>
      </c>
      <c r="C33" s="196" t="s">
        <v>189</v>
      </c>
      <c r="D33" s="197" t="s">
        <v>78</v>
      </c>
      <c r="E33" s="198">
        <v>1010</v>
      </c>
      <c r="F33" s="199" t="s">
        <v>249</v>
      </c>
      <c r="G33" s="194" t="s">
        <v>217</v>
      </c>
      <c r="H33" s="200">
        <v>1</v>
      </c>
      <c r="I33" s="201" t="s">
        <v>250</v>
      </c>
      <c r="J33" s="202">
        <v>2146709</v>
      </c>
      <c r="K33" s="202">
        <v>1288024.8999999999</v>
      </c>
      <c r="L33" s="203">
        <f>J33-K33</f>
        <v>858684.10000000009</v>
      </c>
      <c r="M33" s="193">
        <v>0.6</v>
      </c>
      <c r="N33" s="202"/>
      <c r="O33" s="202"/>
      <c r="P33" s="204"/>
      <c r="Q33" s="203"/>
      <c r="R33" s="203">
        <v>1288024.8999999999</v>
      </c>
      <c r="S33" s="203"/>
      <c r="T33" s="203"/>
      <c r="U33" s="204"/>
      <c r="V33" s="204"/>
      <c r="W33" s="204"/>
      <c r="X33" s="175" t="b">
        <f t="shared" si="4"/>
        <v>1</v>
      </c>
      <c r="Y33" s="191">
        <f t="shared" si="5"/>
        <v>0.6</v>
      </c>
      <c r="Z33" s="192" t="b">
        <f t="shared" si="6"/>
        <v>1</v>
      </c>
      <c r="AA33" s="192" t="b">
        <f t="shared" si="7"/>
        <v>1</v>
      </c>
    </row>
    <row r="34" spans="1:28" s="168" customFormat="1" x14ac:dyDescent="0.25">
      <c r="A34" s="194">
        <v>32</v>
      </c>
      <c r="B34" s="208" t="s">
        <v>259</v>
      </c>
      <c r="C34" s="196" t="s">
        <v>189</v>
      </c>
      <c r="D34" s="209" t="s">
        <v>75</v>
      </c>
      <c r="E34" s="210">
        <v>1007</v>
      </c>
      <c r="F34" s="211" t="s">
        <v>288</v>
      </c>
      <c r="G34" s="194" t="s">
        <v>217</v>
      </c>
      <c r="H34" s="212">
        <v>1.42</v>
      </c>
      <c r="I34" s="213" t="s">
        <v>233</v>
      </c>
      <c r="J34" s="214">
        <v>4000000</v>
      </c>
      <c r="K34" s="215">
        <v>2000000</v>
      </c>
      <c r="L34" s="216">
        <f t="shared" ref="L34:L38" si="9">J34-K34</f>
        <v>2000000</v>
      </c>
      <c r="M34" s="217">
        <v>0.5</v>
      </c>
      <c r="N34" s="215"/>
      <c r="O34" s="215"/>
      <c r="P34" s="218"/>
      <c r="Q34" s="216"/>
      <c r="R34" s="216">
        <v>2000000</v>
      </c>
      <c r="S34" s="216"/>
      <c r="T34" s="218"/>
      <c r="U34" s="218"/>
      <c r="V34" s="218"/>
      <c r="W34" s="218"/>
      <c r="X34" s="175" t="b">
        <f t="shared" si="4"/>
        <v>1</v>
      </c>
      <c r="Y34" s="191">
        <f t="shared" si="5"/>
        <v>0.5</v>
      </c>
      <c r="Z34" s="192" t="b">
        <f t="shared" si="6"/>
        <v>1</v>
      </c>
      <c r="AA34" s="192" t="b">
        <f t="shared" si="7"/>
        <v>1</v>
      </c>
      <c r="AB34" s="167"/>
    </row>
    <row r="35" spans="1:28" s="168" customFormat="1" ht="24" x14ac:dyDescent="0.25">
      <c r="A35" s="194">
        <v>33</v>
      </c>
      <c r="B35" s="208" t="s">
        <v>268</v>
      </c>
      <c r="C35" s="196" t="s">
        <v>189</v>
      </c>
      <c r="D35" s="209" t="s">
        <v>269</v>
      </c>
      <c r="E35" s="210" t="s">
        <v>635</v>
      </c>
      <c r="F35" s="211" t="s">
        <v>299</v>
      </c>
      <c r="G35" s="194" t="s">
        <v>217</v>
      </c>
      <c r="H35" s="212">
        <v>3.6</v>
      </c>
      <c r="I35" s="213" t="s">
        <v>233</v>
      </c>
      <c r="J35" s="214">
        <v>3084803</v>
      </c>
      <c r="K35" s="215">
        <v>1542401.5</v>
      </c>
      <c r="L35" s="216">
        <f t="shared" si="9"/>
        <v>1542401.5</v>
      </c>
      <c r="M35" s="217">
        <v>0.5</v>
      </c>
      <c r="N35" s="215"/>
      <c r="O35" s="215"/>
      <c r="P35" s="218"/>
      <c r="Q35" s="216"/>
      <c r="R35" s="216">
        <v>1542401.5</v>
      </c>
      <c r="S35" s="216"/>
      <c r="T35" s="216"/>
      <c r="U35" s="218"/>
      <c r="V35" s="218"/>
      <c r="W35" s="218"/>
      <c r="X35" s="175" t="b">
        <f t="shared" si="4"/>
        <v>1</v>
      </c>
      <c r="Y35" s="191">
        <f t="shared" si="5"/>
        <v>0.5</v>
      </c>
      <c r="Z35" s="192" t="b">
        <f t="shared" si="6"/>
        <v>1</v>
      </c>
      <c r="AA35" s="192" t="b">
        <f t="shared" si="7"/>
        <v>1</v>
      </c>
      <c r="AB35" s="167"/>
    </row>
    <row r="36" spans="1:28" s="168" customFormat="1" x14ac:dyDescent="0.25">
      <c r="A36" s="194">
        <v>34</v>
      </c>
      <c r="B36" s="208" t="s">
        <v>275</v>
      </c>
      <c r="C36" s="196" t="s">
        <v>189</v>
      </c>
      <c r="D36" s="209" t="s">
        <v>276</v>
      </c>
      <c r="E36" s="210" t="s">
        <v>632</v>
      </c>
      <c r="F36" s="211" t="s">
        <v>309</v>
      </c>
      <c r="G36" s="194" t="s">
        <v>217</v>
      </c>
      <c r="H36" s="212">
        <v>1.1599999999999999</v>
      </c>
      <c r="I36" s="213" t="s">
        <v>252</v>
      </c>
      <c r="J36" s="214">
        <v>1893950</v>
      </c>
      <c r="K36" s="215">
        <v>946975</v>
      </c>
      <c r="L36" s="216">
        <f t="shared" si="9"/>
        <v>946975</v>
      </c>
      <c r="M36" s="217">
        <v>0.5</v>
      </c>
      <c r="N36" s="215"/>
      <c r="O36" s="215"/>
      <c r="P36" s="218"/>
      <c r="Q36" s="216"/>
      <c r="R36" s="216">
        <v>946975</v>
      </c>
      <c r="S36" s="216"/>
      <c r="T36" s="218"/>
      <c r="U36" s="218"/>
      <c r="V36" s="218"/>
      <c r="W36" s="218"/>
      <c r="X36" s="175" t="b">
        <f t="shared" si="4"/>
        <v>1</v>
      </c>
      <c r="Y36" s="191">
        <f t="shared" si="5"/>
        <v>0.5</v>
      </c>
      <c r="Z36" s="192" t="b">
        <f t="shared" si="6"/>
        <v>1</v>
      </c>
      <c r="AA36" s="192" t="b">
        <f t="shared" si="7"/>
        <v>1</v>
      </c>
      <c r="AB36" s="167"/>
    </row>
    <row r="37" spans="1:28" s="168" customFormat="1" ht="24" x14ac:dyDescent="0.25">
      <c r="A37" s="194">
        <v>35</v>
      </c>
      <c r="B37" s="208" t="s">
        <v>279</v>
      </c>
      <c r="C37" s="196" t="s">
        <v>189</v>
      </c>
      <c r="D37" s="209" t="s">
        <v>78</v>
      </c>
      <c r="E37" s="210">
        <v>1010</v>
      </c>
      <c r="F37" s="211" t="s">
        <v>312</v>
      </c>
      <c r="G37" s="194" t="s">
        <v>217</v>
      </c>
      <c r="H37" s="212">
        <v>1.2250000000000001</v>
      </c>
      <c r="I37" s="213" t="s">
        <v>313</v>
      </c>
      <c r="J37" s="214">
        <v>1750630</v>
      </c>
      <c r="K37" s="215">
        <v>875315</v>
      </c>
      <c r="L37" s="216">
        <f t="shared" si="9"/>
        <v>875315</v>
      </c>
      <c r="M37" s="217">
        <v>0.5</v>
      </c>
      <c r="N37" s="215"/>
      <c r="O37" s="215"/>
      <c r="P37" s="218"/>
      <c r="Q37" s="216"/>
      <c r="R37" s="216">
        <v>875315</v>
      </c>
      <c r="S37" s="216"/>
      <c r="T37" s="218"/>
      <c r="U37" s="218"/>
      <c r="V37" s="218"/>
      <c r="W37" s="218"/>
      <c r="X37" s="175" t="b">
        <f t="shared" si="4"/>
        <v>1</v>
      </c>
      <c r="Y37" s="191">
        <f t="shared" si="5"/>
        <v>0.5</v>
      </c>
      <c r="Z37" s="192" t="b">
        <f t="shared" si="6"/>
        <v>1</v>
      </c>
      <c r="AA37" s="192" t="b">
        <f t="shared" si="7"/>
        <v>1</v>
      </c>
      <c r="AB37" s="167"/>
    </row>
    <row r="38" spans="1:28" s="168" customFormat="1" ht="24" x14ac:dyDescent="0.25">
      <c r="A38" s="194">
        <v>36</v>
      </c>
      <c r="B38" s="208" t="s">
        <v>261</v>
      </c>
      <c r="C38" s="196" t="s">
        <v>189</v>
      </c>
      <c r="D38" s="209" t="s">
        <v>80</v>
      </c>
      <c r="E38" s="210">
        <v>1012</v>
      </c>
      <c r="F38" s="211" t="s">
        <v>290</v>
      </c>
      <c r="G38" s="194" t="s">
        <v>217</v>
      </c>
      <c r="H38" s="212">
        <v>0.5</v>
      </c>
      <c r="I38" s="213" t="s">
        <v>230</v>
      </c>
      <c r="J38" s="214">
        <v>1304032</v>
      </c>
      <c r="K38" s="215">
        <f>J38*M38</f>
        <v>782419.2</v>
      </c>
      <c r="L38" s="216">
        <f t="shared" si="9"/>
        <v>521612.80000000005</v>
      </c>
      <c r="M38" s="217">
        <v>0.6</v>
      </c>
      <c r="N38" s="215"/>
      <c r="O38" s="215"/>
      <c r="P38" s="218"/>
      <c r="Q38" s="216"/>
      <c r="R38" s="216">
        <v>782419.2</v>
      </c>
      <c r="S38" s="216"/>
      <c r="T38" s="218"/>
      <c r="U38" s="218"/>
      <c r="V38" s="218"/>
      <c r="W38" s="218"/>
      <c r="X38" s="175" t="b">
        <f t="shared" si="4"/>
        <v>1</v>
      </c>
      <c r="Y38" s="191">
        <f t="shared" si="5"/>
        <v>0.6</v>
      </c>
      <c r="Z38" s="192" t="b">
        <f t="shared" si="6"/>
        <v>1</v>
      </c>
      <c r="AA38" s="192" t="b">
        <f t="shared" si="7"/>
        <v>1</v>
      </c>
      <c r="AB38" s="167"/>
    </row>
    <row r="39" spans="1:28" ht="24" x14ac:dyDescent="0.25">
      <c r="A39" s="194">
        <v>37</v>
      </c>
      <c r="B39" s="195" t="s">
        <v>212</v>
      </c>
      <c r="C39" s="219" t="s">
        <v>189</v>
      </c>
      <c r="D39" s="220" t="s">
        <v>213</v>
      </c>
      <c r="E39" s="221" t="s">
        <v>628</v>
      </c>
      <c r="F39" s="195" t="s">
        <v>251</v>
      </c>
      <c r="G39" s="194" t="s">
        <v>217</v>
      </c>
      <c r="H39" s="200">
        <v>1.55</v>
      </c>
      <c r="I39" s="201" t="s">
        <v>252</v>
      </c>
      <c r="J39" s="202">
        <v>1819230</v>
      </c>
      <c r="K39" s="202">
        <v>909615</v>
      </c>
      <c r="L39" s="203">
        <f t="shared" si="8"/>
        <v>909615</v>
      </c>
      <c r="M39" s="193">
        <v>0.5</v>
      </c>
      <c r="N39" s="202"/>
      <c r="O39" s="202"/>
      <c r="P39" s="204"/>
      <c r="Q39" s="203"/>
      <c r="R39" s="203">
        <v>909615</v>
      </c>
      <c r="S39" s="203"/>
      <c r="T39" s="203"/>
      <c r="U39" s="204"/>
      <c r="V39" s="204"/>
      <c r="W39" s="204"/>
      <c r="X39" s="175" t="b">
        <f t="shared" si="4"/>
        <v>1</v>
      </c>
      <c r="Y39" s="191">
        <f t="shared" si="5"/>
        <v>0.5</v>
      </c>
      <c r="Z39" s="192" t="b">
        <f t="shared" si="6"/>
        <v>1</v>
      </c>
      <c r="AA39" s="192" t="b">
        <f t="shared" si="7"/>
        <v>1</v>
      </c>
    </row>
    <row r="40" spans="1:28" x14ac:dyDescent="0.25">
      <c r="A40" s="300" t="s">
        <v>45</v>
      </c>
      <c r="B40" s="300"/>
      <c r="C40" s="300"/>
      <c r="D40" s="300"/>
      <c r="E40" s="300"/>
      <c r="F40" s="300"/>
      <c r="G40" s="300"/>
      <c r="H40" s="45">
        <f>SUM(H3:H39)</f>
        <v>169.05899999999994</v>
      </c>
      <c r="I40" s="222" t="s">
        <v>14</v>
      </c>
      <c r="J40" s="223">
        <f>SUM(J3:J39)</f>
        <v>215965864.84999999</v>
      </c>
      <c r="K40" s="223">
        <f>SUM(K3:K39)</f>
        <v>136694730.63</v>
      </c>
      <c r="L40" s="223">
        <f>SUM(L3:L39)</f>
        <v>79271134.219999999</v>
      </c>
      <c r="M40" s="224" t="s">
        <v>14</v>
      </c>
      <c r="N40" s="223">
        <f t="shared" ref="N40:W40" si="10">SUM(N3:N39)</f>
        <v>0</v>
      </c>
      <c r="O40" s="223">
        <f t="shared" si="10"/>
        <v>26200</v>
      </c>
      <c r="P40" s="223">
        <f t="shared" si="10"/>
        <v>4807225.9000000004</v>
      </c>
      <c r="Q40" s="223">
        <f t="shared" si="10"/>
        <v>14127286.5</v>
      </c>
      <c r="R40" s="223">
        <f t="shared" si="10"/>
        <v>82736815.030000001</v>
      </c>
      <c r="S40" s="223">
        <f t="shared" si="10"/>
        <v>32606477.600000001</v>
      </c>
      <c r="T40" s="223">
        <f t="shared" si="10"/>
        <v>2390725.6</v>
      </c>
      <c r="U40" s="223">
        <f t="shared" si="10"/>
        <v>0</v>
      </c>
      <c r="V40" s="223">
        <f t="shared" si="10"/>
        <v>0</v>
      </c>
      <c r="W40" s="223">
        <f t="shared" si="10"/>
        <v>0</v>
      </c>
      <c r="X40" s="175" t="b">
        <f t="shared" ref="X40:X42" si="11">K40=SUM(N40:W40)</f>
        <v>1</v>
      </c>
      <c r="Y40" s="191">
        <f t="shared" ref="Y40:Y42" si="12">ROUND(K40/J40,4)</f>
        <v>0.63290000000000002</v>
      </c>
      <c r="Z40" s="192" t="s">
        <v>14</v>
      </c>
      <c r="AA40" s="192" t="b">
        <f t="shared" ref="AA40:AA42" si="13">J40=K40+L40</f>
        <v>1</v>
      </c>
    </row>
    <row r="41" spans="1:28" x14ac:dyDescent="0.25">
      <c r="A41" s="299" t="s">
        <v>38</v>
      </c>
      <c r="B41" s="299"/>
      <c r="C41" s="299"/>
      <c r="D41" s="299"/>
      <c r="E41" s="299"/>
      <c r="F41" s="299"/>
      <c r="G41" s="299"/>
      <c r="H41" s="47">
        <f>SUMIF($C$3:$C$39,"K",H3:H39)</f>
        <v>40.311999999999998</v>
      </c>
      <c r="I41" s="225" t="s">
        <v>14</v>
      </c>
      <c r="J41" s="226">
        <f>SUMIF($C$3:$C$39,"K",J3:J39)</f>
        <v>122753912.84999999</v>
      </c>
      <c r="K41" s="226">
        <f>SUMIF($C$3:$C$39,"K",K3:K39)</f>
        <v>88544436.230000004</v>
      </c>
      <c r="L41" s="226">
        <f>SUMIF($C$3:$C$39,"K",L3:L39)</f>
        <v>34209476.620000005</v>
      </c>
      <c r="M41" s="227" t="s">
        <v>14</v>
      </c>
      <c r="N41" s="226">
        <f t="shared" ref="N41:W41" si="14">SUMIF($C$3:$C$39,"K",N3:N39)</f>
        <v>0</v>
      </c>
      <c r="O41" s="226">
        <f>SUMIF($C$3:$C$39,"K",O3:O39)</f>
        <v>26200</v>
      </c>
      <c r="P41" s="226">
        <f t="shared" si="14"/>
        <v>4807225.9000000004</v>
      </c>
      <c r="Q41" s="226">
        <f t="shared" si="14"/>
        <v>14127286.5</v>
      </c>
      <c r="R41" s="226">
        <f t="shared" si="14"/>
        <v>44689603.629999995</v>
      </c>
      <c r="S41" s="226">
        <f t="shared" si="14"/>
        <v>22503394.600000001</v>
      </c>
      <c r="T41" s="226">
        <f t="shared" si="14"/>
        <v>2390725.6</v>
      </c>
      <c r="U41" s="226">
        <f t="shared" si="14"/>
        <v>0</v>
      </c>
      <c r="V41" s="226">
        <f t="shared" si="14"/>
        <v>0</v>
      </c>
      <c r="W41" s="226">
        <f t="shared" si="14"/>
        <v>0</v>
      </c>
      <c r="X41" s="175" t="b">
        <f t="shared" ref="X41" si="15">K41=SUM(N41:W41)</f>
        <v>1</v>
      </c>
      <c r="Y41" s="191">
        <f t="shared" ref="Y41" si="16">ROUND(K41/J41,4)</f>
        <v>0.72130000000000005</v>
      </c>
      <c r="Z41" s="192" t="s">
        <v>14</v>
      </c>
      <c r="AA41" s="192" t="b">
        <f t="shared" ref="AA41" si="17">J41=K41+L41</f>
        <v>1</v>
      </c>
    </row>
    <row r="42" spans="1:28" x14ac:dyDescent="0.25">
      <c r="A42" s="300" t="s">
        <v>39</v>
      </c>
      <c r="B42" s="300"/>
      <c r="C42" s="300"/>
      <c r="D42" s="300"/>
      <c r="E42" s="300"/>
      <c r="F42" s="300"/>
      <c r="G42" s="300"/>
      <c r="H42" s="45">
        <f>SUMIF($C$3:$C$39,"N",H3:H39)</f>
        <v>124.95099999999998</v>
      </c>
      <c r="I42" s="222" t="s">
        <v>14</v>
      </c>
      <c r="J42" s="223">
        <f>SUMIF($C$3:$C$39,"N",J3:J39)</f>
        <v>71498185</v>
      </c>
      <c r="K42" s="223">
        <f>SUMIF($C$3:$C$39,"N",K3:K39)</f>
        <v>37293412.400000006</v>
      </c>
      <c r="L42" s="223">
        <f>SUMIF($C$3:$C$39,"N",L3:L39)</f>
        <v>34204772.600000001</v>
      </c>
      <c r="M42" s="46" t="s">
        <v>14</v>
      </c>
      <c r="N42" s="223">
        <f t="shared" ref="N42:W42" si="18">SUMIF($C$3:$C$39,"N",N3:N39)</f>
        <v>0</v>
      </c>
      <c r="O42" s="223">
        <f t="shared" si="18"/>
        <v>0</v>
      </c>
      <c r="P42" s="223">
        <f t="shared" si="18"/>
        <v>0</v>
      </c>
      <c r="Q42" s="223">
        <f t="shared" si="18"/>
        <v>0</v>
      </c>
      <c r="R42" s="223">
        <f t="shared" si="18"/>
        <v>37293412.400000006</v>
      </c>
      <c r="S42" s="223">
        <f t="shared" si="18"/>
        <v>0</v>
      </c>
      <c r="T42" s="223">
        <f t="shared" si="18"/>
        <v>0</v>
      </c>
      <c r="U42" s="223">
        <f t="shared" si="18"/>
        <v>0</v>
      </c>
      <c r="V42" s="223">
        <f t="shared" si="18"/>
        <v>0</v>
      </c>
      <c r="W42" s="223">
        <f t="shared" si="18"/>
        <v>0</v>
      </c>
      <c r="X42" s="175" t="b">
        <f t="shared" si="11"/>
        <v>1</v>
      </c>
      <c r="Y42" s="191">
        <f t="shared" si="12"/>
        <v>0.52159999999999995</v>
      </c>
      <c r="Z42" s="192" t="s">
        <v>14</v>
      </c>
      <c r="AA42" s="192" t="b">
        <f t="shared" si="13"/>
        <v>1</v>
      </c>
    </row>
    <row r="43" spans="1:28" x14ac:dyDescent="0.25">
      <c r="A43" s="299" t="s">
        <v>40</v>
      </c>
      <c r="B43" s="299"/>
      <c r="C43" s="299"/>
      <c r="D43" s="299"/>
      <c r="E43" s="299"/>
      <c r="F43" s="299"/>
      <c r="G43" s="299"/>
      <c r="H43" s="47">
        <f>SUMIF($C$3:$C$39,"W",H3:H39)</f>
        <v>3.7959999999999998</v>
      </c>
      <c r="I43" s="225" t="s">
        <v>14</v>
      </c>
      <c r="J43" s="226">
        <f>SUMIF($C$3:$C$39,"W",J3:J39)</f>
        <v>21713767</v>
      </c>
      <c r="K43" s="226">
        <f>SUMIF($C$3:$C$39,"W",K3:K39)</f>
        <v>10856882</v>
      </c>
      <c r="L43" s="226">
        <f>SUMIF($C$3:$C$39,"W",L3:L39)</f>
        <v>10856885</v>
      </c>
      <c r="M43" s="48" t="s">
        <v>14</v>
      </c>
      <c r="N43" s="226">
        <f t="shared" ref="N43:W43" si="19">SUMIF($C$3:$C$39,"W",N3:N39)</f>
        <v>0</v>
      </c>
      <c r="O43" s="226">
        <f t="shared" si="19"/>
        <v>0</v>
      </c>
      <c r="P43" s="226">
        <f t="shared" si="19"/>
        <v>0</v>
      </c>
      <c r="Q43" s="226">
        <f t="shared" si="19"/>
        <v>0</v>
      </c>
      <c r="R43" s="226">
        <f t="shared" si="19"/>
        <v>753799</v>
      </c>
      <c r="S43" s="226">
        <f t="shared" si="19"/>
        <v>10103083</v>
      </c>
      <c r="T43" s="226">
        <f t="shared" si="19"/>
        <v>0</v>
      </c>
      <c r="U43" s="226">
        <f t="shared" si="19"/>
        <v>0</v>
      </c>
      <c r="V43" s="226">
        <f t="shared" si="19"/>
        <v>0</v>
      </c>
      <c r="W43" s="226">
        <f t="shared" si="19"/>
        <v>0</v>
      </c>
      <c r="X43" s="175" t="b">
        <f t="shared" ref="X43" si="20">K43=SUM(N43:W43)</f>
        <v>1</v>
      </c>
      <c r="Y43" s="191">
        <f t="shared" ref="Y43" si="21">ROUND(K43/J43,4)</f>
        <v>0.5</v>
      </c>
      <c r="Z43" s="192" t="s">
        <v>14</v>
      </c>
      <c r="AA43" s="192" t="b">
        <f t="shared" ref="AA43" si="22">J43=K43+L43</f>
        <v>1</v>
      </c>
    </row>
    <row r="44" spans="1:28" x14ac:dyDescent="0.25">
      <c r="A44" s="34"/>
      <c r="B44" s="34"/>
      <c r="C44" s="34"/>
      <c r="D44" s="34"/>
      <c r="E44" s="34"/>
      <c r="F44" s="34"/>
      <c r="G44" s="34"/>
    </row>
    <row r="45" spans="1:28" x14ac:dyDescent="0.25">
      <c r="A45" s="32" t="s">
        <v>25</v>
      </c>
      <c r="B45" s="32"/>
      <c r="C45" s="32"/>
      <c r="D45" s="32"/>
      <c r="E45" s="32"/>
      <c r="F45" s="32"/>
      <c r="G45" s="32"/>
      <c r="H45" s="14"/>
      <c r="I45" s="14"/>
      <c r="J45" s="6"/>
      <c r="K45" s="14"/>
      <c r="L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"/>
      <c r="AA45" s="42"/>
    </row>
    <row r="46" spans="1:28" x14ac:dyDescent="0.25">
      <c r="A46" s="33" t="s">
        <v>26</v>
      </c>
      <c r="B46" s="33"/>
      <c r="C46" s="33"/>
      <c r="D46" s="33"/>
      <c r="E46" s="33"/>
      <c r="F46" s="33"/>
      <c r="G46" s="33"/>
      <c r="H46" s="14"/>
      <c r="I46" s="14"/>
      <c r="J46" s="30"/>
      <c r="K46" s="14"/>
      <c r="L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"/>
    </row>
    <row r="47" spans="1:28" x14ac:dyDescent="0.25">
      <c r="A47" s="32" t="s">
        <v>43</v>
      </c>
      <c r="B47" s="34"/>
      <c r="C47" s="34"/>
      <c r="D47" s="34"/>
      <c r="E47" s="34"/>
      <c r="F47" s="34"/>
      <c r="G47" s="34"/>
      <c r="J47" s="29"/>
    </row>
    <row r="48" spans="1:28" x14ac:dyDescent="0.25">
      <c r="A48" s="35" t="s">
        <v>48</v>
      </c>
      <c r="B48" s="35"/>
      <c r="C48" s="35"/>
      <c r="D48" s="35"/>
      <c r="E48" s="35"/>
      <c r="F48" s="35"/>
      <c r="G48" s="35"/>
      <c r="J48" s="29"/>
    </row>
  </sheetData>
  <mergeCells count="18">
    <mergeCell ref="L1:L2"/>
    <mergeCell ref="M1:M2"/>
    <mergeCell ref="N1:W1"/>
    <mergeCell ref="H1:H2"/>
    <mergeCell ref="I1:I2"/>
    <mergeCell ref="J1:J2"/>
    <mergeCell ref="K1:K2"/>
    <mergeCell ref="D1:D2"/>
    <mergeCell ref="A43:G43"/>
    <mergeCell ref="A42:G42"/>
    <mergeCell ref="E1:E2"/>
    <mergeCell ref="A40:G40"/>
    <mergeCell ref="A1:A2"/>
    <mergeCell ref="B1:B2"/>
    <mergeCell ref="C1:C2"/>
    <mergeCell ref="F1:F2"/>
    <mergeCell ref="G1:G2"/>
    <mergeCell ref="A41:G41"/>
  </mergeCells>
  <conditionalFormatting sqref="X3:AA41">
    <cfRule type="cellIs" dxfId="66" priority="56" operator="equal">
      <formula>FALSE</formula>
    </cfRule>
  </conditionalFormatting>
  <conditionalFormatting sqref="X3:Z41">
    <cfRule type="containsText" dxfId="65" priority="54" operator="containsText" text="fałsz">
      <formula>NOT(ISERROR(SEARCH("fałsz",X3)))</formula>
    </cfRule>
  </conditionalFormatting>
  <conditionalFormatting sqref="AA45">
    <cfRule type="cellIs" dxfId="64" priority="53" operator="equal">
      <formula>FALSE</formula>
    </cfRule>
  </conditionalFormatting>
  <conditionalFormatting sqref="AA45">
    <cfRule type="cellIs" dxfId="63" priority="52" operator="equal">
      <formula>FALSE</formula>
    </cfRule>
  </conditionalFormatting>
  <conditionalFormatting sqref="Y43:Z43">
    <cfRule type="cellIs" dxfId="62" priority="51" operator="equal">
      <formula>FALSE</formula>
    </cfRule>
  </conditionalFormatting>
  <conditionalFormatting sqref="X43">
    <cfRule type="cellIs" dxfId="61" priority="50" operator="equal">
      <formula>FALSE</formula>
    </cfRule>
  </conditionalFormatting>
  <conditionalFormatting sqref="X43:Z43">
    <cfRule type="containsText" dxfId="60" priority="49" operator="containsText" text="fałsz">
      <formula>NOT(ISERROR(SEARCH("fałsz",X43)))</formula>
    </cfRule>
  </conditionalFormatting>
  <conditionalFormatting sqref="AA43">
    <cfRule type="cellIs" dxfId="59" priority="48" operator="equal">
      <formula>FALSE</formula>
    </cfRule>
  </conditionalFormatting>
  <conditionalFormatting sqref="AA43">
    <cfRule type="cellIs" dxfId="58" priority="47" operator="equal">
      <formula>FALSE</formula>
    </cfRule>
  </conditionalFormatting>
  <conditionalFormatting sqref="Y42:Z42">
    <cfRule type="cellIs" dxfId="57" priority="46" operator="equal">
      <formula>FALSE</formula>
    </cfRule>
  </conditionalFormatting>
  <conditionalFormatting sqref="X42">
    <cfRule type="cellIs" dxfId="56" priority="45" operator="equal">
      <formula>FALSE</formula>
    </cfRule>
  </conditionalFormatting>
  <conditionalFormatting sqref="X42:Z42">
    <cfRule type="containsText" dxfId="55" priority="44" operator="containsText" text="fałsz">
      <formula>NOT(ISERROR(SEARCH("fałsz",X42)))</formula>
    </cfRule>
  </conditionalFormatting>
  <conditionalFormatting sqref="AA42">
    <cfRule type="cellIs" dxfId="54" priority="43" operator="equal">
      <formula>FALSE</formula>
    </cfRule>
  </conditionalFormatting>
  <conditionalFormatting sqref="AA42">
    <cfRule type="cellIs" dxfId="53" priority="42" operator="equal">
      <formula>FALSE</formula>
    </cfRule>
  </conditionalFormatting>
  <conditionalFormatting sqref="AB34">
    <cfRule type="cellIs" dxfId="52" priority="41" operator="equal">
      <formula>FALSE</formula>
    </cfRule>
  </conditionalFormatting>
  <conditionalFormatting sqref="AB34">
    <cfRule type="cellIs" dxfId="51" priority="40" operator="equal">
      <formula>FALSE</formula>
    </cfRule>
  </conditionalFormatting>
  <conditionalFormatting sqref="AB35">
    <cfRule type="cellIs" dxfId="50" priority="32" operator="equal">
      <formula>FALSE</formula>
    </cfRule>
  </conditionalFormatting>
  <conditionalFormatting sqref="AB35">
    <cfRule type="cellIs" dxfId="49" priority="31" operator="equal">
      <formula>FALSE</formula>
    </cfRule>
  </conditionalFormatting>
  <conditionalFormatting sqref="AB36">
    <cfRule type="cellIs" dxfId="48" priority="23" operator="equal">
      <formula>FALSE</formula>
    </cfRule>
  </conditionalFormatting>
  <conditionalFormatting sqref="AB36">
    <cfRule type="cellIs" dxfId="47" priority="22" operator="equal">
      <formula>FALSE</formula>
    </cfRule>
  </conditionalFormatting>
  <conditionalFormatting sqref="AB37">
    <cfRule type="cellIs" dxfId="46" priority="16" operator="equal">
      <formula>FALSE</formula>
    </cfRule>
  </conditionalFormatting>
  <conditionalFormatting sqref="AB37">
    <cfRule type="cellIs" dxfId="45" priority="15" operator="equal">
      <formula>FALSE</formula>
    </cfRule>
  </conditionalFormatting>
  <conditionalFormatting sqref="AB38">
    <cfRule type="cellIs" dxfId="44" priority="7" operator="equal">
      <formula>FALSE</formula>
    </cfRule>
  </conditionalFormatting>
  <conditionalFormatting sqref="AB38">
    <cfRule type="cellIs" dxfId="43" priority="6" operator="equal">
      <formula>FALSE</formula>
    </cfRule>
  </conditionalFormatting>
  <dataValidations count="3">
    <dataValidation type="list" allowBlank="1" showInputMessage="1" showErrorMessage="1" sqref="C3:C33 C39" xr:uid="{00000000-0002-0000-0100-000000000000}">
      <formula1>"N,K,W"</formula1>
    </dataValidation>
    <dataValidation type="list" allowBlank="1" showInputMessage="1" showErrorMessage="1" sqref="G3:G39" xr:uid="{00000000-0002-0000-0100-000001000000}">
      <formula1>"B,P,R"</formula1>
    </dataValidation>
    <dataValidation type="list" allowBlank="1" showInputMessage="1" showErrorMessage="1" sqref="C34:C38" xr:uid="{00000000-0002-0000-01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Łódzkie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1"/>
  <sheetViews>
    <sheetView showGridLines="0" view="pageBreakPreview" zoomScale="90" zoomScaleNormal="100" zoomScaleSheetLayoutView="90" workbookViewId="0">
      <selection sqref="A1:A2"/>
    </sheetView>
  </sheetViews>
  <sheetFormatPr defaultColWidth="9.140625" defaultRowHeight="15" x14ac:dyDescent="0.25"/>
  <cols>
    <col min="1" max="1" width="8.140625" style="41" customWidth="1"/>
    <col min="2" max="6" width="15.7109375" style="3" customWidth="1"/>
    <col min="7" max="7" width="61.85546875" style="3" customWidth="1"/>
    <col min="8" max="9" width="15.7109375" style="3" customWidth="1"/>
    <col min="10" max="10" width="17" style="3" customWidth="1"/>
    <col min="11" max="11" width="15.7109375" style="4" customWidth="1"/>
    <col min="12" max="13" width="15.7109375" style="3" customWidth="1"/>
    <col min="14" max="14" width="15.7109375" style="1" customWidth="1"/>
    <col min="15" max="24" width="15.7109375" style="3" customWidth="1"/>
    <col min="25" max="27" width="15.7109375" style="14" customWidth="1"/>
    <col min="28" max="28" width="15.7109375" style="3" customWidth="1"/>
    <col min="29" max="16384" width="9.140625" style="3"/>
  </cols>
  <sheetData>
    <row r="1" spans="1:28" ht="20.100000000000001" customHeight="1" x14ac:dyDescent="0.25">
      <c r="A1" s="301" t="s">
        <v>4</v>
      </c>
      <c r="B1" s="301" t="s">
        <v>5</v>
      </c>
      <c r="C1" s="302" t="s">
        <v>44</v>
      </c>
      <c r="D1" s="297" t="s">
        <v>6</v>
      </c>
      <c r="E1" s="301" t="s">
        <v>33</v>
      </c>
      <c r="F1" s="297" t="s">
        <v>15</v>
      </c>
      <c r="G1" s="301" t="s">
        <v>7</v>
      </c>
      <c r="H1" s="301" t="s">
        <v>27</v>
      </c>
      <c r="I1" s="301" t="s">
        <v>8</v>
      </c>
      <c r="J1" s="301" t="s">
        <v>28</v>
      </c>
      <c r="K1" s="301" t="s">
        <v>9</v>
      </c>
      <c r="L1" s="301" t="s">
        <v>17</v>
      </c>
      <c r="M1" s="297" t="s">
        <v>13</v>
      </c>
      <c r="N1" s="301" t="s">
        <v>11</v>
      </c>
      <c r="O1" s="301" t="s">
        <v>12</v>
      </c>
      <c r="P1" s="301"/>
      <c r="Q1" s="301"/>
      <c r="R1" s="301"/>
      <c r="S1" s="301"/>
      <c r="T1" s="301"/>
      <c r="U1" s="301"/>
      <c r="V1" s="301"/>
      <c r="W1" s="301"/>
      <c r="X1" s="301"/>
      <c r="Y1" s="228"/>
      <c r="Z1" s="228"/>
      <c r="AA1" s="228"/>
      <c r="AB1" s="229"/>
    </row>
    <row r="2" spans="1:28" ht="20.100000000000001" customHeight="1" x14ac:dyDescent="0.25">
      <c r="A2" s="301"/>
      <c r="B2" s="301"/>
      <c r="C2" s="303"/>
      <c r="D2" s="298"/>
      <c r="E2" s="301"/>
      <c r="F2" s="298"/>
      <c r="G2" s="301"/>
      <c r="H2" s="301"/>
      <c r="I2" s="301"/>
      <c r="J2" s="301"/>
      <c r="K2" s="301"/>
      <c r="L2" s="301"/>
      <c r="M2" s="298"/>
      <c r="N2" s="301"/>
      <c r="O2" s="177">
        <v>2019</v>
      </c>
      <c r="P2" s="177">
        <v>2020</v>
      </c>
      <c r="Q2" s="177">
        <v>2021</v>
      </c>
      <c r="R2" s="177">
        <v>2022</v>
      </c>
      <c r="S2" s="177">
        <v>2023</v>
      </c>
      <c r="T2" s="177">
        <v>2024</v>
      </c>
      <c r="U2" s="177">
        <v>2025</v>
      </c>
      <c r="V2" s="177">
        <v>2026</v>
      </c>
      <c r="W2" s="177">
        <v>2027</v>
      </c>
      <c r="X2" s="177">
        <v>2028</v>
      </c>
      <c r="Y2" s="175" t="s">
        <v>29</v>
      </c>
      <c r="Z2" s="175" t="s">
        <v>30</v>
      </c>
      <c r="AA2" s="175" t="s">
        <v>31</v>
      </c>
      <c r="AB2" s="178" t="s">
        <v>32</v>
      </c>
    </row>
    <row r="3" spans="1:28" ht="24" x14ac:dyDescent="0.25">
      <c r="A3" s="230">
        <v>1</v>
      </c>
      <c r="B3" s="180" t="s">
        <v>91</v>
      </c>
      <c r="C3" s="181" t="s">
        <v>92</v>
      </c>
      <c r="D3" s="182" t="s">
        <v>93</v>
      </c>
      <c r="E3" s="231" t="s">
        <v>94</v>
      </c>
      <c r="F3" s="184" t="s">
        <v>59</v>
      </c>
      <c r="G3" s="180" t="s">
        <v>95</v>
      </c>
      <c r="H3" s="179" t="s">
        <v>96</v>
      </c>
      <c r="I3" s="185">
        <v>1.7969999999999999</v>
      </c>
      <c r="J3" s="186" t="s">
        <v>97</v>
      </c>
      <c r="K3" s="232">
        <v>2332808.16</v>
      </c>
      <c r="L3" s="187">
        <v>1166404</v>
      </c>
      <c r="M3" s="188">
        <v>1166404.1600000001</v>
      </c>
      <c r="N3" s="189">
        <v>0.5</v>
      </c>
      <c r="O3" s="187">
        <v>50230</v>
      </c>
      <c r="P3" s="187">
        <v>0</v>
      </c>
      <c r="Q3" s="232">
        <v>662742</v>
      </c>
      <c r="R3" s="232">
        <v>453432</v>
      </c>
      <c r="S3" s="232">
        <v>0</v>
      </c>
      <c r="T3" s="232"/>
      <c r="U3" s="232"/>
      <c r="V3" s="232"/>
      <c r="W3" s="232"/>
      <c r="X3" s="232"/>
      <c r="Y3" s="175" t="b">
        <f>L3=SUM(O3:X3)</f>
        <v>1</v>
      </c>
      <c r="Z3" s="191">
        <f>ROUND(L3/K3,4)</f>
        <v>0.5</v>
      </c>
      <c r="AA3" s="192" t="b">
        <f>Z3=N3</f>
        <v>1</v>
      </c>
      <c r="AB3" s="192" t="b">
        <f>K3=L3+M3</f>
        <v>1</v>
      </c>
    </row>
    <row r="4" spans="1:28" ht="24" x14ac:dyDescent="0.25">
      <c r="A4" s="230">
        <v>2</v>
      </c>
      <c r="B4" s="180" t="s">
        <v>98</v>
      </c>
      <c r="C4" s="181" t="s">
        <v>92</v>
      </c>
      <c r="D4" s="182" t="s">
        <v>99</v>
      </c>
      <c r="E4" s="231" t="s">
        <v>100</v>
      </c>
      <c r="F4" s="184" t="s">
        <v>65</v>
      </c>
      <c r="G4" s="180" t="s">
        <v>101</v>
      </c>
      <c r="H4" s="179" t="s">
        <v>102</v>
      </c>
      <c r="I4" s="185">
        <v>0.4</v>
      </c>
      <c r="J4" s="186" t="s">
        <v>103</v>
      </c>
      <c r="K4" s="232">
        <v>1425514.17</v>
      </c>
      <c r="L4" s="187">
        <v>645385</v>
      </c>
      <c r="M4" s="188">
        <v>780129.16999999993</v>
      </c>
      <c r="N4" s="189">
        <v>0.5</v>
      </c>
      <c r="O4" s="187">
        <v>0</v>
      </c>
      <c r="P4" s="187">
        <v>55701</v>
      </c>
      <c r="Q4" s="232">
        <v>0</v>
      </c>
      <c r="R4" s="232">
        <v>9000</v>
      </c>
      <c r="S4" s="232">
        <v>580684</v>
      </c>
      <c r="T4" s="232"/>
      <c r="U4" s="232"/>
      <c r="V4" s="232"/>
      <c r="W4" s="232"/>
      <c r="X4" s="232"/>
      <c r="Y4" s="175" t="b">
        <f t="shared" ref="Y4:Y67" si="0">L4=SUM(O4:X4)</f>
        <v>1</v>
      </c>
      <c r="Z4" s="191">
        <f t="shared" ref="Z4:Z67" si="1">ROUND(L4/K4,4)</f>
        <v>0.45269999999999999</v>
      </c>
      <c r="AA4" s="192" t="b">
        <f t="shared" ref="AA4:AA67" si="2">Z4=N4</f>
        <v>0</v>
      </c>
      <c r="AB4" s="192" t="b">
        <f t="shared" ref="AB4:AB67" si="3">K4=L4+M4</f>
        <v>1</v>
      </c>
    </row>
    <row r="5" spans="1:28" ht="24" x14ac:dyDescent="0.25">
      <c r="A5" s="230">
        <v>3</v>
      </c>
      <c r="B5" s="180" t="s">
        <v>622</v>
      </c>
      <c r="C5" s="181" t="s">
        <v>92</v>
      </c>
      <c r="D5" s="182" t="s">
        <v>529</v>
      </c>
      <c r="E5" s="231" t="s">
        <v>623</v>
      </c>
      <c r="F5" s="184" t="s">
        <v>67</v>
      </c>
      <c r="G5" s="180" t="s">
        <v>624</v>
      </c>
      <c r="H5" s="179" t="s">
        <v>102</v>
      </c>
      <c r="I5" s="185">
        <v>0.91400000000000003</v>
      </c>
      <c r="J5" s="186" t="s">
        <v>625</v>
      </c>
      <c r="K5" s="232">
        <v>4725662.7</v>
      </c>
      <c r="L5" s="187">
        <v>1987831</v>
      </c>
      <c r="M5" s="188">
        <v>2737831.7</v>
      </c>
      <c r="N5" s="189">
        <v>0.5</v>
      </c>
      <c r="O5" s="187">
        <v>0</v>
      </c>
      <c r="P5" s="187">
        <v>30000</v>
      </c>
      <c r="Q5" s="232">
        <v>0</v>
      </c>
      <c r="R5" s="232">
        <v>1957831</v>
      </c>
      <c r="S5" s="232">
        <v>0</v>
      </c>
      <c r="T5" s="232"/>
      <c r="U5" s="232"/>
      <c r="V5" s="232"/>
      <c r="W5" s="232"/>
      <c r="X5" s="232"/>
      <c r="Y5" s="175" t="b">
        <f t="shared" si="0"/>
        <v>1</v>
      </c>
      <c r="Z5" s="191">
        <f t="shared" si="1"/>
        <v>0.42059999999999997</v>
      </c>
      <c r="AA5" s="192" t="b">
        <f t="shared" si="2"/>
        <v>0</v>
      </c>
      <c r="AB5" s="192" t="b">
        <f t="shared" si="3"/>
        <v>1</v>
      </c>
    </row>
    <row r="6" spans="1:28" x14ac:dyDescent="0.25">
      <c r="A6" s="230">
        <v>4</v>
      </c>
      <c r="B6" s="180" t="s">
        <v>104</v>
      </c>
      <c r="C6" s="181" t="s">
        <v>92</v>
      </c>
      <c r="D6" s="182" t="s">
        <v>105</v>
      </c>
      <c r="E6" s="231" t="s">
        <v>106</v>
      </c>
      <c r="F6" s="184" t="s">
        <v>65</v>
      </c>
      <c r="G6" s="180" t="s">
        <v>107</v>
      </c>
      <c r="H6" s="179" t="s">
        <v>102</v>
      </c>
      <c r="I6" s="185">
        <v>4.4950000000000001</v>
      </c>
      <c r="J6" s="186" t="s">
        <v>108</v>
      </c>
      <c r="K6" s="232">
        <v>6421289</v>
      </c>
      <c r="L6" s="187">
        <v>4494902</v>
      </c>
      <c r="M6" s="188">
        <v>1926387</v>
      </c>
      <c r="N6" s="189">
        <v>0.7</v>
      </c>
      <c r="O6" s="187"/>
      <c r="P6" s="187">
        <v>224</v>
      </c>
      <c r="Q6" s="232">
        <v>0</v>
      </c>
      <c r="R6" s="232">
        <v>703702</v>
      </c>
      <c r="S6" s="232">
        <v>3790976</v>
      </c>
      <c r="T6" s="232"/>
      <c r="U6" s="232"/>
      <c r="V6" s="232"/>
      <c r="W6" s="232"/>
      <c r="X6" s="232"/>
      <c r="Y6" s="175" t="b">
        <f t="shared" si="0"/>
        <v>1</v>
      </c>
      <c r="Z6" s="191">
        <f t="shared" si="1"/>
        <v>0.7</v>
      </c>
      <c r="AA6" s="192" t="b">
        <f t="shared" si="2"/>
        <v>1</v>
      </c>
      <c r="AB6" s="192" t="b">
        <f t="shared" si="3"/>
        <v>1</v>
      </c>
    </row>
    <row r="7" spans="1:28" x14ac:dyDescent="0.25">
      <c r="A7" s="230">
        <v>5</v>
      </c>
      <c r="B7" s="180" t="s">
        <v>109</v>
      </c>
      <c r="C7" s="181" t="s">
        <v>92</v>
      </c>
      <c r="D7" s="182" t="s">
        <v>110</v>
      </c>
      <c r="E7" s="231" t="s">
        <v>111</v>
      </c>
      <c r="F7" s="184" t="s">
        <v>59</v>
      </c>
      <c r="G7" s="180" t="s">
        <v>112</v>
      </c>
      <c r="H7" s="179" t="s">
        <v>96</v>
      </c>
      <c r="I7" s="185">
        <v>3.6</v>
      </c>
      <c r="J7" s="186" t="s">
        <v>113</v>
      </c>
      <c r="K7" s="232">
        <v>3469086.39</v>
      </c>
      <c r="L7" s="187">
        <v>2081450</v>
      </c>
      <c r="M7" s="188">
        <v>1387636.3900000001</v>
      </c>
      <c r="N7" s="189">
        <v>0.6</v>
      </c>
      <c r="O7" s="187">
        <v>0</v>
      </c>
      <c r="P7" s="187">
        <v>1200</v>
      </c>
      <c r="Q7" s="232">
        <v>0</v>
      </c>
      <c r="R7" s="232">
        <v>577908</v>
      </c>
      <c r="S7" s="232">
        <v>1502342</v>
      </c>
      <c r="T7" s="232"/>
      <c r="U7" s="232"/>
      <c r="V7" s="232"/>
      <c r="W7" s="232"/>
      <c r="X7" s="232"/>
      <c r="Y7" s="175" t="b">
        <f t="shared" si="0"/>
        <v>1</v>
      </c>
      <c r="Z7" s="191">
        <f t="shared" si="1"/>
        <v>0.6</v>
      </c>
      <c r="AA7" s="192" t="b">
        <f t="shared" si="2"/>
        <v>1</v>
      </c>
      <c r="AB7" s="192" t="b">
        <f t="shared" si="3"/>
        <v>1</v>
      </c>
    </row>
    <row r="8" spans="1:28" ht="24" x14ac:dyDescent="0.25">
      <c r="A8" s="230">
        <v>6</v>
      </c>
      <c r="B8" s="180" t="s">
        <v>114</v>
      </c>
      <c r="C8" s="181" t="s">
        <v>92</v>
      </c>
      <c r="D8" s="182" t="s">
        <v>115</v>
      </c>
      <c r="E8" s="231" t="s">
        <v>116</v>
      </c>
      <c r="F8" s="184" t="s">
        <v>58</v>
      </c>
      <c r="G8" s="180" t="s">
        <v>117</v>
      </c>
      <c r="H8" s="179" t="s">
        <v>102</v>
      </c>
      <c r="I8" s="185">
        <v>1.38</v>
      </c>
      <c r="J8" s="186" t="s">
        <v>118</v>
      </c>
      <c r="K8" s="232">
        <v>6718190.4500000002</v>
      </c>
      <c r="L8" s="187">
        <v>2556623</v>
      </c>
      <c r="M8" s="188">
        <v>4161567.45</v>
      </c>
      <c r="N8" s="189">
        <v>0.5</v>
      </c>
      <c r="O8" s="187">
        <v>0</v>
      </c>
      <c r="P8" s="187">
        <v>1230</v>
      </c>
      <c r="Q8" s="232">
        <v>0</v>
      </c>
      <c r="R8" s="232">
        <v>861676.5</v>
      </c>
      <c r="S8" s="232">
        <v>1693716.5</v>
      </c>
      <c r="T8" s="232"/>
      <c r="U8" s="232"/>
      <c r="V8" s="232"/>
      <c r="W8" s="232"/>
      <c r="X8" s="232"/>
      <c r="Y8" s="175" t="b">
        <f t="shared" si="0"/>
        <v>1</v>
      </c>
      <c r="Z8" s="191">
        <f t="shared" si="1"/>
        <v>0.38059999999999999</v>
      </c>
      <c r="AA8" s="192" t="b">
        <f t="shared" si="2"/>
        <v>0</v>
      </c>
      <c r="AB8" s="192" t="b">
        <f t="shared" si="3"/>
        <v>1</v>
      </c>
    </row>
    <row r="9" spans="1:28" ht="24" x14ac:dyDescent="0.25">
      <c r="A9" s="230">
        <v>7</v>
      </c>
      <c r="B9" s="180" t="s">
        <v>119</v>
      </c>
      <c r="C9" s="181" t="s">
        <v>92</v>
      </c>
      <c r="D9" s="182" t="s">
        <v>120</v>
      </c>
      <c r="E9" s="231" t="s">
        <v>121</v>
      </c>
      <c r="F9" s="184" t="s">
        <v>63</v>
      </c>
      <c r="G9" s="180" t="s">
        <v>122</v>
      </c>
      <c r="H9" s="179" t="s">
        <v>96</v>
      </c>
      <c r="I9" s="185">
        <v>1.7330000000000001</v>
      </c>
      <c r="J9" s="186" t="s">
        <v>123</v>
      </c>
      <c r="K9" s="232">
        <v>3302516</v>
      </c>
      <c r="L9" s="187">
        <v>1651258</v>
      </c>
      <c r="M9" s="188">
        <v>1651258</v>
      </c>
      <c r="N9" s="189">
        <v>0.5</v>
      </c>
      <c r="O9" s="187">
        <v>0</v>
      </c>
      <c r="P9" s="187">
        <v>1000</v>
      </c>
      <c r="Q9" s="232">
        <v>0</v>
      </c>
      <c r="R9" s="232">
        <v>0</v>
      </c>
      <c r="S9" s="232">
        <v>1650258</v>
      </c>
      <c r="T9" s="232"/>
      <c r="U9" s="232"/>
      <c r="V9" s="232"/>
      <c r="W9" s="232"/>
      <c r="X9" s="232"/>
      <c r="Y9" s="175" t="b">
        <f t="shared" si="0"/>
        <v>1</v>
      </c>
      <c r="Z9" s="191">
        <f t="shared" si="1"/>
        <v>0.5</v>
      </c>
      <c r="AA9" s="192" t="b">
        <f t="shared" si="2"/>
        <v>1</v>
      </c>
      <c r="AB9" s="192" t="b">
        <f t="shared" si="3"/>
        <v>1</v>
      </c>
    </row>
    <row r="10" spans="1:28" ht="36" x14ac:dyDescent="0.25">
      <c r="A10" s="230">
        <v>8</v>
      </c>
      <c r="B10" s="180" t="s">
        <v>124</v>
      </c>
      <c r="C10" s="181" t="s">
        <v>92</v>
      </c>
      <c r="D10" s="182" t="s">
        <v>125</v>
      </c>
      <c r="E10" s="231">
        <v>1009043</v>
      </c>
      <c r="F10" s="184" t="s">
        <v>57</v>
      </c>
      <c r="G10" s="180" t="s">
        <v>126</v>
      </c>
      <c r="H10" s="179" t="s">
        <v>102</v>
      </c>
      <c r="I10" s="185">
        <v>1.1779999999999999</v>
      </c>
      <c r="J10" s="186" t="s">
        <v>127</v>
      </c>
      <c r="K10" s="232">
        <v>3679430.79</v>
      </c>
      <c r="L10" s="187">
        <v>2575600</v>
      </c>
      <c r="M10" s="188">
        <v>1103830.79</v>
      </c>
      <c r="N10" s="189">
        <v>0.7</v>
      </c>
      <c r="O10" s="187"/>
      <c r="P10" s="187"/>
      <c r="Q10" s="232">
        <v>784467</v>
      </c>
      <c r="R10" s="232">
        <v>868146</v>
      </c>
      <c r="S10" s="232">
        <v>922987</v>
      </c>
      <c r="T10" s="232"/>
      <c r="U10" s="232"/>
      <c r="V10" s="232"/>
      <c r="W10" s="232"/>
      <c r="X10" s="232"/>
      <c r="Y10" s="175" t="b">
        <f t="shared" si="0"/>
        <v>1</v>
      </c>
      <c r="Z10" s="191">
        <f t="shared" si="1"/>
        <v>0.7</v>
      </c>
      <c r="AA10" s="192" t="b">
        <f t="shared" si="2"/>
        <v>1</v>
      </c>
      <c r="AB10" s="192" t="b">
        <f t="shared" si="3"/>
        <v>1</v>
      </c>
    </row>
    <row r="11" spans="1:28" x14ac:dyDescent="0.25">
      <c r="A11" s="230">
        <v>9</v>
      </c>
      <c r="B11" s="180" t="s">
        <v>128</v>
      </c>
      <c r="C11" s="181" t="s">
        <v>92</v>
      </c>
      <c r="D11" s="182" t="s">
        <v>129</v>
      </c>
      <c r="E11" s="231">
        <v>1009052</v>
      </c>
      <c r="F11" s="184" t="s">
        <v>57</v>
      </c>
      <c r="G11" s="180" t="s">
        <v>130</v>
      </c>
      <c r="H11" s="179" t="s">
        <v>102</v>
      </c>
      <c r="I11" s="185">
        <v>1.8580000000000001</v>
      </c>
      <c r="J11" s="186" t="s">
        <v>131</v>
      </c>
      <c r="K11" s="232">
        <v>3082715.55</v>
      </c>
      <c r="L11" s="187">
        <v>1541357</v>
      </c>
      <c r="M11" s="188">
        <v>1541358.5499999998</v>
      </c>
      <c r="N11" s="189">
        <v>0.5</v>
      </c>
      <c r="O11" s="187"/>
      <c r="P11" s="187"/>
      <c r="Q11" s="232">
        <v>100000</v>
      </c>
      <c r="R11" s="232">
        <v>1441357</v>
      </c>
      <c r="S11" s="232">
        <v>0</v>
      </c>
      <c r="T11" s="232"/>
      <c r="U11" s="232"/>
      <c r="V11" s="232"/>
      <c r="W11" s="232"/>
      <c r="X11" s="232"/>
      <c r="Y11" s="175" t="b">
        <f t="shared" si="0"/>
        <v>1</v>
      </c>
      <c r="Z11" s="191">
        <f t="shared" si="1"/>
        <v>0.5</v>
      </c>
      <c r="AA11" s="192" t="b">
        <f t="shared" si="2"/>
        <v>1</v>
      </c>
      <c r="AB11" s="192" t="b">
        <f t="shared" si="3"/>
        <v>1</v>
      </c>
    </row>
    <row r="12" spans="1:28" ht="24" x14ac:dyDescent="0.25">
      <c r="A12" s="230">
        <v>10</v>
      </c>
      <c r="B12" s="180" t="s">
        <v>132</v>
      </c>
      <c r="C12" s="181" t="s">
        <v>92</v>
      </c>
      <c r="D12" s="182" t="s">
        <v>133</v>
      </c>
      <c r="E12" s="231">
        <v>1017042</v>
      </c>
      <c r="F12" s="184" t="s">
        <v>64</v>
      </c>
      <c r="G12" s="180" t="s">
        <v>134</v>
      </c>
      <c r="H12" s="179" t="s">
        <v>102</v>
      </c>
      <c r="I12" s="185">
        <v>1.667</v>
      </c>
      <c r="J12" s="186" t="s">
        <v>127</v>
      </c>
      <c r="K12" s="232">
        <v>2368033.33</v>
      </c>
      <c r="L12" s="187">
        <v>1657623</v>
      </c>
      <c r="M12" s="188">
        <v>710410.33000000007</v>
      </c>
      <c r="N12" s="189">
        <v>0.7</v>
      </c>
      <c r="O12" s="187"/>
      <c r="P12" s="187"/>
      <c r="Q12" s="232">
        <v>2100</v>
      </c>
      <c r="R12" s="232">
        <v>0</v>
      </c>
      <c r="S12" s="232">
        <v>1655523</v>
      </c>
      <c r="T12" s="232"/>
      <c r="U12" s="232"/>
      <c r="V12" s="232"/>
      <c r="W12" s="232"/>
      <c r="X12" s="232"/>
      <c r="Y12" s="175" t="b">
        <f t="shared" si="0"/>
        <v>1</v>
      </c>
      <c r="Z12" s="191">
        <f t="shared" si="1"/>
        <v>0.7</v>
      </c>
      <c r="AA12" s="192" t="b">
        <f t="shared" si="2"/>
        <v>1</v>
      </c>
      <c r="AB12" s="192" t="b">
        <f t="shared" si="3"/>
        <v>1</v>
      </c>
    </row>
    <row r="13" spans="1:28" ht="24" x14ac:dyDescent="0.25">
      <c r="A13" s="230">
        <v>11</v>
      </c>
      <c r="B13" s="180" t="s">
        <v>135</v>
      </c>
      <c r="C13" s="181" t="s">
        <v>92</v>
      </c>
      <c r="D13" s="182" t="s">
        <v>136</v>
      </c>
      <c r="E13" s="231">
        <v>1012011</v>
      </c>
      <c r="F13" s="184" t="s">
        <v>60</v>
      </c>
      <c r="G13" s="180" t="s">
        <v>137</v>
      </c>
      <c r="H13" s="179" t="s">
        <v>96</v>
      </c>
      <c r="I13" s="185">
        <v>0.54100000000000004</v>
      </c>
      <c r="J13" s="186" t="s">
        <v>138</v>
      </c>
      <c r="K13" s="232">
        <v>7182059</v>
      </c>
      <c r="L13" s="187">
        <v>3259481.08</v>
      </c>
      <c r="M13" s="188">
        <v>3922577.92</v>
      </c>
      <c r="N13" s="189">
        <v>0.5</v>
      </c>
      <c r="O13" s="187"/>
      <c r="P13" s="187"/>
      <c r="Q13" s="232">
        <v>752904.39</v>
      </c>
      <c r="R13" s="232">
        <v>1484892.22</v>
      </c>
      <c r="S13" s="232">
        <v>1021684.47</v>
      </c>
      <c r="T13" s="232"/>
      <c r="U13" s="232"/>
      <c r="V13" s="232"/>
      <c r="W13" s="232"/>
      <c r="X13" s="232"/>
      <c r="Y13" s="175" t="b">
        <f t="shared" si="0"/>
        <v>1</v>
      </c>
      <c r="Z13" s="191">
        <f t="shared" si="1"/>
        <v>0.45379999999999998</v>
      </c>
      <c r="AA13" s="192" t="b">
        <f t="shared" si="2"/>
        <v>0</v>
      </c>
      <c r="AB13" s="192" t="b">
        <f t="shared" si="3"/>
        <v>1</v>
      </c>
    </row>
    <row r="14" spans="1:28" ht="24" x14ac:dyDescent="0.25">
      <c r="A14" s="230">
        <v>12</v>
      </c>
      <c r="B14" s="180" t="s">
        <v>139</v>
      </c>
      <c r="C14" s="181" t="s">
        <v>92</v>
      </c>
      <c r="D14" s="182" t="s">
        <v>140</v>
      </c>
      <c r="E14" s="231">
        <v>1006022</v>
      </c>
      <c r="F14" s="184" t="s">
        <v>54</v>
      </c>
      <c r="G14" s="180" t="s">
        <v>141</v>
      </c>
      <c r="H14" s="179" t="s">
        <v>102</v>
      </c>
      <c r="I14" s="185">
        <v>2.4</v>
      </c>
      <c r="J14" s="186" t="s">
        <v>127</v>
      </c>
      <c r="K14" s="232">
        <v>2149000</v>
      </c>
      <c r="L14" s="187">
        <v>922600</v>
      </c>
      <c r="M14" s="188">
        <v>1226400</v>
      </c>
      <c r="N14" s="189">
        <v>0.7</v>
      </c>
      <c r="O14" s="187"/>
      <c r="P14" s="187"/>
      <c r="Q14" s="232">
        <v>186900</v>
      </c>
      <c r="R14" s="232">
        <v>0</v>
      </c>
      <c r="S14" s="232">
        <v>735700</v>
      </c>
      <c r="T14" s="232"/>
      <c r="U14" s="232"/>
      <c r="V14" s="232"/>
      <c r="W14" s="232"/>
      <c r="X14" s="232"/>
      <c r="Y14" s="175" t="b">
        <f t="shared" si="0"/>
        <v>1</v>
      </c>
      <c r="Z14" s="191">
        <f t="shared" si="1"/>
        <v>0.42930000000000001</v>
      </c>
      <c r="AA14" s="192" t="b">
        <f t="shared" si="2"/>
        <v>0</v>
      </c>
      <c r="AB14" s="192" t="b">
        <f t="shared" si="3"/>
        <v>1</v>
      </c>
    </row>
    <row r="15" spans="1:28" ht="24" x14ac:dyDescent="0.25">
      <c r="A15" s="230">
        <v>13</v>
      </c>
      <c r="B15" s="180" t="s">
        <v>142</v>
      </c>
      <c r="C15" s="181" t="s">
        <v>92</v>
      </c>
      <c r="D15" s="182" t="s">
        <v>133</v>
      </c>
      <c r="E15" s="231">
        <v>1017042</v>
      </c>
      <c r="F15" s="184" t="s">
        <v>64</v>
      </c>
      <c r="G15" s="180" t="s">
        <v>143</v>
      </c>
      <c r="H15" s="179" t="s">
        <v>96</v>
      </c>
      <c r="I15" s="185">
        <v>1.2</v>
      </c>
      <c r="J15" s="186" t="s">
        <v>144</v>
      </c>
      <c r="K15" s="232">
        <v>2582613</v>
      </c>
      <c r="L15" s="187">
        <v>1807829</v>
      </c>
      <c r="M15" s="188">
        <v>774784</v>
      </c>
      <c r="N15" s="189">
        <v>0.7</v>
      </c>
      <c r="O15" s="187"/>
      <c r="P15" s="187"/>
      <c r="Q15" s="232"/>
      <c r="R15" s="232">
        <v>0</v>
      </c>
      <c r="S15" s="232">
        <v>0</v>
      </c>
      <c r="T15" s="232">
        <v>1807829</v>
      </c>
      <c r="U15" s="232"/>
      <c r="V15" s="232"/>
      <c r="W15" s="232"/>
      <c r="X15" s="232"/>
      <c r="Y15" s="175" t="b">
        <f t="shared" si="0"/>
        <v>1</v>
      </c>
      <c r="Z15" s="191">
        <f t="shared" si="1"/>
        <v>0.7</v>
      </c>
      <c r="AA15" s="192" t="b">
        <f t="shared" si="2"/>
        <v>1</v>
      </c>
      <c r="AB15" s="192" t="b">
        <f t="shared" si="3"/>
        <v>1</v>
      </c>
    </row>
    <row r="16" spans="1:28" ht="24" x14ac:dyDescent="0.25">
      <c r="A16" s="230">
        <v>14</v>
      </c>
      <c r="B16" s="180" t="s">
        <v>145</v>
      </c>
      <c r="C16" s="181" t="s">
        <v>92</v>
      </c>
      <c r="D16" s="182" t="s">
        <v>146</v>
      </c>
      <c r="E16" s="231">
        <v>1012042</v>
      </c>
      <c r="F16" s="184" t="s">
        <v>60</v>
      </c>
      <c r="G16" s="180" t="s">
        <v>147</v>
      </c>
      <c r="H16" s="179" t="s">
        <v>102</v>
      </c>
      <c r="I16" s="185">
        <v>0.498</v>
      </c>
      <c r="J16" s="186" t="s">
        <v>148</v>
      </c>
      <c r="K16" s="232">
        <v>694040</v>
      </c>
      <c r="L16" s="187">
        <v>485828</v>
      </c>
      <c r="M16" s="188">
        <v>208212</v>
      </c>
      <c r="N16" s="189">
        <v>0.7</v>
      </c>
      <c r="O16" s="187"/>
      <c r="P16" s="187"/>
      <c r="Q16" s="232"/>
      <c r="R16" s="232">
        <v>244208</v>
      </c>
      <c r="S16" s="232">
        <v>241620</v>
      </c>
      <c r="T16" s="232"/>
      <c r="U16" s="232"/>
      <c r="V16" s="232"/>
      <c r="W16" s="232"/>
      <c r="X16" s="232"/>
      <c r="Y16" s="175" t="b">
        <f t="shared" si="0"/>
        <v>1</v>
      </c>
      <c r="Z16" s="191">
        <f t="shared" si="1"/>
        <v>0.7</v>
      </c>
      <c r="AA16" s="192" t="b">
        <f t="shared" si="2"/>
        <v>1</v>
      </c>
      <c r="AB16" s="192" t="b">
        <f t="shared" si="3"/>
        <v>1</v>
      </c>
    </row>
    <row r="17" spans="1:28" x14ac:dyDescent="0.25">
      <c r="A17" s="230">
        <v>15</v>
      </c>
      <c r="B17" s="180" t="s">
        <v>149</v>
      </c>
      <c r="C17" s="181" t="s">
        <v>92</v>
      </c>
      <c r="D17" s="182" t="s">
        <v>150</v>
      </c>
      <c r="E17" s="231">
        <v>1017022</v>
      </c>
      <c r="F17" s="184" t="s">
        <v>64</v>
      </c>
      <c r="G17" s="180" t="s">
        <v>151</v>
      </c>
      <c r="H17" s="179" t="s">
        <v>96</v>
      </c>
      <c r="I17" s="185">
        <v>0.996</v>
      </c>
      <c r="J17" s="186" t="s">
        <v>152</v>
      </c>
      <c r="K17" s="232">
        <v>3480273</v>
      </c>
      <c r="L17" s="187">
        <v>484673</v>
      </c>
      <c r="M17" s="188">
        <v>2995600</v>
      </c>
      <c r="N17" s="189">
        <v>0.7</v>
      </c>
      <c r="O17" s="187"/>
      <c r="P17" s="187"/>
      <c r="Q17" s="232"/>
      <c r="R17" s="232">
        <v>484673</v>
      </c>
      <c r="S17" s="232">
        <v>0</v>
      </c>
      <c r="T17" s="232"/>
      <c r="U17" s="232"/>
      <c r="V17" s="232"/>
      <c r="W17" s="232"/>
      <c r="X17" s="232"/>
      <c r="Y17" s="175" t="b">
        <f t="shared" si="0"/>
        <v>1</v>
      </c>
      <c r="Z17" s="191">
        <f t="shared" si="1"/>
        <v>0.13930000000000001</v>
      </c>
      <c r="AA17" s="192" t="b">
        <f t="shared" si="2"/>
        <v>0</v>
      </c>
      <c r="AB17" s="192" t="b">
        <f t="shared" si="3"/>
        <v>1</v>
      </c>
    </row>
    <row r="18" spans="1:28" ht="24" x14ac:dyDescent="0.25">
      <c r="A18" s="233">
        <v>16</v>
      </c>
      <c r="B18" s="195" t="s">
        <v>319</v>
      </c>
      <c r="C18" s="196" t="s">
        <v>189</v>
      </c>
      <c r="D18" s="197" t="s">
        <v>370</v>
      </c>
      <c r="E18" s="221">
        <v>1014042</v>
      </c>
      <c r="F18" s="199" t="s">
        <v>62</v>
      </c>
      <c r="G18" s="195" t="s">
        <v>418</v>
      </c>
      <c r="H18" s="194" t="s">
        <v>102</v>
      </c>
      <c r="I18" s="200">
        <v>1.5449999999999999</v>
      </c>
      <c r="J18" s="201" t="s">
        <v>419</v>
      </c>
      <c r="K18" s="234">
        <v>3166359</v>
      </c>
      <c r="L18" s="202">
        <v>1583179</v>
      </c>
      <c r="M18" s="203">
        <f t="shared" ref="M18:M49" si="4">K18-L18</f>
        <v>1583180</v>
      </c>
      <c r="N18" s="193">
        <v>0.5</v>
      </c>
      <c r="O18" s="187"/>
      <c r="P18" s="187"/>
      <c r="Q18" s="232"/>
      <c r="R18" s="232"/>
      <c r="S18" s="234">
        <v>1583179</v>
      </c>
      <c r="T18" s="232"/>
      <c r="U18" s="232"/>
      <c r="V18" s="232"/>
      <c r="W18" s="232"/>
      <c r="X18" s="232"/>
      <c r="Y18" s="175" t="b">
        <f t="shared" si="0"/>
        <v>1</v>
      </c>
      <c r="Z18" s="191">
        <f t="shared" si="1"/>
        <v>0.5</v>
      </c>
      <c r="AA18" s="192" t="b">
        <f t="shared" si="2"/>
        <v>1</v>
      </c>
      <c r="AB18" s="192" t="b">
        <f t="shared" si="3"/>
        <v>1</v>
      </c>
    </row>
    <row r="19" spans="1:28" ht="36" x14ac:dyDescent="0.25">
      <c r="A19" s="233">
        <v>17</v>
      </c>
      <c r="B19" s="195" t="s">
        <v>320</v>
      </c>
      <c r="C19" s="196" t="s">
        <v>189</v>
      </c>
      <c r="D19" s="197" t="s">
        <v>371</v>
      </c>
      <c r="E19" s="221">
        <v>1013011</v>
      </c>
      <c r="F19" s="199" t="s">
        <v>61</v>
      </c>
      <c r="G19" s="195" t="s">
        <v>420</v>
      </c>
      <c r="H19" s="194" t="s">
        <v>102</v>
      </c>
      <c r="I19" s="200">
        <v>0.85</v>
      </c>
      <c r="J19" s="201" t="s">
        <v>235</v>
      </c>
      <c r="K19" s="234">
        <v>5935000</v>
      </c>
      <c r="L19" s="202">
        <v>2967500</v>
      </c>
      <c r="M19" s="203">
        <f t="shared" si="4"/>
        <v>2967500</v>
      </c>
      <c r="N19" s="193">
        <v>0.5</v>
      </c>
      <c r="O19" s="187"/>
      <c r="P19" s="187"/>
      <c r="Q19" s="232"/>
      <c r="R19" s="232"/>
      <c r="S19" s="234">
        <v>2967500</v>
      </c>
      <c r="T19" s="232"/>
      <c r="U19" s="232"/>
      <c r="V19" s="232"/>
      <c r="W19" s="232"/>
      <c r="X19" s="232"/>
      <c r="Y19" s="175" t="b">
        <f t="shared" si="0"/>
        <v>1</v>
      </c>
      <c r="Z19" s="191">
        <f t="shared" si="1"/>
        <v>0.5</v>
      </c>
      <c r="AA19" s="192" t="b">
        <f t="shared" si="2"/>
        <v>1</v>
      </c>
      <c r="AB19" s="192" t="b">
        <f t="shared" si="3"/>
        <v>1</v>
      </c>
    </row>
    <row r="20" spans="1:28" ht="24" x14ac:dyDescent="0.25">
      <c r="A20" s="233">
        <v>18</v>
      </c>
      <c r="B20" s="195" t="s">
        <v>321</v>
      </c>
      <c r="C20" s="196" t="s">
        <v>189</v>
      </c>
      <c r="D20" s="197" t="s">
        <v>372</v>
      </c>
      <c r="E20" s="221">
        <v>1002011</v>
      </c>
      <c r="F20" s="199" t="s">
        <v>50</v>
      </c>
      <c r="G20" s="195" t="s">
        <v>421</v>
      </c>
      <c r="H20" s="194" t="s">
        <v>96</v>
      </c>
      <c r="I20" s="200">
        <v>0.54</v>
      </c>
      <c r="J20" s="201" t="s">
        <v>230</v>
      </c>
      <c r="K20" s="234">
        <v>2696400</v>
      </c>
      <c r="L20" s="202">
        <v>1348200</v>
      </c>
      <c r="M20" s="203">
        <f t="shared" si="4"/>
        <v>1348200</v>
      </c>
      <c r="N20" s="193">
        <v>0.5</v>
      </c>
      <c r="O20" s="187"/>
      <c r="P20" s="187"/>
      <c r="Q20" s="232"/>
      <c r="R20" s="232"/>
      <c r="S20" s="234">
        <v>1348200</v>
      </c>
      <c r="T20" s="232"/>
      <c r="U20" s="232"/>
      <c r="V20" s="232"/>
      <c r="W20" s="232"/>
      <c r="X20" s="232"/>
      <c r="Y20" s="175" t="b">
        <f t="shared" si="0"/>
        <v>1</v>
      </c>
      <c r="Z20" s="191">
        <f t="shared" si="1"/>
        <v>0.5</v>
      </c>
      <c r="AA20" s="192" t="b">
        <f t="shared" si="2"/>
        <v>1</v>
      </c>
      <c r="AB20" s="192" t="b">
        <f t="shared" si="3"/>
        <v>1</v>
      </c>
    </row>
    <row r="21" spans="1:28" x14ac:dyDescent="0.25">
      <c r="A21" s="233">
        <v>19</v>
      </c>
      <c r="B21" s="195" t="s">
        <v>322</v>
      </c>
      <c r="C21" s="196" t="s">
        <v>189</v>
      </c>
      <c r="D21" s="197" t="s">
        <v>373</v>
      </c>
      <c r="E21" s="221">
        <v>1016102</v>
      </c>
      <c r="F21" s="199" t="s">
        <v>256</v>
      </c>
      <c r="G21" s="195" t="s">
        <v>422</v>
      </c>
      <c r="H21" s="194" t="s">
        <v>102</v>
      </c>
      <c r="I21" s="200">
        <v>0.995</v>
      </c>
      <c r="J21" s="201" t="s">
        <v>423</v>
      </c>
      <c r="K21" s="234">
        <v>2406216</v>
      </c>
      <c r="L21" s="202">
        <v>1203108</v>
      </c>
      <c r="M21" s="203">
        <f t="shared" si="4"/>
        <v>1203108</v>
      </c>
      <c r="N21" s="193">
        <v>0.5</v>
      </c>
      <c r="O21" s="187"/>
      <c r="P21" s="187"/>
      <c r="Q21" s="232"/>
      <c r="R21" s="232"/>
      <c r="S21" s="234">
        <v>1203108</v>
      </c>
      <c r="T21" s="232"/>
      <c r="U21" s="232"/>
      <c r="V21" s="232"/>
      <c r="W21" s="232"/>
      <c r="X21" s="232"/>
      <c r="Y21" s="175" t="b">
        <f t="shared" si="0"/>
        <v>1</v>
      </c>
      <c r="Z21" s="191">
        <f t="shared" si="1"/>
        <v>0.5</v>
      </c>
      <c r="AA21" s="192" t="b">
        <f t="shared" si="2"/>
        <v>1</v>
      </c>
      <c r="AB21" s="192" t="b">
        <f t="shared" si="3"/>
        <v>1</v>
      </c>
    </row>
    <row r="22" spans="1:28" x14ac:dyDescent="0.25">
      <c r="A22" s="233">
        <v>20</v>
      </c>
      <c r="B22" s="195" t="s">
        <v>323</v>
      </c>
      <c r="C22" s="196" t="s">
        <v>189</v>
      </c>
      <c r="D22" s="197" t="s">
        <v>374</v>
      </c>
      <c r="E22" s="221">
        <v>1017052</v>
      </c>
      <c r="F22" s="199" t="s">
        <v>375</v>
      </c>
      <c r="G22" s="195" t="s">
        <v>614</v>
      </c>
      <c r="H22" s="194" t="s">
        <v>217</v>
      </c>
      <c r="I22" s="200">
        <v>2.8</v>
      </c>
      <c r="J22" s="201" t="s">
        <v>424</v>
      </c>
      <c r="K22" s="234">
        <v>1378161</v>
      </c>
      <c r="L22" s="202">
        <v>689080</v>
      </c>
      <c r="M22" s="203">
        <f t="shared" si="4"/>
        <v>689081</v>
      </c>
      <c r="N22" s="193">
        <v>0.5</v>
      </c>
      <c r="O22" s="187"/>
      <c r="P22" s="187"/>
      <c r="Q22" s="232"/>
      <c r="R22" s="232"/>
      <c r="S22" s="234">
        <v>689080</v>
      </c>
      <c r="T22" s="232"/>
      <c r="U22" s="232"/>
      <c r="V22" s="232"/>
      <c r="W22" s="232"/>
      <c r="X22" s="232"/>
      <c r="Y22" s="175" t="b">
        <f t="shared" si="0"/>
        <v>1</v>
      </c>
      <c r="Z22" s="191">
        <f t="shared" si="1"/>
        <v>0.5</v>
      </c>
      <c r="AA22" s="192" t="b">
        <f t="shared" si="2"/>
        <v>1</v>
      </c>
      <c r="AB22" s="192" t="b">
        <f t="shared" si="3"/>
        <v>1</v>
      </c>
    </row>
    <row r="23" spans="1:28" ht="24" x14ac:dyDescent="0.25">
      <c r="A23" s="233">
        <v>21</v>
      </c>
      <c r="B23" s="195" t="s">
        <v>324</v>
      </c>
      <c r="C23" s="196" t="s">
        <v>189</v>
      </c>
      <c r="D23" s="197" t="s">
        <v>376</v>
      </c>
      <c r="E23" s="221">
        <v>1001032</v>
      </c>
      <c r="F23" s="199" t="s">
        <v>49</v>
      </c>
      <c r="G23" s="195" t="s">
        <v>425</v>
      </c>
      <c r="H23" s="194" t="s">
        <v>102</v>
      </c>
      <c r="I23" s="200">
        <v>0.157</v>
      </c>
      <c r="J23" s="201" t="s">
        <v>252</v>
      </c>
      <c r="K23" s="234">
        <v>953790</v>
      </c>
      <c r="L23" s="202">
        <v>476895</v>
      </c>
      <c r="M23" s="203">
        <f t="shared" si="4"/>
        <v>476895</v>
      </c>
      <c r="N23" s="193">
        <v>0.5</v>
      </c>
      <c r="O23" s="187"/>
      <c r="P23" s="187"/>
      <c r="Q23" s="232"/>
      <c r="R23" s="232"/>
      <c r="S23" s="234">
        <v>476895</v>
      </c>
      <c r="T23" s="232"/>
      <c r="U23" s="232"/>
      <c r="V23" s="232"/>
      <c r="W23" s="232"/>
      <c r="X23" s="232"/>
      <c r="Y23" s="175" t="b">
        <f t="shared" si="0"/>
        <v>1</v>
      </c>
      <c r="Z23" s="191">
        <f t="shared" si="1"/>
        <v>0.5</v>
      </c>
      <c r="AA23" s="192" t="b">
        <f t="shared" si="2"/>
        <v>1</v>
      </c>
      <c r="AB23" s="192" t="b">
        <f t="shared" si="3"/>
        <v>1</v>
      </c>
    </row>
    <row r="24" spans="1:28" x14ac:dyDescent="0.25">
      <c r="A24" s="233">
        <v>22</v>
      </c>
      <c r="B24" s="195" t="s">
        <v>325</v>
      </c>
      <c r="C24" s="196" t="s">
        <v>189</v>
      </c>
      <c r="D24" s="197" t="s">
        <v>377</v>
      </c>
      <c r="E24" s="221">
        <v>1017102</v>
      </c>
      <c r="F24" s="199" t="s">
        <v>375</v>
      </c>
      <c r="G24" s="195" t="s">
        <v>426</v>
      </c>
      <c r="H24" s="194" t="s">
        <v>217</v>
      </c>
      <c r="I24" s="200">
        <v>0.76600000000000001</v>
      </c>
      <c r="J24" s="201" t="s">
        <v>292</v>
      </c>
      <c r="K24" s="234">
        <v>549767</v>
      </c>
      <c r="L24" s="202">
        <v>274883</v>
      </c>
      <c r="M24" s="203">
        <f t="shared" si="4"/>
        <v>274884</v>
      </c>
      <c r="N24" s="193">
        <v>0.5</v>
      </c>
      <c r="O24" s="187"/>
      <c r="P24" s="187"/>
      <c r="Q24" s="232"/>
      <c r="R24" s="232"/>
      <c r="S24" s="234">
        <f>L24</f>
        <v>274883</v>
      </c>
      <c r="T24" s="232"/>
      <c r="U24" s="232"/>
      <c r="V24" s="232"/>
      <c r="W24" s="232"/>
      <c r="X24" s="232"/>
      <c r="Y24" s="175" t="b">
        <f t="shared" si="0"/>
        <v>1</v>
      </c>
      <c r="Z24" s="191">
        <f t="shared" si="1"/>
        <v>0.5</v>
      </c>
      <c r="AA24" s="192" t="b">
        <f t="shared" si="2"/>
        <v>1</v>
      </c>
      <c r="AB24" s="192" t="b">
        <f t="shared" si="3"/>
        <v>1</v>
      </c>
    </row>
    <row r="25" spans="1:28" ht="24" x14ac:dyDescent="0.25">
      <c r="A25" s="233">
        <v>23</v>
      </c>
      <c r="B25" s="195" t="s">
        <v>327</v>
      </c>
      <c r="C25" s="196" t="s">
        <v>189</v>
      </c>
      <c r="D25" s="197" t="s">
        <v>195</v>
      </c>
      <c r="E25" s="221">
        <v>1062011</v>
      </c>
      <c r="F25" s="199" t="s">
        <v>283</v>
      </c>
      <c r="G25" s="195" t="s">
        <v>429</v>
      </c>
      <c r="H25" s="194" t="s">
        <v>102</v>
      </c>
      <c r="I25" s="200">
        <v>0.65</v>
      </c>
      <c r="J25" s="201" t="s">
        <v>430</v>
      </c>
      <c r="K25" s="234">
        <v>7163850</v>
      </c>
      <c r="L25" s="202">
        <v>3581925</v>
      </c>
      <c r="M25" s="203">
        <f t="shared" si="4"/>
        <v>3581925</v>
      </c>
      <c r="N25" s="193">
        <v>0.5</v>
      </c>
      <c r="O25" s="187"/>
      <c r="P25" s="187"/>
      <c r="Q25" s="232"/>
      <c r="R25" s="232"/>
      <c r="S25" s="234">
        <v>3581925</v>
      </c>
      <c r="T25" s="232"/>
      <c r="U25" s="232"/>
      <c r="V25" s="232"/>
      <c r="W25" s="232"/>
      <c r="X25" s="232"/>
      <c r="Y25" s="175" t="b">
        <f t="shared" si="0"/>
        <v>1</v>
      </c>
      <c r="Z25" s="191">
        <f t="shared" si="1"/>
        <v>0.5</v>
      </c>
      <c r="AA25" s="192" t="b">
        <f t="shared" si="2"/>
        <v>1</v>
      </c>
      <c r="AB25" s="192" t="b">
        <f t="shared" si="3"/>
        <v>1</v>
      </c>
    </row>
    <row r="26" spans="1:28" ht="24" x14ac:dyDescent="0.25">
      <c r="A26" s="233">
        <v>24</v>
      </c>
      <c r="B26" s="195" t="s">
        <v>328</v>
      </c>
      <c r="C26" s="196" t="s">
        <v>189</v>
      </c>
      <c r="D26" s="197" t="s">
        <v>379</v>
      </c>
      <c r="E26" s="221">
        <v>1007043</v>
      </c>
      <c r="F26" s="199" t="s">
        <v>55</v>
      </c>
      <c r="G26" s="195" t="s">
        <v>431</v>
      </c>
      <c r="H26" s="194" t="s">
        <v>96</v>
      </c>
      <c r="I26" s="200">
        <v>0.83799999999999997</v>
      </c>
      <c r="J26" s="201" t="s">
        <v>430</v>
      </c>
      <c r="K26" s="234">
        <v>5000000</v>
      </c>
      <c r="L26" s="202">
        <v>2500000</v>
      </c>
      <c r="M26" s="203">
        <f t="shared" si="4"/>
        <v>2500000</v>
      </c>
      <c r="N26" s="193">
        <v>0.5</v>
      </c>
      <c r="O26" s="187"/>
      <c r="P26" s="187"/>
      <c r="Q26" s="232"/>
      <c r="R26" s="232"/>
      <c r="S26" s="234">
        <v>2500000</v>
      </c>
      <c r="T26" s="232"/>
      <c r="U26" s="232"/>
      <c r="V26" s="232"/>
      <c r="W26" s="232"/>
      <c r="X26" s="232"/>
      <c r="Y26" s="175" t="b">
        <f t="shared" si="0"/>
        <v>1</v>
      </c>
      <c r="Z26" s="191">
        <f t="shared" si="1"/>
        <v>0.5</v>
      </c>
      <c r="AA26" s="192" t="b">
        <f t="shared" si="2"/>
        <v>1</v>
      </c>
      <c r="AB26" s="192" t="b">
        <f t="shared" si="3"/>
        <v>1</v>
      </c>
    </row>
    <row r="27" spans="1:28" ht="36" x14ac:dyDescent="0.25">
      <c r="A27" s="233">
        <v>25</v>
      </c>
      <c r="B27" s="195" t="s">
        <v>329</v>
      </c>
      <c r="C27" s="196" t="s">
        <v>189</v>
      </c>
      <c r="D27" s="197" t="s">
        <v>380</v>
      </c>
      <c r="E27" s="221">
        <v>1016011</v>
      </c>
      <c r="F27" s="199" t="s">
        <v>256</v>
      </c>
      <c r="G27" s="195" t="s">
        <v>432</v>
      </c>
      <c r="H27" s="194" t="s">
        <v>102</v>
      </c>
      <c r="I27" s="200">
        <v>0.64300000000000002</v>
      </c>
      <c r="J27" s="201" t="s">
        <v>230</v>
      </c>
      <c r="K27" s="234">
        <v>4003481</v>
      </c>
      <c r="L27" s="202">
        <v>2001740</v>
      </c>
      <c r="M27" s="203">
        <f t="shared" si="4"/>
        <v>2001741</v>
      </c>
      <c r="N27" s="193">
        <v>0.5</v>
      </c>
      <c r="O27" s="187"/>
      <c r="P27" s="187"/>
      <c r="Q27" s="232"/>
      <c r="R27" s="232"/>
      <c r="S27" s="234">
        <v>2001740</v>
      </c>
      <c r="T27" s="232"/>
      <c r="U27" s="232"/>
      <c r="V27" s="232"/>
      <c r="W27" s="232"/>
      <c r="X27" s="232"/>
      <c r="Y27" s="175" t="b">
        <f t="shared" si="0"/>
        <v>1</v>
      </c>
      <c r="Z27" s="191">
        <f t="shared" si="1"/>
        <v>0.5</v>
      </c>
      <c r="AA27" s="192" t="b">
        <f t="shared" si="2"/>
        <v>1</v>
      </c>
      <c r="AB27" s="192" t="b">
        <f t="shared" si="3"/>
        <v>1</v>
      </c>
    </row>
    <row r="28" spans="1:28" x14ac:dyDescent="0.25">
      <c r="A28" s="233">
        <v>26</v>
      </c>
      <c r="B28" s="195" t="s">
        <v>330</v>
      </c>
      <c r="C28" s="196" t="s">
        <v>189</v>
      </c>
      <c r="D28" s="197" t="s">
        <v>381</v>
      </c>
      <c r="E28" s="221">
        <v>1008072</v>
      </c>
      <c r="F28" s="199" t="s">
        <v>56</v>
      </c>
      <c r="G28" s="195" t="s">
        <v>433</v>
      </c>
      <c r="H28" s="194" t="s">
        <v>96</v>
      </c>
      <c r="I28" s="200">
        <v>0.998</v>
      </c>
      <c r="J28" s="201" t="s">
        <v>434</v>
      </c>
      <c r="K28" s="234">
        <v>3869412</v>
      </c>
      <c r="L28" s="202">
        <v>1934706</v>
      </c>
      <c r="M28" s="203">
        <f t="shared" si="4"/>
        <v>1934706</v>
      </c>
      <c r="N28" s="193">
        <v>0.5</v>
      </c>
      <c r="O28" s="187"/>
      <c r="P28" s="187"/>
      <c r="Q28" s="232"/>
      <c r="R28" s="232"/>
      <c r="S28" s="234">
        <v>1934706</v>
      </c>
      <c r="T28" s="232"/>
      <c r="U28" s="232"/>
      <c r="V28" s="232"/>
      <c r="W28" s="232"/>
      <c r="X28" s="232"/>
      <c r="Y28" s="175" t="b">
        <f t="shared" si="0"/>
        <v>1</v>
      </c>
      <c r="Z28" s="191">
        <f t="shared" si="1"/>
        <v>0.5</v>
      </c>
      <c r="AA28" s="192" t="b">
        <f t="shared" si="2"/>
        <v>1</v>
      </c>
      <c r="AB28" s="192" t="b">
        <f t="shared" si="3"/>
        <v>1</v>
      </c>
    </row>
    <row r="29" spans="1:28" ht="24" x14ac:dyDescent="0.25">
      <c r="A29" s="233">
        <v>27</v>
      </c>
      <c r="B29" s="195" t="s">
        <v>331</v>
      </c>
      <c r="C29" s="196" t="s">
        <v>189</v>
      </c>
      <c r="D29" s="197" t="s">
        <v>382</v>
      </c>
      <c r="E29" s="221">
        <v>1007012</v>
      </c>
      <c r="F29" s="199" t="s">
        <v>55</v>
      </c>
      <c r="G29" s="195" t="s">
        <v>435</v>
      </c>
      <c r="H29" s="194" t="s">
        <v>102</v>
      </c>
      <c r="I29" s="200">
        <v>0.78500000000000003</v>
      </c>
      <c r="J29" s="201" t="s">
        <v>230</v>
      </c>
      <c r="K29" s="234">
        <v>2449729</v>
      </c>
      <c r="L29" s="202">
        <v>1224864</v>
      </c>
      <c r="M29" s="203">
        <f t="shared" si="4"/>
        <v>1224865</v>
      </c>
      <c r="N29" s="193">
        <v>0.5</v>
      </c>
      <c r="O29" s="187"/>
      <c r="P29" s="187"/>
      <c r="Q29" s="232"/>
      <c r="R29" s="232"/>
      <c r="S29" s="234">
        <v>1224864</v>
      </c>
      <c r="T29" s="232"/>
      <c r="U29" s="232"/>
      <c r="V29" s="232"/>
      <c r="W29" s="232"/>
      <c r="X29" s="232"/>
      <c r="Y29" s="175" t="b">
        <f t="shared" si="0"/>
        <v>1</v>
      </c>
      <c r="Z29" s="191">
        <f t="shared" si="1"/>
        <v>0.5</v>
      </c>
      <c r="AA29" s="192" t="b">
        <f t="shared" si="2"/>
        <v>1</v>
      </c>
      <c r="AB29" s="192" t="b">
        <f t="shared" si="3"/>
        <v>1</v>
      </c>
    </row>
    <row r="30" spans="1:28" ht="24" x14ac:dyDescent="0.25">
      <c r="A30" s="233">
        <v>28</v>
      </c>
      <c r="B30" s="195" t="s">
        <v>332</v>
      </c>
      <c r="C30" s="196" t="s">
        <v>189</v>
      </c>
      <c r="D30" s="197" t="s">
        <v>383</v>
      </c>
      <c r="E30" s="221">
        <v>1007023</v>
      </c>
      <c r="F30" s="199" t="s">
        <v>55</v>
      </c>
      <c r="G30" s="195" t="s">
        <v>436</v>
      </c>
      <c r="H30" s="194" t="s">
        <v>102</v>
      </c>
      <c r="I30" s="200">
        <v>0.33</v>
      </c>
      <c r="J30" s="201" t="s">
        <v>239</v>
      </c>
      <c r="K30" s="234">
        <v>2244230</v>
      </c>
      <c r="L30" s="202">
        <v>1122115</v>
      </c>
      <c r="M30" s="203">
        <f t="shared" si="4"/>
        <v>1122115</v>
      </c>
      <c r="N30" s="193">
        <v>0.5</v>
      </c>
      <c r="O30" s="187"/>
      <c r="P30" s="187"/>
      <c r="Q30" s="232"/>
      <c r="R30" s="232"/>
      <c r="S30" s="234">
        <v>1122115</v>
      </c>
      <c r="T30" s="232"/>
      <c r="U30" s="232"/>
      <c r="V30" s="232"/>
      <c r="W30" s="232"/>
      <c r="X30" s="232"/>
      <c r="Y30" s="175" t="b">
        <f t="shared" si="0"/>
        <v>1</v>
      </c>
      <c r="Z30" s="191">
        <f t="shared" si="1"/>
        <v>0.5</v>
      </c>
      <c r="AA30" s="192" t="b">
        <f t="shared" si="2"/>
        <v>1</v>
      </c>
      <c r="AB30" s="192" t="b">
        <f t="shared" si="3"/>
        <v>1</v>
      </c>
    </row>
    <row r="31" spans="1:28" x14ac:dyDescent="0.25">
      <c r="A31" s="233">
        <v>29</v>
      </c>
      <c r="B31" s="195" t="s">
        <v>333</v>
      </c>
      <c r="C31" s="196" t="s">
        <v>189</v>
      </c>
      <c r="D31" s="197" t="s">
        <v>133</v>
      </c>
      <c r="E31" s="221">
        <v>1017042</v>
      </c>
      <c r="F31" s="199" t="s">
        <v>375</v>
      </c>
      <c r="G31" s="195" t="s">
        <v>437</v>
      </c>
      <c r="H31" s="194" t="s">
        <v>217</v>
      </c>
      <c r="I31" s="200">
        <v>3.36</v>
      </c>
      <c r="J31" s="201" t="s">
        <v>438</v>
      </c>
      <c r="K31" s="234">
        <v>1833826</v>
      </c>
      <c r="L31" s="202">
        <v>916913</v>
      </c>
      <c r="M31" s="203">
        <f t="shared" si="4"/>
        <v>916913</v>
      </c>
      <c r="N31" s="193">
        <v>0.5</v>
      </c>
      <c r="O31" s="187"/>
      <c r="P31" s="187"/>
      <c r="Q31" s="232"/>
      <c r="R31" s="232"/>
      <c r="S31" s="234">
        <v>916913</v>
      </c>
      <c r="T31" s="232"/>
      <c r="U31" s="232"/>
      <c r="V31" s="232"/>
      <c r="W31" s="232"/>
      <c r="X31" s="232"/>
      <c r="Y31" s="175" t="b">
        <f t="shared" si="0"/>
        <v>1</v>
      </c>
      <c r="Z31" s="191">
        <f t="shared" si="1"/>
        <v>0.5</v>
      </c>
      <c r="AA31" s="192" t="b">
        <f t="shared" si="2"/>
        <v>1</v>
      </c>
      <c r="AB31" s="192" t="b">
        <f t="shared" si="3"/>
        <v>1</v>
      </c>
    </row>
    <row r="32" spans="1:28" x14ac:dyDescent="0.25">
      <c r="A32" s="233">
        <v>30</v>
      </c>
      <c r="B32" s="195" t="s">
        <v>334</v>
      </c>
      <c r="C32" s="196" t="s">
        <v>189</v>
      </c>
      <c r="D32" s="197" t="s">
        <v>384</v>
      </c>
      <c r="E32" s="221">
        <v>1012122</v>
      </c>
      <c r="F32" s="199" t="s">
        <v>60</v>
      </c>
      <c r="G32" s="195" t="s">
        <v>439</v>
      </c>
      <c r="H32" s="194" t="s">
        <v>223</v>
      </c>
      <c r="I32" s="200">
        <v>1.2929999999999999</v>
      </c>
      <c r="J32" s="201" t="s">
        <v>218</v>
      </c>
      <c r="K32" s="234">
        <v>978868</v>
      </c>
      <c r="L32" s="202">
        <v>489434</v>
      </c>
      <c r="M32" s="203">
        <f t="shared" si="4"/>
        <v>489434</v>
      </c>
      <c r="N32" s="193">
        <v>0.5</v>
      </c>
      <c r="O32" s="187"/>
      <c r="P32" s="187"/>
      <c r="Q32" s="232"/>
      <c r="R32" s="232"/>
      <c r="S32" s="234">
        <v>489434</v>
      </c>
      <c r="T32" s="232"/>
      <c r="U32" s="232"/>
      <c r="V32" s="232"/>
      <c r="W32" s="232"/>
      <c r="X32" s="232"/>
      <c r="Y32" s="175" t="b">
        <f t="shared" si="0"/>
        <v>1</v>
      </c>
      <c r="Z32" s="191">
        <f t="shared" si="1"/>
        <v>0.5</v>
      </c>
      <c r="AA32" s="192" t="b">
        <f t="shared" si="2"/>
        <v>1</v>
      </c>
      <c r="AB32" s="192" t="b">
        <f t="shared" si="3"/>
        <v>1</v>
      </c>
    </row>
    <row r="33" spans="1:28" x14ac:dyDescent="0.25">
      <c r="A33" s="233">
        <v>31</v>
      </c>
      <c r="B33" s="195" t="s">
        <v>335</v>
      </c>
      <c r="C33" s="196" t="s">
        <v>189</v>
      </c>
      <c r="D33" s="197" t="s">
        <v>385</v>
      </c>
      <c r="E33" s="221">
        <v>1014093</v>
      </c>
      <c r="F33" s="199" t="s">
        <v>62</v>
      </c>
      <c r="G33" s="195" t="s">
        <v>440</v>
      </c>
      <c r="H33" s="194" t="s">
        <v>96</v>
      </c>
      <c r="I33" s="200">
        <v>0.39200000000000002</v>
      </c>
      <c r="J33" s="201" t="s">
        <v>226</v>
      </c>
      <c r="K33" s="234">
        <v>974408</v>
      </c>
      <c r="L33" s="202">
        <v>487204</v>
      </c>
      <c r="M33" s="203">
        <f t="shared" si="4"/>
        <v>487204</v>
      </c>
      <c r="N33" s="193">
        <v>0.5</v>
      </c>
      <c r="O33" s="187"/>
      <c r="P33" s="187"/>
      <c r="Q33" s="232"/>
      <c r="R33" s="232"/>
      <c r="S33" s="234">
        <v>487204</v>
      </c>
      <c r="T33" s="232"/>
      <c r="U33" s="232"/>
      <c r="V33" s="232"/>
      <c r="W33" s="232"/>
      <c r="X33" s="232"/>
      <c r="Y33" s="175" t="b">
        <f t="shared" si="0"/>
        <v>1</v>
      </c>
      <c r="Z33" s="191">
        <f t="shared" si="1"/>
        <v>0.5</v>
      </c>
      <c r="AA33" s="192" t="b">
        <f t="shared" si="2"/>
        <v>1</v>
      </c>
      <c r="AB33" s="192" t="b">
        <f t="shared" si="3"/>
        <v>1</v>
      </c>
    </row>
    <row r="34" spans="1:28" ht="24" x14ac:dyDescent="0.25">
      <c r="A34" s="233">
        <v>32</v>
      </c>
      <c r="B34" s="195" t="s">
        <v>336</v>
      </c>
      <c r="C34" s="196" t="s">
        <v>189</v>
      </c>
      <c r="D34" s="197" t="s">
        <v>386</v>
      </c>
      <c r="E34" s="221">
        <v>1021022</v>
      </c>
      <c r="F34" s="199" t="s">
        <v>68</v>
      </c>
      <c r="G34" s="195" t="s">
        <v>441</v>
      </c>
      <c r="H34" s="194" t="s">
        <v>102</v>
      </c>
      <c r="I34" s="200">
        <v>0.44900000000000001</v>
      </c>
      <c r="J34" s="201" t="s">
        <v>230</v>
      </c>
      <c r="K34" s="234">
        <v>616200</v>
      </c>
      <c r="L34" s="202">
        <v>308100</v>
      </c>
      <c r="M34" s="203">
        <f t="shared" si="4"/>
        <v>308100</v>
      </c>
      <c r="N34" s="193">
        <v>0.5</v>
      </c>
      <c r="O34" s="187"/>
      <c r="P34" s="187"/>
      <c r="Q34" s="232"/>
      <c r="R34" s="232"/>
      <c r="S34" s="234">
        <v>308100</v>
      </c>
      <c r="T34" s="232"/>
      <c r="U34" s="232"/>
      <c r="V34" s="232"/>
      <c r="W34" s="232"/>
      <c r="X34" s="232"/>
      <c r="Y34" s="175" t="b">
        <f t="shared" si="0"/>
        <v>1</v>
      </c>
      <c r="Z34" s="191">
        <f t="shared" si="1"/>
        <v>0.5</v>
      </c>
      <c r="AA34" s="192" t="b">
        <f t="shared" si="2"/>
        <v>1</v>
      </c>
      <c r="AB34" s="192" t="b">
        <f t="shared" si="3"/>
        <v>1</v>
      </c>
    </row>
    <row r="35" spans="1:28" x14ac:dyDescent="0.25">
      <c r="A35" s="233">
        <v>33</v>
      </c>
      <c r="B35" s="195" t="s">
        <v>337</v>
      </c>
      <c r="C35" s="196" t="s">
        <v>189</v>
      </c>
      <c r="D35" s="197" t="s">
        <v>387</v>
      </c>
      <c r="E35" s="221">
        <v>1017022</v>
      </c>
      <c r="F35" s="199" t="s">
        <v>375</v>
      </c>
      <c r="G35" s="195" t="s">
        <v>615</v>
      </c>
      <c r="H35" s="194" t="s">
        <v>217</v>
      </c>
      <c r="I35" s="200">
        <v>3.2</v>
      </c>
      <c r="J35" s="201" t="s">
        <v>230</v>
      </c>
      <c r="K35" s="234">
        <v>3000000</v>
      </c>
      <c r="L35" s="202">
        <v>1500000</v>
      </c>
      <c r="M35" s="203">
        <f t="shared" si="4"/>
        <v>1500000</v>
      </c>
      <c r="N35" s="193">
        <v>0.5</v>
      </c>
      <c r="O35" s="187"/>
      <c r="P35" s="187"/>
      <c r="Q35" s="232"/>
      <c r="R35" s="232"/>
      <c r="S35" s="234">
        <v>1500000</v>
      </c>
      <c r="T35" s="232"/>
      <c r="U35" s="232"/>
      <c r="V35" s="232"/>
      <c r="W35" s="232"/>
      <c r="X35" s="232"/>
      <c r="Y35" s="175" t="b">
        <f t="shared" si="0"/>
        <v>1</v>
      </c>
      <c r="Z35" s="191">
        <f t="shared" si="1"/>
        <v>0.5</v>
      </c>
      <c r="AA35" s="192" t="b">
        <f t="shared" si="2"/>
        <v>1</v>
      </c>
      <c r="AB35" s="192" t="b">
        <f t="shared" si="3"/>
        <v>1</v>
      </c>
    </row>
    <row r="36" spans="1:28" x14ac:dyDescent="0.25">
      <c r="A36" s="233">
        <v>34</v>
      </c>
      <c r="B36" s="195" t="s">
        <v>338</v>
      </c>
      <c r="C36" s="196" t="s">
        <v>189</v>
      </c>
      <c r="D36" s="197" t="s">
        <v>388</v>
      </c>
      <c r="E36" s="221">
        <v>1016022</v>
      </c>
      <c r="F36" s="199" t="s">
        <v>256</v>
      </c>
      <c r="G36" s="195" t="s">
        <v>442</v>
      </c>
      <c r="H36" s="194" t="s">
        <v>217</v>
      </c>
      <c r="I36" s="200">
        <v>1.2729999999999999</v>
      </c>
      <c r="J36" s="201" t="s">
        <v>226</v>
      </c>
      <c r="K36" s="234">
        <v>1599000</v>
      </c>
      <c r="L36" s="202">
        <v>799500</v>
      </c>
      <c r="M36" s="203">
        <f t="shared" si="4"/>
        <v>799500</v>
      </c>
      <c r="N36" s="193">
        <v>0.5</v>
      </c>
      <c r="O36" s="187"/>
      <c r="P36" s="187"/>
      <c r="Q36" s="232"/>
      <c r="R36" s="232"/>
      <c r="S36" s="234">
        <v>799500</v>
      </c>
      <c r="T36" s="232"/>
      <c r="U36" s="232"/>
      <c r="V36" s="232"/>
      <c r="W36" s="232"/>
      <c r="X36" s="232"/>
      <c r="Y36" s="175" t="b">
        <f t="shared" si="0"/>
        <v>1</v>
      </c>
      <c r="Z36" s="191">
        <f t="shared" si="1"/>
        <v>0.5</v>
      </c>
      <c r="AA36" s="192" t="b">
        <f t="shared" si="2"/>
        <v>1</v>
      </c>
      <c r="AB36" s="192" t="b">
        <f t="shared" si="3"/>
        <v>1</v>
      </c>
    </row>
    <row r="37" spans="1:28" x14ac:dyDescent="0.25">
      <c r="A37" s="233">
        <v>35</v>
      </c>
      <c r="B37" s="195" t="s">
        <v>339</v>
      </c>
      <c r="C37" s="196" t="s">
        <v>189</v>
      </c>
      <c r="D37" s="197" t="s">
        <v>389</v>
      </c>
      <c r="E37" s="221">
        <v>1015042</v>
      </c>
      <c r="F37" s="199" t="s">
        <v>63</v>
      </c>
      <c r="G37" s="195" t="s">
        <v>443</v>
      </c>
      <c r="H37" s="194" t="s">
        <v>217</v>
      </c>
      <c r="I37" s="200">
        <v>1.35</v>
      </c>
      <c r="J37" s="201" t="s">
        <v>444</v>
      </c>
      <c r="K37" s="234">
        <v>1013765</v>
      </c>
      <c r="L37" s="202">
        <v>506882</v>
      </c>
      <c r="M37" s="203">
        <f t="shared" si="4"/>
        <v>506883</v>
      </c>
      <c r="N37" s="193">
        <v>0.5</v>
      </c>
      <c r="O37" s="187"/>
      <c r="P37" s="187"/>
      <c r="Q37" s="232"/>
      <c r="R37" s="232"/>
      <c r="S37" s="234">
        <v>506882</v>
      </c>
      <c r="T37" s="232"/>
      <c r="U37" s="232"/>
      <c r="V37" s="232"/>
      <c r="W37" s="232"/>
      <c r="X37" s="232"/>
      <c r="Y37" s="175" t="b">
        <f t="shared" si="0"/>
        <v>1</v>
      </c>
      <c r="Z37" s="191">
        <f t="shared" si="1"/>
        <v>0.5</v>
      </c>
      <c r="AA37" s="192" t="b">
        <f t="shared" si="2"/>
        <v>1</v>
      </c>
      <c r="AB37" s="192" t="b">
        <f t="shared" si="3"/>
        <v>1</v>
      </c>
    </row>
    <row r="38" spans="1:28" x14ac:dyDescent="0.25">
      <c r="A38" s="233">
        <v>36</v>
      </c>
      <c r="B38" s="195" t="s">
        <v>340</v>
      </c>
      <c r="C38" s="196" t="s">
        <v>189</v>
      </c>
      <c r="D38" s="197" t="s">
        <v>390</v>
      </c>
      <c r="E38" s="221">
        <v>1004042</v>
      </c>
      <c r="F38" s="199" t="s">
        <v>52</v>
      </c>
      <c r="G38" s="195" t="s">
        <v>445</v>
      </c>
      <c r="H38" s="194" t="s">
        <v>102</v>
      </c>
      <c r="I38" s="200">
        <v>1.1830000000000001</v>
      </c>
      <c r="J38" s="201" t="s">
        <v>424</v>
      </c>
      <c r="K38" s="234">
        <v>828400</v>
      </c>
      <c r="L38" s="202">
        <v>414200</v>
      </c>
      <c r="M38" s="203">
        <f t="shared" si="4"/>
        <v>414200</v>
      </c>
      <c r="N38" s="193">
        <v>0.5</v>
      </c>
      <c r="O38" s="187"/>
      <c r="P38" s="187"/>
      <c r="Q38" s="232"/>
      <c r="R38" s="232"/>
      <c r="S38" s="234">
        <v>414200</v>
      </c>
      <c r="T38" s="232"/>
      <c r="U38" s="232"/>
      <c r="V38" s="232"/>
      <c r="W38" s="232"/>
      <c r="X38" s="232"/>
      <c r="Y38" s="175" t="b">
        <f t="shared" si="0"/>
        <v>1</v>
      </c>
      <c r="Z38" s="191">
        <f t="shared" si="1"/>
        <v>0.5</v>
      </c>
      <c r="AA38" s="192" t="b">
        <f t="shared" si="2"/>
        <v>1</v>
      </c>
      <c r="AB38" s="192" t="b">
        <f t="shared" si="3"/>
        <v>1</v>
      </c>
    </row>
    <row r="39" spans="1:28" ht="24" x14ac:dyDescent="0.25">
      <c r="A39" s="233">
        <v>37</v>
      </c>
      <c r="B39" s="195" t="s">
        <v>341</v>
      </c>
      <c r="C39" s="196" t="s">
        <v>189</v>
      </c>
      <c r="D39" s="197" t="s">
        <v>391</v>
      </c>
      <c r="E39" s="221">
        <v>1016032</v>
      </c>
      <c r="F39" s="199" t="s">
        <v>256</v>
      </c>
      <c r="G39" s="195" t="s">
        <v>616</v>
      </c>
      <c r="H39" s="194" t="s">
        <v>217</v>
      </c>
      <c r="I39" s="200">
        <v>1.74</v>
      </c>
      <c r="J39" s="201" t="s">
        <v>446</v>
      </c>
      <c r="K39" s="234">
        <v>695576</v>
      </c>
      <c r="L39" s="202">
        <v>347788</v>
      </c>
      <c r="M39" s="203">
        <f t="shared" si="4"/>
        <v>347788</v>
      </c>
      <c r="N39" s="193">
        <v>0.5</v>
      </c>
      <c r="O39" s="187"/>
      <c r="P39" s="187"/>
      <c r="Q39" s="232"/>
      <c r="R39" s="232"/>
      <c r="S39" s="234">
        <v>347788</v>
      </c>
      <c r="T39" s="232"/>
      <c r="U39" s="232"/>
      <c r="V39" s="232"/>
      <c r="W39" s="232"/>
      <c r="X39" s="232"/>
      <c r="Y39" s="175" t="b">
        <f t="shared" si="0"/>
        <v>1</v>
      </c>
      <c r="Z39" s="191">
        <f t="shared" si="1"/>
        <v>0.5</v>
      </c>
      <c r="AA39" s="192" t="b">
        <f t="shared" si="2"/>
        <v>1</v>
      </c>
      <c r="AB39" s="192" t="b">
        <f t="shared" si="3"/>
        <v>1</v>
      </c>
    </row>
    <row r="40" spans="1:28" x14ac:dyDescent="0.25">
      <c r="A40" s="233">
        <v>38</v>
      </c>
      <c r="B40" s="195" t="s">
        <v>342</v>
      </c>
      <c r="C40" s="196" t="s">
        <v>189</v>
      </c>
      <c r="D40" s="197" t="s">
        <v>392</v>
      </c>
      <c r="E40" s="221">
        <v>1002052</v>
      </c>
      <c r="F40" s="199" t="s">
        <v>50</v>
      </c>
      <c r="G40" s="195" t="s">
        <v>447</v>
      </c>
      <c r="H40" s="194" t="s">
        <v>217</v>
      </c>
      <c r="I40" s="200">
        <v>1.23</v>
      </c>
      <c r="J40" s="201" t="s">
        <v>448</v>
      </c>
      <c r="K40" s="234">
        <v>562570</v>
      </c>
      <c r="L40" s="202">
        <v>281285</v>
      </c>
      <c r="M40" s="203">
        <f t="shared" si="4"/>
        <v>281285</v>
      </c>
      <c r="N40" s="193">
        <v>0.5</v>
      </c>
      <c r="O40" s="187"/>
      <c r="P40" s="187"/>
      <c r="Q40" s="232"/>
      <c r="R40" s="232"/>
      <c r="S40" s="234">
        <v>281285</v>
      </c>
      <c r="T40" s="232"/>
      <c r="U40" s="232"/>
      <c r="V40" s="232"/>
      <c r="W40" s="232"/>
      <c r="X40" s="232"/>
      <c r="Y40" s="175" t="b">
        <f t="shared" si="0"/>
        <v>1</v>
      </c>
      <c r="Z40" s="191">
        <f t="shared" si="1"/>
        <v>0.5</v>
      </c>
      <c r="AA40" s="192" t="b">
        <f t="shared" si="2"/>
        <v>1</v>
      </c>
      <c r="AB40" s="192" t="b">
        <f t="shared" si="3"/>
        <v>1</v>
      </c>
    </row>
    <row r="41" spans="1:28" ht="24" x14ac:dyDescent="0.25">
      <c r="A41" s="233">
        <v>39</v>
      </c>
      <c r="B41" s="195" t="s">
        <v>343</v>
      </c>
      <c r="C41" s="196" t="s">
        <v>189</v>
      </c>
      <c r="D41" s="197" t="s">
        <v>393</v>
      </c>
      <c r="E41" s="221">
        <v>1012032</v>
      </c>
      <c r="F41" s="199" t="s">
        <v>60</v>
      </c>
      <c r="G41" s="195" t="s">
        <v>449</v>
      </c>
      <c r="H41" s="194" t="s">
        <v>102</v>
      </c>
      <c r="I41" s="200">
        <v>0.50700000000000001</v>
      </c>
      <c r="J41" s="201" t="s">
        <v>239</v>
      </c>
      <c r="K41" s="234">
        <v>495411</v>
      </c>
      <c r="L41" s="202">
        <v>247705</v>
      </c>
      <c r="M41" s="203">
        <f t="shared" si="4"/>
        <v>247706</v>
      </c>
      <c r="N41" s="193">
        <v>0.5</v>
      </c>
      <c r="O41" s="187"/>
      <c r="P41" s="187"/>
      <c r="Q41" s="232"/>
      <c r="R41" s="232"/>
      <c r="S41" s="234">
        <v>247705</v>
      </c>
      <c r="T41" s="232"/>
      <c r="U41" s="232"/>
      <c r="V41" s="232"/>
      <c r="W41" s="232"/>
      <c r="X41" s="232"/>
      <c r="Y41" s="175" t="b">
        <f t="shared" si="0"/>
        <v>1</v>
      </c>
      <c r="Z41" s="191">
        <f t="shared" si="1"/>
        <v>0.5</v>
      </c>
      <c r="AA41" s="192" t="b">
        <f t="shared" si="2"/>
        <v>1</v>
      </c>
      <c r="AB41" s="192" t="b">
        <f t="shared" si="3"/>
        <v>1</v>
      </c>
    </row>
    <row r="42" spans="1:28" ht="24" x14ac:dyDescent="0.25">
      <c r="A42" s="233">
        <v>40</v>
      </c>
      <c r="B42" s="195" t="s">
        <v>344</v>
      </c>
      <c r="C42" s="196" t="s">
        <v>189</v>
      </c>
      <c r="D42" s="197" t="s">
        <v>394</v>
      </c>
      <c r="E42" s="221">
        <v>1008063</v>
      </c>
      <c r="F42" s="199" t="s">
        <v>56</v>
      </c>
      <c r="G42" s="195" t="s">
        <v>450</v>
      </c>
      <c r="H42" s="194" t="s">
        <v>217</v>
      </c>
      <c r="I42" s="200">
        <v>0.73</v>
      </c>
      <c r="J42" s="201" t="s">
        <v>451</v>
      </c>
      <c r="K42" s="234">
        <v>323261</v>
      </c>
      <c r="L42" s="202">
        <v>161630</v>
      </c>
      <c r="M42" s="203">
        <f t="shared" si="4"/>
        <v>161631</v>
      </c>
      <c r="N42" s="193">
        <v>0.5</v>
      </c>
      <c r="O42" s="187"/>
      <c r="P42" s="187"/>
      <c r="Q42" s="232"/>
      <c r="R42" s="232"/>
      <c r="S42" s="234">
        <v>161630</v>
      </c>
      <c r="T42" s="232"/>
      <c r="U42" s="232"/>
      <c r="V42" s="232"/>
      <c r="W42" s="232"/>
      <c r="X42" s="232"/>
      <c r="Y42" s="175" t="b">
        <f t="shared" si="0"/>
        <v>1</v>
      </c>
      <c r="Z42" s="191">
        <f t="shared" si="1"/>
        <v>0.5</v>
      </c>
      <c r="AA42" s="192" t="b">
        <f t="shared" si="2"/>
        <v>1</v>
      </c>
      <c r="AB42" s="192" t="b">
        <f t="shared" si="3"/>
        <v>1</v>
      </c>
    </row>
    <row r="43" spans="1:28" x14ac:dyDescent="0.25">
      <c r="A43" s="233">
        <v>41</v>
      </c>
      <c r="B43" s="195" t="s">
        <v>345</v>
      </c>
      <c r="C43" s="196" t="s">
        <v>189</v>
      </c>
      <c r="D43" s="197" t="s">
        <v>395</v>
      </c>
      <c r="E43" s="221">
        <v>1012072</v>
      </c>
      <c r="F43" s="199" t="s">
        <v>60</v>
      </c>
      <c r="G43" s="195" t="s">
        <v>452</v>
      </c>
      <c r="H43" s="194" t="s">
        <v>217</v>
      </c>
      <c r="I43" s="200">
        <v>0.46400000000000002</v>
      </c>
      <c r="J43" s="201" t="s">
        <v>230</v>
      </c>
      <c r="K43" s="234">
        <v>318500</v>
      </c>
      <c r="L43" s="202">
        <v>159250</v>
      </c>
      <c r="M43" s="203">
        <f t="shared" si="4"/>
        <v>159250</v>
      </c>
      <c r="N43" s="193">
        <v>0.5</v>
      </c>
      <c r="O43" s="187"/>
      <c r="P43" s="187"/>
      <c r="Q43" s="232"/>
      <c r="R43" s="232"/>
      <c r="S43" s="234">
        <v>159250</v>
      </c>
      <c r="T43" s="232"/>
      <c r="U43" s="232"/>
      <c r="V43" s="232"/>
      <c r="W43" s="232"/>
      <c r="X43" s="232"/>
      <c r="Y43" s="175" t="b">
        <f t="shared" si="0"/>
        <v>1</v>
      </c>
      <c r="Z43" s="191">
        <f t="shared" si="1"/>
        <v>0.5</v>
      </c>
      <c r="AA43" s="192" t="b">
        <f t="shared" si="2"/>
        <v>1</v>
      </c>
      <c r="AB43" s="192" t="b">
        <f t="shared" si="3"/>
        <v>1</v>
      </c>
    </row>
    <row r="44" spans="1:28" ht="24" x14ac:dyDescent="0.25">
      <c r="A44" s="233">
        <v>42</v>
      </c>
      <c r="B44" s="180" t="s">
        <v>346</v>
      </c>
      <c r="C44" s="181" t="s">
        <v>206</v>
      </c>
      <c r="D44" s="182" t="s">
        <v>396</v>
      </c>
      <c r="E44" s="231">
        <v>1015052</v>
      </c>
      <c r="F44" s="184" t="s">
        <v>63</v>
      </c>
      <c r="G44" s="180" t="s">
        <v>453</v>
      </c>
      <c r="H44" s="179" t="s">
        <v>102</v>
      </c>
      <c r="I44" s="185">
        <v>1.6259999999999999</v>
      </c>
      <c r="J44" s="186" t="s">
        <v>220</v>
      </c>
      <c r="K44" s="232">
        <v>3804390</v>
      </c>
      <c r="L44" s="187">
        <v>1902195</v>
      </c>
      <c r="M44" s="188">
        <f t="shared" si="4"/>
        <v>1902195</v>
      </c>
      <c r="N44" s="189">
        <v>0.5</v>
      </c>
      <c r="O44" s="187"/>
      <c r="P44" s="187"/>
      <c r="Q44" s="232"/>
      <c r="R44" s="232"/>
      <c r="S44" s="232">
        <v>502195</v>
      </c>
      <c r="T44" s="232">
        <v>1400000</v>
      </c>
      <c r="U44" s="232"/>
      <c r="V44" s="232"/>
      <c r="W44" s="232"/>
      <c r="X44" s="232"/>
      <c r="Y44" s="175" t="b">
        <f t="shared" si="0"/>
        <v>1</v>
      </c>
      <c r="Z44" s="191">
        <f t="shared" si="1"/>
        <v>0.5</v>
      </c>
      <c r="AA44" s="192" t="b">
        <f t="shared" si="2"/>
        <v>1</v>
      </c>
      <c r="AB44" s="192" t="b">
        <f t="shared" si="3"/>
        <v>1</v>
      </c>
    </row>
    <row r="45" spans="1:28" x14ac:dyDescent="0.25">
      <c r="A45" s="233">
        <v>43</v>
      </c>
      <c r="B45" s="180" t="s">
        <v>347</v>
      </c>
      <c r="C45" s="181" t="s">
        <v>206</v>
      </c>
      <c r="D45" s="182" t="s">
        <v>397</v>
      </c>
      <c r="E45" s="231">
        <v>1014011</v>
      </c>
      <c r="F45" s="184" t="s">
        <v>62</v>
      </c>
      <c r="G45" s="180" t="s">
        <v>454</v>
      </c>
      <c r="H45" s="179" t="s">
        <v>96</v>
      </c>
      <c r="I45" s="185">
        <v>0.57499999999999996</v>
      </c>
      <c r="J45" s="186" t="s">
        <v>455</v>
      </c>
      <c r="K45" s="232">
        <v>4190026</v>
      </c>
      <c r="L45" s="187">
        <v>2095013</v>
      </c>
      <c r="M45" s="188">
        <f t="shared" si="4"/>
        <v>2095013</v>
      </c>
      <c r="N45" s="189">
        <v>0.5</v>
      </c>
      <c r="O45" s="187"/>
      <c r="P45" s="187"/>
      <c r="Q45" s="232"/>
      <c r="R45" s="232"/>
      <c r="S45" s="232">
        <v>500000</v>
      </c>
      <c r="T45" s="232">
        <v>1595013</v>
      </c>
      <c r="U45" s="232"/>
      <c r="V45" s="232"/>
      <c r="W45" s="232"/>
      <c r="X45" s="232"/>
      <c r="Y45" s="175" t="b">
        <f t="shared" si="0"/>
        <v>1</v>
      </c>
      <c r="Z45" s="191">
        <f t="shared" si="1"/>
        <v>0.5</v>
      </c>
      <c r="AA45" s="192" t="b">
        <f t="shared" si="2"/>
        <v>1</v>
      </c>
      <c r="AB45" s="192" t="b">
        <f t="shared" si="3"/>
        <v>1</v>
      </c>
    </row>
    <row r="46" spans="1:28" ht="24" x14ac:dyDescent="0.25">
      <c r="A46" s="233">
        <v>44</v>
      </c>
      <c r="B46" s="195" t="s">
        <v>348</v>
      </c>
      <c r="C46" s="196" t="s">
        <v>189</v>
      </c>
      <c r="D46" s="197" t="s">
        <v>398</v>
      </c>
      <c r="E46" s="221">
        <v>1014062</v>
      </c>
      <c r="F46" s="199" t="s">
        <v>62</v>
      </c>
      <c r="G46" s="195" t="s">
        <v>456</v>
      </c>
      <c r="H46" s="194" t="s">
        <v>102</v>
      </c>
      <c r="I46" s="200">
        <v>2.1920000000000002</v>
      </c>
      <c r="J46" s="201" t="s">
        <v>457</v>
      </c>
      <c r="K46" s="234">
        <v>4553040</v>
      </c>
      <c r="L46" s="202">
        <v>2276520</v>
      </c>
      <c r="M46" s="203">
        <f t="shared" si="4"/>
        <v>2276520</v>
      </c>
      <c r="N46" s="193">
        <v>0.5</v>
      </c>
      <c r="O46" s="187"/>
      <c r="P46" s="187"/>
      <c r="Q46" s="232"/>
      <c r="R46" s="232"/>
      <c r="S46" s="234">
        <v>2276520</v>
      </c>
      <c r="T46" s="232"/>
      <c r="U46" s="232"/>
      <c r="V46" s="232"/>
      <c r="W46" s="232"/>
      <c r="X46" s="232"/>
      <c r="Y46" s="175" t="b">
        <f t="shared" si="0"/>
        <v>1</v>
      </c>
      <c r="Z46" s="191">
        <f t="shared" si="1"/>
        <v>0.5</v>
      </c>
      <c r="AA46" s="192" t="b">
        <f t="shared" si="2"/>
        <v>1</v>
      </c>
      <c r="AB46" s="192" t="b">
        <f t="shared" si="3"/>
        <v>1</v>
      </c>
    </row>
    <row r="47" spans="1:28" x14ac:dyDescent="0.25">
      <c r="A47" s="233">
        <v>45</v>
      </c>
      <c r="B47" s="195" t="s">
        <v>349</v>
      </c>
      <c r="C47" s="196" t="s">
        <v>189</v>
      </c>
      <c r="D47" s="197" t="s">
        <v>399</v>
      </c>
      <c r="E47" s="221">
        <v>1020092</v>
      </c>
      <c r="F47" s="199" t="s">
        <v>67</v>
      </c>
      <c r="G47" s="195" t="s">
        <v>458</v>
      </c>
      <c r="H47" s="194" t="s">
        <v>102</v>
      </c>
      <c r="I47" s="200">
        <v>1.609</v>
      </c>
      <c r="J47" s="201" t="s">
        <v>313</v>
      </c>
      <c r="K47" s="234">
        <v>4434569</v>
      </c>
      <c r="L47" s="202">
        <v>2217284</v>
      </c>
      <c r="M47" s="203">
        <f t="shared" si="4"/>
        <v>2217285</v>
      </c>
      <c r="N47" s="193">
        <v>0.5</v>
      </c>
      <c r="O47" s="187"/>
      <c r="P47" s="187"/>
      <c r="Q47" s="232"/>
      <c r="R47" s="232"/>
      <c r="S47" s="234">
        <v>2217284</v>
      </c>
      <c r="T47" s="232"/>
      <c r="U47" s="232"/>
      <c r="V47" s="232"/>
      <c r="W47" s="232"/>
      <c r="X47" s="232"/>
      <c r="Y47" s="175" t="b">
        <f t="shared" si="0"/>
        <v>1</v>
      </c>
      <c r="Z47" s="191">
        <f t="shared" si="1"/>
        <v>0.5</v>
      </c>
      <c r="AA47" s="192" t="b">
        <f t="shared" si="2"/>
        <v>1</v>
      </c>
      <c r="AB47" s="192" t="b">
        <f t="shared" si="3"/>
        <v>1</v>
      </c>
    </row>
    <row r="48" spans="1:28" x14ac:dyDescent="0.25">
      <c r="A48" s="233">
        <v>46</v>
      </c>
      <c r="B48" s="195" t="s">
        <v>350</v>
      </c>
      <c r="C48" s="196" t="s">
        <v>189</v>
      </c>
      <c r="D48" s="197" t="s">
        <v>136</v>
      </c>
      <c r="E48" s="221">
        <v>1012011</v>
      </c>
      <c r="F48" s="199" t="s">
        <v>60</v>
      </c>
      <c r="G48" s="195" t="s">
        <v>459</v>
      </c>
      <c r="H48" s="194" t="s">
        <v>217</v>
      </c>
      <c r="I48" s="200">
        <v>2.113</v>
      </c>
      <c r="J48" s="201" t="s">
        <v>460</v>
      </c>
      <c r="K48" s="234">
        <v>3999788</v>
      </c>
      <c r="L48" s="202">
        <v>1999894</v>
      </c>
      <c r="M48" s="203">
        <f t="shared" si="4"/>
        <v>1999894</v>
      </c>
      <c r="N48" s="193">
        <v>0.5</v>
      </c>
      <c r="O48" s="202"/>
      <c r="P48" s="202"/>
      <c r="Q48" s="234"/>
      <c r="R48" s="234"/>
      <c r="S48" s="234">
        <v>1999894</v>
      </c>
      <c r="T48" s="234"/>
      <c r="U48" s="234"/>
      <c r="V48" s="234"/>
      <c r="W48" s="234"/>
      <c r="X48" s="234"/>
      <c r="Y48" s="175" t="b">
        <f t="shared" si="0"/>
        <v>1</v>
      </c>
      <c r="Z48" s="191">
        <f t="shared" si="1"/>
        <v>0.5</v>
      </c>
      <c r="AA48" s="192" t="b">
        <f t="shared" si="2"/>
        <v>1</v>
      </c>
      <c r="AB48" s="192" t="b">
        <f t="shared" si="3"/>
        <v>1</v>
      </c>
    </row>
    <row r="49" spans="1:28" ht="48" x14ac:dyDescent="0.25">
      <c r="A49" s="233">
        <v>47</v>
      </c>
      <c r="B49" s="195" t="s">
        <v>351</v>
      </c>
      <c r="C49" s="196" t="s">
        <v>189</v>
      </c>
      <c r="D49" s="197" t="s">
        <v>400</v>
      </c>
      <c r="E49" s="221">
        <v>1019032</v>
      </c>
      <c r="F49" s="199" t="s">
        <v>66</v>
      </c>
      <c r="G49" s="195" t="s">
        <v>461</v>
      </c>
      <c r="H49" s="194" t="s">
        <v>217</v>
      </c>
      <c r="I49" s="200">
        <v>5.3559999999999999</v>
      </c>
      <c r="J49" s="201" t="s">
        <v>228</v>
      </c>
      <c r="K49" s="234">
        <v>3616569</v>
      </c>
      <c r="L49" s="202">
        <v>1808284</v>
      </c>
      <c r="M49" s="203">
        <f t="shared" si="4"/>
        <v>1808285</v>
      </c>
      <c r="N49" s="193">
        <v>0.5</v>
      </c>
      <c r="O49" s="202"/>
      <c r="P49" s="202"/>
      <c r="Q49" s="234"/>
      <c r="R49" s="234"/>
      <c r="S49" s="234">
        <v>1808284</v>
      </c>
      <c r="T49" s="234"/>
      <c r="U49" s="234"/>
      <c r="V49" s="234"/>
      <c r="W49" s="234"/>
      <c r="X49" s="234"/>
      <c r="Y49" s="175" t="b">
        <f t="shared" si="0"/>
        <v>1</v>
      </c>
      <c r="Z49" s="191">
        <f t="shared" si="1"/>
        <v>0.5</v>
      </c>
      <c r="AA49" s="192" t="b">
        <f t="shared" si="2"/>
        <v>1</v>
      </c>
      <c r="AB49" s="192" t="b">
        <f t="shared" si="3"/>
        <v>1</v>
      </c>
    </row>
    <row r="50" spans="1:28" x14ac:dyDescent="0.25">
      <c r="A50" s="233">
        <v>48</v>
      </c>
      <c r="B50" s="195" t="s">
        <v>352</v>
      </c>
      <c r="C50" s="196" t="s">
        <v>189</v>
      </c>
      <c r="D50" s="197" t="s">
        <v>401</v>
      </c>
      <c r="E50" s="221">
        <v>1008052</v>
      </c>
      <c r="F50" s="199" t="s">
        <v>56</v>
      </c>
      <c r="G50" s="195" t="s">
        <v>462</v>
      </c>
      <c r="H50" s="194" t="s">
        <v>96</v>
      </c>
      <c r="I50" s="200">
        <v>0.52</v>
      </c>
      <c r="J50" s="201" t="s">
        <v>463</v>
      </c>
      <c r="K50" s="234">
        <v>3048592</v>
      </c>
      <c r="L50" s="202">
        <v>1524296</v>
      </c>
      <c r="M50" s="203">
        <f t="shared" ref="M50:M66" si="5">K50-L50</f>
        <v>1524296</v>
      </c>
      <c r="N50" s="193">
        <v>0.5</v>
      </c>
      <c r="O50" s="202"/>
      <c r="P50" s="202"/>
      <c r="Q50" s="234"/>
      <c r="R50" s="234"/>
      <c r="S50" s="234">
        <v>1524296</v>
      </c>
      <c r="T50" s="234"/>
      <c r="U50" s="234"/>
      <c r="V50" s="234"/>
      <c r="W50" s="234"/>
      <c r="X50" s="234"/>
      <c r="Y50" s="175" t="b">
        <f t="shared" si="0"/>
        <v>1</v>
      </c>
      <c r="Z50" s="191">
        <f t="shared" si="1"/>
        <v>0.5</v>
      </c>
      <c r="AA50" s="192" t="b">
        <f t="shared" si="2"/>
        <v>1</v>
      </c>
      <c r="AB50" s="192" t="b">
        <f t="shared" si="3"/>
        <v>1</v>
      </c>
    </row>
    <row r="51" spans="1:28" ht="24" x14ac:dyDescent="0.25">
      <c r="A51" s="233">
        <v>49</v>
      </c>
      <c r="B51" s="195" t="s">
        <v>353</v>
      </c>
      <c r="C51" s="196" t="s">
        <v>189</v>
      </c>
      <c r="D51" s="197" t="s">
        <v>402</v>
      </c>
      <c r="E51" s="221">
        <v>1013023</v>
      </c>
      <c r="F51" s="199" t="s">
        <v>61</v>
      </c>
      <c r="G51" s="195" t="s">
        <v>464</v>
      </c>
      <c r="H51" s="194" t="s">
        <v>217</v>
      </c>
      <c r="I51" s="200">
        <v>1.9</v>
      </c>
      <c r="J51" s="201" t="s">
        <v>419</v>
      </c>
      <c r="K51" s="234">
        <v>2603811</v>
      </c>
      <c r="L51" s="202">
        <v>1301905</v>
      </c>
      <c r="M51" s="203">
        <f t="shared" si="5"/>
        <v>1301906</v>
      </c>
      <c r="N51" s="193">
        <v>0.5</v>
      </c>
      <c r="O51" s="202"/>
      <c r="P51" s="202"/>
      <c r="Q51" s="234"/>
      <c r="R51" s="234"/>
      <c r="S51" s="234">
        <v>1301905</v>
      </c>
      <c r="T51" s="234"/>
      <c r="U51" s="234"/>
      <c r="V51" s="234"/>
      <c r="W51" s="234"/>
      <c r="X51" s="234"/>
      <c r="Y51" s="175" t="b">
        <f t="shared" si="0"/>
        <v>1</v>
      </c>
      <c r="Z51" s="191">
        <f t="shared" si="1"/>
        <v>0.5</v>
      </c>
      <c r="AA51" s="192" t="b">
        <f t="shared" si="2"/>
        <v>1</v>
      </c>
      <c r="AB51" s="192" t="b">
        <f t="shared" si="3"/>
        <v>1</v>
      </c>
    </row>
    <row r="52" spans="1:28" ht="36" x14ac:dyDescent="0.25">
      <c r="A52" s="233">
        <v>50</v>
      </c>
      <c r="B52" s="195" t="s">
        <v>354</v>
      </c>
      <c r="C52" s="196" t="s">
        <v>189</v>
      </c>
      <c r="D52" s="197" t="s">
        <v>403</v>
      </c>
      <c r="E52" s="221">
        <v>1010102</v>
      </c>
      <c r="F52" s="199" t="s">
        <v>58</v>
      </c>
      <c r="G52" s="195" t="s">
        <v>465</v>
      </c>
      <c r="H52" s="194" t="s">
        <v>217</v>
      </c>
      <c r="I52" s="200">
        <v>3.5</v>
      </c>
      <c r="J52" s="201" t="s">
        <v>419</v>
      </c>
      <c r="K52" s="234">
        <v>1479193</v>
      </c>
      <c r="L52" s="202">
        <v>739596</v>
      </c>
      <c r="M52" s="203">
        <f t="shared" si="5"/>
        <v>739597</v>
      </c>
      <c r="N52" s="193">
        <v>0.5</v>
      </c>
      <c r="O52" s="202"/>
      <c r="P52" s="202"/>
      <c r="Q52" s="234"/>
      <c r="R52" s="234"/>
      <c r="S52" s="234">
        <v>739596</v>
      </c>
      <c r="T52" s="234"/>
      <c r="U52" s="234"/>
      <c r="V52" s="234"/>
      <c r="W52" s="234"/>
      <c r="X52" s="234"/>
      <c r="Y52" s="175" t="b">
        <f t="shared" si="0"/>
        <v>1</v>
      </c>
      <c r="Z52" s="191">
        <f t="shared" si="1"/>
        <v>0.5</v>
      </c>
      <c r="AA52" s="192" t="b">
        <f t="shared" si="2"/>
        <v>1</v>
      </c>
      <c r="AB52" s="192" t="b">
        <f t="shared" si="3"/>
        <v>1</v>
      </c>
    </row>
    <row r="53" spans="1:28" x14ac:dyDescent="0.25">
      <c r="A53" s="233">
        <v>51</v>
      </c>
      <c r="B53" s="195" t="s">
        <v>355</v>
      </c>
      <c r="C53" s="196" t="s">
        <v>189</v>
      </c>
      <c r="D53" s="197" t="s">
        <v>404</v>
      </c>
      <c r="E53" s="221">
        <v>1018022</v>
      </c>
      <c r="F53" s="199" t="s">
        <v>65</v>
      </c>
      <c r="G53" s="195" t="s">
        <v>621</v>
      </c>
      <c r="H53" s="194" t="s">
        <v>217</v>
      </c>
      <c r="I53" s="200">
        <v>2.9710000000000001</v>
      </c>
      <c r="J53" s="201" t="s">
        <v>230</v>
      </c>
      <c r="K53" s="234">
        <v>1423627</v>
      </c>
      <c r="L53" s="202">
        <v>711813</v>
      </c>
      <c r="M53" s="203">
        <f t="shared" si="5"/>
        <v>711814</v>
      </c>
      <c r="N53" s="193">
        <v>0.5</v>
      </c>
      <c r="O53" s="202"/>
      <c r="P53" s="202"/>
      <c r="Q53" s="234"/>
      <c r="R53" s="234"/>
      <c r="S53" s="234">
        <v>711813</v>
      </c>
      <c r="T53" s="234"/>
      <c r="U53" s="234"/>
      <c r="V53" s="234"/>
      <c r="W53" s="234"/>
      <c r="X53" s="234"/>
      <c r="Y53" s="175" t="b">
        <f t="shared" si="0"/>
        <v>1</v>
      </c>
      <c r="Z53" s="191">
        <f t="shared" si="1"/>
        <v>0.5</v>
      </c>
      <c r="AA53" s="192" t="b">
        <f t="shared" si="2"/>
        <v>1</v>
      </c>
      <c r="AB53" s="192" t="b">
        <f t="shared" si="3"/>
        <v>1</v>
      </c>
    </row>
    <row r="54" spans="1:28" x14ac:dyDescent="0.25">
      <c r="A54" s="233">
        <v>52</v>
      </c>
      <c r="B54" s="195" t="s">
        <v>356</v>
      </c>
      <c r="C54" s="196" t="s">
        <v>189</v>
      </c>
      <c r="D54" s="197" t="s">
        <v>405</v>
      </c>
      <c r="E54" s="221">
        <v>1006022</v>
      </c>
      <c r="F54" s="199" t="s">
        <v>54</v>
      </c>
      <c r="G54" s="195" t="s">
        <v>466</v>
      </c>
      <c r="H54" s="194" t="s">
        <v>217</v>
      </c>
      <c r="I54" s="200">
        <v>1.36</v>
      </c>
      <c r="J54" s="201" t="s">
        <v>467</v>
      </c>
      <c r="K54" s="234">
        <v>1351938</v>
      </c>
      <c r="L54" s="202">
        <v>675969</v>
      </c>
      <c r="M54" s="203">
        <f t="shared" si="5"/>
        <v>675969</v>
      </c>
      <c r="N54" s="193">
        <v>0.5</v>
      </c>
      <c r="O54" s="202"/>
      <c r="P54" s="202"/>
      <c r="Q54" s="234"/>
      <c r="R54" s="234"/>
      <c r="S54" s="234">
        <v>675969</v>
      </c>
      <c r="T54" s="234"/>
      <c r="U54" s="234"/>
      <c r="V54" s="234"/>
      <c r="W54" s="234"/>
      <c r="X54" s="234"/>
      <c r="Y54" s="175" t="b">
        <f t="shared" si="0"/>
        <v>1</v>
      </c>
      <c r="Z54" s="191">
        <f t="shared" si="1"/>
        <v>0.5</v>
      </c>
      <c r="AA54" s="192" t="b">
        <f t="shared" si="2"/>
        <v>1</v>
      </c>
      <c r="AB54" s="192" t="b">
        <f t="shared" si="3"/>
        <v>1</v>
      </c>
    </row>
    <row r="55" spans="1:28" x14ac:dyDescent="0.25">
      <c r="A55" s="233">
        <v>53</v>
      </c>
      <c r="B55" s="195" t="s">
        <v>357</v>
      </c>
      <c r="C55" s="196" t="s">
        <v>189</v>
      </c>
      <c r="D55" s="197" t="s">
        <v>406</v>
      </c>
      <c r="E55" s="221">
        <v>1003042</v>
      </c>
      <c r="F55" s="199" t="s">
        <v>51</v>
      </c>
      <c r="G55" s="195" t="s">
        <v>468</v>
      </c>
      <c r="H55" s="194" t="s">
        <v>102</v>
      </c>
      <c r="I55" s="200">
        <v>0.95199999999999996</v>
      </c>
      <c r="J55" s="201" t="s">
        <v>230</v>
      </c>
      <c r="K55" s="234">
        <v>1239599</v>
      </c>
      <c r="L55" s="202">
        <v>619799</v>
      </c>
      <c r="M55" s="203">
        <f t="shared" si="5"/>
        <v>619800</v>
      </c>
      <c r="N55" s="193">
        <v>0.5</v>
      </c>
      <c r="O55" s="187"/>
      <c r="P55" s="187"/>
      <c r="Q55" s="232"/>
      <c r="R55" s="232"/>
      <c r="S55" s="234">
        <v>619799</v>
      </c>
      <c r="T55" s="232"/>
      <c r="U55" s="232"/>
      <c r="V55" s="232"/>
      <c r="W55" s="232"/>
      <c r="X55" s="232"/>
      <c r="Y55" s="175" t="b">
        <f t="shared" si="0"/>
        <v>1</v>
      </c>
      <c r="Z55" s="191">
        <f t="shared" si="1"/>
        <v>0.5</v>
      </c>
      <c r="AA55" s="192" t="b">
        <f t="shared" si="2"/>
        <v>1</v>
      </c>
      <c r="AB55" s="192" t="b">
        <f t="shared" si="3"/>
        <v>1</v>
      </c>
    </row>
    <row r="56" spans="1:28" x14ac:dyDescent="0.25">
      <c r="A56" s="233">
        <v>54</v>
      </c>
      <c r="B56" s="195" t="s">
        <v>358</v>
      </c>
      <c r="C56" s="196" t="s">
        <v>189</v>
      </c>
      <c r="D56" s="197" t="s">
        <v>407</v>
      </c>
      <c r="E56" s="221">
        <v>1021042</v>
      </c>
      <c r="F56" s="199" t="s">
        <v>68</v>
      </c>
      <c r="G56" s="195" t="s">
        <v>469</v>
      </c>
      <c r="H56" s="194" t="s">
        <v>217</v>
      </c>
      <c r="I56" s="200">
        <v>0.74</v>
      </c>
      <c r="J56" s="201" t="s">
        <v>470</v>
      </c>
      <c r="K56" s="234">
        <v>1230000</v>
      </c>
      <c r="L56" s="202">
        <v>615000</v>
      </c>
      <c r="M56" s="203">
        <f t="shared" si="5"/>
        <v>615000</v>
      </c>
      <c r="N56" s="193">
        <v>0.5</v>
      </c>
      <c r="O56" s="202"/>
      <c r="P56" s="202"/>
      <c r="Q56" s="234"/>
      <c r="R56" s="234"/>
      <c r="S56" s="234">
        <v>615000</v>
      </c>
      <c r="T56" s="234"/>
      <c r="U56" s="234"/>
      <c r="V56" s="234"/>
      <c r="W56" s="234"/>
      <c r="X56" s="234"/>
      <c r="Y56" s="175" t="b">
        <f t="shared" si="0"/>
        <v>1</v>
      </c>
      <c r="Z56" s="191">
        <f t="shared" si="1"/>
        <v>0.5</v>
      </c>
      <c r="AA56" s="192" t="b">
        <f t="shared" si="2"/>
        <v>1</v>
      </c>
      <c r="AB56" s="192" t="b">
        <f t="shared" si="3"/>
        <v>1</v>
      </c>
    </row>
    <row r="57" spans="1:28" ht="24" x14ac:dyDescent="0.25">
      <c r="A57" s="233">
        <v>55</v>
      </c>
      <c r="B57" s="195" t="s">
        <v>359</v>
      </c>
      <c r="C57" s="196" t="s">
        <v>189</v>
      </c>
      <c r="D57" s="197" t="s">
        <v>408</v>
      </c>
      <c r="E57" s="221">
        <v>1010012</v>
      </c>
      <c r="F57" s="199" t="s">
        <v>58</v>
      </c>
      <c r="G57" s="195" t="s">
        <v>471</v>
      </c>
      <c r="H57" s="194" t="s">
        <v>217</v>
      </c>
      <c r="I57" s="200">
        <v>0.98</v>
      </c>
      <c r="J57" s="201" t="s">
        <v>311</v>
      </c>
      <c r="K57" s="234">
        <v>1068771</v>
      </c>
      <c r="L57" s="202">
        <v>534385</v>
      </c>
      <c r="M57" s="203">
        <f t="shared" si="5"/>
        <v>534386</v>
      </c>
      <c r="N57" s="193">
        <v>0.5</v>
      </c>
      <c r="O57" s="202"/>
      <c r="P57" s="202"/>
      <c r="Q57" s="234"/>
      <c r="R57" s="234"/>
      <c r="S57" s="234">
        <v>534385</v>
      </c>
      <c r="T57" s="234"/>
      <c r="U57" s="234"/>
      <c r="V57" s="234"/>
      <c r="W57" s="234"/>
      <c r="X57" s="234"/>
      <c r="Y57" s="175" t="b">
        <f t="shared" si="0"/>
        <v>1</v>
      </c>
      <c r="Z57" s="191">
        <f t="shared" si="1"/>
        <v>0.5</v>
      </c>
      <c r="AA57" s="192" t="b">
        <f t="shared" si="2"/>
        <v>1</v>
      </c>
      <c r="AB57" s="192" t="b">
        <f t="shared" si="3"/>
        <v>1</v>
      </c>
    </row>
    <row r="58" spans="1:28" s="171" customFormat="1" x14ac:dyDescent="0.25">
      <c r="A58" s="233">
        <v>56</v>
      </c>
      <c r="B58" s="195" t="s">
        <v>360</v>
      </c>
      <c r="C58" s="196" t="s">
        <v>189</v>
      </c>
      <c r="D58" s="197" t="s">
        <v>409</v>
      </c>
      <c r="E58" s="221">
        <v>1010113</v>
      </c>
      <c r="F58" s="199" t="s">
        <v>58</v>
      </c>
      <c r="G58" s="195" t="s">
        <v>472</v>
      </c>
      <c r="H58" s="194" t="s">
        <v>217</v>
      </c>
      <c r="I58" s="200">
        <v>0.999</v>
      </c>
      <c r="J58" s="201" t="s">
        <v>252</v>
      </c>
      <c r="K58" s="234">
        <v>1048981</v>
      </c>
      <c r="L58" s="202">
        <v>734286.2</v>
      </c>
      <c r="M58" s="203">
        <f t="shared" si="5"/>
        <v>314694.80000000005</v>
      </c>
      <c r="N58" s="193">
        <v>0.7</v>
      </c>
      <c r="O58" s="202"/>
      <c r="P58" s="202"/>
      <c r="Q58" s="234"/>
      <c r="R58" s="234"/>
      <c r="S58" s="234">
        <v>734286.2</v>
      </c>
      <c r="T58" s="234"/>
      <c r="U58" s="234"/>
      <c r="V58" s="234"/>
      <c r="W58" s="234"/>
      <c r="X58" s="234"/>
      <c r="Y58" s="175" t="b">
        <f t="shared" si="0"/>
        <v>1</v>
      </c>
      <c r="Z58" s="191">
        <f t="shared" si="1"/>
        <v>0.7</v>
      </c>
      <c r="AA58" s="192" t="b">
        <f t="shared" si="2"/>
        <v>1</v>
      </c>
      <c r="AB58" s="192" t="b">
        <f t="shared" si="3"/>
        <v>1</v>
      </c>
    </row>
    <row r="59" spans="1:28" ht="24" x14ac:dyDescent="0.25">
      <c r="A59" s="233">
        <v>57</v>
      </c>
      <c r="B59" s="195" t="s">
        <v>361</v>
      </c>
      <c r="C59" s="196" t="s">
        <v>189</v>
      </c>
      <c r="D59" s="197" t="s">
        <v>410</v>
      </c>
      <c r="E59" s="221">
        <v>1009043</v>
      </c>
      <c r="F59" s="199" t="s">
        <v>57</v>
      </c>
      <c r="G59" s="195" t="s">
        <v>473</v>
      </c>
      <c r="H59" s="194" t="s">
        <v>217</v>
      </c>
      <c r="I59" s="200">
        <v>0.7</v>
      </c>
      <c r="J59" s="201" t="s">
        <v>460</v>
      </c>
      <c r="K59" s="234">
        <v>1008424</v>
      </c>
      <c r="L59" s="202">
        <v>504212</v>
      </c>
      <c r="M59" s="203">
        <f t="shared" si="5"/>
        <v>504212</v>
      </c>
      <c r="N59" s="193">
        <v>0.5</v>
      </c>
      <c r="O59" s="202"/>
      <c r="P59" s="202"/>
      <c r="Q59" s="234"/>
      <c r="R59" s="234"/>
      <c r="S59" s="234">
        <v>504212</v>
      </c>
      <c r="T59" s="234"/>
      <c r="U59" s="234"/>
      <c r="V59" s="234"/>
      <c r="W59" s="234"/>
      <c r="X59" s="234"/>
      <c r="Y59" s="175" t="b">
        <f t="shared" si="0"/>
        <v>1</v>
      </c>
      <c r="Z59" s="191">
        <f t="shared" si="1"/>
        <v>0.5</v>
      </c>
      <c r="AA59" s="192" t="b">
        <f t="shared" si="2"/>
        <v>1</v>
      </c>
      <c r="AB59" s="192" t="b">
        <f t="shared" si="3"/>
        <v>1</v>
      </c>
    </row>
    <row r="60" spans="1:28" ht="24" x14ac:dyDescent="0.25">
      <c r="A60" s="233">
        <v>58</v>
      </c>
      <c r="B60" s="195" t="s">
        <v>362</v>
      </c>
      <c r="C60" s="196" t="s">
        <v>189</v>
      </c>
      <c r="D60" s="197" t="s">
        <v>411</v>
      </c>
      <c r="E60" s="221">
        <v>1019023</v>
      </c>
      <c r="F60" s="199" t="s">
        <v>66</v>
      </c>
      <c r="G60" s="195" t="s">
        <v>474</v>
      </c>
      <c r="H60" s="194" t="s">
        <v>217</v>
      </c>
      <c r="I60" s="200">
        <v>0.41199999999999998</v>
      </c>
      <c r="J60" s="201" t="s">
        <v>228</v>
      </c>
      <c r="K60" s="234">
        <v>990466</v>
      </c>
      <c r="L60" s="202">
        <v>495233</v>
      </c>
      <c r="M60" s="203">
        <f t="shared" si="5"/>
        <v>495233</v>
      </c>
      <c r="N60" s="193">
        <v>0.5</v>
      </c>
      <c r="O60" s="202"/>
      <c r="P60" s="202"/>
      <c r="Q60" s="234"/>
      <c r="R60" s="234"/>
      <c r="S60" s="234">
        <v>495233</v>
      </c>
      <c r="T60" s="234"/>
      <c r="U60" s="234"/>
      <c r="V60" s="234"/>
      <c r="W60" s="234"/>
      <c r="X60" s="234"/>
      <c r="Y60" s="175" t="b">
        <f t="shared" si="0"/>
        <v>1</v>
      </c>
      <c r="Z60" s="191">
        <f t="shared" si="1"/>
        <v>0.5</v>
      </c>
      <c r="AA60" s="192" t="b">
        <f t="shared" si="2"/>
        <v>1</v>
      </c>
      <c r="AB60" s="192" t="b">
        <f t="shared" si="3"/>
        <v>1</v>
      </c>
    </row>
    <row r="61" spans="1:28" x14ac:dyDescent="0.25">
      <c r="A61" s="233">
        <v>59</v>
      </c>
      <c r="B61" s="195" t="s">
        <v>363</v>
      </c>
      <c r="C61" s="196" t="s">
        <v>189</v>
      </c>
      <c r="D61" s="197" t="s">
        <v>412</v>
      </c>
      <c r="E61" s="221">
        <v>1006103</v>
      </c>
      <c r="F61" s="199" t="s">
        <v>54</v>
      </c>
      <c r="G61" s="195" t="s">
        <v>475</v>
      </c>
      <c r="H61" s="194" t="s">
        <v>102</v>
      </c>
      <c r="I61" s="200">
        <v>0.53</v>
      </c>
      <c r="J61" s="201" t="s">
        <v>460</v>
      </c>
      <c r="K61" s="234">
        <v>981236</v>
      </c>
      <c r="L61" s="202">
        <v>490618</v>
      </c>
      <c r="M61" s="203">
        <f t="shared" si="5"/>
        <v>490618</v>
      </c>
      <c r="N61" s="193">
        <v>0.5</v>
      </c>
      <c r="O61" s="202"/>
      <c r="P61" s="202"/>
      <c r="Q61" s="234"/>
      <c r="R61" s="234"/>
      <c r="S61" s="234">
        <v>490618</v>
      </c>
      <c r="T61" s="234"/>
      <c r="U61" s="234"/>
      <c r="V61" s="234"/>
      <c r="W61" s="234"/>
      <c r="X61" s="234"/>
      <c r="Y61" s="175" t="b">
        <f t="shared" si="0"/>
        <v>1</v>
      </c>
      <c r="Z61" s="191">
        <f t="shared" si="1"/>
        <v>0.5</v>
      </c>
      <c r="AA61" s="192" t="b">
        <f t="shared" si="2"/>
        <v>1</v>
      </c>
      <c r="AB61" s="192" t="b">
        <f t="shared" si="3"/>
        <v>1</v>
      </c>
    </row>
    <row r="62" spans="1:28" x14ac:dyDescent="0.25">
      <c r="A62" s="233">
        <v>60</v>
      </c>
      <c r="B62" s="195" t="s">
        <v>364</v>
      </c>
      <c r="C62" s="196" t="s">
        <v>189</v>
      </c>
      <c r="D62" s="197" t="s">
        <v>140</v>
      </c>
      <c r="E62" s="221">
        <v>1006022</v>
      </c>
      <c r="F62" s="199" t="s">
        <v>54</v>
      </c>
      <c r="G62" s="195" t="s">
        <v>476</v>
      </c>
      <c r="H62" s="194" t="s">
        <v>102</v>
      </c>
      <c r="I62" s="200">
        <v>1.02</v>
      </c>
      <c r="J62" s="201" t="s">
        <v>218</v>
      </c>
      <c r="K62" s="234">
        <v>950000</v>
      </c>
      <c r="L62" s="202">
        <v>475000</v>
      </c>
      <c r="M62" s="203">
        <f t="shared" si="5"/>
        <v>475000</v>
      </c>
      <c r="N62" s="193">
        <v>0.5</v>
      </c>
      <c r="O62" s="202"/>
      <c r="P62" s="202"/>
      <c r="Q62" s="234"/>
      <c r="R62" s="234"/>
      <c r="S62" s="234">
        <v>475000</v>
      </c>
      <c r="T62" s="234"/>
      <c r="U62" s="234"/>
      <c r="V62" s="234"/>
      <c r="W62" s="234"/>
      <c r="X62" s="234"/>
      <c r="Y62" s="175" t="b">
        <f t="shared" si="0"/>
        <v>1</v>
      </c>
      <c r="Z62" s="191">
        <f t="shared" si="1"/>
        <v>0.5</v>
      </c>
      <c r="AA62" s="192" t="b">
        <f t="shared" si="2"/>
        <v>1</v>
      </c>
      <c r="AB62" s="192" t="b">
        <f t="shared" si="3"/>
        <v>1</v>
      </c>
    </row>
    <row r="63" spans="1:28" ht="24" x14ac:dyDescent="0.25">
      <c r="A63" s="233">
        <v>61</v>
      </c>
      <c r="B63" s="195" t="s">
        <v>365</v>
      </c>
      <c r="C63" s="196" t="s">
        <v>189</v>
      </c>
      <c r="D63" s="197" t="s">
        <v>413</v>
      </c>
      <c r="E63" s="221">
        <v>1020052</v>
      </c>
      <c r="F63" s="199" t="s">
        <v>67</v>
      </c>
      <c r="G63" s="195" t="s">
        <v>477</v>
      </c>
      <c r="H63" s="194" t="s">
        <v>217</v>
      </c>
      <c r="I63" s="200">
        <v>1.238</v>
      </c>
      <c r="J63" s="201" t="s">
        <v>457</v>
      </c>
      <c r="K63" s="234">
        <v>800000</v>
      </c>
      <c r="L63" s="202">
        <v>400000</v>
      </c>
      <c r="M63" s="203">
        <f t="shared" si="5"/>
        <v>400000</v>
      </c>
      <c r="N63" s="193">
        <v>0.5</v>
      </c>
      <c r="O63" s="202"/>
      <c r="P63" s="202"/>
      <c r="Q63" s="234"/>
      <c r="R63" s="234"/>
      <c r="S63" s="234">
        <v>400000</v>
      </c>
      <c r="T63" s="234"/>
      <c r="U63" s="234"/>
      <c r="V63" s="234"/>
      <c r="W63" s="234"/>
      <c r="X63" s="234"/>
      <c r="Y63" s="175" t="b">
        <f t="shared" si="0"/>
        <v>1</v>
      </c>
      <c r="Z63" s="191">
        <f t="shared" si="1"/>
        <v>0.5</v>
      </c>
      <c r="AA63" s="192" t="b">
        <f t="shared" si="2"/>
        <v>1</v>
      </c>
      <c r="AB63" s="192" t="b">
        <f t="shared" si="3"/>
        <v>1</v>
      </c>
    </row>
    <row r="64" spans="1:28" ht="24" x14ac:dyDescent="0.25">
      <c r="A64" s="233">
        <v>62</v>
      </c>
      <c r="B64" s="195" t="s">
        <v>366</v>
      </c>
      <c r="C64" s="196" t="s">
        <v>189</v>
      </c>
      <c r="D64" s="197" t="s">
        <v>414</v>
      </c>
      <c r="E64" s="221">
        <v>1004082</v>
      </c>
      <c r="F64" s="199" t="s">
        <v>52</v>
      </c>
      <c r="G64" s="195" t="s">
        <v>478</v>
      </c>
      <c r="H64" s="194" t="s">
        <v>217</v>
      </c>
      <c r="I64" s="200">
        <v>0.81899999999999995</v>
      </c>
      <c r="J64" s="201" t="s">
        <v>434</v>
      </c>
      <c r="K64" s="234">
        <v>516600</v>
      </c>
      <c r="L64" s="202">
        <v>258300</v>
      </c>
      <c r="M64" s="203">
        <f t="shared" si="5"/>
        <v>258300</v>
      </c>
      <c r="N64" s="193">
        <v>0.5</v>
      </c>
      <c r="O64" s="202"/>
      <c r="P64" s="202"/>
      <c r="Q64" s="234"/>
      <c r="R64" s="234"/>
      <c r="S64" s="234">
        <v>258300</v>
      </c>
      <c r="T64" s="234"/>
      <c r="U64" s="234"/>
      <c r="V64" s="234"/>
      <c r="W64" s="234"/>
      <c r="X64" s="234"/>
      <c r="Y64" s="175" t="b">
        <f t="shared" si="0"/>
        <v>1</v>
      </c>
      <c r="Z64" s="191">
        <f t="shared" si="1"/>
        <v>0.5</v>
      </c>
      <c r="AA64" s="192" t="b">
        <f t="shared" si="2"/>
        <v>1</v>
      </c>
      <c r="AB64" s="192" t="b">
        <f t="shared" si="3"/>
        <v>1</v>
      </c>
    </row>
    <row r="65" spans="1:28" x14ac:dyDescent="0.25">
      <c r="A65" s="233">
        <v>63</v>
      </c>
      <c r="B65" s="195" t="s">
        <v>367</v>
      </c>
      <c r="C65" s="196" t="s">
        <v>189</v>
      </c>
      <c r="D65" s="197" t="s">
        <v>415</v>
      </c>
      <c r="E65" s="221">
        <v>1012142</v>
      </c>
      <c r="F65" s="199" t="s">
        <v>60</v>
      </c>
      <c r="G65" s="195" t="s">
        <v>479</v>
      </c>
      <c r="H65" s="194" t="s">
        <v>217</v>
      </c>
      <c r="I65" s="200">
        <v>0.45700000000000002</v>
      </c>
      <c r="J65" s="201" t="s">
        <v>480</v>
      </c>
      <c r="K65" s="234">
        <v>201570</v>
      </c>
      <c r="L65" s="202">
        <v>100785</v>
      </c>
      <c r="M65" s="203">
        <f t="shared" si="5"/>
        <v>100785</v>
      </c>
      <c r="N65" s="193">
        <v>0.5</v>
      </c>
      <c r="O65" s="202"/>
      <c r="P65" s="202"/>
      <c r="Q65" s="234"/>
      <c r="R65" s="234"/>
      <c r="S65" s="234">
        <v>100785</v>
      </c>
      <c r="T65" s="234"/>
      <c r="U65" s="234"/>
      <c r="V65" s="234"/>
      <c r="W65" s="234"/>
      <c r="X65" s="234"/>
      <c r="Y65" s="175" t="b">
        <f t="shared" si="0"/>
        <v>1</v>
      </c>
      <c r="Z65" s="191">
        <f t="shared" si="1"/>
        <v>0.5</v>
      </c>
      <c r="AA65" s="192" t="b">
        <f t="shared" si="2"/>
        <v>1</v>
      </c>
      <c r="AB65" s="192" t="b">
        <f t="shared" si="3"/>
        <v>1</v>
      </c>
    </row>
    <row r="66" spans="1:28" x14ac:dyDescent="0.25">
      <c r="A66" s="233">
        <v>64</v>
      </c>
      <c r="B66" s="195" t="s">
        <v>368</v>
      </c>
      <c r="C66" s="196" t="s">
        <v>189</v>
      </c>
      <c r="D66" s="197" t="s">
        <v>416</v>
      </c>
      <c r="E66" s="221">
        <v>1005092</v>
      </c>
      <c r="F66" s="199" t="s">
        <v>53</v>
      </c>
      <c r="G66" s="195" t="s">
        <v>481</v>
      </c>
      <c r="H66" s="194" t="s">
        <v>102</v>
      </c>
      <c r="I66" s="200">
        <v>1.143</v>
      </c>
      <c r="J66" s="201" t="s">
        <v>228</v>
      </c>
      <c r="K66" s="234">
        <v>1400000</v>
      </c>
      <c r="L66" s="202">
        <v>700000</v>
      </c>
      <c r="M66" s="203">
        <f t="shared" si="5"/>
        <v>700000</v>
      </c>
      <c r="N66" s="193">
        <v>0.5</v>
      </c>
      <c r="O66" s="202"/>
      <c r="P66" s="202"/>
      <c r="Q66" s="234"/>
      <c r="R66" s="234"/>
      <c r="S66" s="234">
        <v>700000</v>
      </c>
      <c r="T66" s="234"/>
      <c r="U66" s="234"/>
      <c r="V66" s="234"/>
      <c r="W66" s="234"/>
      <c r="X66" s="234"/>
      <c r="Y66" s="175" t="b">
        <f t="shared" si="0"/>
        <v>1</v>
      </c>
      <c r="Z66" s="191">
        <f t="shared" si="1"/>
        <v>0.5</v>
      </c>
      <c r="AA66" s="192" t="b">
        <f t="shared" si="2"/>
        <v>1</v>
      </c>
      <c r="AB66" s="192" t="b">
        <f t="shared" si="3"/>
        <v>1</v>
      </c>
    </row>
    <row r="67" spans="1:28" s="169" customFormat="1" ht="36" x14ac:dyDescent="0.25">
      <c r="A67" s="230">
        <v>65</v>
      </c>
      <c r="B67" s="180" t="s">
        <v>518</v>
      </c>
      <c r="C67" s="181" t="s">
        <v>206</v>
      </c>
      <c r="D67" s="182" t="s">
        <v>146</v>
      </c>
      <c r="E67" s="183">
        <v>1012042</v>
      </c>
      <c r="F67" s="184" t="s">
        <v>60</v>
      </c>
      <c r="G67" s="180" t="s">
        <v>603</v>
      </c>
      <c r="H67" s="179" t="s">
        <v>102</v>
      </c>
      <c r="I67" s="185">
        <v>2.2679999999999998</v>
      </c>
      <c r="J67" s="186" t="s">
        <v>604</v>
      </c>
      <c r="K67" s="232">
        <v>3805497</v>
      </c>
      <c r="L67" s="187">
        <v>1902748</v>
      </c>
      <c r="M67" s="187">
        <v>1902749</v>
      </c>
      <c r="N67" s="235">
        <v>0.5</v>
      </c>
      <c r="O67" s="187"/>
      <c r="P67" s="187"/>
      <c r="Q67" s="190"/>
      <c r="R67" s="188"/>
      <c r="S67" s="188">
        <v>1902748</v>
      </c>
      <c r="T67" s="188"/>
      <c r="U67" s="188"/>
      <c r="V67" s="190"/>
      <c r="W67" s="190"/>
      <c r="X67" s="190"/>
      <c r="Y67" s="175" t="b">
        <f t="shared" si="0"/>
        <v>1</v>
      </c>
      <c r="Z67" s="191">
        <f t="shared" si="1"/>
        <v>0.5</v>
      </c>
      <c r="AA67" s="192" t="b">
        <f t="shared" si="2"/>
        <v>1</v>
      </c>
      <c r="AB67" s="192" t="b">
        <f t="shared" si="3"/>
        <v>1</v>
      </c>
    </row>
    <row r="68" spans="1:28" s="170" customFormat="1" ht="30" customHeight="1" x14ac:dyDescent="0.25">
      <c r="A68" s="233">
        <v>66</v>
      </c>
      <c r="B68" s="195" t="s">
        <v>501</v>
      </c>
      <c r="C68" s="196" t="s">
        <v>189</v>
      </c>
      <c r="D68" s="197" t="s">
        <v>540</v>
      </c>
      <c r="E68" s="198">
        <v>1010042</v>
      </c>
      <c r="F68" s="199" t="s">
        <v>58</v>
      </c>
      <c r="G68" s="195" t="s">
        <v>582</v>
      </c>
      <c r="H68" s="194" t="s">
        <v>217</v>
      </c>
      <c r="I68" s="200">
        <v>3.0459999999999998</v>
      </c>
      <c r="J68" s="201" t="s">
        <v>583</v>
      </c>
      <c r="K68" s="234">
        <v>3086366</v>
      </c>
      <c r="L68" s="202">
        <v>1543183</v>
      </c>
      <c r="M68" s="202">
        <v>1543183</v>
      </c>
      <c r="N68" s="236">
        <v>0.5</v>
      </c>
      <c r="O68" s="202"/>
      <c r="P68" s="202"/>
      <c r="Q68" s="204"/>
      <c r="R68" s="203"/>
      <c r="S68" s="203">
        <v>1543183</v>
      </c>
      <c r="T68" s="203"/>
      <c r="U68" s="203"/>
      <c r="V68" s="204"/>
      <c r="W68" s="204"/>
      <c r="X68" s="204"/>
      <c r="Y68" s="175" t="b">
        <f t="shared" ref="Y68:Y72" si="6">L68=SUM(O68:X68)</f>
        <v>1</v>
      </c>
      <c r="Z68" s="191">
        <f t="shared" ref="Z68:Z72" si="7">ROUND(L68/K68,4)</f>
        <v>0.5</v>
      </c>
      <c r="AA68" s="192" t="b">
        <f t="shared" ref="AA68:AA72" si="8">Z68=N68</f>
        <v>1</v>
      </c>
      <c r="AB68" s="192" t="b">
        <f t="shared" ref="AB68:AB72" si="9">K68=L68+M68</f>
        <v>1</v>
      </c>
    </row>
    <row r="69" spans="1:28" s="170" customFormat="1" ht="30" customHeight="1" x14ac:dyDescent="0.25">
      <c r="A69" s="233">
        <v>67</v>
      </c>
      <c r="B69" s="195" t="s">
        <v>494</v>
      </c>
      <c r="C69" s="196" t="s">
        <v>189</v>
      </c>
      <c r="D69" s="197" t="s">
        <v>533</v>
      </c>
      <c r="E69" s="198">
        <v>1012092</v>
      </c>
      <c r="F69" s="199" t="s">
        <v>60</v>
      </c>
      <c r="G69" s="195" t="s">
        <v>574</v>
      </c>
      <c r="H69" s="194" t="s">
        <v>217</v>
      </c>
      <c r="I69" s="200">
        <v>2.5830000000000002</v>
      </c>
      <c r="J69" s="201" t="s">
        <v>252</v>
      </c>
      <c r="K69" s="234">
        <v>2200001</v>
      </c>
      <c r="L69" s="202">
        <f>N69*K69</f>
        <v>1320000.5999999999</v>
      </c>
      <c r="M69" s="202">
        <f>K69-L69</f>
        <v>880000.40000000014</v>
      </c>
      <c r="N69" s="236">
        <v>0.6</v>
      </c>
      <c r="O69" s="202"/>
      <c r="P69" s="202"/>
      <c r="Q69" s="204"/>
      <c r="R69" s="203"/>
      <c r="S69" s="203">
        <v>1320000.6000000001</v>
      </c>
      <c r="T69" s="203"/>
      <c r="U69" s="203"/>
      <c r="V69" s="204"/>
      <c r="W69" s="204"/>
      <c r="X69" s="204"/>
      <c r="Y69" s="175" t="b">
        <f t="shared" si="6"/>
        <v>1</v>
      </c>
      <c r="Z69" s="191">
        <f t="shared" si="7"/>
        <v>0.6</v>
      </c>
      <c r="AA69" s="192" t="b">
        <f t="shared" si="8"/>
        <v>1</v>
      </c>
      <c r="AB69" s="192" t="b">
        <f t="shared" si="9"/>
        <v>1</v>
      </c>
    </row>
    <row r="70" spans="1:28" s="170" customFormat="1" ht="30" customHeight="1" x14ac:dyDescent="0.25">
      <c r="A70" s="233">
        <v>68</v>
      </c>
      <c r="B70" s="195" t="s">
        <v>510</v>
      </c>
      <c r="C70" s="196" t="s">
        <v>189</v>
      </c>
      <c r="D70" s="197" t="s">
        <v>549</v>
      </c>
      <c r="E70" s="198">
        <v>1011043</v>
      </c>
      <c r="F70" s="199" t="s">
        <v>59</v>
      </c>
      <c r="G70" s="195" t="s">
        <v>613</v>
      </c>
      <c r="H70" s="194" t="s">
        <v>102</v>
      </c>
      <c r="I70" s="200">
        <v>0.221</v>
      </c>
      <c r="J70" s="201" t="s">
        <v>226</v>
      </c>
      <c r="K70" s="234">
        <v>1736919</v>
      </c>
      <c r="L70" s="202">
        <v>868459.5</v>
      </c>
      <c r="M70" s="202">
        <f>K70-L70</f>
        <v>868459.5</v>
      </c>
      <c r="N70" s="236">
        <v>0.5</v>
      </c>
      <c r="O70" s="202"/>
      <c r="P70" s="202"/>
      <c r="Q70" s="204"/>
      <c r="R70" s="203"/>
      <c r="S70" s="203">
        <v>868459.5</v>
      </c>
      <c r="T70" s="203"/>
      <c r="U70" s="203"/>
      <c r="V70" s="204"/>
      <c r="W70" s="204"/>
      <c r="X70" s="204"/>
      <c r="Y70" s="175" t="b">
        <f t="shared" si="6"/>
        <v>1</v>
      </c>
      <c r="Z70" s="191">
        <f t="shared" si="7"/>
        <v>0.5</v>
      </c>
      <c r="AA70" s="192" t="b">
        <f t="shared" si="8"/>
        <v>1</v>
      </c>
      <c r="AB70" s="192" t="b">
        <f t="shared" si="9"/>
        <v>1</v>
      </c>
    </row>
    <row r="71" spans="1:28" s="170" customFormat="1" ht="30" customHeight="1" x14ac:dyDescent="0.25">
      <c r="A71" s="268">
        <v>69</v>
      </c>
      <c r="B71" s="180" t="s">
        <v>326</v>
      </c>
      <c r="C71" s="181" t="s">
        <v>206</v>
      </c>
      <c r="D71" s="182" t="s">
        <v>378</v>
      </c>
      <c r="E71" s="231">
        <v>1010062</v>
      </c>
      <c r="F71" s="184" t="s">
        <v>58</v>
      </c>
      <c r="G71" s="180" t="s">
        <v>427</v>
      </c>
      <c r="H71" s="179" t="s">
        <v>102</v>
      </c>
      <c r="I71" s="185">
        <v>0.5</v>
      </c>
      <c r="J71" s="186" t="s">
        <v>428</v>
      </c>
      <c r="K71" s="232">
        <v>2707230</v>
      </c>
      <c r="L71" s="187">
        <f>K71*N71</f>
        <v>1353615</v>
      </c>
      <c r="M71" s="188">
        <f>K71-L71</f>
        <v>1353615</v>
      </c>
      <c r="N71" s="235">
        <v>0.5</v>
      </c>
      <c r="O71" s="187"/>
      <c r="P71" s="187"/>
      <c r="Q71" s="232"/>
      <c r="R71" s="232"/>
      <c r="S71" s="232">
        <f>L71-T71</f>
        <v>92250</v>
      </c>
      <c r="T71" s="232">
        <v>1261365</v>
      </c>
      <c r="U71" s="232"/>
      <c r="V71" s="232"/>
      <c r="W71" s="232"/>
      <c r="X71" s="232"/>
      <c r="Y71" s="175" t="b">
        <f t="shared" ref="Y71" si="10">L71=SUM(O71:X71)</f>
        <v>1</v>
      </c>
      <c r="Z71" s="191">
        <f t="shared" ref="Z71" si="11">ROUND(L71/K71,4)</f>
        <v>0.5</v>
      </c>
      <c r="AA71" s="192" t="b">
        <f t="shared" ref="AA71" si="12">Z71=N71</f>
        <v>1</v>
      </c>
      <c r="AB71" s="192" t="b">
        <f t="shared" ref="AB71" si="13">K71=L71+M71</f>
        <v>1</v>
      </c>
    </row>
    <row r="72" spans="1:28" ht="24" x14ac:dyDescent="0.25">
      <c r="A72" s="233" t="s">
        <v>636</v>
      </c>
      <c r="B72" s="195" t="s">
        <v>369</v>
      </c>
      <c r="C72" s="196" t="s">
        <v>189</v>
      </c>
      <c r="D72" s="197" t="s">
        <v>417</v>
      </c>
      <c r="E72" s="221">
        <v>1019042</v>
      </c>
      <c r="F72" s="199" t="s">
        <v>66</v>
      </c>
      <c r="G72" s="195" t="s">
        <v>482</v>
      </c>
      <c r="H72" s="194" t="s">
        <v>96</v>
      </c>
      <c r="I72" s="200">
        <v>1.831</v>
      </c>
      <c r="J72" s="201" t="s">
        <v>228</v>
      </c>
      <c r="K72" s="234">
        <v>8597812</v>
      </c>
      <c r="L72" s="202">
        <v>3350594.74</v>
      </c>
      <c r="M72" s="203">
        <f>K72-L72</f>
        <v>5247217.26</v>
      </c>
      <c r="N72" s="193">
        <v>0.5</v>
      </c>
      <c r="O72" s="202"/>
      <c r="P72" s="202"/>
      <c r="Q72" s="234"/>
      <c r="R72" s="234"/>
      <c r="S72" s="234">
        <f>L72</f>
        <v>3350594.74</v>
      </c>
      <c r="T72" s="234"/>
      <c r="U72" s="234"/>
      <c r="V72" s="234"/>
      <c r="W72" s="234"/>
      <c r="X72" s="234"/>
      <c r="Y72" s="175" t="b">
        <f t="shared" si="6"/>
        <v>1</v>
      </c>
      <c r="Z72" s="191">
        <f t="shared" si="7"/>
        <v>0.38969999999999999</v>
      </c>
      <c r="AA72" s="192" t="b">
        <f t="shared" si="8"/>
        <v>0</v>
      </c>
      <c r="AB72" s="192" t="b">
        <f t="shared" si="9"/>
        <v>1</v>
      </c>
    </row>
    <row r="73" spans="1:28" x14ac:dyDescent="0.25">
      <c r="A73" s="304" t="s">
        <v>45</v>
      </c>
      <c r="B73" s="305"/>
      <c r="C73" s="305"/>
      <c r="D73" s="305"/>
      <c r="E73" s="305"/>
      <c r="F73" s="305"/>
      <c r="G73" s="305"/>
      <c r="H73" s="306"/>
      <c r="I73" s="45">
        <f>SUM(I3:I72)</f>
        <v>97.88600000000001</v>
      </c>
      <c r="J73" s="45" t="s">
        <v>14</v>
      </c>
      <c r="K73" s="160">
        <f>SUM(K3:K72)</f>
        <v>176744426.53999999</v>
      </c>
      <c r="L73" s="160">
        <f>SUM(L3:L72)</f>
        <v>88365918.11999999</v>
      </c>
      <c r="M73" s="160">
        <f>SUM(M3:M72)</f>
        <v>88378508.420000017</v>
      </c>
      <c r="N73" s="162" t="s">
        <v>14</v>
      </c>
      <c r="O73" s="160">
        <f t="shared" ref="O73:X73" si="14">SUM(O3:O72)</f>
        <v>50230</v>
      </c>
      <c r="P73" s="160">
        <f t="shared" si="14"/>
        <v>89355</v>
      </c>
      <c r="Q73" s="160">
        <f t="shared" si="14"/>
        <v>2489113.39</v>
      </c>
      <c r="R73" s="160">
        <f t="shared" si="14"/>
        <v>9086825.7199999988</v>
      </c>
      <c r="S73" s="160">
        <f t="shared" si="14"/>
        <v>70586187.010000005</v>
      </c>
      <c r="T73" s="160">
        <f t="shared" si="14"/>
        <v>6064207</v>
      </c>
      <c r="U73" s="160">
        <f t="shared" si="14"/>
        <v>0</v>
      </c>
      <c r="V73" s="160">
        <f t="shared" si="14"/>
        <v>0</v>
      </c>
      <c r="W73" s="160">
        <f t="shared" si="14"/>
        <v>0</v>
      </c>
      <c r="X73" s="160">
        <f t="shared" si="14"/>
        <v>0</v>
      </c>
      <c r="Y73" s="175" t="b">
        <f t="shared" ref="Y73:Y75" si="15">L73=SUM(O73:X73)</f>
        <v>1</v>
      </c>
      <c r="Z73" s="191">
        <f t="shared" ref="Z73:Z75" si="16">ROUND(L73/K73,4)</f>
        <v>0.5</v>
      </c>
      <c r="AA73" s="192" t="s">
        <v>14</v>
      </c>
      <c r="AB73" s="192" t="b">
        <f t="shared" ref="AB73:AB75" si="17">K73=L73+M73</f>
        <v>1</v>
      </c>
    </row>
    <row r="74" spans="1:28" x14ac:dyDescent="0.25">
      <c r="A74" s="304" t="s">
        <v>38</v>
      </c>
      <c r="B74" s="305"/>
      <c r="C74" s="305"/>
      <c r="D74" s="305"/>
      <c r="E74" s="305"/>
      <c r="F74" s="305"/>
      <c r="G74" s="305"/>
      <c r="H74" s="306"/>
      <c r="I74" s="45">
        <f>SUMIF($C$3:$C$72,"K",I3:I72)</f>
        <v>24.657</v>
      </c>
      <c r="J74" s="222" t="s">
        <v>14</v>
      </c>
      <c r="K74" s="223">
        <f>SUMIF($C$3:$C$72,"K",K3:K72)</f>
        <v>53613231.539999999</v>
      </c>
      <c r="L74" s="223">
        <f>SUMIF($C$3:$C$72,"K",L3:L72)</f>
        <v>27318844.079999998</v>
      </c>
      <c r="M74" s="223">
        <f>SUMIF($C$3:$C$72,"K",M3:M72)</f>
        <v>26294387.460000001</v>
      </c>
      <c r="N74" s="46" t="s">
        <v>14</v>
      </c>
      <c r="O74" s="223">
        <f t="shared" ref="O74:X74" si="18">SUMIF($C$3:$C$72,"K",O3:O72)</f>
        <v>50230</v>
      </c>
      <c r="P74" s="223">
        <f t="shared" si="18"/>
        <v>89355</v>
      </c>
      <c r="Q74" s="223">
        <f t="shared" si="18"/>
        <v>2489113.39</v>
      </c>
      <c r="R74" s="223">
        <f t="shared" si="18"/>
        <v>9086825.7199999988</v>
      </c>
      <c r="S74" s="223">
        <f>SUMIF($C$3:$C$72,"K",S3:S72)</f>
        <v>13795490.970000001</v>
      </c>
      <c r="T74" s="223">
        <f t="shared" si="18"/>
        <v>1807829</v>
      </c>
      <c r="U74" s="223">
        <f t="shared" si="18"/>
        <v>0</v>
      </c>
      <c r="V74" s="223">
        <f t="shared" si="18"/>
        <v>0</v>
      </c>
      <c r="W74" s="223">
        <f t="shared" si="18"/>
        <v>0</v>
      </c>
      <c r="X74" s="223">
        <f t="shared" si="18"/>
        <v>0</v>
      </c>
      <c r="Y74" s="175" t="b">
        <f t="shared" ref="Y74" si="19">L74=SUM(O74:X74)</f>
        <v>1</v>
      </c>
      <c r="Z74" s="191">
        <f t="shared" ref="Z74" si="20">ROUND(L74/K74,4)</f>
        <v>0.50960000000000005</v>
      </c>
      <c r="AA74" s="192" t="s">
        <v>14</v>
      </c>
      <c r="AB74" s="192" t="b">
        <f t="shared" ref="AB74" si="21">K74=L74+M74</f>
        <v>1</v>
      </c>
    </row>
    <row r="75" spans="1:28" x14ac:dyDescent="0.25">
      <c r="A75" s="304" t="s">
        <v>39</v>
      </c>
      <c r="B75" s="305"/>
      <c r="C75" s="305"/>
      <c r="D75" s="305"/>
      <c r="E75" s="305"/>
      <c r="F75" s="305"/>
      <c r="G75" s="305"/>
      <c r="H75" s="306"/>
      <c r="I75" s="45">
        <f>SUMIF($C$3:$C$72,"N",I3:I72)</f>
        <v>68.260000000000019</v>
      </c>
      <c r="J75" s="45" t="s">
        <v>14</v>
      </c>
      <c r="K75" s="160">
        <f>SUMIF($C$3:$C$72,"N",K3:K72)</f>
        <v>108624052</v>
      </c>
      <c r="L75" s="160">
        <f>SUMIF($C$3:$C$72,"N",L3:L72)</f>
        <v>53793503.040000007</v>
      </c>
      <c r="M75" s="160">
        <f>SUMIF($C$3:$C$72,"N",M3:M72)</f>
        <v>54830548.959999993</v>
      </c>
      <c r="N75" s="162" t="s">
        <v>14</v>
      </c>
      <c r="O75" s="160">
        <f t="shared" ref="O75:X75" si="22">SUMIF($C$3:$C$72,"N",O3:O72)</f>
        <v>0</v>
      </c>
      <c r="P75" s="160">
        <f t="shared" si="22"/>
        <v>0</v>
      </c>
      <c r="Q75" s="160">
        <f t="shared" si="22"/>
        <v>0</v>
      </c>
      <c r="R75" s="160">
        <f t="shared" si="22"/>
        <v>0</v>
      </c>
      <c r="S75" s="160">
        <f t="shared" si="22"/>
        <v>53793503.040000007</v>
      </c>
      <c r="T75" s="160">
        <f t="shared" si="22"/>
        <v>0</v>
      </c>
      <c r="U75" s="160">
        <f t="shared" si="22"/>
        <v>0</v>
      </c>
      <c r="V75" s="160">
        <f t="shared" si="22"/>
        <v>0</v>
      </c>
      <c r="W75" s="160">
        <f t="shared" si="22"/>
        <v>0</v>
      </c>
      <c r="X75" s="160">
        <f t="shared" si="22"/>
        <v>0</v>
      </c>
      <c r="Y75" s="175" t="b">
        <f t="shared" si="15"/>
        <v>1</v>
      </c>
      <c r="Z75" s="191">
        <f t="shared" si="16"/>
        <v>0.49519999999999997</v>
      </c>
      <c r="AA75" s="192" t="s">
        <v>14</v>
      </c>
      <c r="AB75" s="192" t="b">
        <f t="shared" si="17"/>
        <v>1</v>
      </c>
    </row>
    <row r="76" spans="1:28" x14ac:dyDescent="0.25">
      <c r="A76" s="307" t="s">
        <v>40</v>
      </c>
      <c r="B76" s="308"/>
      <c r="C76" s="308"/>
      <c r="D76" s="308"/>
      <c r="E76" s="308"/>
      <c r="F76" s="308"/>
      <c r="G76" s="308"/>
      <c r="H76" s="309"/>
      <c r="I76" s="47">
        <f>SUMIF($C$3:$C$72,"W",I3:I72)</f>
        <v>4.9689999999999994</v>
      </c>
      <c r="J76" s="47" t="s">
        <v>14</v>
      </c>
      <c r="K76" s="159">
        <f>SUMIF($C$3:$C$72,"W",K3:K72)</f>
        <v>14507143</v>
      </c>
      <c r="L76" s="159">
        <f>SUMIF($C$3:$C$72,"W",L3:L72)</f>
        <v>7253571</v>
      </c>
      <c r="M76" s="159">
        <f>SUMIF($C$3:$C$72,"W",M3:M72)</f>
        <v>7253572</v>
      </c>
      <c r="N76" s="163" t="s">
        <v>14</v>
      </c>
      <c r="O76" s="159">
        <f t="shared" ref="O76:X76" si="23">SUMIF($C$3:$C$72,"W",O3:O72)</f>
        <v>0</v>
      </c>
      <c r="P76" s="159">
        <f t="shared" si="23"/>
        <v>0</v>
      </c>
      <c r="Q76" s="159">
        <f t="shared" si="23"/>
        <v>0</v>
      </c>
      <c r="R76" s="159">
        <f t="shared" si="23"/>
        <v>0</v>
      </c>
      <c r="S76" s="159">
        <f t="shared" si="23"/>
        <v>2997193</v>
      </c>
      <c r="T76" s="159">
        <f t="shared" si="23"/>
        <v>4256378</v>
      </c>
      <c r="U76" s="159">
        <f t="shared" si="23"/>
        <v>0</v>
      </c>
      <c r="V76" s="159">
        <f t="shared" si="23"/>
        <v>0</v>
      </c>
      <c r="W76" s="159">
        <f t="shared" si="23"/>
        <v>0</v>
      </c>
      <c r="X76" s="159">
        <f t="shared" si="23"/>
        <v>0</v>
      </c>
      <c r="Y76" s="175" t="b">
        <f t="shared" ref="Y76" si="24">L76=SUM(O76:X76)</f>
        <v>1</v>
      </c>
      <c r="Z76" s="191">
        <f t="shared" ref="Z76" si="25">ROUND(L76/K76,4)</f>
        <v>0.5</v>
      </c>
      <c r="AA76" s="192" t="s">
        <v>14</v>
      </c>
      <c r="AB76" s="192" t="b">
        <f t="shared" ref="AB76" si="26">K76=L76+M76</f>
        <v>1</v>
      </c>
    </row>
    <row r="77" spans="1:28" x14ac:dyDescent="0.25">
      <c r="A77" s="155"/>
      <c r="K77" s="5"/>
    </row>
    <row r="78" spans="1:28" x14ac:dyDescent="0.25">
      <c r="A78" s="156" t="s">
        <v>25</v>
      </c>
      <c r="Q78" s="161"/>
    </row>
    <row r="79" spans="1:28" x14ac:dyDescent="0.25">
      <c r="A79" s="157" t="s">
        <v>26</v>
      </c>
      <c r="L79" s="161"/>
      <c r="R79" s="161"/>
    </row>
    <row r="80" spans="1:28" x14ac:dyDescent="0.25">
      <c r="A80" s="156" t="s">
        <v>43</v>
      </c>
    </row>
    <row r="81" spans="1:1" x14ac:dyDescent="0.25">
      <c r="A81" s="158" t="s">
        <v>48</v>
      </c>
    </row>
  </sheetData>
  <mergeCells count="19">
    <mergeCell ref="A76:H76"/>
    <mergeCell ref="A75:H75"/>
    <mergeCell ref="E1:E2"/>
    <mergeCell ref="A74:H74"/>
    <mergeCell ref="N1:N2"/>
    <mergeCell ref="O1:X1"/>
    <mergeCell ref="L1:L2"/>
    <mergeCell ref="M1:M2"/>
    <mergeCell ref="A73:H73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3:AB74">
    <cfRule type="cellIs" dxfId="42" priority="29" operator="equal">
      <formula>FALSE</formula>
    </cfRule>
  </conditionalFormatting>
  <conditionalFormatting sqref="Y3:AA74">
    <cfRule type="containsText" dxfId="41" priority="27" operator="containsText" text="fałsz">
      <formula>NOT(ISERROR(SEARCH("fałsz",Y3)))</formula>
    </cfRule>
  </conditionalFormatting>
  <conditionalFormatting sqref="Z76:AA76">
    <cfRule type="cellIs" dxfId="40" priority="24" operator="equal">
      <formula>FALSE</formula>
    </cfRule>
  </conditionalFormatting>
  <conditionalFormatting sqref="Y76:AA76">
    <cfRule type="containsText" dxfId="39" priority="22" operator="containsText" text="fałsz">
      <formula>NOT(ISERROR(SEARCH("fałsz",Y76)))</formula>
    </cfRule>
  </conditionalFormatting>
  <conditionalFormatting sqref="Y76">
    <cfRule type="cellIs" dxfId="38" priority="23" operator="equal">
      <formula>FALSE</formula>
    </cfRule>
  </conditionalFormatting>
  <conditionalFormatting sqref="AB76">
    <cfRule type="cellIs" dxfId="37" priority="21" operator="equal">
      <formula>FALSE</formula>
    </cfRule>
  </conditionalFormatting>
  <conditionalFormatting sqref="AB76">
    <cfRule type="cellIs" dxfId="36" priority="20" operator="equal">
      <formula>FALSE</formula>
    </cfRule>
  </conditionalFormatting>
  <conditionalFormatting sqref="Z75:AA75">
    <cfRule type="cellIs" dxfId="35" priority="19" operator="equal">
      <formula>FALSE</formula>
    </cfRule>
  </conditionalFormatting>
  <conditionalFormatting sqref="Y75">
    <cfRule type="cellIs" dxfId="34" priority="18" operator="equal">
      <formula>FALSE</formula>
    </cfRule>
  </conditionalFormatting>
  <conditionalFormatting sqref="Y75:AA75">
    <cfRule type="containsText" dxfId="33" priority="17" operator="containsText" text="fałsz">
      <formula>NOT(ISERROR(SEARCH("fałsz",Y75)))</formula>
    </cfRule>
  </conditionalFormatting>
  <conditionalFormatting sqref="AB75">
    <cfRule type="cellIs" dxfId="32" priority="16" operator="equal">
      <formula>FALSE</formula>
    </cfRule>
  </conditionalFormatting>
  <conditionalFormatting sqref="AB75">
    <cfRule type="cellIs" dxfId="31" priority="15" operator="equal">
      <formula>FALSE</formula>
    </cfRule>
  </conditionalFormatting>
  <dataValidations count="3">
    <dataValidation type="list" allowBlank="1" showInputMessage="1" showErrorMessage="1" sqref="H71:H72 H3:H66" xr:uid="{00000000-0002-0000-0200-000000000000}">
      <formula1>"B,P,R"</formula1>
    </dataValidation>
    <dataValidation type="list" allowBlank="1" showInputMessage="1" showErrorMessage="1" sqref="C71:C72 C3:C66" xr:uid="{00000000-0002-0000-0200-000001000000}">
      <formula1>"N,K,W"</formula1>
    </dataValidation>
    <dataValidation type="list" allowBlank="1" showInputMessage="1" showErrorMessage="1" sqref="C67:C70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Łódzkie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9"/>
  <sheetViews>
    <sheetView showGridLines="0" view="pageBreakPreview" zoomScale="90" zoomScaleNormal="78" zoomScaleSheetLayoutView="90" workbookViewId="0">
      <selection sqref="A1:A2"/>
    </sheetView>
  </sheetViews>
  <sheetFormatPr defaultColWidth="9.140625" defaultRowHeight="15" x14ac:dyDescent="0.25"/>
  <cols>
    <col min="1" max="1" width="7.7109375" style="228" customWidth="1"/>
    <col min="2" max="5" width="15.7109375" style="228" customWidth="1"/>
    <col min="6" max="6" width="68.7109375" style="228" customWidth="1"/>
    <col min="7" max="12" width="15.7109375" style="228" customWidth="1"/>
    <col min="13" max="13" width="15.7109375" style="175" customWidth="1"/>
    <col min="14" max="27" width="15.7109375" style="228" customWidth="1"/>
    <col min="28" max="16384" width="9.140625" style="228"/>
  </cols>
  <sheetData>
    <row r="1" spans="1:28" ht="20.100000000000001" customHeight="1" x14ac:dyDescent="0.25">
      <c r="A1" s="301" t="s">
        <v>4</v>
      </c>
      <c r="B1" s="301" t="s">
        <v>5</v>
      </c>
      <c r="C1" s="302" t="s">
        <v>46</v>
      </c>
      <c r="D1" s="297" t="s">
        <v>6</v>
      </c>
      <c r="E1" s="302" t="s">
        <v>33</v>
      </c>
      <c r="F1" s="297" t="s">
        <v>7</v>
      </c>
      <c r="G1" s="301" t="s">
        <v>27</v>
      </c>
      <c r="H1" s="301" t="s">
        <v>8</v>
      </c>
      <c r="I1" s="301" t="s">
        <v>24</v>
      </c>
      <c r="J1" s="301" t="s">
        <v>9</v>
      </c>
      <c r="K1" s="301" t="s">
        <v>10</v>
      </c>
      <c r="L1" s="297" t="s">
        <v>13</v>
      </c>
      <c r="M1" s="301" t="s">
        <v>11</v>
      </c>
      <c r="N1" s="301" t="s">
        <v>12</v>
      </c>
      <c r="O1" s="301"/>
      <c r="P1" s="301"/>
      <c r="Q1" s="301"/>
      <c r="R1" s="301"/>
      <c r="S1" s="301"/>
      <c r="T1" s="301"/>
      <c r="U1" s="301"/>
      <c r="V1" s="301"/>
      <c r="W1" s="301"/>
    </row>
    <row r="2" spans="1:28" ht="20.100000000000001" customHeight="1" x14ac:dyDescent="0.25">
      <c r="A2" s="301"/>
      <c r="B2" s="301"/>
      <c r="C2" s="303"/>
      <c r="D2" s="298"/>
      <c r="E2" s="303"/>
      <c r="F2" s="298"/>
      <c r="G2" s="301"/>
      <c r="H2" s="301"/>
      <c r="I2" s="301"/>
      <c r="J2" s="301"/>
      <c r="K2" s="301"/>
      <c r="L2" s="298"/>
      <c r="M2" s="301"/>
      <c r="N2" s="177">
        <v>2019</v>
      </c>
      <c r="O2" s="177">
        <v>2020</v>
      </c>
      <c r="P2" s="177">
        <v>2021</v>
      </c>
      <c r="Q2" s="177">
        <v>2022</v>
      </c>
      <c r="R2" s="177">
        <v>2023</v>
      </c>
      <c r="S2" s="177">
        <v>2024</v>
      </c>
      <c r="T2" s="177">
        <v>2025</v>
      </c>
      <c r="U2" s="177">
        <v>2026</v>
      </c>
      <c r="V2" s="177">
        <v>2027</v>
      </c>
      <c r="W2" s="177">
        <v>2028</v>
      </c>
      <c r="X2" s="175" t="s">
        <v>29</v>
      </c>
      <c r="Y2" s="175" t="s">
        <v>30</v>
      </c>
      <c r="Z2" s="175" t="s">
        <v>31</v>
      </c>
      <c r="AA2" s="178" t="s">
        <v>32</v>
      </c>
    </row>
    <row r="3" spans="1:28" s="249" customFormat="1" x14ac:dyDescent="0.25">
      <c r="A3" s="194">
        <v>1</v>
      </c>
      <c r="B3" s="194" t="s">
        <v>253</v>
      </c>
      <c r="C3" s="196" t="s">
        <v>189</v>
      </c>
      <c r="D3" s="209" t="s">
        <v>254</v>
      </c>
      <c r="E3" s="210" t="s">
        <v>634</v>
      </c>
      <c r="F3" s="211" t="s">
        <v>284</v>
      </c>
      <c r="G3" s="194" t="s">
        <v>217</v>
      </c>
      <c r="H3" s="212">
        <v>1.4950000000000001</v>
      </c>
      <c r="I3" s="237" t="s">
        <v>230</v>
      </c>
      <c r="J3" s="214">
        <v>1991520</v>
      </c>
      <c r="K3" s="215">
        <v>995760</v>
      </c>
      <c r="L3" s="216">
        <f t="shared" ref="L3:L21" si="0">J3-K3</f>
        <v>995760</v>
      </c>
      <c r="M3" s="217">
        <v>0.5</v>
      </c>
      <c r="N3" s="215"/>
      <c r="O3" s="215"/>
      <c r="P3" s="218"/>
      <c r="Q3" s="216"/>
      <c r="R3" s="216">
        <v>995760</v>
      </c>
      <c r="S3" s="216"/>
      <c r="T3" s="218"/>
      <c r="U3" s="218"/>
      <c r="V3" s="218"/>
      <c r="W3" s="218"/>
      <c r="X3" s="205" t="b">
        <f t="shared" ref="X3" si="1">K3=SUM(N3:W3)</f>
        <v>1</v>
      </c>
      <c r="Y3" s="206">
        <f t="shared" ref="Y3" si="2">ROUND(K3/J3,4)</f>
        <v>0.5</v>
      </c>
      <c r="Z3" s="207" t="b">
        <f t="shared" ref="Z3" si="3">Y3=M3</f>
        <v>1</v>
      </c>
      <c r="AA3" s="207" t="b">
        <f t="shared" ref="AA3" si="4">J3=K3+L3</f>
        <v>1</v>
      </c>
      <c r="AB3" s="248"/>
    </row>
    <row r="4" spans="1:28" s="249" customFormat="1" x14ac:dyDescent="0.25">
      <c r="A4" s="194">
        <v>2</v>
      </c>
      <c r="B4" s="194" t="s">
        <v>277</v>
      </c>
      <c r="C4" s="196" t="s">
        <v>189</v>
      </c>
      <c r="D4" s="209" t="s">
        <v>278</v>
      </c>
      <c r="E4" s="210" t="s">
        <v>633</v>
      </c>
      <c r="F4" s="211" t="s">
        <v>310</v>
      </c>
      <c r="G4" s="194" t="s">
        <v>102</v>
      </c>
      <c r="H4" s="212">
        <v>1.4486399999999999</v>
      </c>
      <c r="I4" s="237" t="s">
        <v>311</v>
      </c>
      <c r="J4" s="214">
        <v>6179873</v>
      </c>
      <c r="K4" s="215">
        <f>J4*M4</f>
        <v>4943898.4000000004</v>
      </c>
      <c r="L4" s="216">
        <f t="shared" si="0"/>
        <v>1235974.5999999996</v>
      </c>
      <c r="M4" s="217">
        <v>0.8</v>
      </c>
      <c r="N4" s="215"/>
      <c r="O4" s="215"/>
      <c r="P4" s="218"/>
      <c r="Q4" s="216"/>
      <c r="R4" s="216">
        <v>4943898.4000000004</v>
      </c>
      <c r="S4" s="216"/>
      <c r="T4" s="218"/>
      <c r="U4" s="218"/>
      <c r="V4" s="218"/>
      <c r="W4" s="218"/>
      <c r="X4" s="205" t="b">
        <f t="shared" ref="X4:X21" si="5">K4=SUM(N4:W4)</f>
        <v>1</v>
      </c>
      <c r="Y4" s="206">
        <f t="shared" ref="Y4:Y21" si="6">ROUND(K4/J4,4)</f>
        <v>0.8</v>
      </c>
      <c r="Z4" s="207" t="b">
        <f t="shared" ref="Z4:Z21" si="7">Y4=M4</f>
        <v>1</v>
      </c>
      <c r="AA4" s="207" t="b">
        <f t="shared" ref="AA4:AA21" si="8">J4=K4+L4</f>
        <v>1</v>
      </c>
      <c r="AB4" s="248"/>
    </row>
    <row r="5" spans="1:28" s="249" customFormat="1" ht="24" x14ac:dyDescent="0.25">
      <c r="A5" s="194">
        <v>3</v>
      </c>
      <c r="B5" s="194" t="s">
        <v>255</v>
      </c>
      <c r="C5" s="196" t="s">
        <v>189</v>
      </c>
      <c r="D5" s="209" t="s">
        <v>84</v>
      </c>
      <c r="E5" s="210">
        <v>1016</v>
      </c>
      <c r="F5" s="211" t="s">
        <v>285</v>
      </c>
      <c r="G5" s="194" t="s">
        <v>217</v>
      </c>
      <c r="H5" s="212">
        <v>1.264</v>
      </c>
      <c r="I5" s="237" t="s">
        <v>228</v>
      </c>
      <c r="J5" s="214">
        <v>3979536</v>
      </c>
      <c r="K5" s="215">
        <v>1989768</v>
      </c>
      <c r="L5" s="216">
        <f t="shared" si="0"/>
        <v>1989768</v>
      </c>
      <c r="M5" s="217">
        <v>0.5</v>
      </c>
      <c r="N5" s="215"/>
      <c r="O5" s="215"/>
      <c r="P5" s="218"/>
      <c r="Q5" s="216"/>
      <c r="R5" s="216">
        <v>1989768</v>
      </c>
      <c r="S5" s="216"/>
      <c r="T5" s="218"/>
      <c r="U5" s="218"/>
      <c r="V5" s="218"/>
      <c r="W5" s="218"/>
      <c r="X5" s="205" t="b">
        <f t="shared" si="5"/>
        <v>1</v>
      </c>
      <c r="Y5" s="206">
        <f t="shared" si="6"/>
        <v>0.5</v>
      </c>
      <c r="Z5" s="207" t="b">
        <f t="shared" si="7"/>
        <v>1</v>
      </c>
      <c r="AA5" s="207" t="b">
        <f t="shared" si="8"/>
        <v>1</v>
      </c>
      <c r="AB5" s="248"/>
    </row>
    <row r="6" spans="1:28" s="249" customFormat="1" x14ac:dyDescent="0.25">
      <c r="A6" s="194">
        <v>4</v>
      </c>
      <c r="B6" s="194" t="s">
        <v>257</v>
      </c>
      <c r="C6" s="196" t="s">
        <v>189</v>
      </c>
      <c r="D6" s="209" t="s">
        <v>89</v>
      </c>
      <c r="E6" s="210">
        <v>1021</v>
      </c>
      <c r="F6" s="211" t="s">
        <v>286</v>
      </c>
      <c r="G6" s="194" t="s">
        <v>217</v>
      </c>
      <c r="H6" s="212">
        <v>2.25</v>
      </c>
      <c r="I6" s="237" t="s">
        <v>230</v>
      </c>
      <c r="J6" s="214">
        <v>3155132</v>
      </c>
      <c r="K6" s="215">
        <v>1577566</v>
      </c>
      <c r="L6" s="216">
        <f t="shared" si="0"/>
        <v>1577566</v>
      </c>
      <c r="M6" s="217">
        <v>0.5</v>
      </c>
      <c r="N6" s="215"/>
      <c r="O6" s="215"/>
      <c r="P6" s="218"/>
      <c r="Q6" s="216"/>
      <c r="R6" s="216">
        <v>1577566</v>
      </c>
      <c r="S6" s="216"/>
      <c r="T6" s="218"/>
      <c r="U6" s="218"/>
      <c r="V6" s="218"/>
      <c r="W6" s="218"/>
      <c r="X6" s="205" t="b">
        <f t="shared" si="5"/>
        <v>1</v>
      </c>
      <c r="Y6" s="206">
        <f t="shared" si="6"/>
        <v>0.5</v>
      </c>
      <c r="Z6" s="207" t="b">
        <f t="shared" si="7"/>
        <v>1</v>
      </c>
      <c r="AA6" s="207" t="b">
        <f t="shared" si="8"/>
        <v>1</v>
      </c>
      <c r="AB6" s="248"/>
    </row>
    <row r="7" spans="1:28" s="249" customFormat="1" x14ac:dyDescent="0.25">
      <c r="A7" s="194">
        <v>5</v>
      </c>
      <c r="B7" s="194" t="s">
        <v>258</v>
      </c>
      <c r="C7" s="196" t="s">
        <v>189</v>
      </c>
      <c r="D7" s="209" t="s">
        <v>79</v>
      </c>
      <c r="E7" s="210">
        <v>1011</v>
      </c>
      <c r="F7" s="211" t="s">
        <v>287</v>
      </c>
      <c r="G7" s="194" t="s">
        <v>217</v>
      </c>
      <c r="H7" s="212">
        <v>3.2</v>
      </c>
      <c r="I7" s="237" t="s">
        <v>233</v>
      </c>
      <c r="J7" s="214">
        <v>3901997</v>
      </c>
      <c r="K7" s="215">
        <v>1950998</v>
      </c>
      <c r="L7" s="216">
        <f t="shared" si="0"/>
        <v>1950999</v>
      </c>
      <c r="M7" s="217">
        <v>0.5</v>
      </c>
      <c r="N7" s="215"/>
      <c r="O7" s="215"/>
      <c r="P7" s="218"/>
      <c r="Q7" s="216"/>
      <c r="R7" s="216">
        <v>1950998</v>
      </c>
      <c r="S7" s="216"/>
      <c r="T7" s="218"/>
      <c r="U7" s="218"/>
      <c r="V7" s="218"/>
      <c r="W7" s="218"/>
      <c r="X7" s="205" t="b">
        <f t="shared" si="5"/>
        <v>1</v>
      </c>
      <c r="Y7" s="206">
        <f t="shared" si="6"/>
        <v>0.5</v>
      </c>
      <c r="Z7" s="207" t="b">
        <f t="shared" si="7"/>
        <v>1</v>
      </c>
      <c r="AA7" s="207" t="b">
        <f t="shared" si="8"/>
        <v>1</v>
      </c>
      <c r="AB7" s="248"/>
    </row>
    <row r="8" spans="1:28" s="249" customFormat="1" x14ac:dyDescent="0.25">
      <c r="A8" s="194">
        <v>6</v>
      </c>
      <c r="B8" s="194" t="s">
        <v>260</v>
      </c>
      <c r="C8" s="196" t="s">
        <v>189</v>
      </c>
      <c r="D8" s="209" t="s">
        <v>81</v>
      </c>
      <c r="E8" s="210">
        <v>1013</v>
      </c>
      <c r="F8" s="211" t="s">
        <v>289</v>
      </c>
      <c r="G8" s="194" t="s">
        <v>217</v>
      </c>
      <c r="H8" s="212">
        <v>5.508</v>
      </c>
      <c r="I8" s="237" t="s">
        <v>230</v>
      </c>
      <c r="J8" s="214">
        <v>3999443</v>
      </c>
      <c r="K8" s="215">
        <v>1999721</v>
      </c>
      <c r="L8" s="216">
        <f t="shared" si="0"/>
        <v>1999722</v>
      </c>
      <c r="M8" s="217">
        <v>0.5</v>
      </c>
      <c r="N8" s="215"/>
      <c r="O8" s="215"/>
      <c r="P8" s="218"/>
      <c r="Q8" s="216"/>
      <c r="R8" s="216">
        <v>1999721</v>
      </c>
      <c r="S8" s="216"/>
      <c r="T8" s="218"/>
      <c r="U8" s="218"/>
      <c r="V8" s="218"/>
      <c r="W8" s="218"/>
      <c r="X8" s="205" t="b">
        <f t="shared" si="5"/>
        <v>1</v>
      </c>
      <c r="Y8" s="206">
        <f t="shared" si="6"/>
        <v>0.5</v>
      </c>
      <c r="Z8" s="207" t="b">
        <f t="shared" si="7"/>
        <v>1</v>
      </c>
      <c r="AA8" s="207" t="b">
        <f t="shared" si="8"/>
        <v>1</v>
      </c>
      <c r="AB8" s="248"/>
    </row>
    <row r="9" spans="1:28" s="249" customFormat="1" ht="24" x14ac:dyDescent="0.25">
      <c r="A9" s="194">
        <v>7</v>
      </c>
      <c r="B9" s="194" t="s">
        <v>262</v>
      </c>
      <c r="C9" s="196" t="s">
        <v>189</v>
      </c>
      <c r="D9" s="209" t="s">
        <v>70</v>
      </c>
      <c r="E9" s="210">
        <v>1002</v>
      </c>
      <c r="F9" s="211" t="s">
        <v>291</v>
      </c>
      <c r="G9" s="194" t="s">
        <v>102</v>
      </c>
      <c r="H9" s="212">
        <v>0.56100000000000005</v>
      </c>
      <c r="I9" s="237" t="s">
        <v>292</v>
      </c>
      <c r="J9" s="214">
        <v>3546345</v>
      </c>
      <c r="K9" s="215">
        <v>1773172</v>
      </c>
      <c r="L9" s="216">
        <f t="shared" si="0"/>
        <v>1773173</v>
      </c>
      <c r="M9" s="217">
        <v>0.5</v>
      </c>
      <c r="N9" s="215"/>
      <c r="O9" s="215"/>
      <c r="P9" s="218"/>
      <c r="Q9" s="216"/>
      <c r="R9" s="216">
        <v>1773172</v>
      </c>
      <c r="S9" s="216"/>
      <c r="T9" s="218"/>
      <c r="U9" s="218"/>
      <c r="V9" s="218"/>
      <c r="W9" s="218"/>
      <c r="X9" s="205" t="b">
        <f t="shared" si="5"/>
        <v>1</v>
      </c>
      <c r="Y9" s="206">
        <f t="shared" si="6"/>
        <v>0.5</v>
      </c>
      <c r="Z9" s="207" t="b">
        <f t="shared" si="7"/>
        <v>1</v>
      </c>
      <c r="AA9" s="207" t="b">
        <f t="shared" si="8"/>
        <v>1</v>
      </c>
      <c r="AB9" s="248"/>
    </row>
    <row r="10" spans="1:28" s="249" customFormat="1" ht="24" x14ac:dyDescent="0.25">
      <c r="A10" s="194">
        <v>8</v>
      </c>
      <c r="B10" s="194" t="s">
        <v>263</v>
      </c>
      <c r="C10" s="196" t="s">
        <v>189</v>
      </c>
      <c r="D10" s="209" t="s">
        <v>88</v>
      </c>
      <c r="E10" s="210">
        <v>1020</v>
      </c>
      <c r="F10" s="211" t="s">
        <v>293</v>
      </c>
      <c r="G10" s="194" t="s">
        <v>217</v>
      </c>
      <c r="H10" s="212">
        <v>1.45</v>
      </c>
      <c r="I10" s="237" t="s">
        <v>245</v>
      </c>
      <c r="J10" s="214">
        <v>1326718</v>
      </c>
      <c r="K10" s="215">
        <v>663359</v>
      </c>
      <c r="L10" s="216">
        <f t="shared" si="0"/>
        <v>663359</v>
      </c>
      <c r="M10" s="217">
        <v>0.5</v>
      </c>
      <c r="N10" s="215"/>
      <c r="O10" s="215"/>
      <c r="P10" s="218"/>
      <c r="Q10" s="216"/>
      <c r="R10" s="216">
        <v>663359</v>
      </c>
      <c r="S10" s="216"/>
      <c r="T10" s="218"/>
      <c r="U10" s="218"/>
      <c r="V10" s="218"/>
      <c r="W10" s="218"/>
      <c r="X10" s="205" t="b">
        <f t="shared" si="5"/>
        <v>1</v>
      </c>
      <c r="Y10" s="206">
        <f t="shared" si="6"/>
        <v>0.5</v>
      </c>
      <c r="Z10" s="207" t="b">
        <f t="shared" si="7"/>
        <v>1</v>
      </c>
      <c r="AA10" s="207" t="b">
        <f t="shared" si="8"/>
        <v>1</v>
      </c>
      <c r="AB10" s="248"/>
    </row>
    <row r="11" spans="1:28" s="249" customFormat="1" ht="24" x14ac:dyDescent="0.25">
      <c r="A11" s="194">
        <v>9</v>
      </c>
      <c r="B11" s="194" t="s">
        <v>264</v>
      </c>
      <c r="C11" s="196" t="s">
        <v>189</v>
      </c>
      <c r="D11" s="209" t="s">
        <v>83</v>
      </c>
      <c r="E11" s="210">
        <v>1015</v>
      </c>
      <c r="F11" s="211" t="s">
        <v>294</v>
      </c>
      <c r="G11" s="194" t="s">
        <v>102</v>
      </c>
      <c r="H11" s="212">
        <v>4.6900000000000004</v>
      </c>
      <c r="I11" s="237" t="s">
        <v>233</v>
      </c>
      <c r="J11" s="214">
        <v>10281845</v>
      </c>
      <c r="K11" s="215">
        <v>5140922</v>
      </c>
      <c r="L11" s="216">
        <f t="shared" si="0"/>
        <v>5140923</v>
      </c>
      <c r="M11" s="217">
        <v>0.5</v>
      </c>
      <c r="N11" s="215"/>
      <c r="O11" s="215"/>
      <c r="P11" s="218"/>
      <c r="Q11" s="216"/>
      <c r="R11" s="216">
        <v>5140922</v>
      </c>
      <c r="S11" s="216"/>
      <c r="T11" s="218"/>
      <c r="U11" s="218"/>
      <c r="V11" s="218"/>
      <c r="W11" s="218"/>
      <c r="X11" s="205" t="b">
        <f t="shared" si="5"/>
        <v>1</v>
      </c>
      <c r="Y11" s="206">
        <f t="shared" si="6"/>
        <v>0.5</v>
      </c>
      <c r="Z11" s="207" t="b">
        <f t="shared" si="7"/>
        <v>1</v>
      </c>
      <c r="AA11" s="207" t="b">
        <f t="shared" si="8"/>
        <v>1</v>
      </c>
      <c r="AB11" s="248"/>
    </row>
    <row r="12" spans="1:28" s="251" customFormat="1" x14ac:dyDescent="0.25">
      <c r="A12" s="179">
        <v>10</v>
      </c>
      <c r="B12" s="179" t="s">
        <v>265</v>
      </c>
      <c r="C12" s="181" t="s">
        <v>206</v>
      </c>
      <c r="D12" s="238" t="s">
        <v>266</v>
      </c>
      <c r="E12" s="239" t="s">
        <v>631</v>
      </c>
      <c r="F12" s="240" t="s">
        <v>295</v>
      </c>
      <c r="G12" s="179" t="s">
        <v>102</v>
      </c>
      <c r="H12" s="241">
        <v>1.51</v>
      </c>
      <c r="I12" s="242" t="s">
        <v>296</v>
      </c>
      <c r="J12" s="243">
        <v>5000000</v>
      </c>
      <c r="K12" s="244">
        <v>2500000</v>
      </c>
      <c r="L12" s="245">
        <f t="shared" si="0"/>
        <v>2500000</v>
      </c>
      <c r="M12" s="246">
        <v>0.5</v>
      </c>
      <c r="N12" s="244"/>
      <c r="O12" s="244"/>
      <c r="P12" s="247"/>
      <c r="Q12" s="245"/>
      <c r="R12" s="245">
        <v>0</v>
      </c>
      <c r="S12" s="245">
        <v>2500000</v>
      </c>
      <c r="T12" s="247"/>
      <c r="U12" s="247"/>
      <c r="V12" s="247"/>
      <c r="W12" s="247"/>
      <c r="X12" s="205" t="b">
        <f t="shared" si="5"/>
        <v>1</v>
      </c>
      <c r="Y12" s="206">
        <f t="shared" si="6"/>
        <v>0.5</v>
      </c>
      <c r="Z12" s="207" t="b">
        <f t="shared" si="7"/>
        <v>1</v>
      </c>
      <c r="AA12" s="207" t="b">
        <f t="shared" si="8"/>
        <v>1</v>
      </c>
      <c r="AB12" s="250"/>
    </row>
    <row r="13" spans="1:28" s="251" customFormat="1" ht="24" x14ac:dyDescent="0.25">
      <c r="A13" s="179">
        <v>11</v>
      </c>
      <c r="B13" s="179" t="s">
        <v>267</v>
      </c>
      <c r="C13" s="181" t="s">
        <v>206</v>
      </c>
      <c r="D13" s="238" t="s">
        <v>74</v>
      </c>
      <c r="E13" s="239">
        <v>1006</v>
      </c>
      <c r="F13" s="240" t="s">
        <v>297</v>
      </c>
      <c r="G13" s="179" t="s">
        <v>96</v>
      </c>
      <c r="H13" s="241">
        <v>3.266</v>
      </c>
      <c r="I13" s="242" t="s">
        <v>298</v>
      </c>
      <c r="J13" s="243">
        <v>14043990</v>
      </c>
      <c r="K13" s="244">
        <v>7021995</v>
      </c>
      <c r="L13" s="245">
        <f t="shared" si="0"/>
        <v>7021995</v>
      </c>
      <c r="M13" s="246">
        <v>0.5</v>
      </c>
      <c r="N13" s="244"/>
      <c r="O13" s="244"/>
      <c r="P13" s="247"/>
      <c r="Q13" s="245"/>
      <c r="R13" s="245">
        <v>1245300</v>
      </c>
      <c r="S13" s="245">
        <v>3975360</v>
      </c>
      <c r="T13" s="245">
        <v>1801335</v>
      </c>
      <c r="U13" s="247"/>
      <c r="V13" s="247"/>
      <c r="W13" s="247"/>
      <c r="X13" s="205" t="b">
        <f t="shared" si="5"/>
        <v>1</v>
      </c>
      <c r="Y13" s="206">
        <f t="shared" si="6"/>
        <v>0.5</v>
      </c>
      <c r="Z13" s="207" t="b">
        <f t="shared" si="7"/>
        <v>1</v>
      </c>
      <c r="AA13" s="207" t="b">
        <f t="shared" si="8"/>
        <v>1</v>
      </c>
      <c r="AB13" s="250"/>
    </row>
    <row r="14" spans="1:28" s="251" customFormat="1" ht="24" x14ac:dyDescent="0.25">
      <c r="A14" s="179">
        <v>12</v>
      </c>
      <c r="B14" s="179" t="s">
        <v>270</v>
      </c>
      <c r="C14" s="181" t="s">
        <v>206</v>
      </c>
      <c r="D14" s="238" t="s">
        <v>85</v>
      </c>
      <c r="E14" s="239">
        <v>1017</v>
      </c>
      <c r="F14" s="240" t="s">
        <v>300</v>
      </c>
      <c r="G14" s="179" t="s">
        <v>102</v>
      </c>
      <c r="H14" s="241">
        <v>3.3980000000000001</v>
      </c>
      <c r="I14" s="242" t="s">
        <v>301</v>
      </c>
      <c r="J14" s="243">
        <v>6099570</v>
      </c>
      <c r="K14" s="244">
        <v>3049785</v>
      </c>
      <c r="L14" s="245">
        <f t="shared" si="0"/>
        <v>3049785</v>
      </c>
      <c r="M14" s="246">
        <v>0.5</v>
      </c>
      <c r="N14" s="244"/>
      <c r="O14" s="244"/>
      <c r="P14" s="247"/>
      <c r="Q14" s="245"/>
      <c r="R14" s="245">
        <v>1119607</v>
      </c>
      <c r="S14" s="245">
        <v>1930178</v>
      </c>
      <c r="T14" s="245"/>
      <c r="U14" s="247"/>
      <c r="V14" s="247"/>
      <c r="W14" s="247"/>
      <c r="X14" s="205" t="b">
        <f t="shared" si="5"/>
        <v>1</v>
      </c>
      <c r="Y14" s="206">
        <f t="shared" si="6"/>
        <v>0.5</v>
      </c>
      <c r="Z14" s="207" t="b">
        <f t="shared" si="7"/>
        <v>1</v>
      </c>
      <c r="AA14" s="207" t="b">
        <f t="shared" si="8"/>
        <v>1</v>
      </c>
      <c r="AB14" s="250"/>
    </row>
    <row r="15" spans="1:28" s="249" customFormat="1" ht="24" x14ac:dyDescent="0.25">
      <c r="A15" s="194">
        <v>13</v>
      </c>
      <c r="B15" s="194" t="s">
        <v>271</v>
      </c>
      <c r="C15" s="196" t="s">
        <v>189</v>
      </c>
      <c r="D15" s="209" t="s">
        <v>86</v>
      </c>
      <c r="E15" s="210">
        <v>1018</v>
      </c>
      <c r="F15" s="211" t="s">
        <v>302</v>
      </c>
      <c r="G15" s="194" t="s">
        <v>217</v>
      </c>
      <c r="H15" s="212">
        <v>7.13</v>
      </c>
      <c r="I15" s="237" t="s">
        <v>230</v>
      </c>
      <c r="J15" s="214">
        <v>3999802</v>
      </c>
      <c r="K15" s="215">
        <v>1999901</v>
      </c>
      <c r="L15" s="216">
        <f t="shared" si="0"/>
        <v>1999901</v>
      </c>
      <c r="M15" s="217">
        <v>0.5</v>
      </c>
      <c r="N15" s="215"/>
      <c r="O15" s="215"/>
      <c r="P15" s="218"/>
      <c r="Q15" s="216"/>
      <c r="R15" s="216">
        <v>1999901</v>
      </c>
      <c r="S15" s="216"/>
      <c r="T15" s="216"/>
      <c r="U15" s="218"/>
      <c r="V15" s="218"/>
      <c r="W15" s="218"/>
      <c r="X15" s="205" t="b">
        <f t="shared" si="5"/>
        <v>1</v>
      </c>
      <c r="Y15" s="206">
        <f t="shared" si="6"/>
        <v>0.5</v>
      </c>
      <c r="Z15" s="207" t="b">
        <f t="shared" si="7"/>
        <v>1</v>
      </c>
      <c r="AA15" s="207" t="b">
        <f t="shared" si="8"/>
        <v>1</v>
      </c>
      <c r="AB15" s="248"/>
    </row>
    <row r="16" spans="1:28" s="251" customFormat="1" ht="24" x14ac:dyDescent="0.25">
      <c r="A16" s="179">
        <v>14</v>
      </c>
      <c r="B16" s="179" t="s">
        <v>272</v>
      </c>
      <c r="C16" s="181" t="s">
        <v>206</v>
      </c>
      <c r="D16" s="238" t="s">
        <v>86</v>
      </c>
      <c r="E16" s="239">
        <v>1018</v>
      </c>
      <c r="F16" s="240" t="s">
        <v>303</v>
      </c>
      <c r="G16" s="179" t="s">
        <v>102</v>
      </c>
      <c r="H16" s="241">
        <v>3.9260000000000002</v>
      </c>
      <c r="I16" s="242" t="s">
        <v>304</v>
      </c>
      <c r="J16" s="243">
        <v>10200873</v>
      </c>
      <c r="K16" s="244">
        <v>5100436</v>
      </c>
      <c r="L16" s="245">
        <f t="shared" si="0"/>
        <v>5100437</v>
      </c>
      <c r="M16" s="246">
        <v>0.5</v>
      </c>
      <c r="N16" s="244"/>
      <c r="O16" s="244"/>
      <c r="P16" s="247"/>
      <c r="Q16" s="245"/>
      <c r="R16" s="245">
        <v>154201</v>
      </c>
      <c r="S16" s="245">
        <v>4946235</v>
      </c>
      <c r="T16" s="245"/>
      <c r="U16" s="247"/>
      <c r="V16" s="247"/>
      <c r="W16" s="247"/>
      <c r="X16" s="205" t="b">
        <f t="shared" si="5"/>
        <v>1</v>
      </c>
      <c r="Y16" s="206">
        <f t="shared" si="6"/>
        <v>0.5</v>
      </c>
      <c r="Z16" s="207" t="b">
        <f t="shared" si="7"/>
        <v>1</v>
      </c>
      <c r="AA16" s="207" t="b">
        <f t="shared" si="8"/>
        <v>1</v>
      </c>
      <c r="AB16" s="250"/>
    </row>
    <row r="17" spans="1:28" s="251" customFormat="1" ht="24" x14ac:dyDescent="0.25">
      <c r="A17" s="179">
        <v>15</v>
      </c>
      <c r="B17" s="179" t="s">
        <v>273</v>
      </c>
      <c r="C17" s="181" t="s">
        <v>206</v>
      </c>
      <c r="D17" s="238" t="s">
        <v>69</v>
      </c>
      <c r="E17" s="239">
        <v>1001</v>
      </c>
      <c r="F17" s="240" t="s">
        <v>305</v>
      </c>
      <c r="G17" s="179" t="s">
        <v>96</v>
      </c>
      <c r="H17" s="241">
        <v>2.89</v>
      </c>
      <c r="I17" s="242" t="s">
        <v>306</v>
      </c>
      <c r="J17" s="243">
        <v>14200000</v>
      </c>
      <c r="K17" s="244">
        <v>7100000</v>
      </c>
      <c r="L17" s="245">
        <f t="shared" si="0"/>
        <v>7100000</v>
      </c>
      <c r="M17" s="246">
        <v>0.5</v>
      </c>
      <c r="N17" s="244"/>
      <c r="O17" s="244"/>
      <c r="P17" s="247"/>
      <c r="Q17" s="245"/>
      <c r="R17" s="245">
        <v>100000</v>
      </c>
      <c r="S17" s="245">
        <v>684960</v>
      </c>
      <c r="T17" s="245">
        <v>6315040</v>
      </c>
      <c r="U17" s="247"/>
      <c r="V17" s="247"/>
      <c r="W17" s="247"/>
      <c r="X17" s="205" t="b">
        <f t="shared" si="5"/>
        <v>1</v>
      </c>
      <c r="Y17" s="206">
        <f t="shared" si="6"/>
        <v>0.5</v>
      </c>
      <c r="Z17" s="207" t="b">
        <f t="shared" si="7"/>
        <v>1</v>
      </c>
      <c r="AA17" s="207" t="b">
        <f t="shared" si="8"/>
        <v>1</v>
      </c>
      <c r="AB17" s="250"/>
    </row>
    <row r="18" spans="1:28" s="251" customFormat="1" x14ac:dyDescent="0.25">
      <c r="A18" s="179">
        <v>16</v>
      </c>
      <c r="B18" s="179" t="s">
        <v>274</v>
      </c>
      <c r="C18" s="181" t="s">
        <v>206</v>
      </c>
      <c r="D18" s="238" t="s">
        <v>82</v>
      </c>
      <c r="E18" s="239">
        <v>1014</v>
      </c>
      <c r="F18" s="240" t="s">
        <v>307</v>
      </c>
      <c r="G18" s="179" t="s">
        <v>102</v>
      </c>
      <c r="H18" s="241">
        <v>3.548</v>
      </c>
      <c r="I18" s="242" t="s">
        <v>308</v>
      </c>
      <c r="J18" s="243">
        <v>10000000</v>
      </c>
      <c r="K18" s="244">
        <v>5000000</v>
      </c>
      <c r="L18" s="245">
        <f t="shared" si="0"/>
        <v>5000000</v>
      </c>
      <c r="M18" s="246">
        <v>0.5</v>
      </c>
      <c r="N18" s="244"/>
      <c r="O18" s="244"/>
      <c r="P18" s="247"/>
      <c r="Q18" s="245"/>
      <c r="R18" s="245">
        <v>2500000</v>
      </c>
      <c r="S18" s="245">
        <v>2500000</v>
      </c>
      <c r="T18" s="247"/>
      <c r="U18" s="247"/>
      <c r="V18" s="247"/>
      <c r="W18" s="247"/>
      <c r="X18" s="205" t="b">
        <f t="shared" si="5"/>
        <v>1</v>
      </c>
      <c r="Y18" s="206">
        <f t="shared" si="6"/>
        <v>0.5</v>
      </c>
      <c r="Z18" s="207" t="b">
        <f t="shared" si="7"/>
        <v>1</v>
      </c>
      <c r="AA18" s="207" t="b">
        <f t="shared" si="8"/>
        <v>1</v>
      </c>
      <c r="AB18" s="250"/>
    </row>
    <row r="19" spans="1:28" s="251" customFormat="1" ht="24" x14ac:dyDescent="0.25">
      <c r="A19" s="179">
        <v>17</v>
      </c>
      <c r="B19" s="179" t="s">
        <v>280</v>
      </c>
      <c r="C19" s="181" t="s">
        <v>206</v>
      </c>
      <c r="D19" s="238" t="s">
        <v>72</v>
      </c>
      <c r="E19" s="239">
        <v>1004</v>
      </c>
      <c r="F19" s="240" t="s">
        <v>314</v>
      </c>
      <c r="G19" s="179" t="s">
        <v>102</v>
      </c>
      <c r="H19" s="241">
        <v>2.1</v>
      </c>
      <c r="I19" s="242" t="s">
        <v>315</v>
      </c>
      <c r="J19" s="243">
        <v>3986433</v>
      </c>
      <c r="K19" s="244">
        <v>1993216</v>
      </c>
      <c r="L19" s="245">
        <f t="shared" si="0"/>
        <v>1993217</v>
      </c>
      <c r="M19" s="246">
        <v>0.5</v>
      </c>
      <c r="N19" s="244"/>
      <c r="O19" s="244"/>
      <c r="P19" s="247"/>
      <c r="Q19" s="245"/>
      <c r="R19" s="245">
        <v>4920</v>
      </c>
      <c r="S19" s="245">
        <v>1988296</v>
      </c>
      <c r="T19" s="247"/>
      <c r="U19" s="247"/>
      <c r="V19" s="247"/>
      <c r="W19" s="247"/>
      <c r="X19" s="205" t="b">
        <f t="shared" si="5"/>
        <v>1</v>
      </c>
      <c r="Y19" s="206">
        <f t="shared" si="6"/>
        <v>0.5</v>
      </c>
      <c r="Z19" s="207" t="b">
        <f t="shared" si="7"/>
        <v>1</v>
      </c>
      <c r="AA19" s="207" t="b">
        <f t="shared" si="8"/>
        <v>1</v>
      </c>
      <c r="AB19" s="250"/>
    </row>
    <row r="20" spans="1:28" s="251" customFormat="1" ht="24" x14ac:dyDescent="0.25">
      <c r="A20" s="179">
        <v>18</v>
      </c>
      <c r="B20" s="179" t="s">
        <v>281</v>
      </c>
      <c r="C20" s="181" t="s">
        <v>206</v>
      </c>
      <c r="D20" s="238" t="s">
        <v>87</v>
      </c>
      <c r="E20" s="239">
        <v>1019</v>
      </c>
      <c r="F20" s="240" t="s">
        <v>316</v>
      </c>
      <c r="G20" s="179" t="s">
        <v>96</v>
      </c>
      <c r="H20" s="241">
        <v>1.673</v>
      </c>
      <c r="I20" s="242" t="s">
        <v>629</v>
      </c>
      <c r="J20" s="243">
        <v>10113052</v>
      </c>
      <c r="K20" s="244">
        <v>5056526</v>
      </c>
      <c r="L20" s="245">
        <f t="shared" si="0"/>
        <v>5056526</v>
      </c>
      <c r="M20" s="246">
        <v>0.5</v>
      </c>
      <c r="N20" s="244"/>
      <c r="O20" s="244"/>
      <c r="P20" s="247"/>
      <c r="Q20" s="245"/>
      <c r="R20" s="245">
        <v>2296657</v>
      </c>
      <c r="S20" s="245">
        <v>2759869</v>
      </c>
      <c r="T20" s="247"/>
      <c r="U20" s="247"/>
      <c r="V20" s="247"/>
      <c r="W20" s="247"/>
      <c r="X20" s="205" t="b">
        <f t="shared" si="5"/>
        <v>1</v>
      </c>
      <c r="Y20" s="206">
        <f t="shared" si="6"/>
        <v>0.5</v>
      </c>
      <c r="Z20" s="207" t="b">
        <f t="shared" si="7"/>
        <v>1</v>
      </c>
      <c r="AA20" s="207" t="b">
        <f t="shared" si="8"/>
        <v>1</v>
      </c>
      <c r="AB20" s="250"/>
    </row>
    <row r="21" spans="1:28" s="251" customFormat="1" ht="36" x14ac:dyDescent="0.25">
      <c r="A21" s="179">
        <v>19</v>
      </c>
      <c r="B21" s="179" t="s">
        <v>282</v>
      </c>
      <c r="C21" s="181" t="s">
        <v>206</v>
      </c>
      <c r="D21" s="238" t="s">
        <v>195</v>
      </c>
      <c r="E21" s="239">
        <v>1062</v>
      </c>
      <c r="F21" s="240" t="s">
        <v>317</v>
      </c>
      <c r="G21" s="179" t="s">
        <v>96</v>
      </c>
      <c r="H21" s="241">
        <v>0.65</v>
      </c>
      <c r="I21" s="242" t="s">
        <v>318</v>
      </c>
      <c r="J21" s="243">
        <v>5809545</v>
      </c>
      <c r="K21" s="244">
        <v>2904772</v>
      </c>
      <c r="L21" s="245">
        <f t="shared" si="0"/>
        <v>2904773</v>
      </c>
      <c r="M21" s="246">
        <v>0.5</v>
      </c>
      <c r="N21" s="244"/>
      <c r="O21" s="244"/>
      <c r="P21" s="247"/>
      <c r="Q21" s="245"/>
      <c r="R21" s="245">
        <v>1552491</v>
      </c>
      <c r="S21" s="245">
        <v>1352281</v>
      </c>
      <c r="T21" s="247"/>
      <c r="U21" s="247"/>
      <c r="V21" s="247"/>
      <c r="W21" s="247"/>
      <c r="X21" s="205" t="b">
        <f t="shared" si="5"/>
        <v>1</v>
      </c>
      <c r="Y21" s="206">
        <f t="shared" si="6"/>
        <v>0.5</v>
      </c>
      <c r="Z21" s="207" t="b">
        <f t="shared" si="7"/>
        <v>1</v>
      </c>
      <c r="AA21" s="207" t="b">
        <f t="shared" si="8"/>
        <v>1</v>
      </c>
      <c r="AB21" s="250"/>
    </row>
    <row r="22" spans="1:28" ht="20.100000000000001" customHeight="1" x14ac:dyDescent="0.25">
      <c r="A22" s="311" t="s">
        <v>45</v>
      </c>
      <c r="B22" s="311"/>
      <c r="C22" s="311"/>
      <c r="D22" s="311"/>
      <c r="E22" s="311"/>
      <c r="F22" s="311"/>
      <c r="G22" s="311"/>
      <c r="H22" s="45">
        <f>SUM(H3:H21)</f>
        <v>51.957640000000005</v>
      </c>
      <c r="I22" s="45" t="s">
        <v>14</v>
      </c>
      <c r="J22" s="160">
        <f>SUM(J3:J21)</f>
        <v>121815674</v>
      </c>
      <c r="K22" s="160">
        <f>SUM(K3:K21)</f>
        <v>62761795.399999999</v>
      </c>
      <c r="L22" s="160">
        <f>SUM(L3:L21)</f>
        <v>59053878.600000001</v>
      </c>
      <c r="M22" s="45" t="s">
        <v>14</v>
      </c>
      <c r="N22" s="160">
        <f t="shared" ref="N22:W22" si="9">SUM(N3:N21)</f>
        <v>0</v>
      </c>
      <c r="O22" s="160">
        <f t="shared" si="9"/>
        <v>0</v>
      </c>
      <c r="P22" s="160">
        <f t="shared" si="9"/>
        <v>0</v>
      </c>
      <c r="Q22" s="160">
        <f t="shared" si="9"/>
        <v>0</v>
      </c>
      <c r="R22" s="160">
        <f t="shared" si="9"/>
        <v>32008241.399999999</v>
      </c>
      <c r="S22" s="160">
        <f t="shared" si="9"/>
        <v>22637179</v>
      </c>
      <c r="T22" s="160">
        <f t="shared" si="9"/>
        <v>8116375</v>
      </c>
      <c r="U22" s="160">
        <f t="shared" si="9"/>
        <v>0</v>
      </c>
      <c r="V22" s="160">
        <f t="shared" si="9"/>
        <v>0</v>
      </c>
      <c r="W22" s="160">
        <f t="shared" si="9"/>
        <v>0</v>
      </c>
      <c r="X22" s="175" t="b">
        <f t="shared" ref="X22" si="10">K22=SUM(N22:W22)</f>
        <v>1</v>
      </c>
      <c r="Y22" s="191">
        <f t="shared" ref="Y22" si="11">ROUND(K22/J22,4)</f>
        <v>0.51519999999999999</v>
      </c>
      <c r="Z22" s="192" t="s">
        <v>14</v>
      </c>
      <c r="AA22" s="192" t="b">
        <f t="shared" ref="AA22" si="12">J22=K22+L22</f>
        <v>1</v>
      </c>
      <c r="AB22" s="252"/>
    </row>
    <row r="23" spans="1:28" ht="20.100000000000001" customHeight="1" x14ac:dyDescent="0.25">
      <c r="A23" s="311" t="s">
        <v>39</v>
      </c>
      <c r="B23" s="311"/>
      <c r="C23" s="311"/>
      <c r="D23" s="311"/>
      <c r="E23" s="311"/>
      <c r="F23" s="311"/>
      <c r="G23" s="311"/>
      <c r="H23" s="162">
        <f>SUMIF($C$3:$C$21,"N",H3:H21)</f>
        <v>28.996639999999999</v>
      </c>
      <c r="I23" s="162" t="s">
        <v>14</v>
      </c>
      <c r="J23" s="160">
        <f>SUMIF($C$3:$C$21,"N",J3:J21)</f>
        <v>42362211</v>
      </c>
      <c r="K23" s="160">
        <f>SUMIF($C$3:$C$21,"N",K3:K21)</f>
        <v>23035065.399999999</v>
      </c>
      <c r="L23" s="160">
        <f>SUMIF($C$3:$C$21,"N",L3:L21)</f>
        <v>19327145.600000001</v>
      </c>
      <c r="M23" s="162" t="s">
        <v>14</v>
      </c>
      <c r="N23" s="160">
        <f t="shared" ref="N23:W23" si="13">SUMIF($C$3:$C$21,"N",N3:N21)</f>
        <v>0</v>
      </c>
      <c r="O23" s="160">
        <f t="shared" si="13"/>
        <v>0</v>
      </c>
      <c r="P23" s="160">
        <f t="shared" si="13"/>
        <v>0</v>
      </c>
      <c r="Q23" s="160">
        <f t="shared" si="13"/>
        <v>0</v>
      </c>
      <c r="R23" s="160">
        <f t="shared" si="13"/>
        <v>23035065.399999999</v>
      </c>
      <c r="S23" s="160">
        <f t="shared" si="13"/>
        <v>0</v>
      </c>
      <c r="T23" s="160">
        <f t="shared" si="13"/>
        <v>0</v>
      </c>
      <c r="U23" s="160">
        <f t="shared" si="13"/>
        <v>0</v>
      </c>
      <c r="V23" s="160">
        <f t="shared" si="13"/>
        <v>0</v>
      </c>
      <c r="W23" s="160">
        <f t="shared" si="13"/>
        <v>0</v>
      </c>
      <c r="X23" s="175" t="b">
        <f t="shared" ref="X23" si="14">K23=SUM(N23:W23)</f>
        <v>1</v>
      </c>
      <c r="Y23" s="191">
        <f t="shared" ref="Y23" si="15">ROUND(K23/J23,4)</f>
        <v>0.54379999999999995</v>
      </c>
      <c r="Z23" s="192" t="s">
        <v>14</v>
      </c>
      <c r="AA23" s="192" t="b">
        <f t="shared" ref="AA23" si="16">J23=K23+L23</f>
        <v>1</v>
      </c>
      <c r="AB23" s="252"/>
    </row>
    <row r="24" spans="1:28" ht="20.100000000000001" customHeight="1" x14ac:dyDescent="0.25">
      <c r="A24" s="310" t="s">
        <v>40</v>
      </c>
      <c r="B24" s="310"/>
      <c r="C24" s="310"/>
      <c r="D24" s="310"/>
      <c r="E24" s="310"/>
      <c r="F24" s="310"/>
      <c r="G24" s="310"/>
      <c r="H24" s="163">
        <f>SUMIF($C$3:$C$21,"W",H3:H21)</f>
        <v>22.960999999999999</v>
      </c>
      <c r="I24" s="163" t="s">
        <v>14</v>
      </c>
      <c r="J24" s="159">
        <f>SUMIF($C$3:$C$21,"W",J3:J21)</f>
        <v>79453463</v>
      </c>
      <c r="K24" s="159">
        <f>SUMIF($C$3:$C$21,"W",K3:K21)</f>
        <v>39726730</v>
      </c>
      <c r="L24" s="159">
        <f>SUMIF($C$3:$C$21,"W",L3:L21)</f>
        <v>39726733</v>
      </c>
      <c r="M24" s="163" t="s">
        <v>14</v>
      </c>
      <c r="N24" s="159">
        <f t="shared" ref="N24:W24" si="17">SUMIF($C$3:$C$21,"W",N3:N21)</f>
        <v>0</v>
      </c>
      <c r="O24" s="159">
        <f t="shared" si="17"/>
        <v>0</v>
      </c>
      <c r="P24" s="159">
        <f t="shared" si="17"/>
        <v>0</v>
      </c>
      <c r="Q24" s="159">
        <f t="shared" si="17"/>
        <v>0</v>
      </c>
      <c r="R24" s="159">
        <f t="shared" si="17"/>
        <v>8973176</v>
      </c>
      <c r="S24" s="159">
        <f t="shared" si="17"/>
        <v>22637179</v>
      </c>
      <c r="T24" s="159">
        <f t="shared" si="17"/>
        <v>8116375</v>
      </c>
      <c r="U24" s="159">
        <f t="shared" si="17"/>
        <v>0</v>
      </c>
      <c r="V24" s="159">
        <f t="shared" si="17"/>
        <v>0</v>
      </c>
      <c r="W24" s="159">
        <f t="shared" si="17"/>
        <v>0</v>
      </c>
      <c r="X24" s="175" t="b">
        <f t="shared" ref="X24" si="18">K24=SUM(N24:W24)</f>
        <v>1</v>
      </c>
      <c r="Y24" s="191">
        <f t="shared" ref="Y24" si="19">ROUND(K24/J24,4)</f>
        <v>0.5</v>
      </c>
      <c r="Z24" s="192" t="s">
        <v>14</v>
      </c>
      <c r="AA24" s="192" t="b">
        <f t="shared" ref="AA24" si="20">J24=K24+L24</f>
        <v>1</v>
      </c>
      <c r="AB24" s="252"/>
    </row>
    <row r="25" spans="1:28" x14ac:dyDescent="0.25">
      <c r="A25" s="253"/>
    </row>
    <row r="26" spans="1:28" x14ac:dyDescent="0.25">
      <c r="A26" s="254" t="s">
        <v>25</v>
      </c>
    </row>
    <row r="27" spans="1:28" x14ac:dyDescent="0.25">
      <c r="A27" s="255" t="s">
        <v>26</v>
      </c>
    </row>
    <row r="28" spans="1:28" x14ac:dyDescent="0.25">
      <c r="A28" s="254" t="s">
        <v>36</v>
      </c>
    </row>
    <row r="29" spans="1:28" x14ac:dyDescent="0.25">
      <c r="A29" s="256"/>
    </row>
  </sheetData>
  <mergeCells count="17">
    <mergeCell ref="A24:G24"/>
    <mergeCell ref="I1:I2"/>
    <mergeCell ref="A1:A2"/>
    <mergeCell ref="B1:B2"/>
    <mergeCell ref="C1:C2"/>
    <mergeCell ref="F1:F2"/>
    <mergeCell ref="G1:G2"/>
    <mergeCell ref="H1:H2"/>
    <mergeCell ref="D1:D2"/>
    <mergeCell ref="A22:G22"/>
    <mergeCell ref="E1:E2"/>
    <mergeCell ref="A23:G23"/>
    <mergeCell ref="J1:J2"/>
    <mergeCell ref="K1:K2"/>
    <mergeCell ref="L1:L2"/>
    <mergeCell ref="M1:M2"/>
    <mergeCell ref="N1:W1"/>
  </mergeCells>
  <conditionalFormatting sqref="AA24 AB4:AB21">
    <cfRule type="cellIs" dxfId="30" priority="14" operator="equal">
      <formula>FALSE</formula>
    </cfRule>
  </conditionalFormatting>
  <conditionalFormatting sqref="AB24 AB3">
    <cfRule type="cellIs" dxfId="29" priority="19" operator="equal">
      <formula>FALSE</formula>
    </cfRule>
  </conditionalFormatting>
  <conditionalFormatting sqref="AB24 AB3">
    <cfRule type="cellIs" dxfId="28" priority="18" operator="equal">
      <formula>FALSE</formula>
    </cfRule>
  </conditionalFormatting>
  <conditionalFormatting sqref="Y24:Z24 Z3:Z21">
    <cfRule type="cellIs" dxfId="27" priority="17" operator="equal">
      <formula>FALSE</formula>
    </cfRule>
  </conditionalFormatting>
  <conditionalFormatting sqref="X24">
    <cfRule type="cellIs" dxfId="26" priority="16" operator="equal">
      <formula>FALSE</formula>
    </cfRule>
  </conditionalFormatting>
  <conditionalFormatting sqref="X24:Z24 Z3:Z21">
    <cfRule type="containsText" dxfId="25" priority="15" operator="containsText" text="fałsz">
      <formula>NOT(ISERROR(SEARCH("fałsz",X3)))</formula>
    </cfRule>
  </conditionalFormatting>
  <conditionalFormatting sqref="AA24">
    <cfRule type="cellIs" dxfId="24" priority="13" operator="equal">
      <formula>FALSE</formula>
    </cfRule>
  </conditionalFormatting>
  <conditionalFormatting sqref="AB22:AB23">
    <cfRule type="cellIs" dxfId="23" priority="12" operator="equal">
      <formula>FALSE</formula>
    </cfRule>
  </conditionalFormatting>
  <conditionalFormatting sqref="AB22:AB23">
    <cfRule type="cellIs" dxfId="22" priority="11" operator="equal">
      <formula>FALSE</formula>
    </cfRule>
  </conditionalFormatting>
  <conditionalFormatting sqref="Y22:Z22 Y3:Y21">
    <cfRule type="cellIs" dxfId="21" priority="10" operator="equal">
      <formula>FALSE</formula>
    </cfRule>
  </conditionalFormatting>
  <conditionalFormatting sqref="X3:X22">
    <cfRule type="cellIs" dxfId="20" priority="9" operator="equal">
      <formula>FALSE</formula>
    </cfRule>
  </conditionalFormatting>
  <conditionalFormatting sqref="X22:Z22 X3:Y21">
    <cfRule type="containsText" dxfId="19" priority="8" operator="containsText" text="fałsz">
      <formula>NOT(ISERROR(SEARCH("fałsz",X3)))</formula>
    </cfRule>
  </conditionalFormatting>
  <conditionalFormatting sqref="AA3:AA22">
    <cfRule type="cellIs" dxfId="18" priority="7" operator="equal">
      <formula>FALSE</formula>
    </cfRule>
  </conditionalFormatting>
  <conditionalFormatting sqref="AA3:AA22">
    <cfRule type="cellIs" dxfId="17" priority="6" operator="equal">
      <formula>FALSE</formula>
    </cfRule>
  </conditionalFormatting>
  <conditionalFormatting sqref="Y23:Z23">
    <cfRule type="cellIs" dxfId="16" priority="5" operator="equal">
      <formula>FALSE</formula>
    </cfRule>
  </conditionalFormatting>
  <conditionalFormatting sqref="X23">
    <cfRule type="cellIs" dxfId="15" priority="4" operator="equal">
      <formula>FALSE</formula>
    </cfRule>
  </conditionalFormatting>
  <conditionalFormatting sqref="X23:Z23">
    <cfRule type="containsText" dxfId="14" priority="3" operator="containsText" text="fałsz">
      <formula>NOT(ISERROR(SEARCH("fałsz",X23)))</formula>
    </cfRule>
  </conditionalFormatting>
  <conditionalFormatting sqref="AA23">
    <cfRule type="cellIs" dxfId="13" priority="2" operator="equal">
      <formula>FALSE</formula>
    </cfRule>
  </conditionalFormatting>
  <conditionalFormatting sqref="AA23">
    <cfRule type="cellIs" dxfId="12" priority="1" operator="equal">
      <formula>FALSE</formula>
    </cfRule>
  </conditionalFormatting>
  <dataValidations count="2">
    <dataValidation type="list" allowBlank="1" showInputMessage="1" showErrorMessage="1" sqref="C3:C21" xr:uid="{00000000-0002-0000-0300-000000000000}">
      <formula1>"N,W"</formula1>
    </dataValidation>
    <dataValidation type="list" allowBlank="1" showInputMessage="1" showErrorMessage="1" sqref="G3:G21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Łódzkie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7"/>
  <sheetViews>
    <sheetView showGridLines="0" view="pageBreakPreview" zoomScale="90" zoomScaleNormal="78" zoomScaleSheetLayoutView="90" zoomScalePageLayoutView="90" workbookViewId="0">
      <selection sqref="A1:A2"/>
    </sheetView>
  </sheetViews>
  <sheetFormatPr defaultColWidth="9.140625" defaultRowHeight="15" x14ac:dyDescent="0.25"/>
  <cols>
    <col min="1" max="1" width="7.42578125" style="14" customWidth="1"/>
    <col min="2" max="3" width="15.7109375" style="14" customWidth="1"/>
    <col min="4" max="4" width="16.85546875" style="14" customWidth="1"/>
    <col min="5" max="6" width="15.7109375" style="14" customWidth="1"/>
    <col min="7" max="7" width="63.5703125" style="14" customWidth="1"/>
    <col min="8" max="10" width="15.7109375" style="14" customWidth="1"/>
    <col min="11" max="11" width="15.7109375" style="37" customWidth="1"/>
    <col min="12" max="13" width="15.7109375" style="14" customWidth="1"/>
    <col min="14" max="14" width="15.7109375" style="1" customWidth="1"/>
    <col min="15" max="28" width="15.7109375" style="14" customWidth="1"/>
    <col min="29" max="16384" width="9.140625" style="14"/>
  </cols>
  <sheetData>
    <row r="1" spans="1:28" ht="20.100000000000001" customHeight="1" x14ac:dyDescent="0.25">
      <c r="A1" s="301" t="s">
        <v>4</v>
      </c>
      <c r="B1" s="301" t="s">
        <v>5</v>
      </c>
      <c r="C1" s="302" t="s">
        <v>46</v>
      </c>
      <c r="D1" s="297" t="s">
        <v>6</v>
      </c>
      <c r="E1" s="297" t="s">
        <v>33</v>
      </c>
      <c r="F1" s="297" t="s">
        <v>15</v>
      </c>
      <c r="G1" s="301" t="s">
        <v>7</v>
      </c>
      <c r="H1" s="301" t="s">
        <v>27</v>
      </c>
      <c r="I1" s="301" t="s">
        <v>8</v>
      </c>
      <c r="J1" s="301" t="s">
        <v>28</v>
      </c>
      <c r="K1" s="301" t="s">
        <v>9</v>
      </c>
      <c r="L1" s="301" t="s">
        <v>10</v>
      </c>
      <c r="M1" s="297" t="s">
        <v>13</v>
      </c>
      <c r="N1" s="301" t="s">
        <v>11</v>
      </c>
      <c r="O1" s="301" t="s">
        <v>12</v>
      </c>
      <c r="P1" s="301"/>
      <c r="Q1" s="301"/>
      <c r="R1" s="301"/>
      <c r="S1" s="301"/>
      <c r="T1" s="301"/>
      <c r="U1" s="301"/>
      <c r="V1" s="301"/>
      <c r="W1" s="301"/>
      <c r="X1" s="301"/>
      <c r="Y1" s="228"/>
      <c r="Z1" s="228"/>
      <c r="AA1" s="228"/>
      <c r="AB1" s="228"/>
    </row>
    <row r="2" spans="1:28" ht="20.100000000000001" customHeight="1" x14ac:dyDescent="0.25">
      <c r="A2" s="301"/>
      <c r="B2" s="301"/>
      <c r="C2" s="303"/>
      <c r="D2" s="298"/>
      <c r="E2" s="298"/>
      <c r="F2" s="298"/>
      <c r="G2" s="301"/>
      <c r="H2" s="301"/>
      <c r="I2" s="301"/>
      <c r="J2" s="301"/>
      <c r="K2" s="301"/>
      <c r="L2" s="301"/>
      <c r="M2" s="298"/>
      <c r="N2" s="301"/>
      <c r="O2" s="177">
        <v>2019</v>
      </c>
      <c r="P2" s="177">
        <v>2020</v>
      </c>
      <c r="Q2" s="177">
        <v>2021</v>
      </c>
      <c r="R2" s="177">
        <v>2022</v>
      </c>
      <c r="S2" s="177">
        <v>2023</v>
      </c>
      <c r="T2" s="177">
        <v>2024</v>
      </c>
      <c r="U2" s="177">
        <v>2025</v>
      </c>
      <c r="V2" s="177">
        <v>2026</v>
      </c>
      <c r="W2" s="177">
        <v>2027</v>
      </c>
      <c r="X2" s="177">
        <v>2028</v>
      </c>
      <c r="Y2" s="175" t="s">
        <v>29</v>
      </c>
      <c r="Z2" s="175" t="s">
        <v>30</v>
      </c>
      <c r="AA2" s="175" t="s">
        <v>31</v>
      </c>
      <c r="AB2" s="178" t="s">
        <v>32</v>
      </c>
    </row>
    <row r="3" spans="1:28" s="170" customFormat="1" ht="30" customHeight="1" x14ac:dyDescent="0.25">
      <c r="A3" s="257">
        <v>1</v>
      </c>
      <c r="B3" s="195" t="s">
        <v>489</v>
      </c>
      <c r="C3" s="196" t="s">
        <v>189</v>
      </c>
      <c r="D3" s="197" t="s">
        <v>110</v>
      </c>
      <c r="E3" s="198">
        <v>1011012</v>
      </c>
      <c r="F3" s="199" t="s">
        <v>59</v>
      </c>
      <c r="G3" s="195" t="s">
        <v>568</v>
      </c>
      <c r="H3" s="194" t="s">
        <v>96</v>
      </c>
      <c r="I3" s="200">
        <v>5.18</v>
      </c>
      <c r="J3" s="201" t="s">
        <v>218</v>
      </c>
      <c r="K3" s="234">
        <v>9106988</v>
      </c>
      <c r="L3" s="202">
        <f>K3*N3</f>
        <v>7285590.4000000004</v>
      </c>
      <c r="M3" s="258">
        <f>K3-L3</f>
        <v>1821397.5999999996</v>
      </c>
      <c r="N3" s="236">
        <v>0.8</v>
      </c>
      <c r="O3" s="202"/>
      <c r="P3" s="202"/>
      <c r="Q3" s="204"/>
      <c r="R3" s="203"/>
      <c r="S3" s="203">
        <v>7285590.4000000004</v>
      </c>
      <c r="T3" s="203"/>
      <c r="U3" s="203"/>
      <c r="V3" s="204"/>
      <c r="W3" s="204"/>
      <c r="X3" s="204"/>
      <c r="Y3" s="175" t="b">
        <f>L3=SUM(O3:X3)</f>
        <v>1</v>
      </c>
      <c r="Z3" s="191">
        <f>ROUND(L3/K3,4)</f>
        <v>0.8</v>
      </c>
      <c r="AA3" s="175" t="b">
        <f>Z3=N3</f>
        <v>1</v>
      </c>
      <c r="AB3" s="192" t="b">
        <f>K3=L3+M3</f>
        <v>1</v>
      </c>
    </row>
    <row r="4" spans="1:28" ht="31.5" customHeight="1" x14ac:dyDescent="0.25">
      <c r="A4" s="257">
        <v>2</v>
      </c>
      <c r="B4" s="208" t="s">
        <v>483</v>
      </c>
      <c r="C4" s="196" t="s">
        <v>189</v>
      </c>
      <c r="D4" s="259" t="s">
        <v>524</v>
      </c>
      <c r="E4" s="260">
        <v>1004072</v>
      </c>
      <c r="F4" s="211" t="s">
        <v>52</v>
      </c>
      <c r="G4" s="208" t="s">
        <v>562</v>
      </c>
      <c r="H4" s="261" t="s">
        <v>217</v>
      </c>
      <c r="I4" s="262">
        <v>3.27</v>
      </c>
      <c r="J4" s="261" t="s">
        <v>424</v>
      </c>
      <c r="K4" s="263">
        <v>2209730</v>
      </c>
      <c r="L4" s="264">
        <v>1104865</v>
      </c>
      <c r="M4" s="258">
        <v>1104865</v>
      </c>
      <c r="N4" s="236">
        <v>0.5</v>
      </c>
      <c r="O4" s="265"/>
      <c r="P4" s="265"/>
      <c r="Q4" s="177"/>
      <c r="R4" s="266"/>
      <c r="S4" s="177">
        <v>1104865</v>
      </c>
      <c r="T4" s="177"/>
      <c r="U4" s="267"/>
      <c r="V4" s="177"/>
      <c r="W4" s="177"/>
      <c r="X4" s="177"/>
      <c r="Y4" s="175" t="b">
        <f t="shared" ref="Y4:Y39" si="0">L4=SUM(O4:X4)</f>
        <v>1</v>
      </c>
      <c r="Z4" s="191">
        <f t="shared" ref="Z4:Z39" si="1">ROUND(L4/K4,4)</f>
        <v>0.5</v>
      </c>
      <c r="AA4" s="175" t="b">
        <f t="shared" ref="AA4:AA39" si="2">Z4=N4</f>
        <v>1</v>
      </c>
      <c r="AB4" s="192" t="b">
        <f t="shared" ref="AB4:AB39" si="3">K4=L4+M4</f>
        <v>1</v>
      </c>
    </row>
    <row r="5" spans="1:28" ht="30" customHeight="1" x14ac:dyDescent="0.25">
      <c r="A5" s="257">
        <v>3</v>
      </c>
      <c r="B5" s="195" t="s">
        <v>484</v>
      </c>
      <c r="C5" s="196" t="s">
        <v>189</v>
      </c>
      <c r="D5" s="197" t="s">
        <v>525</v>
      </c>
      <c r="E5" s="198">
        <v>1006082</v>
      </c>
      <c r="F5" s="199" t="s">
        <v>54</v>
      </c>
      <c r="G5" s="195" t="s">
        <v>563</v>
      </c>
      <c r="H5" s="194" t="s">
        <v>96</v>
      </c>
      <c r="I5" s="200">
        <v>0.6</v>
      </c>
      <c r="J5" s="201" t="s">
        <v>245</v>
      </c>
      <c r="K5" s="234">
        <v>1925958</v>
      </c>
      <c r="L5" s="202">
        <v>962979</v>
      </c>
      <c r="M5" s="258">
        <v>962979</v>
      </c>
      <c r="N5" s="236">
        <v>0.5</v>
      </c>
      <c r="O5" s="202"/>
      <c r="P5" s="202"/>
      <c r="Q5" s="204"/>
      <c r="R5" s="203"/>
      <c r="S5" s="203">
        <v>962979</v>
      </c>
      <c r="T5" s="203"/>
      <c r="U5" s="203"/>
      <c r="V5" s="204"/>
      <c r="W5" s="204"/>
      <c r="X5" s="204"/>
      <c r="Y5" s="175" t="b">
        <f t="shared" si="0"/>
        <v>1</v>
      </c>
      <c r="Z5" s="191">
        <f t="shared" si="1"/>
        <v>0.5</v>
      </c>
      <c r="AA5" s="175" t="b">
        <f t="shared" si="2"/>
        <v>1</v>
      </c>
      <c r="AB5" s="192" t="b">
        <f t="shared" si="3"/>
        <v>1</v>
      </c>
    </row>
    <row r="6" spans="1:28" ht="30" customHeight="1" x14ac:dyDescent="0.25">
      <c r="A6" s="257">
        <v>4</v>
      </c>
      <c r="B6" s="195" t="s">
        <v>485</v>
      </c>
      <c r="C6" s="196" t="s">
        <v>189</v>
      </c>
      <c r="D6" s="197" t="s">
        <v>526</v>
      </c>
      <c r="E6" s="198">
        <v>1001083</v>
      </c>
      <c r="F6" s="199" t="s">
        <v>49</v>
      </c>
      <c r="G6" s="195" t="s">
        <v>564</v>
      </c>
      <c r="H6" s="194" t="s">
        <v>217</v>
      </c>
      <c r="I6" s="200">
        <v>2.56</v>
      </c>
      <c r="J6" s="201" t="s">
        <v>230</v>
      </c>
      <c r="K6" s="234">
        <v>1845000</v>
      </c>
      <c r="L6" s="202">
        <v>922500</v>
      </c>
      <c r="M6" s="258">
        <v>922500</v>
      </c>
      <c r="N6" s="236">
        <v>0.5</v>
      </c>
      <c r="O6" s="202"/>
      <c r="P6" s="202"/>
      <c r="Q6" s="204"/>
      <c r="R6" s="203"/>
      <c r="S6" s="203">
        <v>922500</v>
      </c>
      <c r="T6" s="203"/>
      <c r="U6" s="203"/>
      <c r="V6" s="204"/>
      <c r="W6" s="204"/>
      <c r="X6" s="204"/>
      <c r="Y6" s="175" t="b">
        <f t="shared" si="0"/>
        <v>1</v>
      </c>
      <c r="Z6" s="191">
        <f t="shared" si="1"/>
        <v>0.5</v>
      </c>
      <c r="AA6" s="175" t="b">
        <f t="shared" si="2"/>
        <v>1</v>
      </c>
      <c r="AB6" s="192" t="b">
        <f t="shared" si="3"/>
        <v>1</v>
      </c>
    </row>
    <row r="7" spans="1:28" ht="30" customHeight="1" x14ac:dyDescent="0.25">
      <c r="A7" s="257">
        <v>5</v>
      </c>
      <c r="B7" s="195" t="s">
        <v>486</v>
      </c>
      <c r="C7" s="196" t="s">
        <v>189</v>
      </c>
      <c r="D7" s="197" t="s">
        <v>527</v>
      </c>
      <c r="E7" s="198">
        <v>1004032</v>
      </c>
      <c r="F7" s="199" t="s">
        <v>52</v>
      </c>
      <c r="G7" s="195" t="s">
        <v>565</v>
      </c>
      <c r="H7" s="194" t="s">
        <v>217</v>
      </c>
      <c r="I7" s="200">
        <v>3.0790000000000002</v>
      </c>
      <c r="J7" s="201" t="s">
        <v>313</v>
      </c>
      <c r="K7" s="234">
        <v>1855133</v>
      </c>
      <c r="L7" s="202">
        <v>927566</v>
      </c>
      <c r="M7" s="258">
        <v>927567</v>
      </c>
      <c r="N7" s="236">
        <v>0.5</v>
      </c>
      <c r="O7" s="202"/>
      <c r="P7" s="202"/>
      <c r="Q7" s="204"/>
      <c r="R7" s="203"/>
      <c r="S7" s="203">
        <v>927566</v>
      </c>
      <c r="T7" s="203"/>
      <c r="U7" s="203"/>
      <c r="V7" s="204"/>
      <c r="W7" s="204"/>
      <c r="X7" s="204"/>
      <c r="Y7" s="175" t="b">
        <f t="shared" si="0"/>
        <v>1</v>
      </c>
      <c r="Z7" s="191">
        <f t="shared" si="1"/>
        <v>0.5</v>
      </c>
      <c r="AA7" s="175" t="b">
        <f t="shared" si="2"/>
        <v>1</v>
      </c>
      <c r="AB7" s="192" t="b">
        <f t="shared" si="3"/>
        <v>1</v>
      </c>
    </row>
    <row r="8" spans="1:28" s="170" customFormat="1" ht="30" customHeight="1" x14ac:dyDescent="0.25">
      <c r="A8" s="257">
        <v>6</v>
      </c>
      <c r="B8" s="195" t="s">
        <v>487</v>
      </c>
      <c r="C8" s="196" t="s">
        <v>189</v>
      </c>
      <c r="D8" s="197" t="s">
        <v>528</v>
      </c>
      <c r="E8" s="198">
        <v>1010082</v>
      </c>
      <c r="F8" s="199" t="s">
        <v>58</v>
      </c>
      <c r="G8" s="195" t="s">
        <v>566</v>
      </c>
      <c r="H8" s="194" t="s">
        <v>96</v>
      </c>
      <c r="I8" s="200">
        <v>1.03</v>
      </c>
      <c r="J8" s="201" t="s">
        <v>424</v>
      </c>
      <c r="K8" s="234">
        <v>5100000</v>
      </c>
      <c r="L8" s="202">
        <f>K8*N8</f>
        <v>3570000</v>
      </c>
      <c r="M8" s="258">
        <f>K8-L8</f>
        <v>1530000</v>
      </c>
      <c r="N8" s="236">
        <v>0.7</v>
      </c>
      <c r="O8" s="202"/>
      <c r="P8" s="202"/>
      <c r="Q8" s="204"/>
      <c r="R8" s="203"/>
      <c r="S8" s="203">
        <v>3570000</v>
      </c>
      <c r="T8" s="203"/>
      <c r="U8" s="203"/>
      <c r="V8" s="204"/>
      <c r="W8" s="204"/>
      <c r="X8" s="204"/>
      <c r="Y8" s="175" t="b">
        <f t="shared" si="0"/>
        <v>1</v>
      </c>
      <c r="Z8" s="191">
        <f t="shared" si="1"/>
        <v>0.7</v>
      </c>
      <c r="AA8" s="175" t="b">
        <f t="shared" si="2"/>
        <v>1</v>
      </c>
      <c r="AB8" s="192" t="b">
        <f t="shared" si="3"/>
        <v>1</v>
      </c>
    </row>
    <row r="9" spans="1:28" ht="30" customHeight="1" x14ac:dyDescent="0.25">
      <c r="A9" s="257">
        <v>7</v>
      </c>
      <c r="B9" s="195" t="s">
        <v>488</v>
      </c>
      <c r="C9" s="196" t="s">
        <v>189</v>
      </c>
      <c r="D9" s="197" t="s">
        <v>529</v>
      </c>
      <c r="E9" s="198">
        <v>1020031</v>
      </c>
      <c r="F9" s="199" t="s">
        <v>67</v>
      </c>
      <c r="G9" s="195" t="s">
        <v>567</v>
      </c>
      <c r="H9" s="194" t="s">
        <v>102</v>
      </c>
      <c r="I9" s="200">
        <v>0.79</v>
      </c>
      <c r="J9" s="201" t="s">
        <v>233</v>
      </c>
      <c r="K9" s="234">
        <v>4183722</v>
      </c>
      <c r="L9" s="202">
        <v>2091861</v>
      </c>
      <c r="M9" s="258">
        <v>2091861</v>
      </c>
      <c r="N9" s="236">
        <v>0.5</v>
      </c>
      <c r="O9" s="202"/>
      <c r="P9" s="202"/>
      <c r="Q9" s="204"/>
      <c r="R9" s="203"/>
      <c r="S9" s="203">
        <v>2091861</v>
      </c>
      <c r="T9" s="203"/>
      <c r="U9" s="203"/>
      <c r="V9" s="204"/>
      <c r="W9" s="204"/>
      <c r="X9" s="204"/>
      <c r="Y9" s="175" t="b">
        <f t="shared" si="0"/>
        <v>1</v>
      </c>
      <c r="Z9" s="191">
        <f t="shared" si="1"/>
        <v>0.5</v>
      </c>
      <c r="AA9" s="175" t="b">
        <f t="shared" si="2"/>
        <v>1</v>
      </c>
      <c r="AB9" s="192" t="b">
        <f t="shared" si="3"/>
        <v>1</v>
      </c>
    </row>
    <row r="10" spans="1:28" ht="30" customHeight="1" x14ac:dyDescent="0.25">
      <c r="A10" s="257">
        <v>8</v>
      </c>
      <c r="B10" s="195" t="s">
        <v>490</v>
      </c>
      <c r="C10" s="196" t="s">
        <v>189</v>
      </c>
      <c r="D10" s="197" t="s">
        <v>530</v>
      </c>
      <c r="E10" s="198">
        <v>1012113</v>
      </c>
      <c r="F10" s="199" t="s">
        <v>60</v>
      </c>
      <c r="G10" s="195" t="s">
        <v>569</v>
      </c>
      <c r="H10" s="194" t="s">
        <v>217</v>
      </c>
      <c r="I10" s="200">
        <v>6.2249999999999996</v>
      </c>
      <c r="J10" s="201" t="s">
        <v>230</v>
      </c>
      <c r="K10" s="234">
        <v>3999551</v>
      </c>
      <c r="L10" s="202">
        <v>1999775</v>
      </c>
      <c r="M10" s="258">
        <v>1999776</v>
      </c>
      <c r="N10" s="236">
        <v>0.5</v>
      </c>
      <c r="O10" s="187"/>
      <c r="P10" s="187"/>
      <c r="Q10" s="190"/>
      <c r="R10" s="188"/>
      <c r="S10" s="203">
        <v>1999775</v>
      </c>
      <c r="T10" s="188"/>
      <c r="U10" s="188"/>
      <c r="V10" s="190"/>
      <c r="W10" s="190"/>
      <c r="X10" s="190"/>
      <c r="Y10" s="175" t="b">
        <f t="shared" si="0"/>
        <v>1</v>
      </c>
      <c r="Z10" s="191">
        <f t="shared" si="1"/>
        <v>0.5</v>
      </c>
      <c r="AA10" s="175" t="b">
        <f t="shared" si="2"/>
        <v>1</v>
      </c>
      <c r="AB10" s="192" t="b">
        <f t="shared" si="3"/>
        <v>1</v>
      </c>
    </row>
    <row r="11" spans="1:28" ht="30" customHeight="1" x14ac:dyDescent="0.25">
      <c r="A11" s="268">
        <v>9</v>
      </c>
      <c r="B11" s="180" t="s">
        <v>491</v>
      </c>
      <c r="C11" s="181" t="s">
        <v>206</v>
      </c>
      <c r="D11" s="182" t="s">
        <v>531</v>
      </c>
      <c r="E11" s="183">
        <v>1016092</v>
      </c>
      <c r="F11" s="184" t="s">
        <v>256</v>
      </c>
      <c r="G11" s="180" t="s">
        <v>570</v>
      </c>
      <c r="H11" s="179" t="s">
        <v>102</v>
      </c>
      <c r="I11" s="185">
        <v>1.7549999999999999</v>
      </c>
      <c r="J11" s="186" t="s">
        <v>571</v>
      </c>
      <c r="K11" s="232">
        <v>5947301</v>
      </c>
      <c r="L11" s="187">
        <v>2973650</v>
      </c>
      <c r="M11" s="269">
        <v>2973651</v>
      </c>
      <c r="N11" s="235">
        <v>0.5</v>
      </c>
      <c r="O11" s="187"/>
      <c r="P11" s="187"/>
      <c r="Q11" s="190"/>
      <c r="R11" s="188"/>
      <c r="S11" s="188">
        <v>1774852</v>
      </c>
      <c r="T11" s="188">
        <v>1198798</v>
      </c>
      <c r="U11" s="188"/>
      <c r="V11" s="190"/>
      <c r="W11" s="190"/>
      <c r="X11" s="190"/>
      <c r="Y11" s="175" t="b">
        <f t="shared" si="0"/>
        <v>1</v>
      </c>
      <c r="Z11" s="191">
        <f t="shared" si="1"/>
        <v>0.5</v>
      </c>
      <c r="AA11" s="175" t="b">
        <f t="shared" si="2"/>
        <v>1</v>
      </c>
      <c r="AB11" s="192" t="b">
        <f t="shared" si="3"/>
        <v>1</v>
      </c>
    </row>
    <row r="12" spans="1:28" ht="30" customHeight="1" x14ac:dyDescent="0.25">
      <c r="A12" s="257">
        <v>10</v>
      </c>
      <c r="B12" s="195" t="s">
        <v>492</v>
      </c>
      <c r="C12" s="196" t="s">
        <v>189</v>
      </c>
      <c r="D12" s="197" t="s">
        <v>532</v>
      </c>
      <c r="E12" s="198">
        <v>1002043</v>
      </c>
      <c r="F12" s="199" t="s">
        <v>50</v>
      </c>
      <c r="G12" s="195" t="s">
        <v>572</v>
      </c>
      <c r="H12" s="194" t="s">
        <v>102</v>
      </c>
      <c r="I12" s="200">
        <v>0.76200000000000001</v>
      </c>
      <c r="J12" s="201" t="s">
        <v>463</v>
      </c>
      <c r="K12" s="234">
        <v>2640591</v>
      </c>
      <c r="L12" s="202">
        <v>1320295</v>
      </c>
      <c r="M12" s="258">
        <v>1320296</v>
      </c>
      <c r="N12" s="236">
        <v>0.5</v>
      </c>
      <c r="O12" s="202"/>
      <c r="P12" s="202"/>
      <c r="Q12" s="204"/>
      <c r="R12" s="203"/>
      <c r="S12" s="203">
        <v>1320295</v>
      </c>
      <c r="T12" s="203"/>
      <c r="U12" s="203"/>
      <c r="V12" s="204"/>
      <c r="W12" s="204"/>
      <c r="X12" s="204"/>
      <c r="Y12" s="175" t="b">
        <f t="shared" si="0"/>
        <v>1</v>
      </c>
      <c r="Z12" s="191">
        <f t="shared" si="1"/>
        <v>0.5</v>
      </c>
      <c r="AA12" s="175" t="b">
        <f t="shared" si="2"/>
        <v>1</v>
      </c>
      <c r="AB12" s="192" t="b">
        <f t="shared" si="3"/>
        <v>1</v>
      </c>
    </row>
    <row r="13" spans="1:28" ht="30" customHeight="1" x14ac:dyDescent="0.25">
      <c r="A13" s="257">
        <v>11</v>
      </c>
      <c r="B13" s="195" t="s">
        <v>493</v>
      </c>
      <c r="C13" s="196" t="s">
        <v>189</v>
      </c>
      <c r="D13" s="197" t="s">
        <v>129</v>
      </c>
      <c r="E13" s="198">
        <v>1009052</v>
      </c>
      <c r="F13" s="199" t="s">
        <v>57</v>
      </c>
      <c r="G13" s="195" t="s">
        <v>573</v>
      </c>
      <c r="H13" s="194" t="s">
        <v>217</v>
      </c>
      <c r="I13" s="200">
        <v>1.8979999999999999</v>
      </c>
      <c r="J13" s="201" t="s">
        <v>434</v>
      </c>
      <c r="K13" s="234">
        <v>2021382</v>
      </c>
      <c r="L13" s="202">
        <v>1010691</v>
      </c>
      <c r="M13" s="258">
        <v>1010691</v>
      </c>
      <c r="N13" s="236">
        <v>0.5</v>
      </c>
      <c r="O13" s="202"/>
      <c r="P13" s="202"/>
      <c r="Q13" s="204"/>
      <c r="R13" s="203"/>
      <c r="S13" s="203">
        <v>1010691</v>
      </c>
      <c r="T13" s="203"/>
      <c r="U13" s="203"/>
      <c r="V13" s="204"/>
      <c r="W13" s="204"/>
      <c r="X13" s="204"/>
      <c r="Y13" s="175" t="b">
        <f t="shared" si="0"/>
        <v>1</v>
      </c>
      <c r="Z13" s="191">
        <f t="shared" si="1"/>
        <v>0.5</v>
      </c>
      <c r="AA13" s="175" t="b">
        <f t="shared" si="2"/>
        <v>1</v>
      </c>
      <c r="AB13" s="192" t="b">
        <f t="shared" si="3"/>
        <v>1</v>
      </c>
    </row>
    <row r="14" spans="1:28" ht="30" customHeight="1" x14ac:dyDescent="0.25">
      <c r="A14" s="257">
        <v>12</v>
      </c>
      <c r="B14" s="195" t="s">
        <v>496</v>
      </c>
      <c r="C14" s="196" t="s">
        <v>189</v>
      </c>
      <c r="D14" s="197" t="s">
        <v>535</v>
      </c>
      <c r="E14" s="198">
        <v>1005042</v>
      </c>
      <c r="F14" s="199" t="s">
        <v>53</v>
      </c>
      <c r="G14" s="195" t="s">
        <v>576</v>
      </c>
      <c r="H14" s="194" t="s">
        <v>217</v>
      </c>
      <c r="I14" s="200">
        <v>7.84</v>
      </c>
      <c r="J14" s="201" t="s">
        <v>460</v>
      </c>
      <c r="K14" s="234">
        <v>3999587</v>
      </c>
      <c r="L14" s="202">
        <v>1999793</v>
      </c>
      <c r="M14" s="258">
        <v>1999794</v>
      </c>
      <c r="N14" s="236">
        <v>0.5</v>
      </c>
      <c r="O14" s="202"/>
      <c r="P14" s="202"/>
      <c r="Q14" s="204"/>
      <c r="R14" s="203"/>
      <c r="S14" s="203">
        <v>1999793</v>
      </c>
      <c r="T14" s="203"/>
      <c r="U14" s="203"/>
      <c r="V14" s="204"/>
      <c r="W14" s="204"/>
      <c r="X14" s="204"/>
      <c r="Y14" s="175" t="b">
        <f t="shared" si="0"/>
        <v>1</v>
      </c>
      <c r="Z14" s="191">
        <f t="shared" si="1"/>
        <v>0.5</v>
      </c>
      <c r="AA14" s="175" t="b">
        <f t="shared" si="2"/>
        <v>1</v>
      </c>
      <c r="AB14" s="192" t="b">
        <f t="shared" si="3"/>
        <v>1</v>
      </c>
    </row>
    <row r="15" spans="1:28" ht="30" customHeight="1" x14ac:dyDescent="0.25">
      <c r="A15" s="257">
        <v>13</v>
      </c>
      <c r="B15" s="195" t="s">
        <v>504</v>
      </c>
      <c r="C15" s="196" t="s">
        <v>189</v>
      </c>
      <c r="D15" s="197" t="s">
        <v>543</v>
      </c>
      <c r="E15" s="198">
        <v>1002062</v>
      </c>
      <c r="F15" s="199" t="s">
        <v>50</v>
      </c>
      <c r="G15" s="195" t="s">
        <v>587</v>
      </c>
      <c r="H15" s="194" t="s">
        <v>102</v>
      </c>
      <c r="I15" s="200">
        <v>2.1040000000000001</v>
      </c>
      <c r="J15" s="201" t="s">
        <v>245</v>
      </c>
      <c r="K15" s="234">
        <v>2005206</v>
      </c>
      <c r="L15" s="202">
        <v>1002603</v>
      </c>
      <c r="M15" s="258">
        <v>1002603</v>
      </c>
      <c r="N15" s="236">
        <v>0.5</v>
      </c>
      <c r="O15" s="202"/>
      <c r="P15" s="202"/>
      <c r="Q15" s="204"/>
      <c r="R15" s="203"/>
      <c r="S15" s="203">
        <v>1002603</v>
      </c>
      <c r="T15" s="203"/>
      <c r="U15" s="203"/>
      <c r="V15" s="204"/>
      <c r="W15" s="204"/>
      <c r="X15" s="204"/>
      <c r="Y15" s="175" t="b">
        <f t="shared" si="0"/>
        <v>1</v>
      </c>
      <c r="Z15" s="191">
        <f t="shared" si="1"/>
        <v>0.5</v>
      </c>
      <c r="AA15" s="175" t="b">
        <f t="shared" si="2"/>
        <v>1</v>
      </c>
      <c r="AB15" s="192" t="b">
        <f t="shared" si="3"/>
        <v>1</v>
      </c>
    </row>
    <row r="16" spans="1:28" ht="30" customHeight="1" x14ac:dyDescent="0.25">
      <c r="A16" s="257">
        <v>14</v>
      </c>
      <c r="B16" s="195" t="s">
        <v>495</v>
      </c>
      <c r="C16" s="196" t="s">
        <v>189</v>
      </c>
      <c r="D16" s="197" t="s">
        <v>534</v>
      </c>
      <c r="E16" s="198">
        <v>1016082</v>
      </c>
      <c r="F16" s="199" t="s">
        <v>256</v>
      </c>
      <c r="G16" s="195" t="s">
        <v>575</v>
      </c>
      <c r="H16" s="194" t="s">
        <v>102</v>
      </c>
      <c r="I16" s="200">
        <v>1.1639999999999999</v>
      </c>
      <c r="J16" s="201" t="s">
        <v>463</v>
      </c>
      <c r="K16" s="234">
        <v>1836338</v>
      </c>
      <c r="L16" s="202">
        <v>918169</v>
      </c>
      <c r="M16" s="258">
        <v>918169</v>
      </c>
      <c r="N16" s="236">
        <v>0.5</v>
      </c>
      <c r="O16" s="202"/>
      <c r="P16" s="202"/>
      <c r="Q16" s="204"/>
      <c r="R16" s="203"/>
      <c r="S16" s="203">
        <v>918169</v>
      </c>
      <c r="T16" s="203"/>
      <c r="U16" s="203"/>
      <c r="V16" s="204"/>
      <c r="W16" s="204"/>
      <c r="X16" s="204"/>
      <c r="Y16" s="175" t="b">
        <f t="shared" si="0"/>
        <v>1</v>
      </c>
      <c r="Z16" s="191">
        <f t="shared" si="1"/>
        <v>0.5</v>
      </c>
      <c r="AA16" s="175" t="b">
        <f t="shared" si="2"/>
        <v>1</v>
      </c>
      <c r="AB16" s="192" t="b">
        <f t="shared" si="3"/>
        <v>1</v>
      </c>
    </row>
    <row r="17" spans="1:28" ht="30" customHeight="1" x14ac:dyDescent="0.25">
      <c r="A17" s="257">
        <v>15</v>
      </c>
      <c r="B17" s="195" t="s">
        <v>505</v>
      </c>
      <c r="C17" s="196" t="s">
        <v>189</v>
      </c>
      <c r="D17" s="197" t="s">
        <v>544</v>
      </c>
      <c r="E17" s="198">
        <v>1004052</v>
      </c>
      <c r="F17" s="199" t="s">
        <v>52</v>
      </c>
      <c r="G17" s="195" t="s">
        <v>588</v>
      </c>
      <c r="H17" s="194" t="s">
        <v>217</v>
      </c>
      <c r="I17" s="200">
        <v>2.52</v>
      </c>
      <c r="J17" s="201" t="s">
        <v>430</v>
      </c>
      <c r="K17" s="234">
        <v>1927512</v>
      </c>
      <c r="L17" s="202">
        <v>963756</v>
      </c>
      <c r="M17" s="258">
        <v>963756</v>
      </c>
      <c r="N17" s="236">
        <v>0.5</v>
      </c>
      <c r="O17" s="202"/>
      <c r="P17" s="202"/>
      <c r="Q17" s="204"/>
      <c r="R17" s="203"/>
      <c r="S17" s="203">
        <v>963756</v>
      </c>
      <c r="T17" s="203"/>
      <c r="U17" s="203"/>
      <c r="V17" s="204"/>
      <c r="W17" s="204"/>
      <c r="X17" s="204"/>
      <c r="Y17" s="175" t="b">
        <f t="shared" si="0"/>
        <v>1</v>
      </c>
      <c r="Z17" s="191">
        <f t="shared" si="1"/>
        <v>0.5</v>
      </c>
      <c r="AA17" s="175" t="b">
        <f t="shared" si="2"/>
        <v>1</v>
      </c>
      <c r="AB17" s="192" t="b">
        <f t="shared" si="3"/>
        <v>1</v>
      </c>
    </row>
    <row r="18" spans="1:28" ht="30" customHeight="1" x14ac:dyDescent="0.25">
      <c r="A18" s="257">
        <v>16</v>
      </c>
      <c r="B18" s="199" t="s">
        <v>497</v>
      </c>
      <c r="C18" s="196" t="s">
        <v>189</v>
      </c>
      <c r="D18" s="197" t="s">
        <v>536</v>
      </c>
      <c r="E18" s="198">
        <v>1013032</v>
      </c>
      <c r="F18" s="199" t="s">
        <v>61</v>
      </c>
      <c r="G18" s="199" t="s">
        <v>577</v>
      </c>
      <c r="H18" s="260" t="s">
        <v>217</v>
      </c>
      <c r="I18" s="270">
        <v>5.2</v>
      </c>
      <c r="J18" s="271" t="s">
        <v>460</v>
      </c>
      <c r="K18" s="272">
        <v>3980526</v>
      </c>
      <c r="L18" s="273">
        <v>1990263</v>
      </c>
      <c r="M18" s="258">
        <v>1990263</v>
      </c>
      <c r="N18" s="274">
        <v>0.5</v>
      </c>
      <c r="O18" s="273"/>
      <c r="P18" s="273"/>
      <c r="Q18" s="275"/>
      <c r="R18" s="276"/>
      <c r="S18" s="276">
        <v>1990263</v>
      </c>
      <c r="T18" s="276"/>
      <c r="U18" s="276"/>
      <c r="V18" s="275"/>
      <c r="W18" s="275"/>
      <c r="X18" s="275"/>
      <c r="Y18" s="175" t="b">
        <f t="shared" si="0"/>
        <v>1</v>
      </c>
      <c r="Z18" s="191">
        <f t="shared" si="1"/>
        <v>0.5</v>
      </c>
      <c r="AA18" s="175" t="b">
        <f t="shared" si="2"/>
        <v>1</v>
      </c>
      <c r="AB18" s="192" t="b">
        <f t="shared" si="3"/>
        <v>1</v>
      </c>
    </row>
    <row r="19" spans="1:28" ht="30" customHeight="1" x14ac:dyDescent="0.25">
      <c r="A19" s="257">
        <v>17</v>
      </c>
      <c r="B19" s="195" t="s">
        <v>498</v>
      </c>
      <c r="C19" s="196" t="s">
        <v>189</v>
      </c>
      <c r="D19" s="197" t="s">
        <v>537</v>
      </c>
      <c r="E19" s="198">
        <v>1011033</v>
      </c>
      <c r="F19" s="199" t="s">
        <v>59</v>
      </c>
      <c r="G19" s="195" t="s">
        <v>578</v>
      </c>
      <c r="H19" s="194" t="s">
        <v>96</v>
      </c>
      <c r="I19" s="200">
        <v>0.43</v>
      </c>
      <c r="J19" s="201" t="s">
        <v>463</v>
      </c>
      <c r="K19" s="234">
        <v>3827765</v>
      </c>
      <c r="L19" s="202">
        <v>1913882</v>
      </c>
      <c r="M19" s="258">
        <v>1913883</v>
      </c>
      <c r="N19" s="236">
        <v>0.5</v>
      </c>
      <c r="O19" s="202"/>
      <c r="P19" s="202"/>
      <c r="Q19" s="204"/>
      <c r="R19" s="203"/>
      <c r="S19" s="203">
        <v>1913882</v>
      </c>
      <c r="T19" s="203"/>
      <c r="U19" s="203"/>
      <c r="V19" s="204"/>
      <c r="W19" s="204"/>
      <c r="X19" s="204"/>
      <c r="Y19" s="175" t="b">
        <f t="shared" si="0"/>
        <v>1</v>
      </c>
      <c r="Z19" s="191">
        <f t="shared" si="1"/>
        <v>0.5</v>
      </c>
      <c r="AA19" s="175" t="b">
        <f t="shared" si="2"/>
        <v>1</v>
      </c>
      <c r="AB19" s="192" t="b">
        <f t="shared" si="3"/>
        <v>1</v>
      </c>
    </row>
    <row r="20" spans="1:28" ht="30" customHeight="1" x14ac:dyDescent="0.25">
      <c r="A20" s="257">
        <v>18</v>
      </c>
      <c r="B20" s="195" t="s">
        <v>499</v>
      </c>
      <c r="C20" s="196" t="s">
        <v>189</v>
      </c>
      <c r="D20" s="197" t="s">
        <v>538</v>
      </c>
      <c r="E20" s="198">
        <v>1014023</v>
      </c>
      <c r="F20" s="199" t="s">
        <v>62</v>
      </c>
      <c r="G20" s="195" t="s">
        <v>579</v>
      </c>
      <c r="H20" s="194" t="s">
        <v>102</v>
      </c>
      <c r="I20" s="200">
        <v>2.0750000000000002</v>
      </c>
      <c r="J20" s="201" t="s">
        <v>580</v>
      </c>
      <c r="K20" s="234">
        <v>3785559</v>
      </c>
      <c r="L20" s="202">
        <v>1892779</v>
      </c>
      <c r="M20" s="258">
        <v>1892780</v>
      </c>
      <c r="N20" s="236">
        <v>0.5</v>
      </c>
      <c r="O20" s="202"/>
      <c r="P20" s="202"/>
      <c r="Q20" s="204"/>
      <c r="R20" s="203"/>
      <c r="S20" s="203">
        <v>1892779</v>
      </c>
      <c r="T20" s="203"/>
      <c r="U20" s="203"/>
      <c r="V20" s="204"/>
      <c r="W20" s="204"/>
      <c r="X20" s="204"/>
      <c r="Y20" s="175" t="b">
        <f t="shared" si="0"/>
        <v>1</v>
      </c>
      <c r="Z20" s="191">
        <f t="shared" si="1"/>
        <v>0.5</v>
      </c>
      <c r="AA20" s="175" t="b">
        <f t="shared" si="2"/>
        <v>1</v>
      </c>
      <c r="AB20" s="192" t="b">
        <f t="shared" si="3"/>
        <v>1</v>
      </c>
    </row>
    <row r="21" spans="1:28" ht="30" customHeight="1" x14ac:dyDescent="0.25">
      <c r="A21" s="257">
        <v>19</v>
      </c>
      <c r="B21" s="195" t="s">
        <v>500</v>
      </c>
      <c r="C21" s="196" t="s">
        <v>189</v>
      </c>
      <c r="D21" s="197" t="s">
        <v>539</v>
      </c>
      <c r="E21" s="198">
        <v>1018032</v>
      </c>
      <c r="F21" s="199" t="s">
        <v>65</v>
      </c>
      <c r="G21" s="195" t="s">
        <v>581</v>
      </c>
      <c r="H21" s="194" t="s">
        <v>217</v>
      </c>
      <c r="I21" s="200">
        <v>2.2400000000000002</v>
      </c>
      <c r="J21" s="201" t="s">
        <v>460</v>
      </c>
      <c r="K21" s="234">
        <v>3717060</v>
      </c>
      <c r="L21" s="202">
        <v>1858530</v>
      </c>
      <c r="M21" s="258">
        <v>1858530</v>
      </c>
      <c r="N21" s="236">
        <v>0.5</v>
      </c>
      <c r="O21" s="202"/>
      <c r="P21" s="202"/>
      <c r="Q21" s="204"/>
      <c r="R21" s="203"/>
      <c r="S21" s="203">
        <v>1858530</v>
      </c>
      <c r="T21" s="203"/>
      <c r="U21" s="203"/>
      <c r="V21" s="204"/>
      <c r="W21" s="204"/>
      <c r="X21" s="204"/>
      <c r="Y21" s="175" t="b">
        <f t="shared" si="0"/>
        <v>1</v>
      </c>
      <c r="Z21" s="191">
        <f t="shared" si="1"/>
        <v>0.5</v>
      </c>
      <c r="AA21" s="175" t="b">
        <f t="shared" si="2"/>
        <v>1</v>
      </c>
      <c r="AB21" s="192" t="b">
        <f t="shared" si="3"/>
        <v>1</v>
      </c>
    </row>
    <row r="22" spans="1:28" ht="30" customHeight="1" x14ac:dyDescent="0.25">
      <c r="A22" s="257">
        <v>20</v>
      </c>
      <c r="B22" s="195" t="s">
        <v>502</v>
      </c>
      <c r="C22" s="196" t="s">
        <v>189</v>
      </c>
      <c r="D22" s="197" t="s">
        <v>541</v>
      </c>
      <c r="E22" s="198">
        <v>1010022</v>
      </c>
      <c r="F22" s="199" t="s">
        <v>58</v>
      </c>
      <c r="G22" s="195" t="s">
        <v>584</v>
      </c>
      <c r="H22" s="194" t="s">
        <v>217</v>
      </c>
      <c r="I22" s="200">
        <v>2.165</v>
      </c>
      <c r="J22" s="201" t="s">
        <v>245</v>
      </c>
      <c r="K22" s="234">
        <v>2525471</v>
      </c>
      <c r="L22" s="202">
        <v>1262735</v>
      </c>
      <c r="M22" s="258">
        <v>1262736</v>
      </c>
      <c r="N22" s="236">
        <v>0.5</v>
      </c>
      <c r="O22" s="202"/>
      <c r="P22" s="202"/>
      <c r="Q22" s="204"/>
      <c r="R22" s="203"/>
      <c r="S22" s="203">
        <v>1262735</v>
      </c>
      <c r="T22" s="203"/>
      <c r="U22" s="203"/>
      <c r="V22" s="204"/>
      <c r="W22" s="204"/>
      <c r="X22" s="204"/>
      <c r="Y22" s="175" t="b">
        <f t="shared" si="0"/>
        <v>1</v>
      </c>
      <c r="Z22" s="191">
        <f t="shared" si="1"/>
        <v>0.5</v>
      </c>
      <c r="AA22" s="175" t="b">
        <f t="shared" si="2"/>
        <v>1</v>
      </c>
      <c r="AB22" s="192" t="b">
        <f t="shared" si="3"/>
        <v>1</v>
      </c>
    </row>
    <row r="23" spans="1:28" ht="30" customHeight="1" x14ac:dyDescent="0.25">
      <c r="A23" s="257">
        <v>21</v>
      </c>
      <c r="B23" s="195" t="s">
        <v>503</v>
      </c>
      <c r="C23" s="196" t="s">
        <v>189</v>
      </c>
      <c r="D23" s="197" t="s">
        <v>542</v>
      </c>
      <c r="E23" s="198">
        <v>1005072</v>
      </c>
      <c r="F23" s="199" t="s">
        <v>53</v>
      </c>
      <c r="G23" s="195" t="s">
        <v>585</v>
      </c>
      <c r="H23" s="194" t="s">
        <v>217</v>
      </c>
      <c r="I23" s="200">
        <v>2.98</v>
      </c>
      <c r="J23" s="201" t="s">
        <v>586</v>
      </c>
      <c r="K23" s="234">
        <v>2500000</v>
      </c>
      <c r="L23" s="202">
        <v>1250000</v>
      </c>
      <c r="M23" s="258">
        <v>1250000</v>
      </c>
      <c r="N23" s="236">
        <v>0.5</v>
      </c>
      <c r="O23" s="202"/>
      <c r="P23" s="202"/>
      <c r="Q23" s="204"/>
      <c r="R23" s="203"/>
      <c r="S23" s="203">
        <v>1250000</v>
      </c>
      <c r="T23" s="203"/>
      <c r="U23" s="203"/>
      <c r="V23" s="204"/>
      <c r="W23" s="204"/>
      <c r="X23" s="204"/>
      <c r="Y23" s="175" t="b">
        <f t="shared" si="0"/>
        <v>1</v>
      </c>
      <c r="Z23" s="191">
        <f t="shared" si="1"/>
        <v>0.5</v>
      </c>
      <c r="AA23" s="175" t="b">
        <f t="shared" si="2"/>
        <v>1</v>
      </c>
      <c r="AB23" s="192" t="b">
        <f t="shared" si="3"/>
        <v>1</v>
      </c>
    </row>
    <row r="24" spans="1:28" ht="30" customHeight="1" x14ac:dyDescent="0.25">
      <c r="A24" s="257">
        <v>22</v>
      </c>
      <c r="B24" s="195" t="s">
        <v>506</v>
      </c>
      <c r="C24" s="196" t="s">
        <v>189</v>
      </c>
      <c r="D24" s="197" t="s">
        <v>545</v>
      </c>
      <c r="E24" s="198">
        <v>1009062</v>
      </c>
      <c r="F24" s="199" t="s">
        <v>57</v>
      </c>
      <c r="G24" s="195" t="s">
        <v>589</v>
      </c>
      <c r="H24" s="194" t="s">
        <v>102</v>
      </c>
      <c r="I24" s="200">
        <v>0.80100000000000005</v>
      </c>
      <c r="J24" s="201" t="s">
        <v>233</v>
      </c>
      <c r="K24" s="234">
        <v>1912281</v>
      </c>
      <c r="L24" s="202">
        <v>956140</v>
      </c>
      <c r="M24" s="258">
        <v>956141</v>
      </c>
      <c r="N24" s="236">
        <v>0.5</v>
      </c>
      <c r="O24" s="187"/>
      <c r="P24" s="187"/>
      <c r="Q24" s="190"/>
      <c r="R24" s="188"/>
      <c r="S24" s="277">
        <v>956140</v>
      </c>
      <c r="T24" s="188"/>
      <c r="U24" s="188"/>
      <c r="V24" s="190"/>
      <c r="W24" s="190"/>
      <c r="X24" s="190"/>
      <c r="Y24" s="175" t="b">
        <f t="shared" si="0"/>
        <v>1</v>
      </c>
      <c r="Z24" s="191">
        <f t="shared" si="1"/>
        <v>0.5</v>
      </c>
      <c r="AA24" s="175" t="b">
        <f t="shared" si="2"/>
        <v>1</v>
      </c>
      <c r="AB24" s="192" t="b">
        <f t="shared" si="3"/>
        <v>1</v>
      </c>
    </row>
    <row r="25" spans="1:28" ht="30" customHeight="1" x14ac:dyDescent="0.25">
      <c r="A25" s="257">
        <v>23</v>
      </c>
      <c r="B25" s="195" t="s">
        <v>507</v>
      </c>
      <c r="C25" s="196" t="s">
        <v>189</v>
      </c>
      <c r="D25" s="197" t="s">
        <v>546</v>
      </c>
      <c r="E25" s="198">
        <v>1014082</v>
      </c>
      <c r="F25" s="199" t="s">
        <v>62</v>
      </c>
      <c r="G25" s="195" t="s">
        <v>590</v>
      </c>
      <c r="H25" s="194" t="s">
        <v>96</v>
      </c>
      <c r="I25" s="200">
        <v>0.69850000000000001</v>
      </c>
      <c r="J25" s="201" t="s">
        <v>218</v>
      </c>
      <c r="K25" s="234">
        <v>1871659</v>
      </c>
      <c r="L25" s="202">
        <v>935829</v>
      </c>
      <c r="M25" s="258">
        <v>935830</v>
      </c>
      <c r="N25" s="236">
        <v>0.5</v>
      </c>
      <c r="O25" s="202"/>
      <c r="P25" s="202"/>
      <c r="Q25" s="204"/>
      <c r="R25" s="203"/>
      <c r="S25" s="203">
        <v>935829</v>
      </c>
      <c r="T25" s="203"/>
      <c r="U25" s="203"/>
      <c r="V25" s="204"/>
      <c r="W25" s="204"/>
      <c r="X25" s="204"/>
      <c r="Y25" s="175" t="b">
        <f t="shared" si="0"/>
        <v>1</v>
      </c>
      <c r="Z25" s="191">
        <f t="shared" si="1"/>
        <v>0.5</v>
      </c>
      <c r="AA25" s="175" t="b">
        <f t="shared" si="2"/>
        <v>1</v>
      </c>
      <c r="AB25" s="192" t="b">
        <f t="shared" si="3"/>
        <v>1</v>
      </c>
    </row>
    <row r="26" spans="1:28" ht="30" customHeight="1" x14ac:dyDescent="0.25">
      <c r="A26" s="257">
        <v>24</v>
      </c>
      <c r="B26" s="195" t="s">
        <v>508</v>
      </c>
      <c r="C26" s="196" t="s">
        <v>189</v>
      </c>
      <c r="D26" s="197" t="s">
        <v>547</v>
      </c>
      <c r="E26" s="198">
        <v>1015022</v>
      </c>
      <c r="F26" s="199" t="s">
        <v>63</v>
      </c>
      <c r="G26" s="195" t="s">
        <v>591</v>
      </c>
      <c r="H26" s="194" t="s">
        <v>102</v>
      </c>
      <c r="I26" s="200">
        <v>0.77</v>
      </c>
      <c r="J26" s="201" t="s">
        <v>592</v>
      </c>
      <c r="K26" s="234">
        <v>1856937</v>
      </c>
      <c r="L26" s="202">
        <v>928468</v>
      </c>
      <c r="M26" s="258">
        <v>928469</v>
      </c>
      <c r="N26" s="236">
        <v>0.5</v>
      </c>
      <c r="O26" s="187"/>
      <c r="P26" s="187"/>
      <c r="Q26" s="190"/>
      <c r="R26" s="188"/>
      <c r="S26" s="277">
        <v>928468</v>
      </c>
      <c r="T26" s="188"/>
      <c r="U26" s="188"/>
      <c r="V26" s="190"/>
      <c r="W26" s="190"/>
      <c r="X26" s="190"/>
      <c r="Y26" s="175" t="b">
        <f t="shared" si="0"/>
        <v>1</v>
      </c>
      <c r="Z26" s="191">
        <f t="shared" si="1"/>
        <v>0.5</v>
      </c>
      <c r="AA26" s="175" t="b">
        <f t="shared" si="2"/>
        <v>1</v>
      </c>
      <c r="AB26" s="192" t="b">
        <f t="shared" si="3"/>
        <v>1</v>
      </c>
    </row>
    <row r="27" spans="1:28" ht="30" customHeight="1" x14ac:dyDescent="0.25">
      <c r="A27" s="257">
        <v>25</v>
      </c>
      <c r="B27" s="195" t="s">
        <v>509</v>
      </c>
      <c r="C27" s="196" t="s">
        <v>189</v>
      </c>
      <c r="D27" s="197" t="s">
        <v>548</v>
      </c>
      <c r="E27" s="198">
        <v>1003052</v>
      </c>
      <c r="F27" s="199" t="s">
        <v>51</v>
      </c>
      <c r="G27" s="195" t="s">
        <v>593</v>
      </c>
      <c r="H27" s="194" t="s">
        <v>102</v>
      </c>
      <c r="I27" s="200">
        <v>1.7789999999999999</v>
      </c>
      <c r="J27" s="201" t="s">
        <v>594</v>
      </c>
      <c r="K27" s="234">
        <v>1809915</v>
      </c>
      <c r="L27" s="202">
        <v>904957</v>
      </c>
      <c r="M27" s="258">
        <v>904958</v>
      </c>
      <c r="N27" s="236">
        <v>0.5</v>
      </c>
      <c r="O27" s="202"/>
      <c r="P27" s="202"/>
      <c r="Q27" s="204"/>
      <c r="R27" s="203"/>
      <c r="S27" s="203">
        <v>904957</v>
      </c>
      <c r="T27" s="203"/>
      <c r="U27" s="203"/>
      <c r="V27" s="204"/>
      <c r="W27" s="204"/>
      <c r="X27" s="204"/>
      <c r="Y27" s="175" t="b">
        <f t="shared" si="0"/>
        <v>1</v>
      </c>
      <c r="Z27" s="191">
        <f t="shared" si="1"/>
        <v>0.5</v>
      </c>
      <c r="AA27" s="175" t="b">
        <f t="shared" si="2"/>
        <v>1</v>
      </c>
      <c r="AB27" s="192" t="b">
        <f t="shared" si="3"/>
        <v>1</v>
      </c>
    </row>
    <row r="28" spans="1:28" ht="30" customHeight="1" x14ac:dyDescent="0.25">
      <c r="A28" s="257">
        <v>26</v>
      </c>
      <c r="B28" s="195" t="s">
        <v>511</v>
      </c>
      <c r="C28" s="196" t="s">
        <v>189</v>
      </c>
      <c r="D28" s="197" t="s">
        <v>550</v>
      </c>
      <c r="E28" s="198">
        <v>1017072</v>
      </c>
      <c r="F28" s="199" t="s">
        <v>375</v>
      </c>
      <c r="G28" s="195" t="s">
        <v>617</v>
      </c>
      <c r="H28" s="194" t="s">
        <v>102</v>
      </c>
      <c r="I28" s="200">
        <v>0.71099999999999997</v>
      </c>
      <c r="J28" s="201" t="s">
        <v>233</v>
      </c>
      <c r="K28" s="234">
        <v>1343000</v>
      </c>
      <c r="L28" s="202">
        <v>671500</v>
      </c>
      <c r="M28" s="258">
        <v>671500</v>
      </c>
      <c r="N28" s="236">
        <v>0.5</v>
      </c>
      <c r="O28" s="202"/>
      <c r="P28" s="202"/>
      <c r="Q28" s="204"/>
      <c r="R28" s="203"/>
      <c r="S28" s="203">
        <v>671500</v>
      </c>
      <c r="T28" s="203"/>
      <c r="U28" s="203"/>
      <c r="V28" s="204"/>
      <c r="W28" s="204"/>
      <c r="X28" s="204"/>
      <c r="Y28" s="175" t="b">
        <f t="shared" si="0"/>
        <v>1</v>
      </c>
      <c r="Z28" s="191">
        <f t="shared" si="1"/>
        <v>0.5</v>
      </c>
      <c r="AA28" s="175" t="b">
        <f t="shared" si="2"/>
        <v>1</v>
      </c>
      <c r="AB28" s="192" t="b">
        <f t="shared" si="3"/>
        <v>1</v>
      </c>
    </row>
    <row r="29" spans="1:28" ht="30" customHeight="1" x14ac:dyDescent="0.25">
      <c r="A29" s="257">
        <v>27</v>
      </c>
      <c r="B29" s="195" t="s">
        <v>512</v>
      </c>
      <c r="C29" s="196" t="s">
        <v>189</v>
      </c>
      <c r="D29" s="197" t="s">
        <v>551</v>
      </c>
      <c r="E29" s="198">
        <v>1005022</v>
      </c>
      <c r="F29" s="199" t="s">
        <v>53</v>
      </c>
      <c r="G29" s="195" t="s">
        <v>595</v>
      </c>
      <c r="H29" s="194" t="s">
        <v>102</v>
      </c>
      <c r="I29" s="200">
        <v>0.999</v>
      </c>
      <c r="J29" s="201" t="s">
        <v>230</v>
      </c>
      <c r="K29" s="234">
        <v>936462</v>
      </c>
      <c r="L29" s="202">
        <v>468231</v>
      </c>
      <c r="M29" s="258">
        <v>468231</v>
      </c>
      <c r="N29" s="236">
        <v>0.5</v>
      </c>
      <c r="O29" s="202"/>
      <c r="P29" s="202"/>
      <c r="Q29" s="204"/>
      <c r="R29" s="203"/>
      <c r="S29" s="203">
        <v>468231</v>
      </c>
      <c r="T29" s="203"/>
      <c r="U29" s="203"/>
      <c r="V29" s="204"/>
      <c r="W29" s="204"/>
      <c r="X29" s="204"/>
      <c r="Y29" s="175" t="b">
        <f t="shared" si="0"/>
        <v>1</v>
      </c>
      <c r="Z29" s="191">
        <f t="shared" si="1"/>
        <v>0.5</v>
      </c>
      <c r="AA29" s="175" t="b">
        <f t="shared" si="2"/>
        <v>1</v>
      </c>
      <c r="AB29" s="192" t="b">
        <f t="shared" si="3"/>
        <v>1</v>
      </c>
    </row>
    <row r="30" spans="1:28" ht="30" customHeight="1" x14ac:dyDescent="0.25">
      <c r="A30" s="257">
        <v>28</v>
      </c>
      <c r="B30" s="195" t="s">
        <v>513</v>
      </c>
      <c r="C30" s="196" t="s">
        <v>189</v>
      </c>
      <c r="D30" s="197" t="s">
        <v>552</v>
      </c>
      <c r="E30" s="198">
        <v>1002113</v>
      </c>
      <c r="F30" s="199" t="s">
        <v>50</v>
      </c>
      <c r="G30" s="195" t="s">
        <v>596</v>
      </c>
      <c r="H30" s="194" t="s">
        <v>102</v>
      </c>
      <c r="I30" s="200">
        <v>0.35499999999999998</v>
      </c>
      <c r="J30" s="201" t="s">
        <v>313</v>
      </c>
      <c r="K30" s="234">
        <v>909338</v>
      </c>
      <c r="L30" s="202">
        <v>454669</v>
      </c>
      <c r="M30" s="258">
        <v>454669</v>
      </c>
      <c r="N30" s="236">
        <v>0.5</v>
      </c>
      <c r="O30" s="202"/>
      <c r="P30" s="202"/>
      <c r="Q30" s="204"/>
      <c r="R30" s="203"/>
      <c r="S30" s="203">
        <v>454669</v>
      </c>
      <c r="T30" s="203"/>
      <c r="U30" s="203"/>
      <c r="V30" s="204"/>
      <c r="W30" s="204"/>
      <c r="X30" s="204"/>
      <c r="Y30" s="175" t="b">
        <f t="shared" si="0"/>
        <v>1</v>
      </c>
      <c r="Z30" s="191">
        <f t="shared" si="1"/>
        <v>0.5</v>
      </c>
      <c r="AA30" s="175" t="b">
        <f t="shared" si="2"/>
        <v>1</v>
      </c>
      <c r="AB30" s="192" t="b">
        <f t="shared" si="3"/>
        <v>1</v>
      </c>
    </row>
    <row r="31" spans="1:28" ht="30" customHeight="1" x14ac:dyDescent="0.25">
      <c r="A31" s="257">
        <v>29</v>
      </c>
      <c r="B31" s="195" t="s">
        <v>514</v>
      </c>
      <c r="C31" s="196" t="s">
        <v>189</v>
      </c>
      <c r="D31" s="197" t="s">
        <v>553</v>
      </c>
      <c r="E31" s="198">
        <v>1013062</v>
      </c>
      <c r="F31" s="199" t="s">
        <v>61</v>
      </c>
      <c r="G31" s="195" t="s">
        <v>597</v>
      </c>
      <c r="H31" s="194" t="s">
        <v>102</v>
      </c>
      <c r="I31" s="200">
        <v>1.161</v>
      </c>
      <c r="J31" s="201" t="s">
        <v>598</v>
      </c>
      <c r="K31" s="234">
        <v>863675</v>
      </c>
      <c r="L31" s="202">
        <v>431837</v>
      </c>
      <c r="M31" s="258">
        <v>431838</v>
      </c>
      <c r="N31" s="236">
        <v>0.5</v>
      </c>
      <c r="O31" s="202"/>
      <c r="P31" s="202"/>
      <c r="Q31" s="204"/>
      <c r="R31" s="203"/>
      <c r="S31" s="203">
        <v>431837</v>
      </c>
      <c r="T31" s="203"/>
      <c r="U31" s="203"/>
      <c r="V31" s="204"/>
      <c r="W31" s="204"/>
      <c r="X31" s="204"/>
      <c r="Y31" s="175" t="b">
        <f t="shared" si="0"/>
        <v>1</v>
      </c>
      <c r="Z31" s="191">
        <f t="shared" si="1"/>
        <v>0.5</v>
      </c>
      <c r="AA31" s="175" t="b">
        <f t="shared" si="2"/>
        <v>1</v>
      </c>
      <c r="AB31" s="192" t="b">
        <f t="shared" si="3"/>
        <v>1</v>
      </c>
    </row>
    <row r="32" spans="1:28" ht="30" customHeight="1" x14ac:dyDescent="0.25">
      <c r="A32" s="257">
        <v>30</v>
      </c>
      <c r="B32" s="195" t="s">
        <v>515</v>
      </c>
      <c r="C32" s="196" t="s">
        <v>189</v>
      </c>
      <c r="D32" s="197" t="s">
        <v>554</v>
      </c>
      <c r="E32" s="198">
        <v>1013052</v>
      </c>
      <c r="F32" s="199" t="s">
        <v>61</v>
      </c>
      <c r="G32" s="195" t="s">
        <v>599</v>
      </c>
      <c r="H32" s="194" t="s">
        <v>217</v>
      </c>
      <c r="I32" s="200">
        <v>1.83</v>
      </c>
      <c r="J32" s="201" t="s">
        <v>313</v>
      </c>
      <c r="K32" s="234">
        <v>607488</v>
      </c>
      <c r="L32" s="202">
        <v>303744</v>
      </c>
      <c r="M32" s="258">
        <v>303744</v>
      </c>
      <c r="N32" s="236">
        <v>0.5</v>
      </c>
      <c r="O32" s="202"/>
      <c r="P32" s="202"/>
      <c r="Q32" s="204"/>
      <c r="R32" s="203"/>
      <c r="S32" s="203">
        <v>303744</v>
      </c>
      <c r="T32" s="203"/>
      <c r="U32" s="203"/>
      <c r="V32" s="204"/>
      <c r="W32" s="204"/>
      <c r="X32" s="204"/>
      <c r="Y32" s="175" t="b">
        <f t="shared" si="0"/>
        <v>1</v>
      </c>
      <c r="Z32" s="191">
        <f t="shared" si="1"/>
        <v>0.5</v>
      </c>
      <c r="AA32" s="175" t="b">
        <f t="shared" si="2"/>
        <v>1</v>
      </c>
      <c r="AB32" s="192" t="b">
        <f t="shared" si="3"/>
        <v>1</v>
      </c>
    </row>
    <row r="33" spans="1:28" ht="30" customHeight="1" x14ac:dyDescent="0.25">
      <c r="A33" s="257">
        <v>31</v>
      </c>
      <c r="B33" s="195" t="s">
        <v>516</v>
      </c>
      <c r="C33" s="196" t="s">
        <v>189</v>
      </c>
      <c r="D33" s="197" t="s">
        <v>555</v>
      </c>
      <c r="E33" s="198">
        <v>1017032</v>
      </c>
      <c r="F33" s="199" t="s">
        <v>375</v>
      </c>
      <c r="G33" s="195" t="s">
        <v>618</v>
      </c>
      <c r="H33" s="194" t="s">
        <v>102</v>
      </c>
      <c r="I33" s="200">
        <v>0.44500000000000001</v>
      </c>
      <c r="J33" s="201" t="s">
        <v>600</v>
      </c>
      <c r="K33" s="234">
        <v>595996</v>
      </c>
      <c r="L33" s="202">
        <v>297998</v>
      </c>
      <c r="M33" s="258">
        <v>297998</v>
      </c>
      <c r="N33" s="236">
        <v>0.5</v>
      </c>
      <c r="O33" s="202"/>
      <c r="P33" s="202"/>
      <c r="Q33" s="204"/>
      <c r="R33" s="203"/>
      <c r="S33" s="203">
        <v>297998</v>
      </c>
      <c r="T33" s="203"/>
      <c r="U33" s="203"/>
      <c r="V33" s="204"/>
      <c r="W33" s="204"/>
      <c r="X33" s="204"/>
      <c r="Y33" s="175" t="b">
        <f t="shared" si="0"/>
        <v>1</v>
      </c>
      <c r="Z33" s="191">
        <f t="shared" si="1"/>
        <v>0.5</v>
      </c>
      <c r="AA33" s="175" t="b">
        <f t="shared" si="2"/>
        <v>1</v>
      </c>
      <c r="AB33" s="192" t="b">
        <f t="shared" si="3"/>
        <v>1</v>
      </c>
    </row>
    <row r="34" spans="1:28" s="166" customFormat="1" ht="30" customHeight="1" x14ac:dyDescent="0.25">
      <c r="A34" s="268">
        <v>32</v>
      </c>
      <c r="B34" s="180" t="s">
        <v>517</v>
      </c>
      <c r="C34" s="181" t="s">
        <v>206</v>
      </c>
      <c r="D34" s="182" t="s">
        <v>556</v>
      </c>
      <c r="E34" s="183">
        <v>1006073</v>
      </c>
      <c r="F34" s="184" t="s">
        <v>54</v>
      </c>
      <c r="G34" s="180" t="s">
        <v>601</v>
      </c>
      <c r="H34" s="179" t="s">
        <v>102</v>
      </c>
      <c r="I34" s="185">
        <v>0.96099999999999997</v>
      </c>
      <c r="J34" s="186" t="s">
        <v>602</v>
      </c>
      <c r="K34" s="232">
        <v>3001200</v>
      </c>
      <c r="L34" s="187">
        <v>1500600</v>
      </c>
      <c r="M34" s="269">
        <v>1500600</v>
      </c>
      <c r="N34" s="235">
        <v>0.5</v>
      </c>
      <c r="O34" s="187"/>
      <c r="P34" s="187"/>
      <c r="Q34" s="190"/>
      <c r="R34" s="188"/>
      <c r="S34" s="188">
        <v>184500</v>
      </c>
      <c r="T34" s="188">
        <v>904050</v>
      </c>
      <c r="U34" s="188">
        <v>412050</v>
      </c>
      <c r="V34" s="190"/>
      <c r="W34" s="190"/>
      <c r="X34" s="190"/>
      <c r="Y34" s="175" t="b">
        <f t="shared" si="0"/>
        <v>1</v>
      </c>
      <c r="Z34" s="191">
        <f t="shared" si="1"/>
        <v>0.5</v>
      </c>
      <c r="AA34" s="175" t="b">
        <f t="shared" si="2"/>
        <v>1</v>
      </c>
      <c r="AB34" s="192" t="b">
        <f t="shared" si="3"/>
        <v>1</v>
      </c>
    </row>
    <row r="35" spans="1:28" s="166" customFormat="1" ht="47.25" customHeight="1" x14ac:dyDescent="0.25">
      <c r="A35" s="268">
        <v>33</v>
      </c>
      <c r="B35" s="180" t="s">
        <v>519</v>
      </c>
      <c r="C35" s="181" t="s">
        <v>206</v>
      </c>
      <c r="D35" s="182" t="s">
        <v>557</v>
      </c>
      <c r="E35" s="183">
        <v>1017093</v>
      </c>
      <c r="F35" s="184" t="s">
        <v>375</v>
      </c>
      <c r="G35" s="180" t="s">
        <v>619</v>
      </c>
      <c r="H35" s="179" t="s">
        <v>102</v>
      </c>
      <c r="I35" s="185">
        <v>0.59599999999999997</v>
      </c>
      <c r="J35" s="186" t="s">
        <v>630</v>
      </c>
      <c r="K35" s="232">
        <v>6896244</v>
      </c>
      <c r="L35" s="187">
        <v>3448122</v>
      </c>
      <c r="M35" s="269">
        <v>3448122</v>
      </c>
      <c r="N35" s="235">
        <v>0.5</v>
      </c>
      <c r="O35" s="187"/>
      <c r="P35" s="187"/>
      <c r="Q35" s="190"/>
      <c r="R35" s="188"/>
      <c r="S35" s="188">
        <v>848613</v>
      </c>
      <c r="T35" s="188">
        <v>1678782</v>
      </c>
      <c r="U35" s="188">
        <v>920727</v>
      </c>
      <c r="V35" s="190"/>
      <c r="W35" s="190"/>
      <c r="X35" s="190"/>
      <c r="Y35" s="175" t="b">
        <f t="shared" si="0"/>
        <v>1</v>
      </c>
      <c r="Z35" s="191">
        <f t="shared" si="1"/>
        <v>0.5</v>
      </c>
      <c r="AA35" s="175" t="b">
        <f t="shared" si="2"/>
        <v>1</v>
      </c>
      <c r="AB35" s="192" t="b">
        <f t="shared" si="3"/>
        <v>1</v>
      </c>
    </row>
    <row r="36" spans="1:28" s="166" customFormat="1" ht="30" customHeight="1" x14ac:dyDescent="0.25">
      <c r="A36" s="268">
        <v>34</v>
      </c>
      <c r="B36" s="180" t="s">
        <v>520</v>
      </c>
      <c r="C36" s="181" t="s">
        <v>206</v>
      </c>
      <c r="D36" s="182" t="s">
        <v>558</v>
      </c>
      <c r="E36" s="183">
        <v>1005011</v>
      </c>
      <c r="F36" s="184" t="s">
        <v>53</v>
      </c>
      <c r="G36" s="180" t="s">
        <v>605</v>
      </c>
      <c r="H36" s="179" t="s">
        <v>96</v>
      </c>
      <c r="I36" s="185">
        <v>0.72199999999999998</v>
      </c>
      <c r="J36" s="186" t="s">
        <v>606</v>
      </c>
      <c r="K36" s="232">
        <v>4500000</v>
      </c>
      <c r="L36" s="187">
        <v>2250000</v>
      </c>
      <c r="M36" s="269">
        <v>2250000</v>
      </c>
      <c r="N36" s="235">
        <v>0.5</v>
      </c>
      <c r="O36" s="187"/>
      <c r="P36" s="187"/>
      <c r="Q36" s="190"/>
      <c r="R36" s="188"/>
      <c r="S36" s="188">
        <v>750000</v>
      </c>
      <c r="T36" s="188">
        <v>1500000</v>
      </c>
      <c r="U36" s="188"/>
      <c r="V36" s="190"/>
      <c r="W36" s="190"/>
      <c r="X36" s="190"/>
      <c r="Y36" s="175" t="b">
        <f t="shared" si="0"/>
        <v>1</v>
      </c>
      <c r="Z36" s="191">
        <f t="shared" si="1"/>
        <v>0.5</v>
      </c>
      <c r="AA36" s="175" t="b">
        <f t="shared" si="2"/>
        <v>1</v>
      </c>
      <c r="AB36" s="192" t="b">
        <f t="shared" si="3"/>
        <v>1</v>
      </c>
    </row>
    <row r="37" spans="1:28" s="166" customFormat="1" ht="30" customHeight="1" x14ac:dyDescent="0.25">
      <c r="A37" s="268">
        <v>35</v>
      </c>
      <c r="B37" s="180" t="s">
        <v>521</v>
      </c>
      <c r="C37" s="181" t="s">
        <v>206</v>
      </c>
      <c r="D37" s="182" t="s">
        <v>559</v>
      </c>
      <c r="E37" s="183">
        <v>1199991</v>
      </c>
      <c r="F37" s="184" t="s">
        <v>256</v>
      </c>
      <c r="G37" s="180" t="s">
        <v>607</v>
      </c>
      <c r="H37" s="179" t="s">
        <v>96</v>
      </c>
      <c r="I37" s="185">
        <v>1.444</v>
      </c>
      <c r="J37" s="186" t="s">
        <v>608</v>
      </c>
      <c r="K37" s="232">
        <v>5999477</v>
      </c>
      <c r="L37" s="187">
        <v>2999738</v>
      </c>
      <c r="M37" s="269">
        <v>2999739</v>
      </c>
      <c r="N37" s="235">
        <v>0.5</v>
      </c>
      <c r="O37" s="187"/>
      <c r="P37" s="187"/>
      <c r="Q37" s="190"/>
      <c r="R37" s="188"/>
      <c r="S37" s="188">
        <v>599995</v>
      </c>
      <c r="T37" s="188">
        <v>2399743</v>
      </c>
      <c r="U37" s="188"/>
      <c r="V37" s="190"/>
      <c r="W37" s="190"/>
      <c r="X37" s="190"/>
      <c r="Y37" s="175" t="b">
        <f t="shared" si="0"/>
        <v>1</v>
      </c>
      <c r="Z37" s="191">
        <f t="shared" si="1"/>
        <v>0.5</v>
      </c>
      <c r="AA37" s="175" t="b">
        <f t="shared" si="2"/>
        <v>1</v>
      </c>
      <c r="AB37" s="192" t="b">
        <f t="shared" si="3"/>
        <v>1</v>
      </c>
    </row>
    <row r="38" spans="1:28" s="166" customFormat="1" ht="30" customHeight="1" x14ac:dyDescent="0.25">
      <c r="A38" s="268">
        <v>36</v>
      </c>
      <c r="B38" s="180" t="s">
        <v>522</v>
      </c>
      <c r="C38" s="181" t="s">
        <v>206</v>
      </c>
      <c r="D38" s="182" t="s">
        <v>560</v>
      </c>
      <c r="E38" s="183">
        <v>1019011</v>
      </c>
      <c r="F38" s="184" t="s">
        <v>66</v>
      </c>
      <c r="G38" s="180" t="s">
        <v>609</v>
      </c>
      <c r="H38" s="179" t="s">
        <v>96</v>
      </c>
      <c r="I38" s="185">
        <v>0.79</v>
      </c>
      <c r="J38" s="186" t="s">
        <v>610</v>
      </c>
      <c r="K38" s="232">
        <v>3495660</v>
      </c>
      <c r="L38" s="187">
        <v>1747830</v>
      </c>
      <c r="M38" s="269">
        <v>1747830</v>
      </c>
      <c r="N38" s="235">
        <v>0.5</v>
      </c>
      <c r="O38" s="187"/>
      <c r="P38" s="187"/>
      <c r="Q38" s="190"/>
      <c r="R38" s="188"/>
      <c r="S38" s="188">
        <v>249075</v>
      </c>
      <c r="T38" s="188">
        <v>1498755</v>
      </c>
      <c r="U38" s="188"/>
      <c r="V38" s="190"/>
      <c r="W38" s="190"/>
      <c r="X38" s="190"/>
      <c r="Y38" s="175" t="b">
        <f t="shared" si="0"/>
        <v>1</v>
      </c>
      <c r="Z38" s="191">
        <f t="shared" si="1"/>
        <v>0.5</v>
      </c>
      <c r="AA38" s="175" t="b">
        <f t="shared" si="2"/>
        <v>1</v>
      </c>
      <c r="AB38" s="192" t="b">
        <f t="shared" si="3"/>
        <v>1</v>
      </c>
    </row>
    <row r="39" spans="1:28" s="166" customFormat="1" ht="30" customHeight="1" x14ac:dyDescent="0.25">
      <c r="A39" s="268">
        <v>37</v>
      </c>
      <c r="B39" s="180" t="s">
        <v>523</v>
      </c>
      <c r="C39" s="181" t="s">
        <v>206</v>
      </c>
      <c r="D39" s="182" t="s">
        <v>561</v>
      </c>
      <c r="E39" s="183">
        <v>1014052</v>
      </c>
      <c r="F39" s="184" t="s">
        <v>62</v>
      </c>
      <c r="G39" s="180" t="s">
        <v>611</v>
      </c>
      <c r="H39" s="179" t="s">
        <v>102</v>
      </c>
      <c r="I39" s="185">
        <v>1.6579999999999999</v>
      </c>
      <c r="J39" s="186" t="s">
        <v>428</v>
      </c>
      <c r="K39" s="232">
        <v>4597045</v>
      </c>
      <c r="L39" s="187">
        <v>2298522.5</v>
      </c>
      <c r="M39" s="269">
        <v>2298522.5</v>
      </c>
      <c r="N39" s="235">
        <v>0.5</v>
      </c>
      <c r="O39" s="187"/>
      <c r="P39" s="187"/>
      <c r="Q39" s="190"/>
      <c r="R39" s="188"/>
      <c r="S39" s="188">
        <v>111930</v>
      </c>
      <c r="T39" s="188">
        <v>2186592.5</v>
      </c>
      <c r="U39" s="188"/>
      <c r="V39" s="190"/>
      <c r="W39" s="190"/>
      <c r="X39" s="190"/>
      <c r="Y39" s="175" t="b">
        <f t="shared" si="0"/>
        <v>1</v>
      </c>
      <c r="Z39" s="191">
        <f t="shared" si="1"/>
        <v>0.5</v>
      </c>
      <c r="AA39" s="175" t="b">
        <f t="shared" si="2"/>
        <v>1</v>
      </c>
      <c r="AB39" s="192" t="b">
        <f t="shared" si="3"/>
        <v>1</v>
      </c>
    </row>
    <row r="40" spans="1:28" ht="20.100000000000001" customHeight="1" x14ac:dyDescent="0.25">
      <c r="A40" s="311" t="s">
        <v>45</v>
      </c>
      <c r="B40" s="311"/>
      <c r="C40" s="311"/>
      <c r="D40" s="311"/>
      <c r="E40" s="311"/>
      <c r="F40" s="311"/>
      <c r="G40" s="311"/>
      <c r="H40" s="311"/>
      <c r="I40" s="162">
        <f>SUM(I3:I39)</f>
        <v>71.58750000000002</v>
      </c>
      <c r="J40" s="162" t="s">
        <v>14</v>
      </c>
      <c r="K40" s="160">
        <f>SUM(K3:K39)</f>
        <v>112136757</v>
      </c>
      <c r="L40" s="160">
        <f>SUM(L3:L39)</f>
        <v>59820467.899999999</v>
      </c>
      <c r="M40" s="160">
        <f>SUM(M3:M39)</f>
        <v>52316289.100000001</v>
      </c>
      <c r="N40" s="162" t="s">
        <v>14</v>
      </c>
      <c r="O40" s="160">
        <f t="shared" ref="O40:X40" si="4">SUM(O3:O39)</f>
        <v>0</v>
      </c>
      <c r="P40" s="160">
        <f t="shared" si="4"/>
        <v>0</v>
      </c>
      <c r="Q40" s="160">
        <f t="shared" si="4"/>
        <v>0</v>
      </c>
      <c r="R40" s="160">
        <f t="shared" si="4"/>
        <v>0</v>
      </c>
      <c r="S40" s="160">
        <f t="shared" si="4"/>
        <v>47120970.399999999</v>
      </c>
      <c r="T40" s="160">
        <f t="shared" si="4"/>
        <v>11366720.5</v>
      </c>
      <c r="U40" s="160">
        <f t="shared" si="4"/>
        <v>1332777</v>
      </c>
      <c r="V40" s="160">
        <f t="shared" si="4"/>
        <v>0</v>
      </c>
      <c r="W40" s="160">
        <f t="shared" si="4"/>
        <v>0</v>
      </c>
      <c r="X40" s="160">
        <f t="shared" si="4"/>
        <v>0</v>
      </c>
      <c r="Y40" s="175" t="b">
        <f t="shared" ref="Y40" si="5">L40=SUM(O40:X40)</f>
        <v>1</v>
      </c>
      <c r="Z40" s="191">
        <f t="shared" ref="Z40" si="6">ROUND(L40/K40,4)</f>
        <v>0.53349999999999997</v>
      </c>
      <c r="AA40" s="192" t="s">
        <v>14</v>
      </c>
      <c r="AB40" s="192" t="b">
        <f t="shared" ref="AB40" si="7">K40=L40+M40</f>
        <v>1</v>
      </c>
    </row>
    <row r="41" spans="1:28" ht="20.100000000000001" customHeight="1" x14ac:dyDescent="0.25">
      <c r="A41" s="304" t="s">
        <v>39</v>
      </c>
      <c r="B41" s="305"/>
      <c r="C41" s="305"/>
      <c r="D41" s="305"/>
      <c r="E41" s="305"/>
      <c r="F41" s="305"/>
      <c r="G41" s="305"/>
      <c r="H41" s="306"/>
      <c r="I41" s="162">
        <f>SUMIF($C$3:$C$39,"N",I3:I39)</f>
        <v>63.661500000000011</v>
      </c>
      <c r="J41" s="162" t="s">
        <v>14</v>
      </c>
      <c r="K41" s="160">
        <f>SUMIF($C$3:$C$39,"N",K3:K39)</f>
        <v>77699830</v>
      </c>
      <c r="L41" s="160">
        <f>SUMIF($C$3:$C$39,"N",L3:L39)</f>
        <v>42602005.399999999</v>
      </c>
      <c r="M41" s="160">
        <f>SUMIF($C$3:$C$39,"N",M3:M39)</f>
        <v>35097824.600000001</v>
      </c>
      <c r="N41" s="162" t="s">
        <v>14</v>
      </c>
      <c r="O41" s="160">
        <f t="shared" ref="O41:X41" si="8">SUMIF($C$3:$C$39,"N",O3:O39)</f>
        <v>0</v>
      </c>
      <c r="P41" s="160">
        <f t="shared" si="8"/>
        <v>0</v>
      </c>
      <c r="Q41" s="160">
        <f t="shared" si="8"/>
        <v>0</v>
      </c>
      <c r="R41" s="160">
        <f t="shared" si="8"/>
        <v>0</v>
      </c>
      <c r="S41" s="160">
        <f t="shared" si="8"/>
        <v>42602005.399999999</v>
      </c>
      <c r="T41" s="160">
        <f t="shared" si="8"/>
        <v>0</v>
      </c>
      <c r="U41" s="160">
        <f t="shared" si="8"/>
        <v>0</v>
      </c>
      <c r="V41" s="160">
        <f t="shared" si="8"/>
        <v>0</v>
      </c>
      <c r="W41" s="160">
        <f t="shared" si="8"/>
        <v>0</v>
      </c>
      <c r="X41" s="160">
        <f t="shared" si="8"/>
        <v>0</v>
      </c>
      <c r="Y41" s="175" t="b">
        <f t="shared" ref="Y41" si="9">L41=SUM(O41:X41)</f>
        <v>1</v>
      </c>
      <c r="Z41" s="191">
        <f t="shared" ref="Z41" si="10">ROUND(L41/K41,4)</f>
        <v>0.54830000000000001</v>
      </c>
      <c r="AA41" s="192" t="s">
        <v>14</v>
      </c>
      <c r="AB41" s="192" t="b">
        <f t="shared" ref="AB41" si="11">K41=L41+M41</f>
        <v>1</v>
      </c>
    </row>
    <row r="42" spans="1:28" ht="20.100000000000001" customHeight="1" x14ac:dyDescent="0.25">
      <c r="A42" s="310" t="s">
        <v>40</v>
      </c>
      <c r="B42" s="310"/>
      <c r="C42" s="310"/>
      <c r="D42" s="310"/>
      <c r="E42" s="310"/>
      <c r="F42" s="310"/>
      <c r="G42" s="310"/>
      <c r="H42" s="310"/>
      <c r="I42" s="47">
        <f>SUMIF($C$3:$C$39,"W",I3:I39)</f>
        <v>7.9260000000000002</v>
      </c>
      <c r="J42" s="47" t="s">
        <v>14</v>
      </c>
      <c r="K42" s="159">
        <f>SUMIF($C$3:$C$39,"W",K3:K39)</f>
        <v>34436927</v>
      </c>
      <c r="L42" s="159">
        <f>SUMIF($C$3:$C$39,"W",L3:L39)</f>
        <v>17218462.5</v>
      </c>
      <c r="M42" s="159">
        <f>SUMIF($C$3:$C$39,"W",M3:M39)</f>
        <v>17218464.5</v>
      </c>
      <c r="N42" s="47" t="s">
        <v>14</v>
      </c>
      <c r="O42" s="159">
        <f t="shared" ref="O42:X42" si="12">SUMIF($C$3:$C$39,"W",O3:O39)</f>
        <v>0</v>
      </c>
      <c r="P42" s="159">
        <f t="shared" si="12"/>
        <v>0</v>
      </c>
      <c r="Q42" s="159">
        <f t="shared" si="12"/>
        <v>0</v>
      </c>
      <c r="R42" s="159">
        <f t="shared" si="12"/>
        <v>0</v>
      </c>
      <c r="S42" s="159">
        <f t="shared" si="12"/>
        <v>4518965</v>
      </c>
      <c r="T42" s="159">
        <f t="shared" si="12"/>
        <v>11366720.5</v>
      </c>
      <c r="U42" s="159">
        <f t="shared" si="12"/>
        <v>1332777</v>
      </c>
      <c r="V42" s="159">
        <f t="shared" si="12"/>
        <v>0</v>
      </c>
      <c r="W42" s="159">
        <f t="shared" si="12"/>
        <v>0</v>
      </c>
      <c r="X42" s="159">
        <f t="shared" si="12"/>
        <v>0</v>
      </c>
      <c r="Y42" s="175" t="b">
        <f t="shared" ref="Y42" si="13">L42=SUM(O42:X42)</f>
        <v>1</v>
      </c>
      <c r="Z42" s="191">
        <f t="shared" ref="Z42" si="14">ROUND(L42/K42,4)</f>
        <v>0.5</v>
      </c>
      <c r="AA42" s="192" t="s">
        <v>14</v>
      </c>
      <c r="AB42" s="192" t="b">
        <f t="shared" ref="AB42" si="15">K42=L42+M42</f>
        <v>1</v>
      </c>
    </row>
    <row r="43" spans="1:28" x14ac:dyDescent="0.25">
      <c r="A43" s="38"/>
      <c r="AB43" s="36"/>
    </row>
    <row r="44" spans="1:28" x14ac:dyDescent="0.25">
      <c r="A44" s="32" t="s">
        <v>25</v>
      </c>
    </row>
    <row r="45" spans="1:28" x14ac:dyDescent="0.25">
      <c r="A45" s="33" t="s">
        <v>26</v>
      </c>
    </row>
    <row r="46" spans="1:28" x14ac:dyDescent="0.25">
      <c r="A46" s="32" t="s">
        <v>36</v>
      </c>
    </row>
    <row r="47" spans="1:28" x14ac:dyDescent="0.25">
      <c r="A47" s="39"/>
    </row>
  </sheetData>
  <mergeCells count="18">
    <mergeCell ref="O1:X1"/>
    <mergeCell ref="M1:M2"/>
    <mergeCell ref="N1:N2"/>
    <mergeCell ref="A40:H40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41:H41"/>
    <mergeCell ref="D1:D2"/>
    <mergeCell ref="A42:H42"/>
    <mergeCell ref="E1:E2"/>
  </mergeCells>
  <conditionalFormatting sqref="AB43 Y40:AB40 Y3:Z39 AB3:AB39">
    <cfRule type="cellIs" dxfId="11" priority="22" operator="equal">
      <formula>FALSE</formula>
    </cfRule>
  </conditionalFormatting>
  <conditionalFormatting sqref="Y40:AA40 Y3:Z39">
    <cfRule type="containsText" dxfId="10" priority="15" operator="containsText" text="fałsz">
      <formula>NOT(ISERROR(SEARCH("fałsz",Y3)))</formula>
    </cfRule>
  </conditionalFormatting>
  <conditionalFormatting sqref="Z42:AA42">
    <cfRule type="cellIs" dxfId="9" priority="12" operator="equal">
      <formula>FALSE</formula>
    </cfRule>
  </conditionalFormatting>
  <conditionalFormatting sqref="Y42">
    <cfRule type="cellIs" dxfId="8" priority="11" operator="equal">
      <formula>FALSE</formula>
    </cfRule>
  </conditionalFormatting>
  <conditionalFormatting sqref="Y42:AA42">
    <cfRule type="containsText" dxfId="7" priority="10" operator="containsText" text="fałsz">
      <formula>NOT(ISERROR(SEARCH("fałsz",Y42)))</formula>
    </cfRule>
  </conditionalFormatting>
  <conditionalFormatting sqref="AB42">
    <cfRule type="cellIs" dxfId="6" priority="9" operator="equal">
      <formula>FALSE</formula>
    </cfRule>
  </conditionalFormatting>
  <conditionalFormatting sqref="AB42">
    <cfRule type="cellIs" dxfId="5" priority="8" operator="equal">
      <formula>FALSE</formula>
    </cfRule>
  </conditionalFormatting>
  <conditionalFormatting sqref="Y41:AA41">
    <cfRule type="containsText" dxfId="4" priority="5" operator="containsText" text="fałsz">
      <formula>NOT(ISERROR(SEARCH("fałsz",Y41)))</formula>
    </cfRule>
  </conditionalFormatting>
  <conditionalFormatting sqref="Z41:AA41">
    <cfRule type="cellIs" dxfId="3" priority="7" operator="equal">
      <formula>FALSE</formula>
    </cfRule>
  </conditionalFormatting>
  <conditionalFormatting sqref="Y41">
    <cfRule type="cellIs" dxfId="2" priority="6" operator="equal">
      <formula>FALSE</formula>
    </cfRule>
  </conditionalFormatting>
  <conditionalFormatting sqref="AB41">
    <cfRule type="cellIs" dxfId="1" priority="4" operator="equal">
      <formula>FALSE</formula>
    </cfRule>
  </conditionalFormatting>
  <conditionalFormatting sqref="AB41">
    <cfRule type="cellIs" dxfId="0" priority="3" operator="equal">
      <formula>FALSE</formula>
    </cfRule>
  </conditionalFormatting>
  <dataValidations count="1">
    <dataValidation type="list" allowBlank="1" showInputMessage="1" showErrorMessage="1" sqref="C3 C5:C39" xr:uid="{00000000-0002-0000-0400-000000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Łódzkie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2021-12-22T07:08:50Z</cp:lastPrinted>
  <dcterms:created xsi:type="dcterms:W3CDTF">2019-02-25T10:53:14Z</dcterms:created>
  <dcterms:modified xsi:type="dcterms:W3CDTF">2023-02-02T10:41:55Z</dcterms:modified>
</cp:coreProperties>
</file>