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zob_nal" sheetId="1" r:id="rId1"/>
  </sheets>
  <definedNames/>
  <calcPr fullCalcOnLoad="1"/>
</workbook>
</file>

<file path=xl/sharedStrings.xml><?xml version="1.0" encoding="utf-8"?>
<sst xmlns="http://schemas.openxmlformats.org/spreadsheetml/2006/main" count="98" uniqueCount="79">
  <si>
    <t>Wyszczególnienie</t>
  </si>
  <si>
    <t>banku centralnego</t>
  </si>
  <si>
    <t>Poręczenia i gwarancje</t>
  </si>
  <si>
    <t>Liczba jednostek</t>
  </si>
  <si>
    <t>Wykonanie</t>
  </si>
  <si>
    <t>JST, których budżety zamknęły się nadwyżką</t>
  </si>
  <si>
    <t>JST, których budżety zamknęły się deficytem</t>
  </si>
  <si>
    <t>JST z budżetami zrównoważonymi</t>
  </si>
  <si>
    <t>A. Należności oraz wybrane aktywa finansowe</t>
  </si>
  <si>
    <t>kwota 
należności
ogółem
(kol. 3+15)</t>
  </si>
  <si>
    <t>ogółem 
(kol 4+9+10+11 +12+13+14)</t>
  </si>
  <si>
    <t>dłużnicy  krajowi</t>
  </si>
  <si>
    <t>sektor 
finansów 
publicznych 
ogółem 
(kol 5+6+7+8)</t>
  </si>
  <si>
    <t>banki</t>
  </si>
  <si>
    <t>pozostałe 
krajowe 
instytucje 
finansowe</t>
  </si>
  <si>
    <t>przedsiębiorstwa 
niefinansowe</t>
  </si>
  <si>
    <t>gospodarstwa 
domowe</t>
  </si>
  <si>
    <t>instytucje 
niekomercyjne 
działające
 na rzecz
gospodarstw
domowych</t>
  </si>
  <si>
    <t>ogółem
(kol. 16+17)</t>
  </si>
  <si>
    <t>podmioty 
należące 
do strefy 
euro</t>
  </si>
  <si>
    <t>pozostałe 
podmioty 
zagraniczne</t>
  </si>
  <si>
    <t xml:space="preserve">      dłużnicy zagraniczni</t>
  </si>
  <si>
    <t xml:space="preserve">grupa I </t>
  </si>
  <si>
    <t xml:space="preserve">grupa II </t>
  </si>
  <si>
    <t>grupa III</t>
  </si>
  <si>
    <t>grupa IV</t>
  </si>
  <si>
    <t>N. NALEŻNOŚCI ORAZ WYBRANE AKTYWA FINANSOWE  (N1+N2+N3+N4+N5)   z tego:</t>
  </si>
  <si>
    <t>N1.1 krótkotermionowe</t>
  </si>
  <si>
    <t>N1.2  długoterminowe</t>
  </si>
  <si>
    <t>N2.1 krótkotermionowe</t>
  </si>
  <si>
    <t>N2.2 długoterminowe</t>
  </si>
  <si>
    <t>N3.1 gotówka</t>
  </si>
  <si>
    <t>N3.2 depozyty na żądanie</t>
  </si>
  <si>
    <t>N3.3 depozyty terminowe</t>
  </si>
  <si>
    <t>N4.1 z tytułu dostaw towarów i usług</t>
  </si>
  <si>
    <t>N4.2 pozostałe</t>
  </si>
  <si>
    <t>N5.1 z tytułu dostaw towarów i usług</t>
  </si>
  <si>
    <t>N5.3 z tytułu innych niż wymienione powyżej</t>
  </si>
  <si>
    <t>N1 papiery wartościowe (N1.1+N1.2)</t>
  </si>
  <si>
    <t>N2  pożyczki (N2.1+N2.2)</t>
  </si>
  <si>
    <t>N3 gotówka i depozyty (N3.1+N3.2+N3.3)</t>
  </si>
  <si>
    <t>N4 należności wymagalne (N4.1+N4.2)</t>
  </si>
  <si>
    <t>N5 pozostałe należności  (N5.1+N5.2+N5.3)</t>
  </si>
  <si>
    <t>E1 papiery wartościowe 
     (E1.1+E1.2)</t>
  </si>
  <si>
    <t>E1.1 krótkotermionowe</t>
  </si>
  <si>
    <t>E1.2 długoterminowe</t>
  </si>
  <si>
    <t>E2 kredyty i pożyczki 
     (E2.1+E2.2)</t>
  </si>
  <si>
    <t>E2.1 krótkotermionowe</t>
  </si>
  <si>
    <t>E2.2 długoterminowe</t>
  </si>
  <si>
    <t>E3 przyjęte depozyty</t>
  </si>
  <si>
    <t>E4.1 z tytułu dostaw towarów i usług</t>
  </si>
  <si>
    <t>E4.2 pozostałe</t>
  </si>
  <si>
    <t>F1 wartość nominalna niewymagalnych zobowiązań z tytułu udzielonych poręczeń i gwarancji na koniec okresu sprawozdawczego</t>
  </si>
  <si>
    <t>F2 wartość nominalna wymagalnych zobowiązań z tytułu udzielonych poręczeń i gwarancji na koniec okresu sprawozdawczego</t>
  </si>
  <si>
    <t>F3 wartość poręczeń i gwarancji udzielonych w okresie sprawozdawczym</t>
  </si>
  <si>
    <t>B1 należność główna z tytułu udzielonych gwarancji i poręczeń</t>
  </si>
  <si>
    <t>B2 odsetki ustawowe od nalezności głównej z tytułu udzielonych gwarancji i poręczeń</t>
  </si>
  <si>
    <t>B3 wartość spłat dokonanych w okresie sprawozdawczym za dłużników z tytułu udzielonych poręczeń i gwarancji (wydatki)</t>
  </si>
  <si>
    <t>B4 kwota odzyskanych wierzytelności w okresie sprawozdawczym od dłużników z tytułu poręczeń lub gwarancji (dochody)</t>
  </si>
  <si>
    <t>Zobowiązania według tytułów dłużnych (wg wartości nominalnej)</t>
  </si>
  <si>
    <t>kwota 
zadłużenia
ogółem
(kol. 3+15)</t>
  </si>
  <si>
    <t>ogółem 
(kol. 4+9+10+11 +12+13+14)</t>
  </si>
  <si>
    <t>bank 
centralny</t>
  </si>
  <si>
    <t xml:space="preserve">      wierzyciele zagraniczni</t>
  </si>
  <si>
    <t>wierzyciele krajowi</t>
  </si>
  <si>
    <t>grupa I</t>
  </si>
  <si>
    <t>grupa II</t>
  </si>
  <si>
    <t>kwota 
zadłużenia
ogółem
(kol. 3+8)</t>
  </si>
  <si>
    <t>podmioty 
sektora finansów 
publicznych 
(kol.4+5+6+7)</t>
  </si>
  <si>
    <t xml:space="preserve">grupa III </t>
  </si>
  <si>
    <t xml:space="preserve">grupa IV </t>
  </si>
  <si>
    <t>pozostałe
podmioty</t>
  </si>
  <si>
    <t>sektora finansów publicznych (kol.5+6+7+8)</t>
  </si>
  <si>
    <t>wierzyciele i dłużnicy</t>
  </si>
  <si>
    <t>w złotych</t>
  </si>
  <si>
    <t>E  ZOBOWIĄZANIA WG TYTUŁÓW DŁUŻNYCH (E1+E2+E3+E4)</t>
  </si>
  <si>
    <t>E4  wymagalne zobowiązania (E4.1+E4.2)</t>
  </si>
  <si>
    <t>N5.2 z tytułu podatków i składek na ubezpieczenia społ.</t>
  </si>
  <si>
    <t xml:space="preserve">Informacja z wykonania budżetów związków jednostek samorządu terytorialnego za III Kwartały 2020 roku              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</si>
</sst>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0.000"/>
    <numFmt numFmtId="169" formatCode="dd/mm/yy\ h:mm;@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16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E"/>
      <family val="2"/>
    </font>
    <font>
      <sz val="6"/>
      <name val="Arial"/>
      <family val="2"/>
    </font>
    <font>
      <b/>
      <sz val="7"/>
      <name val="Arial"/>
      <family val="2"/>
    </font>
    <font>
      <b/>
      <sz val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6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10" fillId="22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2" borderId="0" applyNumberFormat="0" applyBorder="0" applyAlignment="0" applyProtection="0"/>
    <xf numFmtId="0" fontId="10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11" fillId="39" borderId="0" applyNumberFormat="0" applyBorder="0" applyAlignment="0" applyProtection="0"/>
    <xf numFmtId="0" fontId="12" fillId="40" borderId="1" applyNumberFormat="0" applyAlignment="0" applyProtection="0"/>
    <xf numFmtId="0" fontId="13" fillId="41" borderId="2" applyNumberFormat="0" applyAlignment="0" applyProtection="0"/>
    <xf numFmtId="0" fontId="32" fillId="42" borderId="3" applyNumberFormat="0" applyAlignment="0" applyProtection="0"/>
    <xf numFmtId="0" fontId="33" fillId="43" borderId="4" applyNumberFormat="0" applyAlignment="0" applyProtection="0"/>
    <xf numFmtId="0" fontId="34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5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6" borderId="1" applyNumberFormat="0" applyAlignment="0" applyProtection="0"/>
    <xf numFmtId="0" fontId="35" fillId="0" borderId="8" applyNumberFormat="0" applyFill="0" applyAlignment="0" applyProtection="0"/>
    <xf numFmtId="0" fontId="36" fillId="46" borderId="9" applyNumberFormat="0" applyAlignment="0" applyProtection="0"/>
    <xf numFmtId="0" fontId="20" fillId="0" borderId="10" applyNumberFormat="0" applyFill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39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40" fillId="47" borderId="0" applyNumberFormat="0" applyBorder="0" applyAlignment="0" applyProtection="0"/>
    <xf numFmtId="0" fontId="5" fillId="0" borderId="0">
      <alignment/>
      <protection/>
    </xf>
    <xf numFmtId="0" fontId="0" fillId="4" borderId="14" applyNumberFormat="0" applyFont="0" applyAlignment="0" applyProtection="0"/>
    <xf numFmtId="0" fontId="41" fillId="43" borderId="3" applyNumberFormat="0" applyAlignment="0" applyProtection="0"/>
    <xf numFmtId="0" fontId="2" fillId="0" borderId="0" applyNumberFormat="0" applyFill="0" applyBorder="0" applyAlignment="0" applyProtection="0"/>
    <xf numFmtId="0" fontId="22" fillId="40" borderId="15" applyNumberFormat="0" applyAlignment="0" applyProtection="0"/>
    <xf numFmtId="9" fontId="0" fillId="0" borderId="0" applyFont="0" applyFill="0" applyBorder="0" applyAlignment="0" applyProtection="0"/>
    <xf numFmtId="0" fontId="42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45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6" fillId="49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88" applyFont="1" applyAlignment="1">
      <alignment horizontal="center" vertical="center" wrapText="1"/>
      <protection/>
    </xf>
    <xf numFmtId="0" fontId="5" fillId="0" borderId="0" xfId="88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5" fillId="0" borderId="0" xfId="88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left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27" fillId="0" borderId="0" xfId="88" applyFont="1" applyAlignment="1">
      <alignment horizontal="center" vertical="center" wrapText="1"/>
      <protection/>
    </xf>
    <xf numFmtId="0" fontId="27" fillId="0" borderId="0" xfId="88" applyFont="1" applyFill="1" applyBorder="1" applyAlignment="1">
      <alignment horizontal="center" vertical="center" wrapText="1"/>
      <protection/>
    </xf>
    <xf numFmtId="0" fontId="5" fillId="2" borderId="19" xfId="88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28" fillId="0" borderId="19" xfId="88" applyFont="1" applyBorder="1" applyAlignment="1">
      <alignment horizontal="left" vertical="center" wrapText="1"/>
      <protection/>
    </xf>
    <xf numFmtId="4" fontId="7" fillId="0" borderId="19" xfId="88" applyNumberFormat="1" applyFont="1" applyBorder="1" applyAlignment="1">
      <alignment vertical="center" wrapText="1"/>
      <protection/>
    </xf>
    <xf numFmtId="0" fontId="7" fillId="0" borderId="0" xfId="0" applyFont="1" applyFill="1" applyBorder="1" applyAlignment="1">
      <alignment horizontal="left" indent="1"/>
    </xf>
    <xf numFmtId="4" fontId="7" fillId="0" borderId="0" xfId="88" applyNumberFormat="1" applyFont="1" applyBorder="1" applyAlignment="1">
      <alignment horizontal="right" vertical="center" wrapText="1"/>
      <protection/>
    </xf>
    <xf numFmtId="0" fontId="8" fillId="0" borderId="19" xfId="88" applyFont="1" applyBorder="1" applyAlignment="1">
      <alignment horizontal="left" vertical="center" wrapText="1"/>
      <protection/>
    </xf>
    <xf numFmtId="0" fontId="26" fillId="0" borderId="20" xfId="0" applyFont="1" applyFill="1" applyBorder="1" applyAlignment="1">
      <alignment vertical="center" wrapText="1"/>
    </xf>
    <xf numFmtId="0" fontId="8" fillId="40" borderId="19" xfId="88" applyFont="1" applyFill="1" applyBorder="1" applyAlignment="1">
      <alignment horizontal="left" vertical="center" wrapText="1"/>
      <protection/>
    </xf>
    <xf numFmtId="0" fontId="29" fillId="40" borderId="20" xfId="0" applyFont="1" applyFill="1" applyBorder="1" applyAlignment="1">
      <alignment vertical="center" wrapText="1"/>
    </xf>
    <xf numFmtId="4" fontId="3" fillId="40" borderId="19" xfId="88" applyNumberFormat="1" applyFont="1" applyFill="1" applyBorder="1" applyAlignment="1">
      <alignment horizontal="right" vertical="center" wrapText="1"/>
      <protection/>
    </xf>
    <xf numFmtId="4" fontId="3" fillId="0" borderId="19" xfId="88" applyNumberFormat="1" applyFont="1" applyBorder="1" applyAlignment="1">
      <alignment horizontal="right" vertical="center" wrapText="1"/>
      <protection/>
    </xf>
    <xf numFmtId="4" fontId="3" fillId="40" borderId="19" xfId="88" applyNumberFormat="1" applyFont="1" applyFill="1" applyBorder="1" applyAlignment="1">
      <alignment vertical="center" wrapText="1"/>
      <protection/>
    </xf>
    <xf numFmtId="4" fontId="3" fillId="0" borderId="19" xfId="88" applyNumberFormat="1" applyFont="1" applyFill="1" applyBorder="1" applyAlignment="1">
      <alignment vertical="center" wrapText="1"/>
      <protection/>
    </xf>
    <xf numFmtId="4" fontId="3" fillId="0" borderId="19" xfId="88" applyNumberFormat="1" applyFont="1" applyFill="1" applyBorder="1" applyAlignment="1">
      <alignment horizontal="right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2" borderId="19" xfId="88" applyNumberFormat="1" applyFont="1" applyFill="1" applyBorder="1" applyAlignment="1">
      <alignment horizontal="center" vertical="center" wrapText="1"/>
      <protection/>
    </xf>
    <xf numFmtId="0" fontId="7" fillId="2" borderId="21" xfId="88" applyFont="1" applyFill="1" applyBorder="1" applyAlignment="1">
      <alignment horizontal="center" vertical="center" wrapText="1"/>
      <protection/>
    </xf>
    <xf numFmtId="0" fontId="7" fillId="2" borderId="22" xfId="88" applyFont="1" applyFill="1" applyBorder="1" applyAlignment="1">
      <alignment horizontal="center" vertical="center" wrapText="1"/>
      <protection/>
    </xf>
    <xf numFmtId="0" fontId="7" fillId="2" borderId="23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4" fillId="0" borderId="0" xfId="88" applyFont="1" applyAlignment="1">
      <alignment horizontal="center" vertical="center" wrapText="1"/>
      <protection/>
    </xf>
    <xf numFmtId="0" fontId="7" fillId="2" borderId="24" xfId="88" applyFont="1" applyFill="1" applyBorder="1" applyAlignment="1">
      <alignment horizontal="center" vertical="center" wrapText="1"/>
      <protection/>
    </xf>
    <xf numFmtId="0" fontId="7" fillId="2" borderId="25" xfId="88" applyFont="1" applyFill="1" applyBorder="1" applyAlignment="1">
      <alignment horizontal="center" vertical="center" wrapText="1"/>
      <protection/>
    </xf>
    <xf numFmtId="0" fontId="7" fillId="2" borderId="26" xfId="88" applyFont="1" applyFill="1" applyBorder="1" applyAlignment="1">
      <alignment horizontal="center" vertical="center" wrapText="1"/>
      <protection/>
    </xf>
    <xf numFmtId="0" fontId="7" fillId="2" borderId="19" xfId="88" applyNumberFormat="1" applyFont="1" applyFill="1" applyBorder="1" applyAlignment="1">
      <alignment horizontal="center" vertical="center" wrapText="1"/>
      <protection/>
    </xf>
    <xf numFmtId="0" fontId="3" fillId="0" borderId="21" xfId="88" applyFont="1" applyFill="1" applyBorder="1" applyAlignment="1">
      <alignment horizontal="left" vertical="center" wrapText="1"/>
      <protection/>
    </xf>
    <xf numFmtId="0" fontId="3" fillId="0" borderId="22" xfId="88" applyFont="1" applyFill="1" applyBorder="1" applyAlignment="1">
      <alignment horizontal="left" vertical="center" wrapText="1"/>
      <protection/>
    </xf>
    <xf numFmtId="0" fontId="3" fillId="0" borderId="23" xfId="88" applyFont="1" applyFill="1" applyBorder="1" applyAlignment="1">
      <alignment horizontal="left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4" fontId="7" fillId="0" borderId="21" xfId="88" applyNumberFormat="1" applyFont="1" applyBorder="1" applyAlignment="1">
      <alignment horizontal="right" vertical="center" wrapText="1"/>
      <protection/>
    </xf>
    <xf numFmtId="4" fontId="7" fillId="0" borderId="23" xfId="88" applyNumberFormat="1" applyFont="1" applyBorder="1" applyAlignment="1">
      <alignment horizontal="right" vertical="center" wrapText="1"/>
      <protection/>
    </xf>
    <xf numFmtId="0" fontId="6" fillId="0" borderId="0" xfId="88" applyFont="1" applyAlignment="1">
      <alignment horizontal="left" vertical="center" wrapText="1"/>
      <protection/>
    </xf>
    <xf numFmtId="0" fontId="8" fillId="2" borderId="27" xfId="88" applyFont="1" applyFill="1" applyBorder="1" applyAlignment="1">
      <alignment horizontal="center" vertical="center" wrapText="1"/>
      <protection/>
    </xf>
    <xf numFmtId="0" fontId="8" fillId="2" borderId="28" xfId="88" applyFont="1" applyFill="1" applyBorder="1" applyAlignment="1">
      <alignment horizontal="center" vertical="center" wrapText="1"/>
      <protection/>
    </xf>
    <xf numFmtId="0" fontId="8" fillId="2" borderId="29" xfId="88" applyFont="1" applyFill="1" applyBorder="1" applyAlignment="1">
      <alignment horizontal="center" vertical="center" wrapText="1"/>
      <protection/>
    </xf>
    <xf numFmtId="0" fontId="8" fillId="2" borderId="30" xfId="88" applyFont="1" applyFill="1" applyBorder="1" applyAlignment="1">
      <alignment horizontal="center" vertical="center" wrapText="1"/>
      <protection/>
    </xf>
    <xf numFmtId="0" fontId="8" fillId="2" borderId="0" xfId="88" applyFont="1" applyFill="1" applyBorder="1" applyAlignment="1">
      <alignment horizontal="center" vertical="center" wrapText="1"/>
      <protection/>
    </xf>
    <xf numFmtId="0" fontId="8" fillId="2" borderId="31" xfId="88" applyFont="1" applyFill="1" applyBorder="1" applyAlignment="1">
      <alignment horizontal="center" vertical="center" wrapText="1"/>
      <protection/>
    </xf>
    <xf numFmtId="0" fontId="8" fillId="2" borderId="32" xfId="88" applyFont="1" applyFill="1" applyBorder="1" applyAlignment="1">
      <alignment horizontal="center" vertical="center" wrapText="1"/>
      <protection/>
    </xf>
    <xf numFmtId="0" fontId="8" fillId="2" borderId="33" xfId="88" applyFont="1" applyFill="1" applyBorder="1" applyAlignment="1">
      <alignment horizontal="center" vertical="center" wrapText="1"/>
      <protection/>
    </xf>
    <xf numFmtId="0" fontId="8" fillId="2" borderId="34" xfId="88" applyFont="1" applyFill="1" applyBorder="1" applyAlignment="1">
      <alignment horizontal="center" vertical="center" wrapText="1"/>
      <protection/>
    </xf>
    <xf numFmtId="0" fontId="3" fillId="0" borderId="21" xfId="88" applyFont="1" applyBorder="1" applyAlignment="1">
      <alignment horizontal="left" vertical="center" wrapText="1"/>
      <protection/>
    </xf>
    <xf numFmtId="0" fontId="3" fillId="0" borderId="22" xfId="88" applyFont="1" applyBorder="1" applyAlignment="1">
      <alignment horizontal="left" vertical="center" wrapText="1"/>
      <protection/>
    </xf>
    <xf numFmtId="0" fontId="3" fillId="0" borderId="23" xfId="88" applyFont="1" applyBorder="1" applyAlignment="1">
      <alignment horizontal="left" vertical="center" wrapText="1"/>
      <protection/>
    </xf>
    <xf numFmtId="0" fontId="3" fillId="40" borderId="21" xfId="88" applyFont="1" applyFill="1" applyBorder="1" applyAlignment="1">
      <alignment horizontal="left" vertical="center" wrapText="1"/>
      <protection/>
    </xf>
    <xf numFmtId="0" fontId="3" fillId="40" borderId="22" xfId="88" applyFont="1" applyFill="1" applyBorder="1" applyAlignment="1">
      <alignment horizontal="left" vertical="center" wrapText="1"/>
      <protection/>
    </xf>
    <xf numFmtId="0" fontId="3" fillId="40" borderId="23" xfId="88" applyFont="1" applyFill="1" applyBorder="1" applyAlignment="1">
      <alignment horizontal="left" vertical="center" wrapText="1"/>
      <protection/>
    </xf>
    <xf numFmtId="3" fontId="7" fillId="0" borderId="21" xfId="88" applyNumberFormat="1" applyFont="1" applyBorder="1" applyAlignment="1">
      <alignment horizontal="right" vertical="center" wrapText="1"/>
      <protection/>
    </xf>
    <xf numFmtId="3" fontId="7" fillId="0" borderId="23" xfId="88" applyNumberFormat="1" applyFont="1" applyBorder="1" applyAlignment="1">
      <alignment horizontal="right" vertical="center" wrapText="1"/>
      <protection/>
    </xf>
    <xf numFmtId="3" fontId="7" fillId="40" borderId="21" xfId="88" applyNumberFormat="1" applyFont="1" applyFill="1" applyBorder="1" applyAlignment="1">
      <alignment horizontal="right" vertical="center" wrapText="1"/>
      <protection/>
    </xf>
    <xf numFmtId="3" fontId="7" fillId="40" borderId="23" xfId="88" applyNumberFormat="1" applyFont="1" applyFill="1" applyBorder="1" applyAlignment="1">
      <alignment horizontal="right" vertical="center" wrapText="1"/>
      <protection/>
    </xf>
    <xf numFmtId="4" fontId="7" fillId="40" borderId="21" xfId="88" applyNumberFormat="1" applyFont="1" applyFill="1" applyBorder="1" applyAlignment="1">
      <alignment horizontal="right" vertical="center" wrapText="1"/>
      <protection/>
    </xf>
    <xf numFmtId="4" fontId="7" fillId="40" borderId="23" xfId="88" applyNumberFormat="1" applyFont="1" applyFill="1" applyBorder="1" applyAlignment="1">
      <alignment horizontal="right" vertical="center" wrapText="1"/>
      <protection/>
    </xf>
    <xf numFmtId="0" fontId="28" fillId="2" borderId="24" xfId="88" applyFont="1" applyFill="1" applyBorder="1" applyAlignment="1">
      <alignment horizontal="center" vertical="center" wrapText="1"/>
      <protection/>
    </xf>
    <xf numFmtId="0" fontId="28" fillId="2" borderId="25" xfId="88" applyFont="1" applyFill="1" applyBorder="1" applyAlignment="1">
      <alignment horizontal="center" vertical="center" wrapText="1"/>
      <protection/>
    </xf>
    <xf numFmtId="0" fontId="28" fillId="2" borderId="26" xfId="88" applyFont="1" applyFill="1" applyBorder="1" applyAlignment="1">
      <alignment horizontal="center" vertical="center" wrapText="1"/>
      <protection/>
    </xf>
    <xf numFmtId="0" fontId="3" fillId="2" borderId="27" xfId="88" applyFont="1" applyFill="1" applyBorder="1" applyAlignment="1">
      <alignment horizontal="center" vertical="center" wrapText="1"/>
      <protection/>
    </xf>
    <xf numFmtId="0" fontId="3" fillId="2" borderId="30" xfId="88" applyFont="1" applyFill="1" applyBorder="1" applyAlignment="1">
      <alignment horizontal="center" vertical="center" wrapText="1"/>
      <protection/>
    </xf>
    <xf numFmtId="0" fontId="3" fillId="2" borderId="32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7" fillId="2" borderId="30" xfId="88" applyFont="1" applyFill="1" applyBorder="1" applyAlignment="1">
      <alignment horizontal="center" vertical="center" wrapText="1"/>
      <protection/>
    </xf>
    <xf numFmtId="0" fontId="7" fillId="2" borderId="32" xfId="88" applyFont="1" applyFill="1" applyBorder="1" applyAlignment="1">
      <alignment horizontal="center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27" fillId="0" borderId="0" xfId="88" applyFont="1" applyFill="1" applyBorder="1" applyAlignment="1">
      <alignment horizontal="center" vertical="center" wrapText="1"/>
      <protection/>
    </xf>
    <xf numFmtId="0" fontId="28" fillId="2" borderId="21" xfId="88" applyFont="1" applyFill="1" applyBorder="1" applyAlignment="1">
      <alignment horizontal="center" vertical="center" wrapText="1"/>
      <protection/>
    </xf>
    <xf numFmtId="0" fontId="28" fillId="2" borderId="22" xfId="88" applyFont="1" applyFill="1" applyBorder="1" applyAlignment="1">
      <alignment horizontal="center" vertical="center" wrapText="1"/>
      <protection/>
    </xf>
    <xf numFmtId="0" fontId="28" fillId="2" borderId="23" xfId="88" applyFont="1" applyFill="1" applyBorder="1" applyAlignment="1">
      <alignment horizontal="center" vertical="center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rmalny_Zeszyt1" xfId="88"/>
    <cellStyle name="Note" xfId="89"/>
    <cellStyle name="Obliczenia" xfId="90"/>
    <cellStyle name="Followed Hyperlink" xfId="91"/>
    <cellStyle name="Output" xfId="92"/>
    <cellStyle name="Percent" xfId="93"/>
    <cellStyle name="Suma" xfId="94"/>
    <cellStyle name="Tekst objaśnienia" xfId="95"/>
    <cellStyle name="Tekst ostrzeżenia" xfId="96"/>
    <cellStyle name="Title" xfId="97"/>
    <cellStyle name="Total" xfId="98"/>
    <cellStyle name="Tytuł" xfId="99"/>
    <cellStyle name="Uwaga" xfId="100"/>
    <cellStyle name="Currency" xfId="101"/>
    <cellStyle name="Currency [0]" xfId="102"/>
    <cellStyle name="Warning Text" xfId="103"/>
    <cellStyle name="Zły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Q92"/>
  <sheetViews>
    <sheetView tabSelected="1" zoomScaleSheetLayoutView="50" workbookViewId="0" topLeftCell="A1">
      <selection activeCell="A13" sqref="A13"/>
    </sheetView>
  </sheetViews>
  <sheetFormatPr defaultColWidth="9.00390625" defaultRowHeight="13.5" customHeight="1"/>
  <cols>
    <col min="1" max="1" width="22.625" style="2" customWidth="1"/>
    <col min="2" max="3" width="13.75390625" style="2" customWidth="1"/>
    <col min="4" max="6" width="11.375" style="2" customWidth="1"/>
    <col min="7" max="7" width="11.75390625" style="2" bestFit="1" customWidth="1"/>
    <col min="8" max="8" width="7.875" style="2" bestFit="1" customWidth="1"/>
    <col min="9" max="9" width="11.875" style="2" bestFit="1" customWidth="1"/>
    <col min="10" max="10" width="11.75390625" style="2" bestFit="1" customWidth="1"/>
    <col min="11" max="11" width="10.00390625" style="2" bestFit="1" customWidth="1"/>
    <col min="12" max="12" width="10.875" style="2" bestFit="1" customWidth="1"/>
    <col min="13" max="13" width="11.75390625" style="2" bestFit="1" customWidth="1"/>
    <col min="14" max="14" width="10.00390625" style="2" bestFit="1" customWidth="1"/>
    <col min="15" max="15" width="8.00390625" style="2" bestFit="1" customWidth="1"/>
    <col min="16" max="16" width="6.625" style="2" bestFit="1" customWidth="1"/>
    <col min="17" max="16384" width="9.125" style="2" customWidth="1"/>
  </cols>
  <sheetData>
    <row r="1" spans="1:13" ht="61.5" customHeight="1">
      <c r="A1" s="34" t="s">
        <v>78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5" customHeight="1">
      <c r="A3" s="46" t="s">
        <v>59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5" spans="2:17" ht="13.5" customHeight="1">
      <c r="B5" s="9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"/>
      <c r="O5" s="8"/>
      <c r="P5" s="8"/>
      <c r="Q5" s="8"/>
    </row>
    <row r="6" spans="1:17" ht="13.5" customHeight="1">
      <c r="A6" s="68" t="s">
        <v>0</v>
      </c>
      <c r="B6" s="35" t="s">
        <v>60</v>
      </c>
      <c r="C6" s="30" t="s">
        <v>64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2"/>
      <c r="O6" s="30" t="s">
        <v>63</v>
      </c>
      <c r="P6" s="31"/>
      <c r="Q6" s="32"/>
    </row>
    <row r="7" spans="1:17" ht="13.5" customHeight="1">
      <c r="A7" s="69"/>
      <c r="B7" s="36"/>
      <c r="C7" s="37" t="s">
        <v>61</v>
      </c>
      <c r="D7" s="37" t="s">
        <v>72</v>
      </c>
      <c r="E7" s="37" t="s">
        <v>65</v>
      </c>
      <c r="F7" s="37" t="s">
        <v>66</v>
      </c>
      <c r="G7" s="37" t="s">
        <v>24</v>
      </c>
      <c r="H7" s="37" t="s">
        <v>25</v>
      </c>
      <c r="I7" s="75" t="s">
        <v>62</v>
      </c>
      <c r="J7" s="37" t="s">
        <v>13</v>
      </c>
      <c r="K7" s="37" t="s">
        <v>14</v>
      </c>
      <c r="L7" s="37" t="s">
        <v>15</v>
      </c>
      <c r="M7" s="37" t="s">
        <v>16</v>
      </c>
      <c r="N7" s="36" t="s">
        <v>17</v>
      </c>
      <c r="O7" s="33" t="s">
        <v>18</v>
      </c>
      <c r="P7" s="33" t="s">
        <v>19</v>
      </c>
      <c r="Q7" s="33" t="s">
        <v>20</v>
      </c>
    </row>
    <row r="8" spans="1:17" ht="13.5" customHeight="1">
      <c r="A8" s="69"/>
      <c r="B8" s="36"/>
      <c r="C8" s="33"/>
      <c r="D8" s="33"/>
      <c r="E8" s="33"/>
      <c r="F8" s="33"/>
      <c r="G8" s="33"/>
      <c r="H8" s="33"/>
      <c r="I8" s="75"/>
      <c r="J8" s="33"/>
      <c r="K8" s="33"/>
      <c r="L8" s="33"/>
      <c r="M8" s="33"/>
      <c r="N8" s="36"/>
      <c r="O8" s="33"/>
      <c r="P8" s="33"/>
      <c r="Q8" s="33"/>
    </row>
    <row r="9" spans="1:17" ht="11.25" customHeight="1">
      <c r="A9" s="69"/>
      <c r="B9" s="36"/>
      <c r="C9" s="33"/>
      <c r="D9" s="33"/>
      <c r="E9" s="33"/>
      <c r="F9" s="33"/>
      <c r="G9" s="33"/>
      <c r="H9" s="33"/>
      <c r="I9" s="75"/>
      <c r="J9" s="33"/>
      <c r="K9" s="33"/>
      <c r="L9" s="33"/>
      <c r="M9" s="33"/>
      <c r="N9" s="36"/>
      <c r="O9" s="33"/>
      <c r="P9" s="33"/>
      <c r="Q9" s="33"/>
    </row>
    <row r="10" spans="1:17" ht="11.25" customHeight="1">
      <c r="A10" s="70"/>
      <c r="B10" s="37"/>
      <c r="C10" s="33"/>
      <c r="D10" s="33"/>
      <c r="E10" s="33"/>
      <c r="F10" s="33"/>
      <c r="G10" s="33"/>
      <c r="H10" s="33"/>
      <c r="I10" s="76"/>
      <c r="J10" s="33"/>
      <c r="K10" s="33"/>
      <c r="L10" s="33"/>
      <c r="M10" s="33"/>
      <c r="N10" s="37"/>
      <c r="O10" s="33"/>
      <c r="P10" s="33"/>
      <c r="Q10" s="33"/>
    </row>
    <row r="11" spans="1:17" ht="11.25" customHeight="1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  <c r="L11" s="11">
        <v>12</v>
      </c>
      <c r="M11" s="11">
        <v>13</v>
      </c>
      <c r="N11" s="11">
        <v>14</v>
      </c>
      <c r="O11" s="11">
        <v>15</v>
      </c>
      <c r="P11" s="11">
        <v>16</v>
      </c>
      <c r="Q11" s="11">
        <v>17</v>
      </c>
    </row>
    <row r="12" spans="1:17" ht="13.5" customHeight="1">
      <c r="A12" s="10"/>
      <c r="B12" s="26" t="s">
        <v>74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3"/>
    </row>
    <row r="13" spans="1:17" ht="45.75" customHeight="1">
      <c r="A13" s="18" t="s">
        <v>75</v>
      </c>
      <c r="B13" s="20">
        <f>285171149.9</f>
        <v>285171149.9</v>
      </c>
      <c r="C13" s="20">
        <f>285171149.9</f>
        <v>285171149.9</v>
      </c>
      <c r="D13" s="20">
        <f>177853830.9</f>
        <v>177853830.9</v>
      </c>
      <c r="E13" s="20">
        <f>982704.46</f>
        <v>982704.46</v>
      </c>
      <c r="F13" s="20">
        <f>140673749.96</f>
        <v>140673749.96</v>
      </c>
      <c r="G13" s="20">
        <f>36197376.48</f>
        <v>36197376.48</v>
      </c>
      <c r="H13" s="20">
        <f>0</f>
        <v>0</v>
      </c>
      <c r="I13" s="20">
        <f>0</f>
        <v>0</v>
      </c>
      <c r="J13" s="20">
        <f>105698518.4</f>
        <v>105698518.4</v>
      </c>
      <c r="K13" s="20">
        <f>1460000</f>
        <v>1460000</v>
      </c>
      <c r="L13" s="20">
        <f>158800.6</f>
        <v>158800.6</v>
      </c>
      <c r="M13" s="20">
        <f>0</f>
        <v>0</v>
      </c>
      <c r="N13" s="20">
        <f>0</f>
        <v>0</v>
      </c>
      <c r="O13" s="20">
        <f>0</f>
        <v>0</v>
      </c>
      <c r="P13" s="20">
        <f>0</f>
        <v>0</v>
      </c>
      <c r="Q13" s="20">
        <f>0</f>
        <v>0</v>
      </c>
    </row>
    <row r="14" spans="1:17" ht="30.75" customHeight="1">
      <c r="A14" s="18" t="s">
        <v>43</v>
      </c>
      <c r="B14" s="20">
        <f>0</f>
        <v>0</v>
      </c>
      <c r="C14" s="20">
        <f>0</f>
        <v>0</v>
      </c>
      <c r="D14" s="20">
        <f>0</f>
        <v>0</v>
      </c>
      <c r="E14" s="20">
        <f>0</f>
        <v>0</v>
      </c>
      <c r="F14" s="20">
        <f>0</f>
        <v>0</v>
      </c>
      <c r="G14" s="20">
        <f>0</f>
        <v>0</v>
      </c>
      <c r="H14" s="20">
        <f>0</f>
        <v>0</v>
      </c>
      <c r="I14" s="20">
        <f>0</f>
        <v>0</v>
      </c>
      <c r="J14" s="20">
        <f>0</f>
        <v>0</v>
      </c>
      <c r="K14" s="20">
        <f>0</f>
        <v>0</v>
      </c>
      <c r="L14" s="20">
        <f>0</f>
        <v>0</v>
      </c>
      <c r="M14" s="20">
        <f>0</f>
        <v>0</v>
      </c>
      <c r="N14" s="20">
        <f>0</f>
        <v>0</v>
      </c>
      <c r="O14" s="20">
        <f>0</f>
        <v>0</v>
      </c>
      <c r="P14" s="20">
        <f>0</f>
        <v>0</v>
      </c>
      <c r="Q14" s="20">
        <f>0</f>
        <v>0</v>
      </c>
    </row>
    <row r="15" spans="1:17" ht="24.75" customHeight="1">
      <c r="A15" s="16" t="s">
        <v>44</v>
      </c>
      <c r="B15" s="21">
        <f>0</f>
        <v>0</v>
      </c>
      <c r="C15" s="21">
        <f>0</f>
        <v>0</v>
      </c>
      <c r="D15" s="21">
        <f>0</f>
        <v>0</v>
      </c>
      <c r="E15" s="21">
        <f>0</f>
        <v>0</v>
      </c>
      <c r="F15" s="21">
        <f>0</f>
        <v>0</v>
      </c>
      <c r="G15" s="21">
        <f>0</f>
        <v>0</v>
      </c>
      <c r="H15" s="21">
        <f>0</f>
        <v>0</v>
      </c>
      <c r="I15" s="21">
        <f>0</f>
        <v>0</v>
      </c>
      <c r="J15" s="21">
        <f>0</f>
        <v>0</v>
      </c>
      <c r="K15" s="21">
        <f>0</f>
        <v>0</v>
      </c>
      <c r="L15" s="21">
        <f>0</f>
        <v>0</v>
      </c>
      <c r="M15" s="21">
        <f>0</f>
        <v>0</v>
      </c>
      <c r="N15" s="21">
        <f>0</f>
        <v>0</v>
      </c>
      <c r="O15" s="21">
        <f>0</f>
        <v>0</v>
      </c>
      <c r="P15" s="21">
        <f>0</f>
        <v>0</v>
      </c>
      <c r="Q15" s="21">
        <f>0</f>
        <v>0</v>
      </c>
    </row>
    <row r="16" spans="1:17" ht="24.75" customHeight="1">
      <c r="A16" s="16" t="s">
        <v>45</v>
      </c>
      <c r="B16" s="21">
        <f>0</f>
        <v>0</v>
      </c>
      <c r="C16" s="21">
        <f>0</f>
        <v>0</v>
      </c>
      <c r="D16" s="21">
        <f>0</f>
        <v>0</v>
      </c>
      <c r="E16" s="21">
        <f>0</f>
        <v>0</v>
      </c>
      <c r="F16" s="21">
        <f>0</f>
        <v>0</v>
      </c>
      <c r="G16" s="21">
        <f>0</f>
        <v>0</v>
      </c>
      <c r="H16" s="21">
        <f>0</f>
        <v>0</v>
      </c>
      <c r="I16" s="21">
        <f>0</f>
        <v>0</v>
      </c>
      <c r="J16" s="21">
        <f>0</f>
        <v>0</v>
      </c>
      <c r="K16" s="21">
        <f>0</f>
        <v>0</v>
      </c>
      <c r="L16" s="21">
        <f>0</f>
        <v>0</v>
      </c>
      <c r="M16" s="21">
        <f>0</f>
        <v>0</v>
      </c>
      <c r="N16" s="21">
        <f>0</f>
        <v>0</v>
      </c>
      <c r="O16" s="21">
        <f>0</f>
        <v>0</v>
      </c>
      <c r="P16" s="21">
        <f>0</f>
        <v>0</v>
      </c>
      <c r="Q16" s="21">
        <f>0</f>
        <v>0</v>
      </c>
    </row>
    <row r="17" spans="1:17" ht="32.25" customHeight="1">
      <c r="A17" s="18" t="s">
        <v>46</v>
      </c>
      <c r="B17" s="20">
        <f>285012349.3</f>
        <v>285012349.3</v>
      </c>
      <c r="C17" s="20">
        <f>285012349.3</f>
        <v>285012349.3</v>
      </c>
      <c r="D17" s="20">
        <f>177853830.9</f>
        <v>177853830.9</v>
      </c>
      <c r="E17" s="20">
        <f>982704.46</f>
        <v>982704.46</v>
      </c>
      <c r="F17" s="20">
        <f>140673749.96</f>
        <v>140673749.96</v>
      </c>
      <c r="G17" s="20">
        <f>36197376.48</f>
        <v>36197376.48</v>
      </c>
      <c r="H17" s="20">
        <f>0</f>
        <v>0</v>
      </c>
      <c r="I17" s="20">
        <f>0</f>
        <v>0</v>
      </c>
      <c r="J17" s="20">
        <f>105698518.4</f>
        <v>105698518.4</v>
      </c>
      <c r="K17" s="20">
        <f>1460000</f>
        <v>1460000</v>
      </c>
      <c r="L17" s="20">
        <f>0</f>
        <v>0</v>
      </c>
      <c r="M17" s="20">
        <f>0</f>
        <v>0</v>
      </c>
      <c r="N17" s="20">
        <f>0</f>
        <v>0</v>
      </c>
      <c r="O17" s="20">
        <f>0</f>
        <v>0</v>
      </c>
      <c r="P17" s="20">
        <f>0</f>
        <v>0</v>
      </c>
      <c r="Q17" s="20">
        <f>0</f>
        <v>0</v>
      </c>
    </row>
    <row r="18" spans="1:17" ht="24.75" customHeight="1">
      <c r="A18" s="16" t="s">
        <v>47</v>
      </c>
      <c r="B18" s="21">
        <f>1443730.33</f>
        <v>1443730.33</v>
      </c>
      <c r="C18" s="21">
        <f>1443730.33</f>
        <v>1443730.33</v>
      </c>
      <c r="D18" s="21">
        <f>37738.67</f>
        <v>37738.67</v>
      </c>
      <c r="E18" s="21">
        <f>0</f>
        <v>0</v>
      </c>
      <c r="F18" s="21">
        <f>37738.67</f>
        <v>37738.67</v>
      </c>
      <c r="G18" s="21">
        <f>0</f>
        <v>0</v>
      </c>
      <c r="H18" s="21">
        <f>0</f>
        <v>0</v>
      </c>
      <c r="I18" s="21">
        <f>0</f>
        <v>0</v>
      </c>
      <c r="J18" s="21">
        <f>1405991.66</f>
        <v>1405991.66</v>
      </c>
      <c r="K18" s="21">
        <f>0</f>
        <v>0</v>
      </c>
      <c r="L18" s="21">
        <f>0</f>
        <v>0</v>
      </c>
      <c r="M18" s="21">
        <f>0</f>
        <v>0</v>
      </c>
      <c r="N18" s="21">
        <f>0</f>
        <v>0</v>
      </c>
      <c r="O18" s="21">
        <f>0</f>
        <v>0</v>
      </c>
      <c r="P18" s="21">
        <f>0</f>
        <v>0</v>
      </c>
      <c r="Q18" s="21">
        <f>0</f>
        <v>0</v>
      </c>
    </row>
    <row r="19" spans="1:17" ht="24.75" customHeight="1">
      <c r="A19" s="16" t="s">
        <v>48</v>
      </c>
      <c r="B19" s="21">
        <f>283568618.97</f>
        <v>283568618.97</v>
      </c>
      <c r="C19" s="21">
        <f>283568618.97</f>
        <v>283568618.97</v>
      </c>
      <c r="D19" s="21">
        <f>177816092.23</f>
        <v>177816092.23</v>
      </c>
      <c r="E19" s="21">
        <f>982704.46</f>
        <v>982704.46</v>
      </c>
      <c r="F19" s="21">
        <f>140636011.29</f>
        <v>140636011.29</v>
      </c>
      <c r="G19" s="21">
        <f>36197376.48</f>
        <v>36197376.48</v>
      </c>
      <c r="H19" s="21">
        <f>0</f>
        <v>0</v>
      </c>
      <c r="I19" s="21">
        <f>0</f>
        <v>0</v>
      </c>
      <c r="J19" s="21">
        <f>104292526.74</f>
        <v>104292526.74</v>
      </c>
      <c r="K19" s="21">
        <f>1460000</f>
        <v>1460000</v>
      </c>
      <c r="L19" s="21">
        <f>0</f>
        <v>0</v>
      </c>
      <c r="M19" s="21">
        <f>0</f>
        <v>0</v>
      </c>
      <c r="N19" s="21">
        <f>0</f>
        <v>0</v>
      </c>
      <c r="O19" s="21">
        <f>0</f>
        <v>0</v>
      </c>
      <c r="P19" s="21">
        <f>0</f>
        <v>0</v>
      </c>
      <c r="Q19" s="21">
        <f>0</f>
        <v>0</v>
      </c>
    </row>
    <row r="20" spans="1:17" ht="24.75" customHeight="1">
      <c r="A20" s="18" t="s">
        <v>49</v>
      </c>
      <c r="B20" s="20">
        <f>0</f>
        <v>0</v>
      </c>
      <c r="C20" s="20">
        <f>0</f>
        <v>0</v>
      </c>
      <c r="D20" s="20">
        <f>0</f>
        <v>0</v>
      </c>
      <c r="E20" s="20">
        <f>0</f>
        <v>0</v>
      </c>
      <c r="F20" s="20">
        <f>0</f>
        <v>0</v>
      </c>
      <c r="G20" s="20">
        <f>0</f>
        <v>0</v>
      </c>
      <c r="H20" s="20">
        <f>0</f>
        <v>0</v>
      </c>
      <c r="I20" s="20">
        <f>0</f>
        <v>0</v>
      </c>
      <c r="J20" s="20">
        <f>0</f>
        <v>0</v>
      </c>
      <c r="K20" s="20">
        <f>0</f>
        <v>0</v>
      </c>
      <c r="L20" s="20">
        <f>0</f>
        <v>0</v>
      </c>
      <c r="M20" s="20">
        <f>0</f>
        <v>0</v>
      </c>
      <c r="N20" s="20">
        <f>0</f>
        <v>0</v>
      </c>
      <c r="O20" s="20">
        <f>0</f>
        <v>0</v>
      </c>
      <c r="P20" s="20">
        <f>0</f>
        <v>0</v>
      </c>
      <c r="Q20" s="20">
        <f>0</f>
        <v>0</v>
      </c>
    </row>
    <row r="21" spans="1:17" ht="29.25" customHeight="1">
      <c r="A21" s="18" t="s">
        <v>76</v>
      </c>
      <c r="B21" s="20">
        <f>158800.6</f>
        <v>158800.6</v>
      </c>
      <c r="C21" s="20">
        <f>158800.6</f>
        <v>158800.6</v>
      </c>
      <c r="D21" s="20">
        <f>0</f>
        <v>0</v>
      </c>
      <c r="E21" s="20">
        <f>0</f>
        <v>0</v>
      </c>
      <c r="F21" s="20">
        <f>0</f>
        <v>0</v>
      </c>
      <c r="G21" s="20">
        <f>0</f>
        <v>0</v>
      </c>
      <c r="H21" s="20">
        <f>0</f>
        <v>0</v>
      </c>
      <c r="I21" s="20">
        <f>0</f>
        <v>0</v>
      </c>
      <c r="J21" s="20">
        <f>0</f>
        <v>0</v>
      </c>
      <c r="K21" s="20">
        <f>0</f>
        <v>0</v>
      </c>
      <c r="L21" s="20">
        <f>158800.6</f>
        <v>158800.6</v>
      </c>
      <c r="M21" s="20">
        <f>0</f>
        <v>0</v>
      </c>
      <c r="N21" s="20">
        <f>0</f>
        <v>0</v>
      </c>
      <c r="O21" s="20">
        <f>0</f>
        <v>0</v>
      </c>
      <c r="P21" s="20">
        <f>0</f>
        <v>0</v>
      </c>
      <c r="Q21" s="20">
        <f>0</f>
        <v>0</v>
      </c>
    </row>
    <row r="22" spans="1:17" ht="24.75" customHeight="1">
      <c r="A22" s="16" t="s">
        <v>50</v>
      </c>
      <c r="B22" s="21">
        <f>158800.6</f>
        <v>158800.6</v>
      </c>
      <c r="C22" s="21">
        <f>158800.6</f>
        <v>158800.6</v>
      </c>
      <c r="D22" s="21">
        <f>0</f>
        <v>0</v>
      </c>
      <c r="E22" s="21">
        <f>0</f>
        <v>0</v>
      </c>
      <c r="F22" s="21">
        <f>0</f>
        <v>0</v>
      </c>
      <c r="G22" s="21">
        <f>0</f>
        <v>0</v>
      </c>
      <c r="H22" s="21">
        <f>0</f>
        <v>0</v>
      </c>
      <c r="I22" s="21">
        <f>0</f>
        <v>0</v>
      </c>
      <c r="J22" s="21">
        <f>0</f>
        <v>0</v>
      </c>
      <c r="K22" s="21">
        <f>0</f>
        <v>0</v>
      </c>
      <c r="L22" s="21">
        <f>158800.6</f>
        <v>158800.6</v>
      </c>
      <c r="M22" s="21">
        <f>0</f>
        <v>0</v>
      </c>
      <c r="N22" s="21">
        <f>0</f>
        <v>0</v>
      </c>
      <c r="O22" s="21">
        <f>0</f>
        <v>0</v>
      </c>
      <c r="P22" s="21">
        <f>0</f>
        <v>0</v>
      </c>
      <c r="Q22" s="21">
        <f>0</f>
        <v>0</v>
      </c>
    </row>
    <row r="23" spans="1:17" ht="24.75" customHeight="1">
      <c r="A23" s="16" t="s">
        <v>51</v>
      </c>
      <c r="B23" s="21">
        <f>0</f>
        <v>0</v>
      </c>
      <c r="C23" s="21">
        <f>0</f>
        <v>0</v>
      </c>
      <c r="D23" s="21">
        <f>0</f>
        <v>0</v>
      </c>
      <c r="E23" s="21">
        <f>0</f>
        <v>0</v>
      </c>
      <c r="F23" s="21">
        <f>0</f>
        <v>0</v>
      </c>
      <c r="G23" s="21">
        <f>0</f>
        <v>0</v>
      </c>
      <c r="H23" s="21">
        <f>0</f>
        <v>0</v>
      </c>
      <c r="I23" s="21">
        <f>0</f>
        <v>0</v>
      </c>
      <c r="J23" s="21">
        <f>0</f>
        <v>0</v>
      </c>
      <c r="K23" s="21">
        <f>0</f>
        <v>0</v>
      </c>
      <c r="L23" s="21">
        <f>0</f>
        <v>0</v>
      </c>
      <c r="M23" s="21">
        <f>0</f>
        <v>0</v>
      </c>
      <c r="N23" s="21">
        <f>0</f>
        <v>0</v>
      </c>
      <c r="O23" s="21">
        <f>0</f>
        <v>0</v>
      </c>
      <c r="P23" s="21">
        <f>0</f>
        <v>0</v>
      </c>
      <c r="Q23" s="21">
        <f>0</f>
        <v>0</v>
      </c>
    </row>
    <row r="24" spans="1:17" ht="19.5" customHeight="1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9.5" customHeight="1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9.5" customHeight="1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9.5" customHeight="1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9.5" customHeight="1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3" ht="45.75" customHeight="1">
      <c r="A29" s="34" t="s">
        <v>78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1" spans="1:13" ht="13.5" customHeight="1">
      <c r="A31" s="46" t="s">
        <v>8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</row>
    <row r="33" spans="1:17" ht="13.5" customHeight="1">
      <c r="A33" s="68" t="s">
        <v>0</v>
      </c>
      <c r="B33" s="35" t="s">
        <v>9</v>
      </c>
      <c r="C33" s="81" t="s">
        <v>11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3"/>
      <c r="O33" s="81" t="s">
        <v>21</v>
      </c>
      <c r="P33" s="82"/>
      <c r="Q33" s="83"/>
    </row>
    <row r="34" spans="1:17" ht="13.5" customHeight="1">
      <c r="A34" s="69"/>
      <c r="B34" s="36"/>
      <c r="C34" s="36" t="s">
        <v>10</v>
      </c>
      <c r="D34" s="33" t="s">
        <v>12</v>
      </c>
      <c r="E34" s="33" t="s">
        <v>22</v>
      </c>
      <c r="F34" s="33" t="s">
        <v>23</v>
      </c>
      <c r="G34" s="33" t="s">
        <v>69</v>
      </c>
      <c r="H34" s="33" t="s">
        <v>25</v>
      </c>
      <c r="I34" s="33" t="s">
        <v>1</v>
      </c>
      <c r="J34" s="33" t="s">
        <v>13</v>
      </c>
      <c r="K34" s="33" t="s">
        <v>14</v>
      </c>
      <c r="L34" s="33" t="s">
        <v>15</v>
      </c>
      <c r="M34" s="33" t="s">
        <v>16</v>
      </c>
      <c r="N34" s="38" t="s">
        <v>17</v>
      </c>
      <c r="O34" s="33" t="s">
        <v>18</v>
      </c>
      <c r="P34" s="33" t="s">
        <v>19</v>
      </c>
      <c r="Q34" s="35" t="s">
        <v>20</v>
      </c>
    </row>
    <row r="35" spans="1:17" ht="13.5" customHeight="1">
      <c r="A35" s="69"/>
      <c r="B35" s="36"/>
      <c r="C35" s="36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8"/>
      <c r="O35" s="33"/>
      <c r="P35" s="33"/>
      <c r="Q35" s="36"/>
    </row>
    <row r="36" spans="1:17" ht="11.25" customHeight="1">
      <c r="A36" s="69"/>
      <c r="B36" s="36"/>
      <c r="C36" s="36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8"/>
      <c r="O36" s="33"/>
      <c r="P36" s="33"/>
      <c r="Q36" s="36"/>
    </row>
    <row r="37" spans="1:17" ht="11.25" customHeight="1">
      <c r="A37" s="70"/>
      <c r="B37" s="37"/>
      <c r="C37" s="37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8"/>
      <c r="O37" s="33"/>
      <c r="P37" s="33"/>
      <c r="Q37" s="37"/>
    </row>
    <row r="38" spans="1:17" ht="11.25" customHeight="1">
      <c r="A38" s="11">
        <v>1</v>
      </c>
      <c r="B38" s="11">
        <v>2</v>
      </c>
      <c r="C38" s="11">
        <v>3</v>
      </c>
      <c r="D38" s="11">
        <v>4</v>
      </c>
      <c r="E38" s="11">
        <v>5</v>
      </c>
      <c r="F38" s="11">
        <v>6</v>
      </c>
      <c r="G38" s="11">
        <v>7</v>
      </c>
      <c r="H38" s="11">
        <v>8</v>
      </c>
      <c r="I38" s="11">
        <v>9</v>
      </c>
      <c r="J38" s="11">
        <v>10</v>
      </c>
      <c r="K38" s="11">
        <v>11</v>
      </c>
      <c r="L38" s="11">
        <v>12</v>
      </c>
      <c r="M38" s="11">
        <v>13</v>
      </c>
      <c r="N38" s="11">
        <v>14</v>
      </c>
      <c r="O38" s="11">
        <v>15</v>
      </c>
      <c r="P38" s="11">
        <v>16</v>
      </c>
      <c r="Q38" s="11">
        <v>17</v>
      </c>
    </row>
    <row r="39" spans="1:17" ht="13.5" customHeight="1">
      <c r="A39" s="11"/>
      <c r="B39" s="77" t="s">
        <v>74</v>
      </c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9"/>
    </row>
    <row r="40" spans="1:17" ht="27.75" customHeight="1" hidden="1">
      <c r="A40" s="12" t="s">
        <v>26</v>
      </c>
      <c r="B40" s="13">
        <f>0</f>
        <v>0</v>
      </c>
      <c r="C40" s="13">
        <f>0</f>
        <v>0</v>
      </c>
      <c r="D40" s="13">
        <f>0</f>
        <v>0</v>
      </c>
      <c r="E40" s="13">
        <f>0</f>
        <v>0</v>
      </c>
      <c r="F40" s="13">
        <f>0</f>
        <v>0</v>
      </c>
      <c r="G40" s="13">
        <f>0</f>
        <v>0</v>
      </c>
      <c r="H40" s="13">
        <f>0</f>
        <v>0</v>
      </c>
      <c r="I40" s="13">
        <f>0</f>
        <v>0</v>
      </c>
      <c r="J40" s="13">
        <f>0</f>
        <v>0</v>
      </c>
      <c r="K40" s="13">
        <f>0</f>
        <v>0</v>
      </c>
      <c r="L40" s="13">
        <f>0</f>
        <v>0</v>
      </c>
      <c r="M40" s="13">
        <f>0</f>
        <v>0</v>
      </c>
      <c r="N40" s="13">
        <f>0</f>
        <v>0</v>
      </c>
      <c r="O40" s="13">
        <f>0</f>
        <v>0</v>
      </c>
      <c r="P40" s="13">
        <f>0</f>
        <v>0</v>
      </c>
      <c r="Q40" s="13">
        <f>0</f>
        <v>0</v>
      </c>
    </row>
    <row r="41" spans="1:17" ht="33.75" customHeight="1">
      <c r="A41" s="19" t="s">
        <v>38</v>
      </c>
      <c r="B41" s="22">
        <f>0</f>
        <v>0</v>
      </c>
      <c r="C41" s="22">
        <f>0</f>
        <v>0</v>
      </c>
      <c r="D41" s="22">
        <f>0</f>
        <v>0</v>
      </c>
      <c r="E41" s="22">
        <f>0</f>
        <v>0</v>
      </c>
      <c r="F41" s="22">
        <f>0</f>
        <v>0</v>
      </c>
      <c r="G41" s="22">
        <f>0</f>
        <v>0</v>
      </c>
      <c r="H41" s="22">
        <f>0</f>
        <v>0</v>
      </c>
      <c r="I41" s="22">
        <f>0</f>
        <v>0</v>
      </c>
      <c r="J41" s="22">
        <f>0</f>
        <v>0</v>
      </c>
      <c r="K41" s="22">
        <f>0</f>
        <v>0</v>
      </c>
      <c r="L41" s="22">
        <f>0</f>
        <v>0</v>
      </c>
      <c r="M41" s="22">
        <f>0</f>
        <v>0</v>
      </c>
      <c r="N41" s="22">
        <f>0</f>
        <v>0</v>
      </c>
      <c r="O41" s="22">
        <f>0</f>
        <v>0</v>
      </c>
      <c r="P41" s="22">
        <f>0</f>
        <v>0</v>
      </c>
      <c r="Q41" s="22">
        <f>0</f>
        <v>0</v>
      </c>
    </row>
    <row r="42" spans="1:17" ht="21.75" customHeight="1">
      <c r="A42" s="17" t="s">
        <v>27</v>
      </c>
      <c r="B42" s="23">
        <f>0</f>
        <v>0</v>
      </c>
      <c r="C42" s="23">
        <f>0</f>
        <v>0</v>
      </c>
      <c r="D42" s="23">
        <f>0</f>
        <v>0</v>
      </c>
      <c r="E42" s="23">
        <f>0</f>
        <v>0</v>
      </c>
      <c r="F42" s="23">
        <f>0</f>
        <v>0</v>
      </c>
      <c r="G42" s="23">
        <f>0</f>
        <v>0</v>
      </c>
      <c r="H42" s="23">
        <f>0</f>
        <v>0</v>
      </c>
      <c r="I42" s="23">
        <f>0</f>
        <v>0</v>
      </c>
      <c r="J42" s="23">
        <f>0</f>
        <v>0</v>
      </c>
      <c r="K42" s="23">
        <f>0</f>
        <v>0</v>
      </c>
      <c r="L42" s="23">
        <f>0</f>
        <v>0</v>
      </c>
      <c r="M42" s="23">
        <f>0</f>
        <v>0</v>
      </c>
      <c r="N42" s="23">
        <f>0</f>
        <v>0</v>
      </c>
      <c r="O42" s="23">
        <f>0</f>
        <v>0</v>
      </c>
      <c r="P42" s="23">
        <f>0</f>
        <v>0</v>
      </c>
      <c r="Q42" s="23">
        <f>0</f>
        <v>0</v>
      </c>
    </row>
    <row r="43" spans="1:17" ht="21.75" customHeight="1">
      <c r="A43" s="17" t="s">
        <v>28</v>
      </c>
      <c r="B43" s="23">
        <f>0</f>
        <v>0</v>
      </c>
      <c r="C43" s="23">
        <f>0</f>
        <v>0</v>
      </c>
      <c r="D43" s="23">
        <f>0</f>
        <v>0</v>
      </c>
      <c r="E43" s="23">
        <f>0</f>
        <v>0</v>
      </c>
      <c r="F43" s="23">
        <f>0</f>
        <v>0</v>
      </c>
      <c r="G43" s="23">
        <f>0</f>
        <v>0</v>
      </c>
      <c r="H43" s="23">
        <f>0</f>
        <v>0</v>
      </c>
      <c r="I43" s="23">
        <f>0</f>
        <v>0</v>
      </c>
      <c r="J43" s="23">
        <f>0</f>
        <v>0</v>
      </c>
      <c r="K43" s="23">
        <f>0</f>
        <v>0</v>
      </c>
      <c r="L43" s="23">
        <f>0</f>
        <v>0</v>
      </c>
      <c r="M43" s="23">
        <f>0</f>
        <v>0</v>
      </c>
      <c r="N43" s="23">
        <f>0</f>
        <v>0</v>
      </c>
      <c r="O43" s="23">
        <f>0</f>
        <v>0</v>
      </c>
      <c r="P43" s="23">
        <f>0</f>
        <v>0</v>
      </c>
      <c r="Q43" s="23">
        <f>0</f>
        <v>0</v>
      </c>
    </row>
    <row r="44" spans="1:17" ht="33.75" customHeight="1">
      <c r="A44" s="19" t="s">
        <v>39</v>
      </c>
      <c r="B44" s="22">
        <f>302113.82</f>
        <v>302113.82</v>
      </c>
      <c r="C44" s="22">
        <f>302113.82</f>
        <v>302113.82</v>
      </c>
      <c r="D44" s="22">
        <f>0</f>
        <v>0</v>
      </c>
      <c r="E44" s="22">
        <f>0</f>
        <v>0</v>
      </c>
      <c r="F44" s="22">
        <f>0</f>
        <v>0</v>
      </c>
      <c r="G44" s="22">
        <f>0</f>
        <v>0</v>
      </c>
      <c r="H44" s="22">
        <f>0</f>
        <v>0</v>
      </c>
      <c r="I44" s="22">
        <f>0</f>
        <v>0</v>
      </c>
      <c r="J44" s="22">
        <f>0</f>
        <v>0</v>
      </c>
      <c r="K44" s="22">
        <f>0</f>
        <v>0</v>
      </c>
      <c r="L44" s="22">
        <f>300000</f>
        <v>300000</v>
      </c>
      <c r="M44" s="22">
        <f>2113.82</f>
        <v>2113.82</v>
      </c>
      <c r="N44" s="22">
        <f>0</f>
        <v>0</v>
      </c>
      <c r="O44" s="22">
        <f>0</f>
        <v>0</v>
      </c>
      <c r="P44" s="22">
        <f>0</f>
        <v>0</v>
      </c>
      <c r="Q44" s="22">
        <f>0</f>
        <v>0</v>
      </c>
    </row>
    <row r="45" spans="1:17" ht="21.75" customHeight="1">
      <c r="A45" s="17" t="s">
        <v>29</v>
      </c>
      <c r="B45" s="23">
        <f>300000</f>
        <v>300000</v>
      </c>
      <c r="C45" s="23">
        <f>300000</f>
        <v>300000</v>
      </c>
      <c r="D45" s="23">
        <f>0</f>
        <v>0</v>
      </c>
      <c r="E45" s="23">
        <f>0</f>
        <v>0</v>
      </c>
      <c r="F45" s="23">
        <f>0</f>
        <v>0</v>
      </c>
      <c r="G45" s="23">
        <f>0</f>
        <v>0</v>
      </c>
      <c r="H45" s="23">
        <f>0</f>
        <v>0</v>
      </c>
      <c r="I45" s="23">
        <f>0</f>
        <v>0</v>
      </c>
      <c r="J45" s="23">
        <f>0</f>
        <v>0</v>
      </c>
      <c r="K45" s="23">
        <f>0</f>
        <v>0</v>
      </c>
      <c r="L45" s="23">
        <f>300000</f>
        <v>300000</v>
      </c>
      <c r="M45" s="23">
        <f>0</f>
        <v>0</v>
      </c>
      <c r="N45" s="23">
        <f>0</f>
        <v>0</v>
      </c>
      <c r="O45" s="23">
        <f>0</f>
        <v>0</v>
      </c>
      <c r="P45" s="23">
        <f>0</f>
        <v>0</v>
      </c>
      <c r="Q45" s="23">
        <f>0</f>
        <v>0</v>
      </c>
    </row>
    <row r="46" spans="1:17" ht="21.75" customHeight="1">
      <c r="A46" s="17" t="s">
        <v>30</v>
      </c>
      <c r="B46" s="23">
        <f>2113.82</f>
        <v>2113.82</v>
      </c>
      <c r="C46" s="23">
        <f>2113.82</f>
        <v>2113.82</v>
      </c>
      <c r="D46" s="23">
        <f>0</f>
        <v>0</v>
      </c>
      <c r="E46" s="23">
        <f>0</f>
        <v>0</v>
      </c>
      <c r="F46" s="23">
        <f>0</f>
        <v>0</v>
      </c>
      <c r="G46" s="23">
        <f>0</f>
        <v>0</v>
      </c>
      <c r="H46" s="23">
        <f>0</f>
        <v>0</v>
      </c>
      <c r="I46" s="23">
        <f>0</f>
        <v>0</v>
      </c>
      <c r="J46" s="23">
        <f>0</f>
        <v>0</v>
      </c>
      <c r="K46" s="23">
        <f>0</f>
        <v>0</v>
      </c>
      <c r="L46" s="23">
        <f>0</f>
        <v>0</v>
      </c>
      <c r="M46" s="23">
        <f>2113.82</f>
        <v>2113.82</v>
      </c>
      <c r="N46" s="23">
        <f>0</f>
        <v>0</v>
      </c>
      <c r="O46" s="23">
        <f>0</f>
        <v>0</v>
      </c>
      <c r="P46" s="23">
        <f>0</f>
        <v>0</v>
      </c>
      <c r="Q46" s="23">
        <f>0</f>
        <v>0</v>
      </c>
    </row>
    <row r="47" spans="1:17" ht="38.25" customHeight="1">
      <c r="A47" s="19" t="s">
        <v>40</v>
      </c>
      <c r="B47" s="22">
        <f>902488139.43</f>
        <v>902488139.43</v>
      </c>
      <c r="C47" s="22">
        <f>902488139.43</f>
        <v>902488139.43</v>
      </c>
      <c r="D47" s="22">
        <f>2273659.64</f>
        <v>2273659.64</v>
      </c>
      <c r="E47" s="22">
        <f>0</f>
        <v>0</v>
      </c>
      <c r="F47" s="22">
        <f>0</f>
        <v>0</v>
      </c>
      <c r="G47" s="22">
        <f>2273659.64</f>
        <v>2273659.64</v>
      </c>
      <c r="H47" s="22">
        <f>0</f>
        <v>0</v>
      </c>
      <c r="I47" s="22">
        <f>0</f>
        <v>0</v>
      </c>
      <c r="J47" s="22">
        <f>900010409.77</f>
        <v>900010409.77</v>
      </c>
      <c r="K47" s="22">
        <f>0</f>
        <v>0</v>
      </c>
      <c r="L47" s="22">
        <f>204070.02</f>
        <v>204070.02</v>
      </c>
      <c r="M47" s="22">
        <f>0</f>
        <v>0</v>
      </c>
      <c r="N47" s="22">
        <f>0</f>
        <v>0</v>
      </c>
      <c r="O47" s="22">
        <f>0</f>
        <v>0</v>
      </c>
      <c r="P47" s="22">
        <f>0</f>
        <v>0</v>
      </c>
      <c r="Q47" s="22">
        <f>0</f>
        <v>0</v>
      </c>
    </row>
    <row r="48" spans="1:17" ht="21.75" customHeight="1">
      <c r="A48" s="17" t="s">
        <v>31</v>
      </c>
      <c r="B48" s="23">
        <f>2272827.92</f>
        <v>2272827.92</v>
      </c>
      <c r="C48" s="23">
        <f>2272827.92</f>
        <v>2272827.92</v>
      </c>
      <c r="D48" s="23">
        <f>2272827.92</f>
        <v>2272827.92</v>
      </c>
      <c r="E48" s="23">
        <f>0</f>
        <v>0</v>
      </c>
      <c r="F48" s="23">
        <f>0</f>
        <v>0</v>
      </c>
      <c r="G48" s="23">
        <f>2272827.92</f>
        <v>2272827.92</v>
      </c>
      <c r="H48" s="23">
        <f>0</f>
        <v>0</v>
      </c>
      <c r="I48" s="23">
        <f>0</f>
        <v>0</v>
      </c>
      <c r="J48" s="23">
        <f>0</f>
        <v>0</v>
      </c>
      <c r="K48" s="23">
        <f>0</f>
        <v>0</v>
      </c>
      <c r="L48" s="23">
        <f>0</f>
        <v>0</v>
      </c>
      <c r="M48" s="23">
        <f>0</f>
        <v>0</v>
      </c>
      <c r="N48" s="23">
        <f>0</f>
        <v>0</v>
      </c>
      <c r="O48" s="23">
        <f>0</f>
        <v>0</v>
      </c>
      <c r="P48" s="23">
        <f>0</f>
        <v>0</v>
      </c>
      <c r="Q48" s="23">
        <f>0</f>
        <v>0</v>
      </c>
    </row>
    <row r="49" spans="1:17" ht="21.75" customHeight="1">
      <c r="A49" s="17" t="s">
        <v>32</v>
      </c>
      <c r="B49" s="23">
        <f>556210246.29</f>
        <v>556210246.29</v>
      </c>
      <c r="C49" s="23">
        <f>556210246.29</f>
        <v>556210246.29</v>
      </c>
      <c r="D49" s="23">
        <f>831.72</f>
        <v>831.72</v>
      </c>
      <c r="E49" s="23">
        <f>0</f>
        <v>0</v>
      </c>
      <c r="F49" s="23">
        <f>0</f>
        <v>0</v>
      </c>
      <c r="G49" s="23">
        <f>831.72</f>
        <v>831.72</v>
      </c>
      <c r="H49" s="23">
        <f>0</f>
        <v>0</v>
      </c>
      <c r="I49" s="23">
        <f>0</f>
        <v>0</v>
      </c>
      <c r="J49" s="23">
        <f>556209314.57</f>
        <v>556209314.57</v>
      </c>
      <c r="K49" s="23">
        <f>0</f>
        <v>0</v>
      </c>
      <c r="L49" s="23">
        <f>100</f>
        <v>100</v>
      </c>
      <c r="M49" s="23">
        <f>0</f>
        <v>0</v>
      </c>
      <c r="N49" s="23">
        <f>0</f>
        <v>0</v>
      </c>
      <c r="O49" s="23">
        <f>0</f>
        <v>0</v>
      </c>
      <c r="P49" s="23">
        <f>0</f>
        <v>0</v>
      </c>
      <c r="Q49" s="23">
        <f>0</f>
        <v>0</v>
      </c>
    </row>
    <row r="50" spans="1:17" ht="21.75" customHeight="1">
      <c r="A50" s="17" t="s">
        <v>33</v>
      </c>
      <c r="B50" s="23">
        <f>344005065.22</f>
        <v>344005065.22</v>
      </c>
      <c r="C50" s="23">
        <f>344005065.22</f>
        <v>344005065.22</v>
      </c>
      <c r="D50" s="23">
        <f>0</f>
        <v>0</v>
      </c>
      <c r="E50" s="23">
        <f>0</f>
        <v>0</v>
      </c>
      <c r="F50" s="23">
        <f>0</f>
        <v>0</v>
      </c>
      <c r="G50" s="23">
        <f>0</f>
        <v>0</v>
      </c>
      <c r="H50" s="23">
        <f>0</f>
        <v>0</v>
      </c>
      <c r="I50" s="23">
        <f>0</f>
        <v>0</v>
      </c>
      <c r="J50" s="23">
        <f>343801095.2</f>
        <v>343801095.2</v>
      </c>
      <c r="K50" s="23">
        <f>0</f>
        <v>0</v>
      </c>
      <c r="L50" s="23">
        <f>203970.02</f>
        <v>203970.02</v>
      </c>
      <c r="M50" s="23">
        <f>0</f>
        <v>0</v>
      </c>
      <c r="N50" s="23">
        <f>0</f>
        <v>0</v>
      </c>
      <c r="O50" s="23">
        <f>0</f>
        <v>0</v>
      </c>
      <c r="P50" s="23">
        <f>0</f>
        <v>0</v>
      </c>
      <c r="Q50" s="23">
        <f>0</f>
        <v>0</v>
      </c>
    </row>
    <row r="51" spans="1:17" ht="38.25" customHeight="1">
      <c r="A51" s="19" t="s">
        <v>41</v>
      </c>
      <c r="B51" s="22">
        <f>407725195.96</f>
        <v>407725195.96</v>
      </c>
      <c r="C51" s="22">
        <f>407725195.96</f>
        <v>407725195.96</v>
      </c>
      <c r="D51" s="22">
        <f>5310555.42</f>
        <v>5310555.42</v>
      </c>
      <c r="E51" s="22">
        <f>58890.89</f>
        <v>58890.89</v>
      </c>
      <c r="F51" s="22">
        <f>22344.45</f>
        <v>22344.45</v>
      </c>
      <c r="G51" s="22">
        <f>5218783.24</f>
        <v>5218783.24</v>
      </c>
      <c r="H51" s="22">
        <f>10536.84</f>
        <v>10536.84</v>
      </c>
      <c r="I51" s="22">
        <f>0</f>
        <v>0</v>
      </c>
      <c r="J51" s="22">
        <f>41992.61</f>
        <v>41992.61</v>
      </c>
      <c r="K51" s="22">
        <f>14384.91</f>
        <v>14384.91</v>
      </c>
      <c r="L51" s="22">
        <f>32409449.76</f>
        <v>32409449.76</v>
      </c>
      <c r="M51" s="22">
        <f>365955564.02</f>
        <v>365955564.02</v>
      </c>
      <c r="N51" s="22">
        <f>3993249.24</f>
        <v>3993249.24</v>
      </c>
      <c r="O51" s="22">
        <f>0</f>
        <v>0</v>
      </c>
      <c r="P51" s="22">
        <f>0</f>
        <v>0</v>
      </c>
      <c r="Q51" s="22">
        <f>0</f>
        <v>0</v>
      </c>
    </row>
    <row r="52" spans="1:17" ht="32.25" customHeight="1">
      <c r="A52" s="17" t="s">
        <v>34</v>
      </c>
      <c r="B52" s="23">
        <f>24329749.67</f>
        <v>24329749.67</v>
      </c>
      <c r="C52" s="23">
        <f>24329749.67</f>
        <v>24329749.67</v>
      </c>
      <c r="D52" s="23">
        <f>2989905.8</f>
        <v>2989905.8</v>
      </c>
      <c r="E52" s="23">
        <f>58</f>
        <v>58</v>
      </c>
      <c r="F52" s="23">
        <f>5531.75</f>
        <v>5531.75</v>
      </c>
      <c r="G52" s="23">
        <f>2984316.05</f>
        <v>2984316.05</v>
      </c>
      <c r="H52" s="23">
        <f>0</f>
        <v>0</v>
      </c>
      <c r="I52" s="23">
        <f>0</f>
        <v>0</v>
      </c>
      <c r="J52" s="23">
        <f>100.4</f>
        <v>100.4</v>
      </c>
      <c r="K52" s="23">
        <f>56.6</f>
        <v>56.6</v>
      </c>
      <c r="L52" s="23">
        <f>11691460.29</f>
        <v>11691460.29</v>
      </c>
      <c r="M52" s="23">
        <f>9601370.22</f>
        <v>9601370.22</v>
      </c>
      <c r="N52" s="23">
        <f>46856.36</f>
        <v>46856.36</v>
      </c>
      <c r="O52" s="23">
        <f>0</f>
        <v>0</v>
      </c>
      <c r="P52" s="23">
        <f>0</f>
        <v>0</v>
      </c>
      <c r="Q52" s="23">
        <f>0</f>
        <v>0</v>
      </c>
    </row>
    <row r="53" spans="1:17" ht="21.75" customHeight="1">
      <c r="A53" s="17" t="s">
        <v>35</v>
      </c>
      <c r="B53" s="23">
        <f>383395446.29</f>
        <v>383395446.29</v>
      </c>
      <c r="C53" s="23">
        <f>383395446.29</f>
        <v>383395446.29</v>
      </c>
      <c r="D53" s="23">
        <f>2320649.62</f>
        <v>2320649.62</v>
      </c>
      <c r="E53" s="23">
        <f>58832.89</f>
        <v>58832.89</v>
      </c>
      <c r="F53" s="23">
        <f>16812.7</f>
        <v>16812.7</v>
      </c>
      <c r="G53" s="23">
        <f>2234467.19</f>
        <v>2234467.19</v>
      </c>
      <c r="H53" s="23">
        <f>10536.84</f>
        <v>10536.84</v>
      </c>
      <c r="I53" s="23">
        <f>0</f>
        <v>0</v>
      </c>
      <c r="J53" s="23">
        <f>41892.21</f>
        <v>41892.21</v>
      </c>
      <c r="K53" s="23">
        <f>14328.31</f>
        <v>14328.31</v>
      </c>
      <c r="L53" s="23">
        <f>20717989.47</f>
        <v>20717989.47</v>
      </c>
      <c r="M53" s="23">
        <f>356354193.8</f>
        <v>356354193.8</v>
      </c>
      <c r="N53" s="23">
        <f>3946392.88</f>
        <v>3946392.88</v>
      </c>
      <c r="O53" s="23">
        <f>0</f>
        <v>0</v>
      </c>
      <c r="P53" s="23">
        <f>0</f>
        <v>0</v>
      </c>
      <c r="Q53" s="23">
        <f>0</f>
        <v>0</v>
      </c>
    </row>
    <row r="54" spans="1:17" ht="38.25" customHeight="1">
      <c r="A54" s="19" t="s">
        <v>42</v>
      </c>
      <c r="B54" s="22">
        <f>459235624.18</f>
        <v>459235624.18</v>
      </c>
      <c r="C54" s="22">
        <f>459235624.18</f>
        <v>459235624.18</v>
      </c>
      <c r="D54" s="22">
        <f>344978917.67</f>
        <v>344978917.67</v>
      </c>
      <c r="E54" s="22">
        <f>12918116.94</f>
        <v>12918116.94</v>
      </c>
      <c r="F54" s="22">
        <f>82766.35</f>
        <v>82766.35</v>
      </c>
      <c r="G54" s="22">
        <f>331961615.64</f>
        <v>331961615.64</v>
      </c>
      <c r="H54" s="22">
        <f>16418.74</f>
        <v>16418.74</v>
      </c>
      <c r="I54" s="22">
        <f>0</f>
        <v>0</v>
      </c>
      <c r="J54" s="22">
        <f>292688.07</f>
        <v>292688.07</v>
      </c>
      <c r="K54" s="22">
        <f>2413306.83</f>
        <v>2413306.83</v>
      </c>
      <c r="L54" s="22">
        <f>29331999.78</f>
        <v>29331999.78</v>
      </c>
      <c r="M54" s="22">
        <f>81130611.46</f>
        <v>81130611.46</v>
      </c>
      <c r="N54" s="22">
        <f>1088100.37</f>
        <v>1088100.37</v>
      </c>
      <c r="O54" s="22">
        <f>0</f>
        <v>0</v>
      </c>
      <c r="P54" s="22">
        <f>0</f>
        <v>0</v>
      </c>
      <c r="Q54" s="22">
        <f>0</f>
        <v>0</v>
      </c>
    </row>
    <row r="55" spans="1:17" ht="26.25" customHeight="1">
      <c r="A55" s="17" t="s">
        <v>36</v>
      </c>
      <c r="B55" s="23">
        <f>28733198.8</f>
        <v>28733198.8</v>
      </c>
      <c r="C55" s="23">
        <f>28733198.8</f>
        <v>28733198.8</v>
      </c>
      <c r="D55" s="23">
        <f>8226244.52</f>
        <v>8226244.52</v>
      </c>
      <c r="E55" s="23">
        <f>452079.81</f>
        <v>452079.81</v>
      </c>
      <c r="F55" s="23">
        <f>8476.85</f>
        <v>8476.85</v>
      </c>
      <c r="G55" s="23">
        <f>7765543.79</f>
        <v>7765543.79</v>
      </c>
      <c r="H55" s="23">
        <f>144.07</f>
        <v>144.07</v>
      </c>
      <c r="I55" s="23">
        <f>0</f>
        <v>0</v>
      </c>
      <c r="J55" s="23">
        <f>3159.54</f>
        <v>3159.54</v>
      </c>
      <c r="K55" s="23">
        <f>59748.19</f>
        <v>59748.19</v>
      </c>
      <c r="L55" s="23">
        <f>17006935.61</f>
        <v>17006935.61</v>
      </c>
      <c r="M55" s="23">
        <f>3195632.54</f>
        <v>3195632.54</v>
      </c>
      <c r="N55" s="23">
        <f>241478.4</f>
        <v>241478.4</v>
      </c>
      <c r="O55" s="23">
        <f>0</f>
        <v>0</v>
      </c>
      <c r="P55" s="23">
        <f>0</f>
        <v>0</v>
      </c>
      <c r="Q55" s="23">
        <f>0</f>
        <v>0</v>
      </c>
    </row>
    <row r="56" spans="1:17" ht="29.25" customHeight="1">
      <c r="A56" s="17" t="s">
        <v>77</v>
      </c>
      <c r="B56" s="23">
        <f>13289502.87</f>
        <v>13289502.87</v>
      </c>
      <c r="C56" s="23">
        <f>13289502.87</f>
        <v>13289502.87</v>
      </c>
      <c r="D56" s="23">
        <f>3317473.93</f>
        <v>3317473.93</v>
      </c>
      <c r="E56" s="23">
        <f>3168438.26</f>
        <v>3168438.26</v>
      </c>
      <c r="F56" s="23">
        <f>57150</f>
        <v>57150</v>
      </c>
      <c r="G56" s="23">
        <f>89814.01</f>
        <v>89814.01</v>
      </c>
      <c r="H56" s="23">
        <f>2071.66</f>
        <v>2071.66</v>
      </c>
      <c r="I56" s="23">
        <f>0</f>
        <v>0</v>
      </c>
      <c r="J56" s="23">
        <f>9092.61</f>
        <v>9092.61</v>
      </c>
      <c r="K56" s="23">
        <f>0</f>
        <v>0</v>
      </c>
      <c r="L56" s="23">
        <f>1342060.26</f>
        <v>1342060.26</v>
      </c>
      <c r="M56" s="23">
        <f>8248054.3</f>
        <v>8248054.3</v>
      </c>
      <c r="N56" s="23">
        <f>372821.77</f>
        <v>372821.77</v>
      </c>
      <c r="O56" s="23">
        <f>0</f>
        <v>0</v>
      </c>
      <c r="P56" s="23">
        <f>0</f>
        <v>0</v>
      </c>
      <c r="Q56" s="23">
        <f>0</f>
        <v>0</v>
      </c>
    </row>
    <row r="57" spans="1:17" ht="33.75" customHeight="1">
      <c r="A57" s="17" t="s">
        <v>37</v>
      </c>
      <c r="B57" s="23">
        <f>417212922.51</f>
        <v>417212922.51</v>
      </c>
      <c r="C57" s="23">
        <f>417212922.51</f>
        <v>417212922.51</v>
      </c>
      <c r="D57" s="23">
        <f>333435199.22</f>
        <v>333435199.22</v>
      </c>
      <c r="E57" s="23">
        <f>9297598.87</f>
        <v>9297598.87</v>
      </c>
      <c r="F57" s="23">
        <f>17139.5</f>
        <v>17139.5</v>
      </c>
      <c r="G57" s="23">
        <f>324106257.84</f>
        <v>324106257.84</v>
      </c>
      <c r="H57" s="23">
        <f>14203.01</f>
        <v>14203.01</v>
      </c>
      <c r="I57" s="23">
        <f>0</f>
        <v>0</v>
      </c>
      <c r="J57" s="23">
        <f>280435.92</f>
        <v>280435.92</v>
      </c>
      <c r="K57" s="23">
        <f>2353558.64</f>
        <v>2353558.64</v>
      </c>
      <c r="L57" s="23">
        <f>10983003.91</f>
        <v>10983003.91</v>
      </c>
      <c r="M57" s="23">
        <f>69686924.62</f>
        <v>69686924.62</v>
      </c>
      <c r="N57" s="23">
        <f>473800.2</f>
        <v>473800.2</v>
      </c>
      <c r="O57" s="23">
        <f>0</f>
        <v>0</v>
      </c>
      <c r="P57" s="23">
        <f>0</f>
        <v>0</v>
      </c>
      <c r="Q57" s="23">
        <f>0</f>
        <v>0</v>
      </c>
    </row>
    <row r="67" spans="1:13" ht="64.5" customHeight="1">
      <c r="A67" s="34" t="s">
        <v>78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</row>
    <row r="68" spans="1:13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2:13" ht="13.5" customHeight="1">
      <c r="B69" s="46" t="s">
        <v>2</v>
      </c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</row>
    <row r="71" spans="2:12" ht="16.5" customHeight="1">
      <c r="B71" s="47" t="s">
        <v>0</v>
      </c>
      <c r="C71" s="48"/>
      <c r="D71" s="48"/>
      <c r="E71" s="49"/>
      <c r="F71" s="71" t="s">
        <v>67</v>
      </c>
      <c r="G71" s="26" t="s">
        <v>73</v>
      </c>
      <c r="H71" s="42"/>
      <c r="I71" s="42"/>
      <c r="J71" s="42"/>
      <c r="K71" s="42"/>
      <c r="L71" s="43"/>
    </row>
    <row r="72" spans="2:12" ht="13.5" customHeight="1">
      <c r="B72" s="50"/>
      <c r="C72" s="51"/>
      <c r="D72" s="51"/>
      <c r="E72" s="52"/>
      <c r="F72" s="72"/>
      <c r="G72" s="74" t="s">
        <v>68</v>
      </c>
      <c r="H72" s="25" t="s">
        <v>65</v>
      </c>
      <c r="I72" s="25" t="s">
        <v>66</v>
      </c>
      <c r="J72" s="25" t="s">
        <v>69</v>
      </c>
      <c r="K72" s="25" t="s">
        <v>70</v>
      </c>
      <c r="L72" s="29" t="s">
        <v>71</v>
      </c>
    </row>
    <row r="73" spans="2:12" ht="13.5" customHeight="1">
      <c r="B73" s="50"/>
      <c r="C73" s="51"/>
      <c r="D73" s="51"/>
      <c r="E73" s="52"/>
      <c r="F73" s="72"/>
      <c r="G73" s="74"/>
      <c r="H73" s="25"/>
      <c r="I73" s="25"/>
      <c r="J73" s="25"/>
      <c r="K73" s="25"/>
      <c r="L73" s="29"/>
    </row>
    <row r="74" spans="2:12" ht="11.25" customHeight="1">
      <c r="B74" s="50"/>
      <c r="C74" s="51"/>
      <c r="D74" s="51"/>
      <c r="E74" s="52"/>
      <c r="F74" s="72"/>
      <c r="G74" s="74"/>
      <c r="H74" s="25"/>
      <c r="I74" s="25"/>
      <c r="J74" s="25"/>
      <c r="K74" s="25"/>
      <c r="L74" s="29"/>
    </row>
    <row r="75" spans="2:12" ht="11.25" customHeight="1">
      <c r="B75" s="53"/>
      <c r="C75" s="54"/>
      <c r="D75" s="54"/>
      <c r="E75" s="55"/>
      <c r="F75" s="73"/>
      <c r="G75" s="74"/>
      <c r="H75" s="25"/>
      <c r="I75" s="25"/>
      <c r="J75" s="25"/>
      <c r="K75" s="25"/>
      <c r="L75" s="29"/>
    </row>
    <row r="76" spans="2:12" ht="11.25" customHeight="1">
      <c r="B76" s="25">
        <v>1</v>
      </c>
      <c r="C76" s="25"/>
      <c r="D76" s="25"/>
      <c r="E76" s="25"/>
      <c r="F76" s="3">
        <v>2</v>
      </c>
      <c r="G76" s="3">
        <v>3</v>
      </c>
      <c r="H76" s="3">
        <v>4</v>
      </c>
      <c r="I76" s="3">
        <v>5</v>
      </c>
      <c r="J76" s="3">
        <v>6</v>
      </c>
      <c r="K76" s="3">
        <v>7</v>
      </c>
      <c r="L76" s="3">
        <v>8</v>
      </c>
    </row>
    <row r="77" spans="2:12" ht="13.5" customHeight="1">
      <c r="B77" s="25"/>
      <c r="C77" s="25"/>
      <c r="D77" s="25"/>
      <c r="E77" s="25"/>
      <c r="F77" s="26" t="s">
        <v>74</v>
      </c>
      <c r="G77" s="27"/>
      <c r="H77" s="27"/>
      <c r="I77" s="27"/>
      <c r="J77" s="27"/>
      <c r="K77" s="27"/>
      <c r="L77" s="28"/>
    </row>
    <row r="78" spans="2:12" ht="33.75" customHeight="1">
      <c r="B78" s="39" t="s">
        <v>52</v>
      </c>
      <c r="C78" s="40"/>
      <c r="D78" s="40"/>
      <c r="E78" s="41"/>
      <c r="F78" s="24">
        <f>0</f>
        <v>0</v>
      </c>
      <c r="G78" s="24">
        <f>0</f>
        <v>0</v>
      </c>
      <c r="H78" s="24">
        <f>0</f>
        <v>0</v>
      </c>
      <c r="I78" s="24">
        <f>0</f>
        <v>0</v>
      </c>
      <c r="J78" s="24">
        <f>0</f>
        <v>0</v>
      </c>
      <c r="K78" s="24">
        <f>0</f>
        <v>0</v>
      </c>
      <c r="L78" s="24">
        <f>0</f>
        <v>0</v>
      </c>
    </row>
    <row r="79" spans="2:12" ht="33.75" customHeight="1">
      <c r="B79" s="39" t="s">
        <v>53</v>
      </c>
      <c r="C79" s="40"/>
      <c r="D79" s="40"/>
      <c r="E79" s="41"/>
      <c r="F79" s="24">
        <f>0</f>
        <v>0</v>
      </c>
      <c r="G79" s="24">
        <f>0</f>
        <v>0</v>
      </c>
      <c r="H79" s="24">
        <f>0</f>
        <v>0</v>
      </c>
      <c r="I79" s="24">
        <f>0</f>
        <v>0</v>
      </c>
      <c r="J79" s="24">
        <f>0</f>
        <v>0</v>
      </c>
      <c r="K79" s="24">
        <f>0</f>
        <v>0</v>
      </c>
      <c r="L79" s="24">
        <f>0</f>
        <v>0</v>
      </c>
    </row>
    <row r="80" spans="2:12" ht="33.75" customHeight="1">
      <c r="B80" s="39" t="s">
        <v>54</v>
      </c>
      <c r="C80" s="40"/>
      <c r="D80" s="40"/>
      <c r="E80" s="41"/>
      <c r="F80" s="24">
        <f>0</f>
        <v>0</v>
      </c>
      <c r="G80" s="24">
        <f>0</f>
        <v>0</v>
      </c>
      <c r="H80" s="24">
        <f>0</f>
        <v>0</v>
      </c>
      <c r="I80" s="24">
        <f>0</f>
        <v>0</v>
      </c>
      <c r="J80" s="24">
        <f>0</f>
        <v>0</v>
      </c>
      <c r="K80" s="24">
        <f>0</f>
        <v>0</v>
      </c>
      <c r="L80" s="24">
        <f>0</f>
        <v>0</v>
      </c>
    </row>
    <row r="81" spans="2:12" ht="30" customHeight="1">
      <c r="B81" s="39" t="s">
        <v>55</v>
      </c>
      <c r="C81" s="40"/>
      <c r="D81" s="40"/>
      <c r="E81" s="41"/>
      <c r="F81" s="24">
        <f>0</f>
        <v>0</v>
      </c>
      <c r="G81" s="24">
        <f>0</f>
        <v>0</v>
      </c>
      <c r="H81" s="24">
        <f>0</f>
        <v>0</v>
      </c>
      <c r="I81" s="24">
        <f>0</f>
        <v>0</v>
      </c>
      <c r="J81" s="24">
        <f>0</f>
        <v>0</v>
      </c>
      <c r="K81" s="24">
        <f>0</f>
        <v>0</v>
      </c>
      <c r="L81" s="24">
        <f>0</f>
        <v>0</v>
      </c>
    </row>
    <row r="82" spans="2:12" ht="33.75" customHeight="1">
      <c r="B82" s="39" t="s">
        <v>56</v>
      </c>
      <c r="C82" s="40"/>
      <c r="D82" s="40"/>
      <c r="E82" s="41"/>
      <c r="F82" s="24">
        <f>0</f>
        <v>0</v>
      </c>
      <c r="G82" s="24">
        <f>0</f>
        <v>0</v>
      </c>
      <c r="H82" s="24">
        <f>0</f>
        <v>0</v>
      </c>
      <c r="I82" s="24">
        <f>0</f>
        <v>0</v>
      </c>
      <c r="J82" s="24">
        <f>0</f>
        <v>0</v>
      </c>
      <c r="K82" s="24">
        <f>0</f>
        <v>0</v>
      </c>
      <c r="L82" s="24">
        <f>0</f>
        <v>0</v>
      </c>
    </row>
    <row r="83" spans="2:12" ht="33.75" customHeight="1">
      <c r="B83" s="39" t="s">
        <v>57</v>
      </c>
      <c r="C83" s="40"/>
      <c r="D83" s="40"/>
      <c r="E83" s="41"/>
      <c r="F83" s="24">
        <f>0</f>
        <v>0</v>
      </c>
      <c r="G83" s="24">
        <f>0</f>
        <v>0</v>
      </c>
      <c r="H83" s="24">
        <f>0</f>
        <v>0</v>
      </c>
      <c r="I83" s="24">
        <f>0</f>
        <v>0</v>
      </c>
      <c r="J83" s="24">
        <f>0</f>
        <v>0</v>
      </c>
      <c r="K83" s="24">
        <f>0</f>
        <v>0</v>
      </c>
      <c r="L83" s="24">
        <f>0</f>
        <v>0</v>
      </c>
    </row>
    <row r="84" spans="2:12" ht="39" customHeight="1">
      <c r="B84" s="39" t="s">
        <v>58</v>
      </c>
      <c r="C84" s="40"/>
      <c r="D84" s="40"/>
      <c r="E84" s="41"/>
      <c r="F84" s="24">
        <f>0</f>
        <v>0</v>
      </c>
      <c r="G84" s="24">
        <f>0</f>
        <v>0</v>
      </c>
      <c r="H84" s="24">
        <f>0</f>
        <v>0</v>
      </c>
      <c r="I84" s="24">
        <f>0</f>
        <v>0</v>
      </c>
      <c r="J84" s="24">
        <f>0</f>
        <v>0</v>
      </c>
      <c r="K84" s="24">
        <f>0</f>
        <v>0</v>
      </c>
      <c r="L84" s="24">
        <f>0</f>
        <v>0</v>
      </c>
    </row>
    <row r="87" spans="1:13" ht="75" customHeight="1">
      <c r="A87" s="34" t="s">
        <v>78</v>
      </c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</row>
    <row r="88" ht="13.5" customHeight="1">
      <c r="B88" s="4"/>
    </row>
    <row r="89" spans="2:11" ht="13.5" customHeight="1">
      <c r="B89" s="5"/>
      <c r="C89" s="26"/>
      <c r="D89" s="42"/>
      <c r="E89" s="42"/>
      <c r="F89" s="43"/>
      <c r="G89" s="26" t="s">
        <v>3</v>
      </c>
      <c r="H89" s="43"/>
      <c r="I89" s="26" t="s">
        <v>4</v>
      </c>
      <c r="J89" s="43"/>
      <c r="K89" s="5"/>
    </row>
    <row r="90" spans="2:11" ht="13.5" customHeight="1">
      <c r="B90" s="6"/>
      <c r="C90" s="56" t="s">
        <v>5</v>
      </c>
      <c r="D90" s="57"/>
      <c r="E90" s="57"/>
      <c r="F90" s="58"/>
      <c r="G90" s="62">
        <f>107</f>
        <v>107</v>
      </c>
      <c r="H90" s="63"/>
      <c r="I90" s="44">
        <f>180775852.58</f>
        <v>180775852.58</v>
      </c>
      <c r="J90" s="45"/>
      <c r="K90" s="7"/>
    </row>
    <row r="91" spans="2:11" ht="13.5" customHeight="1">
      <c r="B91" s="6"/>
      <c r="C91" s="59" t="s">
        <v>6</v>
      </c>
      <c r="D91" s="60"/>
      <c r="E91" s="60"/>
      <c r="F91" s="61"/>
      <c r="G91" s="64">
        <f>39</f>
        <v>39</v>
      </c>
      <c r="H91" s="65"/>
      <c r="I91" s="66">
        <f>-23916832.43</f>
        <v>-23916832.43</v>
      </c>
      <c r="J91" s="67"/>
      <c r="K91" s="7"/>
    </row>
    <row r="92" spans="2:11" ht="13.5" customHeight="1">
      <c r="B92" s="6"/>
      <c r="C92" s="56" t="s">
        <v>7</v>
      </c>
      <c r="D92" s="57"/>
      <c r="E92" s="57"/>
      <c r="F92" s="58"/>
      <c r="G92" s="62">
        <f>1</f>
        <v>1</v>
      </c>
      <c r="H92" s="63"/>
      <c r="I92" s="44">
        <f>0</f>
        <v>0</v>
      </c>
      <c r="J92" s="45"/>
      <c r="K92" s="7"/>
    </row>
  </sheetData>
  <sheetProtection/>
  <mergeCells count="79">
    <mergeCell ref="K72:K75"/>
    <mergeCell ref="F34:F37"/>
    <mergeCell ref="G34:G37"/>
    <mergeCell ref="H34:H37"/>
    <mergeCell ref="K34:K37"/>
    <mergeCell ref="I34:I37"/>
    <mergeCell ref="J34:J37"/>
    <mergeCell ref="A29:M29"/>
    <mergeCell ref="O33:Q33"/>
    <mergeCell ref="A31:M31"/>
    <mergeCell ref="B33:B37"/>
    <mergeCell ref="A33:A37"/>
    <mergeCell ref="C34:C37"/>
    <mergeCell ref="E34:E37"/>
    <mergeCell ref="A1:M1"/>
    <mergeCell ref="C5:M5"/>
    <mergeCell ref="A3:M3"/>
    <mergeCell ref="K7:K10"/>
    <mergeCell ref="C7:C10"/>
    <mergeCell ref="B6:B10"/>
    <mergeCell ref="L7:L10"/>
    <mergeCell ref="M7:M10"/>
    <mergeCell ref="G7:G10"/>
    <mergeCell ref="F7:F10"/>
    <mergeCell ref="I7:I10"/>
    <mergeCell ref="J7:J10"/>
    <mergeCell ref="B12:Q12"/>
    <mergeCell ref="B39:Q39"/>
    <mergeCell ref="Q7:Q10"/>
    <mergeCell ref="C33:N33"/>
    <mergeCell ref="N7:N10"/>
    <mergeCell ref="P7:P10"/>
    <mergeCell ref="I92:J92"/>
    <mergeCell ref="I91:J91"/>
    <mergeCell ref="A6:A10"/>
    <mergeCell ref="C6:N6"/>
    <mergeCell ref="D7:D10"/>
    <mergeCell ref="E7:E10"/>
    <mergeCell ref="B82:E82"/>
    <mergeCell ref="B79:E79"/>
    <mergeCell ref="M34:M37"/>
    <mergeCell ref="B78:E78"/>
    <mergeCell ref="C90:F90"/>
    <mergeCell ref="C91:F91"/>
    <mergeCell ref="C92:F92"/>
    <mergeCell ref="G90:H90"/>
    <mergeCell ref="G89:H89"/>
    <mergeCell ref="G91:H91"/>
    <mergeCell ref="G92:H92"/>
    <mergeCell ref="I90:J90"/>
    <mergeCell ref="B69:M69"/>
    <mergeCell ref="I89:J89"/>
    <mergeCell ref="B77:E77"/>
    <mergeCell ref="B71:E75"/>
    <mergeCell ref="B84:E84"/>
    <mergeCell ref="A87:M87"/>
    <mergeCell ref="B80:E80"/>
    <mergeCell ref="B81:E81"/>
    <mergeCell ref="C89:F89"/>
    <mergeCell ref="O34:O37"/>
    <mergeCell ref="D34:D37"/>
    <mergeCell ref="H7:H10"/>
    <mergeCell ref="B83:E83"/>
    <mergeCell ref="G71:L71"/>
    <mergeCell ref="H72:H75"/>
    <mergeCell ref="I72:I75"/>
    <mergeCell ref="J72:J75"/>
    <mergeCell ref="F71:F75"/>
    <mergeCell ref="G72:G75"/>
    <mergeCell ref="B76:E76"/>
    <mergeCell ref="F77:L77"/>
    <mergeCell ref="L72:L75"/>
    <mergeCell ref="O6:Q6"/>
    <mergeCell ref="O7:O10"/>
    <mergeCell ref="A67:M67"/>
    <mergeCell ref="L34:L37"/>
    <mergeCell ref="P34:P37"/>
    <mergeCell ref="Q34:Q37"/>
    <mergeCell ref="N34:N37"/>
  </mergeCells>
  <printOptions/>
  <pageMargins left="0.1968503937007874" right="0.1968503937007874" top="0.1968503937007874" bottom="0.1968503937007874" header="0" footer="0"/>
  <pageSetup firstPageNumber="1" useFirstPageNumber="1" horizontalDpi="300" verticalDpi="300" orientation="landscape" paperSize="9" scale="69" r:id="rId1"/>
  <headerFooter alignWithMargins="0">
    <oddFooter>&amp;L&amp;D&amp;Rstrona &amp;P z 3</oddFooter>
  </headerFooter>
  <rowBreaks count="2" manualBreakCount="2">
    <brk id="28" max="255" man="1"/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2016-08-26T11:07:04Z</cp:lastPrinted>
  <dcterms:created xsi:type="dcterms:W3CDTF">2001-05-17T08:58:03Z</dcterms:created>
  <dcterms:modified xsi:type="dcterms:W3CDTF">2020-11-27T08:41:08Z</dcterms:modified>
  <cp:category/>
  <cp:version/>
  <cp:contentType/>
  <cp:contentStatus/>
</cp:coreProperties>
</file>