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en_skoroszyt" defaultThemeVersion="124226"/>
  <bookViews>
    <workbookView xWindow="5700" yWindow="45" windowWidth="14310" windowHeight="12795" tabRatio="879"/>
  </bookViews>
  <sheets>
    <sheet name="Info" sheetId="18" r:id="rId1"/>
    <sheet name="Ceny zakupu_PL" sheetId="15" r:id="rId2"/>
    <sheet name="WYKRESY" sheetId="41" r:id="rId3"/>
    <sheet name="Ceny zakupu_REG" sheetId="16" r:id="rId4"/>
    <sheet name="Ceny_zakupu_klasy" sheetId="19" r:id="rId5"/>
    <sheet name="Ceny_sprzed_ćwierci" sheetId="30" r:id="rId6"/>
    <sheet name="Ceny_sprzed_el_regiony" sheetId="31" r:id="rId7"/>
    <sheet name="Ceny_bydła_żyw_handel_hurt" sheetId="23" r:id="rId8"/>
    <sheet name="Ceny_targ_kraj" sheetId="2" r:id="rId9"/>
    <sheet name="Handel-zagr." sheetId="46" r:id="rId10"/>
    <sheet name="Eksport" sheetId="47" r:id="rId11"/>
    <sheet name="Import" sheetId="48" r:id="rId12"/>
    <sheet name="Uboje_bydła_wgGUS" sheetId="45" r:id="rId13"/>
    <sheet name="Śr_wagi_bydła_PL" sheetId="49" r:id="rId14"/>
    <sheet name="Baza_cen_zakupu_2003_2019" sheetId="36" r:id="rId15"/>
    <sheet name="Arkusz1" sheetId="50" r:id="rId16"/>
  </sheets>
  <definedNames>
    <definedName name="_xlnm._FilterDatabase" localSheetId="10" hidden="1">Eksport!#REF!</definedName>
  </definedNames>
  <calcPr calcId="145621"/>
</workbook>
</file>

<file path=xl/calcChain.xml><?xml version="1.0" encoding="utf-8"?>
<calcChain xmlns="http://schemas.openxmlformats.org/spreadsheetml/2006/main">
  <c r="F26" i="46" l="1"/>
  <c r="E26" i="46"/>
  <c r="D26" i="46"/>
  <c r="C26" i="46"/>
  <c r="G26" i="46" s="1"/>
  <c r="G25" i="46"/>
  <c r="E25" i="46"/>
  <c r="G24" i="46"/>
  <c r="E24" i="46"/>
  <c r="G23" i="46"/>
  <c r="E23" i="46"/>
  <c r="I22" i="46"/>
  <c r="G22" i="46"/>
  <c r="E22" i="46"/>
  <c r="G21" i="46"/>
  <c r="E21" i="46"/>
  <c r="F13" i="46"/>
  <c r="E13" i="46"/>
  <c r="D13" i="46"/>
  <c r="C13" i="46"/>
  <c r="G13" i="46" s="1"/>
  <c r="G12" i="46"/>
  <c r="E12" i="46"/>
  <c r="G11" i="46"/>
  <c r="E11" i="46"/>
  <c r="G10" i="46"/>
  <c r="E10" i="46"/>
  <c r="I9" i="46"/>
  <c r="G9" i="46"/>
  <c r="E9" i="46"/>
  <c r="G8" i="46"/>
  <c r="E8" i="46"/>
  <c r="K617" i="45" l="1"/>
  <c r="J617" i="45"/>
  <c r="I617" i="45"/>
  <c r="H617" i="45"/>
  <c r="G617" i="45"/>
  <c r="F617" i="45"/>
  <c r="E617" i="45"/>
  <c r="D617" i="45"/>
  <c r="C615" i="45"/>
  <c r="C614" i="45"/>
  <c r="C613" i="45"/>
  <c r="C612" i="45"/>
  <c r="C611" i="45"/>
  <c r="C610" i="45"/>
  <c r="C609" i="45"/>
  <c r="C608" i="45"/>
  <c r="C607" i="45"/>
  <c r="C606" i="45"/>
  <c r="C605" i="45"/>
  <c r="C604" i="45"/>
  <c r="C617" i="45" s="1"/>
  <c r="K595" i="45"/>
  <c r="J595" i="45"/>
  <c r="I595" i="45"/>
  <c r="H595" i="45"/>
  <c r="G595" i="45"/>
  <c r="F595" i="45"/>
  <c r="E595" i="45"/>
  <c r="D595" i="45"/>
  <c r="C593" i="45"/>
  <c r="C592" i="45"/>
  <c r="C591" i="45"/>
  <c r="C590" i="45"/>
  <c r="C589" i="45"/>
  <c r="C588" i="45"/>
  <c r="C587" i="45"/>
  <c r="C586" i="45"/>
  <c r="C585" i="45"/>
  <c r="C584" i="45"/>
  <c r="C583" i="45"/>
  <c r="C582" i="45"/>
  <c r="C595" i="45" s="1"/>
  <c r="K578" i="45"/>
  <c r="J578" i="45"/>
  <c r="I578" i="45"/>
  <c r="H578" i="45"/>
  <c r="G578" i="45"/>
  <c r="F578" i="45"/>
  <c r="E578" i="45"/>
  <c r="D578" i="45"/>
  <c r="C576" i="45"/>
  <c r="C575" i="45"/>
  <c r="C574" i="45"/>
  <c r="C573" i="45"/>
  <c r="C572" i="45"/>
  <c r="C571" i="45"/>
  <c r="C570" i="45"/>
  <c r="C569" i="45"/>
  <c r="C568" i="45"/>
  <c r="C567" i="45"/>
  <c r="C566" i="45"/>
  <c r="C565" i="45"/>
  <c r="C578" i="45" s="1"/>
  <c r="M312" i="36" l="1"/>
  <c r="B478" i="36"/>
  <c r="B324" i="36"/>
  <c r="B323" i="36"/>
  <c r="B322" i="36"/>
  <c r="H324" i="36"/>
  <c r="G324" i="36"/>
  <c r="H323" i="36"/>
  <c r="G323" i="36"/>
  <c r="H322" i="36"/>
  <c r="G322" i="36"/>
  <c r="H321" i="36"/>
  <c r="G321" i="36"/>
  <c r="H320" i="36"/>
  <c r="G320" i="36"/>
  <c r="H319" i="36"/>
  <c r="G319" i="36"/>
  <c r="H318" i="36"/>
  <c r="G318" i="36"/>
  <c r="M314" i="36"/>
  <c r="M313" i="36"/>
  <c r="Z480" i="36" l="1"/>
  <c r="W480" i="36"/>
  <c r="V480" i="36"/>
  <c r="S480" i="36"/>
  <c r="R480" i="36"/>
  <c r="Q480" i="36"/>
  <c r="P480" i="36"/>
  <c r="M480" i="36"/>
  <c r="L480" i="36"/>
  <c r="K480" i="36"/>
  <c r="J480" i="36"/>
  <c r="I480" i="36"/>
  <c r="H480" i="36"/>
  <c r="G480" i="36"/>
  <c r="F480" i="36"/>
  <c r="Z479" i="36"/>
  <c r="W479" i="36"/>
  <c r="V479" i="36"/>
  <c r="S479" i="36"/>
  <c r="R479" i="36"/>
  <c r="Q479" i="36"/>
  <c r="M479" i="36"/>
  <c r="L479" i="36"/>
  <c r="K479" i="36"/>
  <c r="J479" i="36"/>
  <c r="I479" i="36"/>
  <c r="H479" i="36"/>
  <c r="G479" i="36"/>
  <c r="F479" i="36"/>
  <c r="Z478" i="36"/>
  <c r="W478" i="36"/>
  <c r="V478" i="36"/>
  <c r="S478" i="36"/>
  <c r="R478" i="36"/>
  <c r="Q478" i="36"/>
  <c r="P478" i="36"/>
  <c r="M478" i="36"/>
  <c r="L478" i="36"/>
  <c r="K478" i="36"/>
  <c r="J478" i="36"/>
  <c r="I478" i="36"/>
  <c r="H478" i="36"/>
  <c r="G478" i="36"/>
  <c r="F478" i="36"/>
  <c r="Z477" i="36"/>
  <c r="W477" i="36"/>
  <c r="V477" i="36"/>
  <c r="S477" i="36"/>
  <c r="R477" i="36"/>
  <c r="Q477" i="36"/>
  <c r="M477" i="36"/>
  <c r="L477" i="36"/>
  <c r="K477" i="36"/>
  <c r="J477" i="36"/>
  <c r="I477" i="36"/>
  <c r="H477" i="36"/>
  <c r="G477" i="36"/>
  <c r="F477" i="36"/>
  <c r="Z476" i="36"/>
  <c r="W476" i="36"/>
  <c r="V476" i="36"/>
  <c r="S476" i="36"/>
  <c r="R476" i="36"/>
  <c r="Q476" i="36"/>
  <c r="P476" i="36"/>
  <c r="M476" i="36"/>
  <c r="L476" i="36"/>
  <c r="K476" i="36"/>
  <c r="J476" i="36"/>
  <c r="I476" i="36"/>
  <c r="H476" i="36"/>
  <c r="G476" i="36"/>
  <c r="F476" i="36"/>
  <c r="Z475" i="36"/>
  <c r="W475" i="36"/>
  <c r="V475" i="36"/>
  <c r="S475" i="36"/>
  <c r="R475" i="36"/>
  <c r="Q475" i="36"/>
  <c r="M475" i="36"/>
  <c r="L475" i="36"/>
  <c r="K475" i="36"/>
  <c r="J475" i="36"/>
  <c r="I475" i="36"/>
  <c r="H475" i="36"/>
  <c r="G475" i="36"/>
  <c r="F475" i="36"/>
  <c r="Z474" i="36"/>
  <c r="W474" i="36"/>
  <c r="V474" i="36"/>
  <c r="S474" i="36"/>
  <c r="R474" i="36"/>
  <c r="Q474" i="36"/>
  <c r="M474" i="36"/>
  <c r="L474" i="36"/>
  <c r="K474" i="36"/>
  <c r="J474" i="36"/>
  <c r="I474" i="36"/>
  <c r="H474" i="36"/>
  <c r="G474" i="36"/>
  <c r="F474" i="36"/>
  <c r="Z324" i="36"/>
  <c r="W324" i="36"/>
  <c r="V324" i="36"/>
  <c r="S324" i="36"/>
  <c r="R324" i="36"/>
  <c r="Q324" i="36"/>
  <c r="P324" i="36"/>
  <c r="M324" i="36"/>
  <c r="L324" i="36"/>
  <c r="K324" i="36"/>
  <c r="J324" i="36"/>
  <c r="I324" i="36"/>
  <c r="F324" i="36"/>
  <c r="E324" i="36"/>
  <c r="E480" i="36" s="1"/>
  <c r="D324" i="36"/>
  <c r="D480" i="36" s="1"/>
  <c r="C324" i="36"/>
  <c r="C480" i="36" s="1"/>
  <c r="Z323" i="36"/>
  <c r="W323" i="36"/>
  <c r="V323" i="36"/>
  <c r="S323" i="36"/>
  <c r="R323" i="36"/>
  <c r="Q323" i="36"/>
  <c r="P323" i="36"/>
  <c r="P479" i="36" s="1"/>
  <c r="M323" i="36"/>
  <c r="L323" i="36"/>
  <c r="K323" i="36"/>
  <c r="J323" i="36"/>
  <c r="I323" i="36"/>
  <c r="F323" i="36"/>
  <c r="E323" i="36"/>
  <c r="E479" i="36" s="1"/>
  <c r="D323" i="36"/>
  <c r="D479" i="36" s="1"/>
  <c r="C323" i="36"/>
  <c r="C479" i="36" s="1"/>
  <c r="B480" i="36"/>
  <c r="Z322" i="36"/>
  <c r="W322" i="36"/>
  <c r="V322" i="36"/>
  <c r="S322" i="36"/>
  <c r="R322" i="36"/>
  <c r="Q322" i="36"/>
  <c r="P322" i="36"/>
  <c r="M322" i="36"/>
  <c r="L322" i="36"/>
  <c r="K322" i="36"/>
  <c r="J322" i="36"/>
  <c r="I322" i="36"/>
  <c r="F322" i="36"/>
  <c r="E322" i="36"/>
  <c r="E478" i="36" s="1"/>
  <c r="D322" i="36"/>
  <c r="D478" i="36" s="1"/>
  <c r="C322" i="36"/>
  <c r="C478" i="36" s="1"/>
  <c r="B479" i="36"/>
  <c r="Z321" i="36"/>
  <c r="W321" i="36"/>
  <c r="V321" i="36"/>
  <c r="S321" i="36"/>
  <c r="R321" i="36"/>
  <c r="Q321" i="36"/>
  <c r="P321" i="36"/>
  <c r="P477" i="36" s="1"/>
  <c r="M321" i="36"/>
  <c r="L321" i="36"/>
  <c r="K321" i="36"/>
  <c r="J321" i="36"/>
  <c r="I321" i="36"/>
  <c r="F321" i="36"/>
  <c r="E321" i="36"/>
  <c r="E477" i="36" s="1"/>
  <c r="D321" i="36"/>
  <c r="D477" i="36" s="1"/>
  <c r="C321" i="36"/>
  <c r="C477" i="36" s="1"/>
  <c r="B321" i="36"/>
  <c r="B477" i="36" s="1"/>
  <c r="Z320" i="36"/>
  <c r="W320" i="36"/>
  <c r="V320" i="36"/>
  <c r="S320" i="36"/>
  <c r="R320" i="36"/>
  <c r="Q320" i="36"/>
  <c r="P320" i="36"/>
  <c r="M320" i="36"/>
  <c r="L320" i="36"/>
  <c r="K320" i="36"/>
  <c r="J320" i="36"/>
  <c r="I320" i="36"/>
  <c r="F320" i="36"/>
  <c r="E320" i="36"/>
  <c r="E476" i="36" s="1"/>
  <c r="D320" i="36"/>
  <c r="D476" i="36" s="1"/>
  <c r="C320" i="36"/>
  <c r="C476" i="36" s="1"/>
  <c r="B320" i="36"/>
  <c r="B476" i="36" s="1"/>
  <c r="Z319" i="36"/>
  <c r="W319" i="36"/>
  <c r="V319" i="36"/>
  <c r="S319" i="36"/>
  <c r="R319" i="36"/>
  <c r="Q319" i="36"/>
  <c r="P319" i="36"/>
  <c r="P475" i="36" s="1"/>
  <c r="M319" i="36"/>
  <c r="L319" i="36"/>
  <c r="K319" i="36"/>
  <c r="J319" i="36"/>
  <c r="I319" i="36"/>
  <c r="F319" i="36"/>
  <c r="E319" i="36"/>
  <c r="E475" i="36" s="1"/>
  <c r="D319" i="36"/>
  <c r="D475" i="36" s="1"/>
  <c r="C319" i="36"/>
  <c r="C475" i="36" s="1"/>
  <c r="B319" i="36"/>
  <c r="B475" i="36" s="1"/>
  <c r="Z318" i="36"/>
  <c r="W318" i="36"/>
  <c r="V318" i="36"/>
  <c r="S318" i="36"/>
  <c r="R318" i="36"/>
  <c r="Q318" i="36"/>
  <c r="P318" i="36"/>
  <c r="P474" i="36" s="1"/>
  <c r="M318" i="36"/>
  <c r="L318" i="36"/>
  <c r="K318" i="36"/>
  <c r="J318" i="36"/>
  <c r="I318" i="36"/>
  <c r="F318" i="36"/>
  <c r="E318" i="36"/>
  <c r="E474" i="36" s="1"/>
  <c r="D318" i="36"/>
  <c r="D474" i="36" s="1"/>
  <c r="C318" i="36"/>
  <c r="C474" i="36" s="1"/>
  <c r="B318" i="36"/>
  <c r="B474" i="36" s="1"/>
  <c r="B171" i="36"/>
  <c r="C171" i="36"/>
  <c r="D171" i="36"/>
  <c r="E171" i="36"/>
  <c r="F171" i="36"/>
  <c r="G171" i="36"/>
  <c r="H171" i="36"/>
  <c r="I171" i="36"/>
  <c r="J171" i="36"/>
  <c r="K171" i="36"/>
  <c r="L171" i="36"/>
  <c r="M171" i="36"/>
  <c r="P171" i="36"/>
  <c r="Q171" i="36"/>
  <c r="R171" i="36"/>
  <c r="S171" i="36"/>
  <c r="V171" i="36"/>
  <c r="W171" i="36"/>
  <c r="Z171" i="36"/>
  <c r="B172" i="36"/>
  <c r="C172" i="36"/>
  <c r="D172" i="36"/>
  <c r="E172" i="36"/>
  <c r="F172" i="36"/>
  <c r="G172" i="36"/>
  <c r="H172" i="36"/>
  <c r="I172" i="36"/>
  <c r="J172" i="36"/>
  <c r="K172" i="36"/>
  <c r="L172" i="36"/>
  <c r="M172" i="36"/>
  <c r="P172" i="36"/>
  <c r="Q172" i="36"/>
  <c r="R172" i="36"/>
  <c r="S172" i="36"/>
  <c r="V172" i="36"/>
  <c r="W172" i="36"/>
  <c r="Z172" i="36"/>
  <c r="B173" i="36"/>
  <c r="C173" i="36"/>
  <c r="D173" i="36"/>
  <c r="E173" i="36"/>
  <c r="F173" i="36"/>
  <c r="G173" i="36"/>
  <c r="H173" i="36"/>
  <c r="I173" i="36"/>
  <c r="J173" i="36"/>
  <c r="K173" i="36"/>
  <c r="L173" i="36"/>
  <c r="M173" i="36"/>
  <c r="P173" i="36"/>
  <c r="Q173" i="36"/>
  <c r="R173" i="36"/>
  <c r="S173" i="36"/>
  <c r="V173" i="36"/>
  <c r="W173" i="36"/>
  <c r="Z173" i="36"/>
  <c r="K314" i="36" l="1"/>
  <c r="K313" i="36"/>
  <c r="K312" i="36"/>
  <c r="J312" i="36"/>
  <c r="J314" i="36"/>
  <c r="J313" i="36"/>
  <c r="L534" i="45" l="1"/>
  <c r="K534" i="45"/>
  <c r="J534" i="45"/>
  <c r="I534" i="45"/>
  <c r="H534" i="45"/>
  <c r="G534" i="45"/>
  <c r="F534" i="45"/>
  <c r="E534" i="45"/>
  <c r="D534" i="45"/>
  <c r="C527" i="45"/>
  <c r="C526" i="45"/>
  <c r="C525" i="45"/>
  <c r="C524" i="45"/>
  <c r="C523" i="45"/>
  <c r="C522" i="45"/>
  <c r="C521" i="45"/>
  <c r="C534" i="45" s="1"/>
  <c r="L512" i="45"/>
  <c r="K512" i="45"/>
  <c r="J512" i="45"/>
  <c r="I512" i="45"/>
  <c r="H512" i="45"/>
  <c r="G512" i="45"/>
  <c r="F512" i="45"/>
  <c r="E512" i="45"/>
  <c r="D512" i="45"/>
  <c r="C505" i="45"/>
  <c r="C504" i="45"/>
  <c r="C503" i="45"/>
  <c r="C502" i="45"/>
  <c r="C501" i="45"/>
  <c r="C500" i="45"/>
  <c r="C499" i="45"/>
  <c r="C512" i="45" s="1"/>
  <c r="L495" i="45"/>
  <c r="K495" i="45"/>
  <c r="J495" i="45"/>
  <c r="I495" i="45"/>
  <c r="H495" i="45"/>
  <c r="G495" i="45"/>
  <c r="F495" i="45"/>
  <c r="E495" i="45"/>
  <c r="D495" i="45"/>
  <c r="C488" i="45"/>
  <c r="C487" i="45"/>
  <c r="C486" i="45"/>
  <c r="C485" i="45"/>
  <c r="C484" i="45"/>
  <c r="C483" i="45"/>
  <c r="C482" i="45"/>
  <c r="C495" i="45" s="1"/>
  <c r="G312" i="36" l="1"/>
  <c r="M309" i="36" l="1"/>
  <c r="M465" i="36" s="1"/>
  <c r="M310" i="36"/>
  <c r="M466" i="36" s="1"/>
  <c r="M311" i="36"/>
  <c r="M467" i="36" s="1"/>
  <c r="M469" i="36"/>
  <c r="M470" i="36"/>
  <c r="M308" i="36"/>
  <c r="M464" i="36" s="1"/>
  <c r="L309" i="36"/>
  <c r="L465" i="36" s="1"/>
  <c r="L310" i="36"/>
  <c r="L466" i="36" s="1"/>
  <c r="L311" i="36"/>
  <c r="L467" i="36" s="1"/>
  <c r="L312" i="36"/>
  <c r="L468" i="36" s="1"/>
  <c r="L313" i="36"/>
  <c r="L469" i="36" s="1"/>
  <c r="L314" i="36"/>
  <c r="L470" i="36" s="1"/>
  <c r="L308" i="36"/>
  <c r="L464" i="36" s="1"/>
  <c r="K309" i="36"/>
  <c r="K465" i="36" s="1"/>
  <c r="K310" i="36"/>
  <c r="K466" i="36" s="1"/>
  <c r="K311" i="36"/>
  <c r="K467" i="36" s="1"/>
  <c r="K468" i="36"/>
  <c r="K469" i="36"/>
  <c r="K470" i="36"/>
  <c r="K308" i="36"/>
  <c r="K464" i="36" s="1"/>
  <c r="J309" i="36"/>
  <c r="J465" i="36" s="1"/>
  <c r="J310" i="36"/>
  <c r="J466" i="36" s="1"/>
  <c r="J311" i="36"/>
  <c r="J467" i="36" s="1"/>
  <c r="J468" i="36"/>
  <c r="J469" i="36"/>
  <c r="J470" i="36"/>
  <c r="J308" i="36"/>
  <c r="J464" i="36" s="1"/>
  <c r="I309" i="36"/>
  <c r="I465" i="36" s="1"/>
  <c r="I310" i="36"/>
  <c r="I466" i="36" s="1"/>
  <c r="I311" i="36"/>
  <c r="I467" i="36" s="1"/>
  <c r="I312" i="36"/>
  <c r="I468" i="36" s="1"/>
  <c r="I313" i="36"/>
  <c r="I469" i="36" s="1"/>
  <c r="I314" i="36"/>
  <c r="I470" i="36" s="1"/>
  <c r="I308" i="36"/>
  <c r="I464" i="36" s="1"/>
  <c r="H465" i="36"/>
  <c r="H466" i="36"/>
  <c r="H467" i="36"/>
  <c r="H468" i="36"/>
  <c r="H469" i="36"/>
  <c r="H470" i="36"/>
  <c r="H464" i="36"/>
  <c r="G465" i="36"/>
  <c r="G466" i="36"/>
  <c r="G467" i="36"/>
  <c r="G468" i="36"/>
  <c r="G469" i="36"/>
  <c r="G470" i="36"/>
  <c r="G464" i="36"/>
  <c r="F309" i="36"/>
  <c r="F465" i="36" s="1"/>
  <c r="F310" i="36"/>
  <c r="F466" i="36" s="1"/>
  <c r="F311" i="36"/>
  <c r="F467" i="36" s="1"/>
  <c r="F312" i="36"/>
  <c r="F468" i="36" s="1"/>
  <c r="F313" i="36"/>
  <c r="F469" i="36" s="1"/>
  <c r="F314" i="36"/>
  <c r="F470" i="36" s="1"/>
  <c r="F308" i="36"/>
  <c r="F464" i="36" s="1"/>
  <c r="E309" i="36"/>
  <c r="E465" i="36" s="1"/>
  <c r="E310" i="36"/>
  <c r="E466" i="36" s="1"/>
  <c r="E311" i="36"/>
  <c r="E467" i="36" s="1"/>
  <c r="E312" i="36"/>
  <c r="E468" i="36" s="1"/>
  <c r="E313" i="36"/>
  <c r="E469" i="36" s="1"/>
  <c r="E314" i="36"/>
  <c r="E470" i="36" s="1"/>
  <c r="E308" i="36"/>
  <c r="E464" i="36" s="1"/>
  <c r="D308" i="36"/>
  <c r="D464" i="36" s="1"/>
  <c r="S309" i="36"/>
  <c r="S465" i="36" s="1"/>
  <c r="S310" i="36"/>
  <c r="S466" i="36" s="1"/>
  <c r="S311" i="36"/>
  <c r="S467" i="36" s="1"/>
  <c r="S312" i="36"/>
  <c r="S468" i="36" s="1"/>
  <c r="S313" i="36"/>
  <c r="S469" i="36" s="1"/>
  <c r="S314" i="36"/>
  <c r="S470" i="36" s="1"/>
  <c r="S308" i="36"/>
  <c r="S464" i="36" s="1"/>
  <c r="R309" i="36"/>
  <c r="R465" i="36" s="1"/>
  <c r="R310" i="36"/>
  <c r="R466" i="36" s="1"/>
  <c r="R311" i="36"/>
  <c r="R467" i="36" s="1"/>
  <c r="R312" i="36"/>
  <c r="R468" i="36" s="1"/>
  <c r="R313" i="36"/>
  <c r="R469" i="36" s="1"/>
  <c r="R314" i="36"/>
  <c r="R470" i="36" s="1"/>
  <c r="R308" i="36"/>
  <c r="R464" i="36" s="1"/>
  <c r="Q309" i="36"/>
  <c r="Q465" i="36" s="1"/>
  <c r="Q310" i="36"/>
  <c r="Q466" i="36" s="1"/>
  <c r="Q311" i="36"/>
  <c r="Q467" i="36" s="1"/>
  <c r="Q312" i="36"/>
  <c r="Q468" i="36" s="1"/>
  <c r="Q313" i="36"/>
  <c r="Q469" i="36" s="1"/>
  <c r="Q314" i="36"/>
  <c r="Q470" i="36" s="1"/>
  <c r="Q308" i="36"/>
  <c r="Q464" i="36" s="1"/>
  <c r="P309" i="36"/>
  <c r="P465" i="36" s="1"/>
  <c r="P310" i="36"/>
  <c r="P466" i="36" s="1"/>
  <c r="P311" i="36"/>
  <c r="P467" i="36" s="1"/>
  <c r="P312" i="36"/>
  <c r="P468" i="36" s="1"/>
  <c r="P313" i="36"/>
  <c r="P469" i="36" s="1"/>
  <c r="P314" i="36"/>
  <c r="P470" i="36" s="1"/>
  <c r="P308" i="36"/>
  <c r="P464" i="36" s="1"/>
  <c r="V309" i="36"/>
  <c r="V465" i="36" s="1"/>
  <c r="V310" i="36"/>
  <c r="V466" i="36" s="1"/>
  <c r="V311" i="36"/>
  <c r="V467" i="36" s="1"/>
  <c r="V312" i="36"/>
  <c r="V468" i="36" s="1"/>
  <c r="V313" i="36"/>
  <c r="V469" i="36" s="1"/>
  <c r="V314" i="36"/>
  <c r="V470" i="36" s="1"/>
  <c r="V308" i="36"/>
  <c r="V464" i="36" s="1"/>
  <c r="W309" i="36"/>
  <c r="W465" i="36" s="1"/>
  <c r="W310" i="36"/>
  <c r="W466" i="36" s="1"/>
  <c r="W311" i="36"/>
  <c r="W467" i="36" s="1"/>
  <c r="W312" i="36"/>
  <c r="W468" i="36" s="1"/>
  <c r="W313" i="36"/>
  <c r="W469" i="36" s="1"/>
  <c r="W314" i="36"/>
  <c r="W470" i="36" s="1"/>
  <c r="W308" i="36"/>
  <c r="W464" i="36" s="1"/>
  <c r="Z309" i="36"/>
  <c r="Z465" i="36" s="1"/>
  <c r="Z310" i="36"/>
  <c r="Z466" i="36" s="1"/>
  <c r="Z311" i="36"/>
  <c r="Z467" i="36" s="1"/>
  <c r="Z312" i="36"/>
  <c r="Z468" i="36" s="1"/>
  <c r="Z313" i="36"/>
  <c r="Z469" i="36" s="1"/>
  <c r="Z314" i="36"/>
  <c r="Z470" i="36" s="1"/>
  <c r="Z308" i="36"/>
  <c r="Z464" i="36" s="1"/>
  <c r="D309" i="36"/>
  <c r="D465" i="36" s="1"/>
  <c r="D310" i="36"/>
  <c r="D466" i="36" s="1"/>
  <c r="D311" i="36"/>
  <c r="D467" i="36" s="1"/>
  <c r="D312" i="36"/>
  <c r="D468" i="36" s="1"/>
  <c r="D313" i="36"/>
  <c r="D469" i="36" s="1"/>
  <c r="D314" i="36"/>
  <c r="D470" i="36" s="1"/>
  <c r="C309" i="36"/>
  <c r="C465" i="36" s="1"/>
  <c r="C310" i="36"/>
  <c r="C466" i="36" s="1"/>
  <c r="C311" i="36"/>
  <c r="C467" i="36" s="1"/>
  <c r="C312" i="36"/>
  <c r="C468" i="36" s="1"/>
  <c r="C313" i="36"/>
  <c r="C469" i="36" s="1"/>
  <c r="C314" i="36"/>
  <c r="C470" i="36" s="1"/>
  <c r="B309" i="36"/>
  <c r="B465" i="36" s="1"/>
  <c r="B310" i="36"/>
  <c r="B466" i="36" s="1"/>
  <c r="B311" i="36"/>
  <c r="B467" i="36" s="1"/>
  <c r="B312" i="36"/>
  <c r="B468" i="36" s="1"/>
  <c r="B313" i="36"/>
  <c r="B469" i="36" s="1"/>
  <c r="B314" i="36"/>
  <c r="B470" i="36" s="1"/>
  <c r="B308" i="36"/>
  <c r="B464" i="36" s="1"/>
  <c r="S299" i="36"/>
  <c r="S300" i="36"/>
  <c r="S301" i="36"/>
  <c r="S302" i="36"/>
  <c r="S303" i="36"/>
  <c r="S304" i="36"/>
  <c r="S298" i="36"/>
  <c r="Z299" i="36"/>
  <c r="Z300" i="36"/>
  <c r="Z301" i="36"/>
  <c r="Z302" i="36"/>
  <c r="Z303" i="36"/>
  <c r="Z304" i="36"/>
  <c r="Z298" i="36"/>
  <c r="W298" i="36"/>
  <c r="W299" i="36"/>
  <c r="W300" i="36"/>
  <c r="W301" i="36"/>
  <c r="W302" i="36"/>
  <c r="W303" i="36"/>
  <c r="W304" i="36"/>
  <c r="M299" i="36"/>
  <c r="M300" i="36"/>
  <c r="M301" i="36"/>
  <c r="M302" i="36"/>
  <c r="M303" i="36"/>
  <c r="M304" i="36"/>
  <c r="M298" i="36"/>
  <c r="C308" i="36"/>
  <c r="C464" i="36" s="1"/>
  <c r="K549" i="45" l="1"/>
  <c r="J549" i="45"/>
  <c r="I549" i="45"/>
  <c r="H549" i="45"/>
  <c r="G549" i="45"/>
  <c r="F549" i="45"/>
  <c r="E549" i="45"/>
  <c r="D549" i="45"/>
  <c r="K548" i="45"/>
  <c r="J548" i="45"/>
  <c r="I548" i="45"/>
  <c r="H548" i="45"/>
  <c r="G548" i="45"/>
  <c r="F548" i="45"/>
  <c r="E548" i="45"/>
  <c r="D548" i="45"/>
  <c r="K547" i="45"/>
  <c r="J547" i="45"/>
  <c r="I547" i="45"/>
  <c r="H547" i="45"/>
  <c r="G547" i="45"/>
  <c r="F547" i="45"/>
  <c r="E547" i="45"/>
  <c r="D547" i="45"/>
  <c r="K546" i="45"/>
  <c r="J546" i="45"/>
  <c r="I546" i="45"/>
  <c r="H546" i="45"/>
  <c r="G546" i="45"/>
  <c r="F546" i="45"/>
  <c r="E546" i="45"/>
  <c r="D546" i="45"/>
  <c r="K545" i="45"/>
  <c r="J545" i="45"/>
  <c r="I545" i="45"/>
  <c r="H545" i="45"/>
  <c r="G545" i="45"/>
  <c r="F545" i="45"/>
  <c r="E545" i="45"/>
  <c r="D545" i="45"/>
  <c r="K544" i="45"/>
  <c r="J544" i="45"/>
  <c r="I544" i="45"/>
  <c r="H544" i="45"/>
  <c r="G544" i="45"/>
  <c r="F544" i="45"/>
  <c r="E544" i="45"/>
  <c r="D544" i="45"/>
  <c r="K543" i="45"/>
  <c r="J543" i="45"/>
  <c r="I543" i="45"/>
  <c r="H543" i="45"/>
  <c r="G543" i="45"/>
  <c r="F543" i="45"/>
  <c r="E543" i="45"/>
  <c r="D543" i="45"/>
  <c r="K542" i="45"/>
  <c r="J542" i="45"/>
  <c r="I542" i="45"/>
  <c r="H542" i="45"/>
  <c r="G542" i="45"/>
  <c r="F542" i="45"/>
  <c r="E542" i="45"/>
  <c r="D542" i="45"/>
  <c r="K541" i="45"/>
  <c r="J541" i="45"/>
  <c r="I541" i="45"/>
  <c r="H541" i="45"/>
  <c r="G541" i="45"/>
  <c r="F541" i="45"/>
  <c r="E541" i="45"/>
  <c r="D541" i="45"/>
  <c r="K540" i="45"/>
  <c r="J540" i="45"/>
  <c r="I540" i="45"/>
  <c r="H540" i="45"/>
  <c r="G540" i="45"/>
  <c r="F540" i="45"/>
  <c r="E540" i="45"/>
  <c r="D540" i="45"/>
  <c r="K539" i="45"/>
  <c r="J539" i="45"/>
  <c r="I539" i="45"/>
  <c r="H539" i="45"/>
  <c r="G539" i="45"/>
  <c r="F539" i="45"/>
  <c r="E539" i="45"/>
  <c r="D539" i="45"/>
  <c r="K538" i="45"/>
  <c r="J538" i="45"/>
  <c r="I538" i="45"/>
  <c r="H538" i="45"/>
  <c r="G538" i="45"/>
  <c r="F538" i="45"/>
  <c r="E538" i="45"/>
  <c r="D538" i="45"/>
  <c r="C549" i="45" l="1"/>
  <c r="C548" i="45"/>
  <c r="C545" i="45"/>
  <c r="C544" i="45"/>
  <c r="C541" i="45"/>
  <c r="C540" i="45"/>
  <c r="C538" i="45" l="1"/>
  <c r="C542" i="45"/>
  <c r="C546" i="45"/>
  <c r="C539" i="45"/>
  <c r="C543" i="45"/>
  <c r="C547" i="45"/>
  <c r="C450" i="45" l="1"/>
  <c r="C449" i="45"/>
  <c r="C428" i="45"/>
  <c r="C427" i="45"/>
  <c r="C411" i="45"/>
  <c r="C410" i="45"/>
  <c r="L452" i="45" l="1"/>
  <c r="K452" i="45"/>
  <c r="J452" i="45"/>
  <c r="I452" i="45"/>
  <c r="H452" i="45"/>
  <c r="G452" i="45"/>
  <c r="F452" i="45"/>
  <c r="E452" i="45"/>
  <c r="D452" i="45"/>
  <c r="C445" i="45"/>
  <c r="C444" i="45"/>
  <c r="C443" i="45"/>
  <c r="C442" i="45"/>
  <c r="C441" i="45"/>
  <c r="C440" i="45"/>
  <c r="C439" i="45"/>
  <c r="L430" i="45"/>
  <c r="K430" i="45"/>
  <c r="J430" i="45"/>
  <c r="I430" i="45"/>
  <c r="H430" i="45"/>
  <c r="G430" i="45"/>
  <c r="F430" i="45"/>
  <c r="E430" i="45"/>
  <c r="D430" i="45"/>
  <c r="C423" i="45"/>
  <c r="C422" i="45"/>
  <c r="C421" i="45"/>
  <c r="C420" i="45"/>
  <c r="C419" i="45"/>
  <c r="C418" i="45"/>
  <c r="C417" i="45"/>
  <c r="L413" i="45"/>
  <c r="K413" i="45"/>
  <c r="J413" i="45"/>
  <c r="I413" i="45"/>
  <c r="H413" i="45"/>
  <c r="G413" i="45"/>
  <c r="F413" i="45"/>
  <c r="E413" i="45"/>
  <c r="D413" i="45"/>
  <c r="C406" i="45"/>
  <c r="C405" i="45"/>
  <c r="C404" i="45"/>
  <c r="C403" i="45"/>
  <c r="C402" i="45"/>
  <c r="C401" i="45"/>
  <c r="C400" i="45"/>
  <c r="C413" i="45" l="1"/>
  <c r="C430" i="45"/>
  <c r="C452" i="45"/>
  <c r="K467" i="45"/>
  <c r="J467" i="45"/>
  <c r="I467" i="45"/>
  <c r="H467" i="45"/>
  <c r="G467" i="45"/>
  <c r="F467" i="45"/>
  <c r="E467" i="45"/>
  <c r="D467" i="45"/>
  <c r="C467" i="45"/>
  <c r="K466" i="45"/>
  <c r="J466" i="45"/>
  <c r="I466" i="45"/>
  <c r="H466" i="45"/>
  <c r="G466" i="45"/>
  <c r="F466" i="45"/>
  <c r="E466" i="45"/>
  <c r="D466" i="45"/>
  <c r="C466" i="45"/>
  <c r="K465" i="45"/>
  <c r="J465" i="45"/>
  <c r="I465" i="45"/>
  <c r="H465" i="45"/>
  <c r="G465" i="45"/>
  <c r="F465" i="45"/>
  <c r="E465" i="45"/>
  <c r="D465" i="45"/>
  <c r="C465" i="45"/>
  <c r="K464" i="45"/>
  <c r="J464" i="45"/>
  <c r="I464" i="45"/>
  <c r="H464" i="45"/>
  <c r="G464" i="45"/>
  <c r="F464" i="45"/>
  <c r="E464" i="45"/>
  <c r="D464" i="45"/>
  <c r="C464" i="45"/>
  <c r="K463" i="45"/>
  <c r="J463" i="45"/>
  <c r="I463" i="45"/>
  <c r="H463" i="45"/>
  <c r="G463" i="45"/>
  <c r="F463" i="45"/>
  <c r="E463" i="45"/>
  <c r="D463" i="45"/>
  <c r="C463" i="45"/>
  <c r="K462" i="45"/>
  <c r="J462" i="45"/>
  <c r="I462" i="45"/>
  <c r="H462" i="45"/>
  <c r="G462" i="45"/>
  <c r="F462" i="45"/>
  <c r="E462" i="45"/>
  <c r="D462" i="45"/>
  <c r="C462" i="45"/>
  <c r="K461" i="45"/>
  <c r="J461" i="45"/>
  <c r="I461" i="45"/>
  <c r="H461" i="45"/>
  <c r="G461" i="45"/>
  <c r="F461" i="45"/>
  <c r="E461" i="45"/>
  <c r="D461" i="45"/>
  <c r="C461" i="45"/>
  <c r="K460" i="45"/>
  <c r="J460" i="45"/>
  <c r="I460" i="45"/>
  <c r="H460" i="45"/>
  <c r="G460" i="45"/>
  <c r="F460" i="45"/>
  <c r="E460" i="45"/>
  <c r="D460" i="45"/>
  <c r="C460" i="45"/>
  <c r="K459" i="45"/>
  <c r="J459" i="45"/>
  <c r="I459" i="45"/>
  <c r="H459" i="45"/>
  <c r="G459" i="45"/>
  <c r="F459" i="45"/>
  <c r="E459" i="45"/>
  <c r="D459" i="45"/>
  <c r="C459" i="45"/>
  <c r="K458" i="45"/>
  <c r="J458" i="45"/>
  <c r="I458" i="45"/>
  <c r="H458" i="45"/>
  <c r="G458" i="45"/>
  <c r="F458" i="45"/>
  <c r="E458" i="45"/>
  <c r="D458" i="45"/>
  <c r="C458" i="45"/>
  <c r="K457" i="45"/>
  <c r="J457" i="45"/>
  <c r="I457" i="45"/>
  <c r="H457" i="45"/>
  <c r="G457" i="45"/>
  <c r="F457" i="45"/>
  <c r="E457" i="45"/>
  <c r="D457" i="45"/>
  <c r="C457" i="45"/>
  <c r="K456" i="45"/>
  <c r="J456" i="45"/>
  <c r="I456" i="45"/>
  <c r="H456" i="45"/>
  <c r="G456" i="45"/>
  <c r="F456" i="45"/>
  <c r="E456" i="45"/>
  <c r="D456" i="45"/>
  <c r="C456" i="45"/>
  <c r="K387" i="45"/>
  <c r="J387" i="45"/>
  <c r="I387" i="45"/>
  <c r="H387" i="45"/>
  <c r="G387" i="45"/>
  <c r="F387" i="45"/>
  <c r="E387" i="45"/>
  <c r="D387" i="45"/>
  <c r="C387" i="45"/>
  <c r="K386" i="45"/>
  <c r="J386" i="45"/>
  <c r="I386" i="45"/>
  <c r="H386" i="45"/>
  <c r="G386" i="45"/>
  <c r="F386" i="45"/>
  <c r="E386" i="45"/>
  <c r="D386" i="45"/>
  <c r="C386" i="45"/>
  <c r="K385" i="45"/>
  <c r="J385" i="45"/>
  <c r="I385" i="45"/>
  <c r="H385" i="45"/>
  <c r="G385" i="45"/>
  <c r="F385" i="45"/>
  <c r="E385" i="45"/>
  <c r="D385" i="45"/>
  <c r="C385" i="45"/>
  <c r="K384" i="45"/>
  <c r="J384" i="45"/>
  <c r="I384" i="45"/>
  <c r="H384" i="45"/>
  <c r="G384" i="45"/>
  <c r="F384" i="45"/>
  <c r="E384" i="45"/>
  <c r="D384" i="45"/>
  <c r="C384" i="45"/>
  <c r="K383" i="45"/>
  <c r="J383" i="45"/>
  <c r="I383" i="45"/>
  <c r="H383" i="45"/>
  <c r="G383" i="45"/>
  <c r="F383" i="45"/>
  <c r="E383" i="45"/>
  <c r="D383" i="45"/>
  <c r="C383" i="45"/>
  <c r="K382" i="45"/>
  <c r="J382" i="45"/>
  <c r="I382" i="45"/>
  <c r="H382" i="45"/>
  <c r="G382" i="45"/>
  <c r="F382" i="45"/>
  <c r="E382" i="45"/>
  <c r="D382" i="45"/>
  <c r="C382" i="45"/>
  <c r="K381" i="45"/>
  <c r="J381" i="45"/>
  <c r="I381" i="45"/>
  <c r="H381" i="45"/>
  <c r="G381" i="45"/>
  <c r="F381" i="45"/>
  <c r="E381" i="45"/>
  <c r="D381" i="45"/>
  <c r="C381" i="45"/>
  <c r="K380" i="45"/>
  <c r="J380" i="45"/>
  <c r="I380" i="45"/>
  <c r="H380" i="45"/>
  <c r="G380" i="45"/>
  <c r="F380" i="45"/>
  <c r="E380" i="45"/>
  <c r="D380" i="45"/>
  <c r="C380" i="45"/>
  <c r="K379" i="45"/>
  <c r="J379" i="45"/>
  <c r="I379" i="45"/>
  <c r="H379" i="45"/>
  <c r="G379" i="45"/>
  <c r="F379" i="45"/>
  <c r="E379" i="45"/>
  <c r="D379" i="45"/>
  <c r="C379" i="45"/>
  <c r="K378" i="45"/>
  <c r="J378" i="45"/>
  <c r="I378" i="45"/>
  <c r="H378" i="45"/>
  <c r="G378" i="45"/>
  <c r="F378" i="45"/>
  <c r="E378" i="45"/>
  <c r="D378" i="45"/>
  <c r="C378" i="45"/>
  <c r="K377" i="45"/>
  <c r="J377" i="45"/>
  <c r="I377" i="45"/>
  <c r="H377" i="45"/>
  <c r="G377" i="45"/>
  <c r="F377" i="45"/>
  <c r="E377" i="45"/>
  <c r="D377" i="45"/>
  <c r="C377" i="45"/>
  <c r="K376" i="45"/>
  <c r="J376" i="45"/>
  <c r="I376" i="45"/>
  <c r="H376" i="45"/>
  <c r="G376" i="45"/>
  <c r="F376" i="45"/>
  <c r="E376" i="45"/>
  <c r="D376" i="45"/>
  <c r="C376" i="45"/>
  <c r="K308" i="45"/>
  <c r="J308" i="45"/>
  <c r="I308" i="45"/>
  <c r="H308" i="45"/>
  <c r="G308" i="45"/>
  <c r="F308" i="45"/>
  <c r="E308" i="45"/>
  <c r="D308" i="45"/>
  <c r="C308" i="45"/>
  <c r="K307" i="45"/>
  <c r="J307" i="45"/>
  <c r="I307" i="45"/>
  <c r="H307" i="45"/>
  <c r="G307" i="45"/>
  <c r="F307" i="45"/>
  <c r="E307" i="45"/>
  <c r="D307" i="45"/>
  <c r="C307" i="45"/>
  <c r="K306" i="45"/>
  <c r="J306" i="45"/>
  <c r="I306" i="45"/>
  <c r="H306" i="45"/>
  <c r="G306" i="45"/>
  <c r="F306" i="45"/>
  <c r="E306" i="45"/>
  <c r="D306" i="45"/>
  <c r="C306" i="45"/>
  <c r="K305" i="45"/>
  <c r="J305" i="45"/>
  <c r="I305" i="45"/>
  <c r="H305" i="45"/>
  <c r="G305" i="45"/>
  <c r="F305" i="45"/>
  <c r="E305" i="45"/>
  <c r="D305" i="45"/>
  <c r="C305" i="45"/>
  <c r="K304" i="45"/>
  <c r="J304" i="45"/>
  <c r="I304" i="45"/>
  <c r="H304" i="45"/>
  <c r="G304" i="45"/>
  <c r="F304" i="45"/>
  <c r="E304" i="45"/>
  <c r="D304" i="45"/>
  <c r="C304" i="45"/>
  <c r="K303" i="45"/>
  <c r="J303" i="45"/>
  <c r="I303" i="45"/>
  <c r="H303" i="45"/>
  <c r="G303" i="45"/>
  <c r="F303" i="45"/>
  <c r="E303" i="45"/>
  <c r="D303" i="45"/>
  <c r="C303" i="45"/>
  <c r="K302" i="45"/>
  <c r="J302" i="45"/>
  <c r="I302" i="45"/>
  <c r="H302" i="45"/>
  <c r="G302" i="45"/>
  <c r="F302" i="45"/>
  <c r="E302" i="45"/>
  <c r="D302" i="45"/>
  <c r="C302" i="45"/>
  <c r="K301" i="45"/>
  <c r="J301" i="45"/>
  <c r="I301" i="45"/>
  <c r="H301" i="45"/>
  <c r="G301" i="45"/>
  <c r="F301" i="45"/>
  <c r="E301" i="45"/>
  <c r="D301" i="45"/>
  <c r="C301" i="45"/>
  <c r="K300" i="45"/>
  <c r="J300" i="45"/>
  <c r="I300" i="45"/>
  <c r="H300" i="45"/>
  <c r="G300" i="45"/>
  <c r="F300" i="45"/>
  <c r="E300" i="45"/>
  <c r="D300" i="45"/>
  <c r="C300" i="45"/>
  <c r="K299" i="45"/>
  <c r="J299" i="45"/>
  <c r="I299" i="45"/>
  <c r="H299" i="45"/>
  <c r="G299" i="45"/>
  <c r="F299" i="45"/>
  <c r="E299" i="45"/>
  <c r="D299" i="45"/>
  <c r="C299" i="45"/>
  <c r="K298" i="45"/>
  <c r="J298" i="45"/>
  <c r="I298" i="45"/>
  <c r="H298" i="45"/>
  <c r="G298" i="45"/>
  <c r="F298" i="45"/>
  <c r="E298" i="45"/>
  <c r="D298" i="45"/>
  <c r="C298" i="45"/>
  <c r="K297" i="45"/>
  <c r="J297" i="45"/>
  <c r="I297" i="45"/>
  <c r="H297" i="45"/>
  <c r="G297" i="45"/>
  <c r="F297" i="45"/>
  <c r="E297" i="45"/>
  <c r="D297" i="45"/>
  <c r="C297" i="45"/>
  <c r="K229" i="45"/>
  <c r="J229" i="45"/>
  <c r="I229" i="45"/>
  <c r="H229" i="45"/>
  <c r="G229" i="45"/>
  <c r="F229" i="45"/>
  <c r="E229" i="45"/>
  <c r="D229" i="45"/>
  <c r="C229" i="45"/>
  <c r="K228" i="45"/>
  <c r="J228" i="45"/>
  <c r="I228" i="45"/>
  <c r="H228" i="45"/>
  <c r="G228" i="45"/>
  <c r="F228" i="45"/>
  <c r="E228" i="45"/>
  <c r="D228" i="45"/>
  <c r="C228" i="45"/>
  <c r="K227" i="45"/>
  <c r="J227" i="45"/>
  <c r="I227" i="45"/>
  <c r="H227" i="45"/>
  <c r="G227" i="45"/>
  <c r="F227" i="45"/>
  <c r="E227" i="45"/>
  <c r="D227" i="45"/>
  <c r="C227" i="45"/>
  <c r="K226" i="45"/>
  <c r="J226" i="45"/>
  <c r="I226" i="45"/>
  <c r="H226" i="45"/>
  <c r="G226" i="45"/>
  <c r="F226" i="45"/>
  <c r="E226" i="45"/>
  <c r="D226" i="45"/>
  <c r="C226" i="45"/>
  <c r="K225" i="45"/>
  <c r="J225" i="45"/>
  <c r="I225" i="45"/>
  <c r="H225" i="45"/>
  <c r="G225" i="45"/>
  <c r="F225" i="45"/>
  <c r="E225" i="45"/>
  <c r="D225" i="45"/>
  <c r="C225" i="45"/>
  <c r="K224" i="45"/>
  <c r="J224" i="45"/>
  <c r="I224" i="45"/>
  <c r="H224" i="45"/>
  <c r="G224" i="45"/>
  <c r="F224" i="45"/>
  <c r="E224" i="45"/>
  <c r="D224" i="45"/>
  <c r="C224" i="45"/>
  <c r="K223" i="45"/>
  <c r="J223" i="45"/>
  <c r="I223" i="45"/>
  <c r="H223" i="45"/>
  <c r="G223" i="45"/>
  <c r="F223" i="45"/>
  <c r="E223" i="45"/>
  <c r="D223" i="45"/>
  <c r="C223" i="45"/>
  <c r="K222" i="45"/>
  <c r="J222" i="45"/>
  <c r="I222" i="45"/>
  <c r="H222" i="45"/>
  <c r="G222" i="45"/>
  <c r="F222" i="45"/>
  <c r="E222" i="45"/>
  <c r="D222" i="45"/>
  <c r="C222" i="45"/>
  <c r="K221" i="45"/>
  <c r="J221" i="45"/>
  <c r="I221" i="45"/>
  <c r="H221" i="45"/>
  <c r="G221" i="45"/>
  <c r="F221" i="45"/>
  <c r="E221" i="45"/>
  <c r="D221" i="45"/>
  <c r="C221" i="45"/>
  <c r="K220" i="45"/>
  <c r="J220" i="45"/>
  <c r="I220" i="45"/>
  <c r="H220" i="45"/>
  <c r="G220" i="45"/>
  <c r="F220" i="45"/>
  <c r="E220" i="45"/>
  <c r="D220" i="45"/>
  <c r="C220" i="45"/>
  <c r="K219" i="45"/>
  <c r="J219" i="45"/>
  <c r="I219" i="45"/>
  <c r="H219" i="45"/>
  <c r="G219" i="45"/>
  <c r="F219" i="45"/>
  <c r="E219" i="45"/>
  <c r="D219" i="45"/>
  <c r="C219" i="45"/>
  <c r="K218" i="45"/>
  <c r="J218" i="45"/>
  <c r="I218" i="45"/>
  <c r="H218" i="45"/>
  <c r="G218" i="45"/>
  <c r="F218" i="45"/>
  <c r="E218" i="45"/>
  <c r="D218" i="45"/>
  <c r="C218" i="45"/>
  <c r="L214" i="45"/>
  <c r="K214" i="45"/>
  <c r="J214" i="45"/>
  <c r="I214" i="45"/>
  <c r="H214" i="45"/>
  <c r="G214" i="45"/>
  <c r="F214" i="45"/>
  <c r="E214" i="45"/>
  <c r="D214" i="45"/>
  <c r="C214" i="45"/>
  <c r="L192" i="45"/>
  <c r="K192" i="45"/>
  <c r="J192" i="45"/>
  <c r="I192" i="45"/>
  <c r="H192" i="45"/>
  <c r="G192" i="45"/>
  <c r="F192" i="45"/>
  <c r="E192" i="45"/>
  <c r="D192" i="45"/>
  <c r="C192" i="45"/>
  <c r="L175" i="45"/>
  <c r="K175" i="45"/>
  <c r="J175" i="45"/>
  <c r="I175" i="45"/>
  <c r="H175" i="45"/>
  <c r="G175" i="45"/>
  <c r="F175" i="45"/>
  <c r="E175" i="45"/>
  <c r="D175" i="45"/>
  <c r="C175" i="45"/>
  <c r="L150" i="45"/>
  <c r="K150" i="45"/>
  <c r="J150" i="45"/>
  <c r="I150" i="45"/>
  <c r="H150" i="45"/>
  <c r="G150" i="45"/>
  <c r="F150" i="45"/>
  <c r="E150" i="45"/>
  <c r="D150" i="45"/>
  <c r="C150" i="45"/>
  <c r="L125" i="45"/>
  <c r="K125" i="45"/>
  <c r="J125" i="45"/>
  <c r="I125" i="45"/>
  <c r="H125" i="45"/>
  <c r="G125" i="45"/>
  <c r="F125" i="45"/>
  <c r="E125" i="45"/>
  <c r="D125" i="45"/>
  <c r="C125" i="45"/>
  <c r="L100" i="45"/>
  <c r="K100" i="45"/>
  <c r="J100" i="45"/>
  <c r="I100" i="45"/>
  <c r="H100" i="45"/>
  <c r="G100" i="45"/>
  <c r="F100" i="45"/>
  <c r="E100" i="45"/>
  <c r="D100" i="45"/>
  <c r="C100" i="45"/>
  <c r="L75" i="45"/>
  <c r="K75" i="45"/>
  <c r="J75" i="45"/>
  <c r="I75" i="45"/>
  <c r="H75" i="45"/>
  <c r="G75" i="45"/>
  <c r="F75" i="45"/>
  <c r="E75" i="45"/>
  <c r="D75" i="45"/>
  <c r="C75" i="45"/>
  <c r="H152" i="45" l="1"/>
  <c r="B298" i="36"/>
  <c r="B453" i="36" s="1"/>
  <c r="Z459" i="36"/>
  <c r="W459" i="36"/>
  <c r="V304" i="36"/>
  <c r="V459" i="36" s="1"/>
  <c r="S459" i="36"/>
  <c r="R304" i="36"/>
  <c r="R459" i="36" s="1"/>
  <c r="Q304" i="36"/>
  <c r="Q459" i="36" s="1"/>
  <c r="P304" i="36"/>
  <c r="P459" i="36" s="1"/>
  <c r="M459" i="36"/>
  <c r="L304" i="36"/>
  <c r="L459" i="36" s="1"/>
  <c r="K304" i="36"/>
  <c r="K459" i="36" s="1"/>
  <c r="J304" i="36"/>
  <c r="J459" i="36" s="1"/>
  <c r="I304" i="36"/>
  <c r="I459" i="36" s="1"/>
  <c r="H304" i="36"/>
  <c r="H459" i="36" s="1"/>
  <c r="G304" i="36"/>
  <c r="G459" i="36" s="1"/>
  <c r="F304" i="36"/>
  <c r="F459" i="36" s="1"/>
  <c r="E304" i="36"/>
  <c r="E459" i="36" s="1"/>
  <c r="D304" i="36"/>
  <c r="D459" i="36" s="1"/>
  <c r="C304" i="36"/>
  <c r="C459" i="36" s="1"/>
  <c r="B304" i="36"/>
  <c r="B459" i="36" s="1"/>
  <c r="Z458" i="36"/>
  <c r="W458" i="36"/>
  <c r="V303" i="36"/>
  <c r="V458" i="36" s="1"/>
  <c r="S458" i="36"/>
  <c r="R303" i="36"/>
  <c r="R458" i="36" s="1"/>
  <c r="Q303" i="36"/>
  <c r="Q458" i="36" s="1"/>
  <c r="P303" i="36"/>
  <c r="P458" i="36" s="1"/>
  <c r="M458" i="36"/>
  <c r="L303" i="36"/>
  <c r="L458" i="36" s="1"/>
  <c r="K303" i="36"/>
  <c r="K458" i="36" s="1"/>
  <c r="J303" i="36"/>
  <c r="J458" i="36" s="1"/>
  <c r="I303" i="36"/>
  <c r="I458" i="36" s="1"/>
  <c r="H303" i="36"/>
  <c r="H458" i="36" s="1"/>
  <c r="G303" i="36"/>
  <c r="G458" i="36" s="1"/>
  <c r="F303" i="36"/>
  <c r="F458" i="36" s="1"/>
  <c r="E303" i="36"/>
  <c r="E458" i="36" s="1"/>
  <c r="D303" i="36"/>
  <c r="D458" i="36" s="1"/>
  <c r="C303" i="36"/>
  <c r="C458" i="36" s="1"/>
  <c r="B303" i="36"/>
  <c r="B458" i="36" s="1"/>
  <c r="Z457" i="36"/>
  <c r="W457" i="36"/>
  <c r="V302" i="36"/>
  <c r="V457" i="36" s="1"/>
  <c r="S457" i="36"/>
  <c r="R302" i="36"/>
  <c r="R457" i="36" s="1"/>
  <c r="Q302" i="36"/>
  <c r="Q457" i="36" s="1"/>
  <c r="P302" i="36"/>
  <c r="P457" i="36" s="1"/>
  <c r="M457" i="36"/>
  <c r="L302" i="36"/>
  <c r="L457" i="36" s="1"/>
  <c r="K302" i="36"/>
  <c r="K457" i="36" s="1"/>
  <c r="J302" i="36"/>
  <c r="J457" i="36" s="1"/>
  <c r="I302" i="36"/>
  <c r="I457" i="36" s="1"/>
  <c r="H302" i="36"/>
  <c r="H457" i="36" s="1"/>
  <c r="G302" i="36"/>
  <c r="G457" i="36" s="1"/>
  <c r="F302" i="36"/>
  <c r="F457" i="36" s="1"/>
  <c r="E302" i="36"/>
  <c r="E457" i="36" s="1"/>
  <c r="D302" i="36"/>
  <c r="D457" i="36" s="1"/>
  <c r="C302" i="36"/>
  <c r="C457" i="36" s="1"/>
  <c r="B302" i="36"/>
  <c r="B457" i="36" s="1"/>
  <c r="Z456" i="36"/>
  <c r="W456" i="36"/>
  <c r="V301" i="36"/>
  <c r="V456" i="36" s="1"/>
  <c r="S456" i="36"/>
  <c r="R301" i="36"/>
  <c r="R456" i="36" s="1"/>
  <c r="Q301" i="36"/>
  <c r="Q456" i="36" s="1"/>
  <c r="P301" i="36"/>
  <c r="P456" i="36" s="1"/>
  <c r="M456" i="36"/>
  <c r="L301" i="36"/>
  <c r="L456" i="36" s="1"/>
  <c r="K301" i="36"/>
  <c r="K456" i="36" s="1"/>
  <c r="J301" i="36"/>
  <c r="J456" i="36" s="1"/>
  <c r="I301" i="36"/>
  <c r="I456" i="36" s="1"/>
  <c r="H301" i="36"/>
  <c r="H456" i="36" s="1"/>
  <c r="G301" i="36"/>
  <c r="G456" i="36" s="1"/>
  <c r="F301" i="36"/>
  <c r="F456" i="36" s="1"/>
  <c r="E301" i="36"/>
  <c r="E456" i="36" s="1"/>
  <c r="D301" i="36"/>
  <c r="D456" i="36" s="1"/>
  <c r="C301" i="36"/>
  <c r="C456" i="36" s="1"/>
  <c r="B301" i="36"/>
  <c r="B456" i="36" s="1"/>
  <c r="Z455" i="36"/>
  <c r="W455" i="36"/>
  <c r="V300" i="36"/>
  <c r="V455" i="36" s="1"/>
  <c r="S455" i="36"/>
  <c r="R300" i="36"/>
  <c r="R455" i="36" s="1"/>
  <c r="Q300" i="36"/>
  <c r="Q455" i="36" s="1"/>
  <c r="P300" i="36"/>
  <c r="P455" i="36" s="1"/>
  <c r="M455" i="36"/>
  <c r="L300" i="36"/>
  <c r="L455" i="36" s="1"/>
  <c r="K300" i="36"/>
  <c r="K455" i="36" s="1"/>
  <c r="J300" i="36"/>
  <c r="J455" i="36" s="1"/>
  <c r="I300" i="36"/>
  <c r="I455" i="36" s="1"/>
  <c r="H300" i="36"/>
  <c r="H455" i="36" s="1"/>
  <c r="G300" i="36"/>
  <c r="G455" i="36" s="1"/>
  <c r="F300" i="36"/>
  <c r="F455" i="36" s="1"/>
  <c r="E300" i="36"/>
  <c r="E455" i="36" s="1"/>
  <c r="D300" i="36"/>
  <c r="D455" i="36" s="1"/>
  <c r="C300" i="36"/>
  <c r="C455" i="36" s="1"/>
  <c r="B300" i="36"/>
  <c r="B455" i="36" s="1"/>
  <c r="Z454" i="36"/>
  <c r="W454" i="36"/>
  <c r="V299" i="36"/>
  <c r="V454" i="36" s="1"/>
  <c r="S454" i="36"/>
  <c r="R299" i="36"/>
  <c r="R454" i="36" s="1"/>
  <c r="Q299" i="36"/>
  <c r="Q454" i="36" s="1"/>
  <c r="P299" i="36"/>
  <c r="P454" i="36" s="1"/>
  <c r="M454" i="36"/>
  <c r="L299" i="36"/>
  <c r="L454" i="36" s="1"/>
  <c r="K299" i="36"/>
  <c r="K454" i="36" s="1"/>
  <c r="J299" i="36"/>
  <c r="J454" i="36" s="1"/>
  <c r="I299" i="36"/>
  <c r="I454" i="36" s="1"/>
  <c r="H299" i="36"/>
  <c r="H454" i="36" s="1"/>
  <c r="G299" i="36"/>
  <c r="G454" i="36" s="1"/>
  <c r="F299" i="36"/>
  <c r="F454" i="36" s="1"/>
  <c r="E299" i="36"/>
  <c r="E454" i="36" s="1"/>
  <c r="D299" i="36"/>
  <c r="D454" i="36" s="1"/>
  <c r="C299" i="36"/>
  <c r="C454" i="36" s="1"/>
  <c r="B299" i="36"/>
  <c r="B454" i="36" s="1"/>
  <c r="Z453" i="36"/>
  <c r="W453" i="36"/>
  <c r="V298" i="36"/>
  <c r="V453" i="36" s="1"/>
  <c r="S453" i="36"/>
  <c r="R298" i="36"/>
  <c r="R453" i="36" s="1"/>
  <c r="Q298" i="36"/>
  <c r="Q453" i="36" s="1"/>
  <c r="P298" i="36"/>
  <c r="P453" i="36" s="1"/>
  <c r="M453" i="36"/>
  <c r="L298" i="36"/>
  <c r="L453" i="36" s="1"/>
  <c r="K298" i="36"/>
  <c r="K453" i="36" s="1"/>
  <c r="J298" i="36"/>
  <c r="J453" i="36" s="1"/>
  <c r="I298" i="36"/>
  <c r="I453" i="36" s="1"/>
  <c r="H298" i="36"/>
  <c r="H453" i="36" s="1"/>
  <c r="G298" i="36"/>
  <c r="G453" i="36" s="1"/>
  <c r="F298" i="36"/>
  <c r="F453" i="36" s="1"/>
  <c r="E298" i="36"/>
  <c r="E453" i="36" s="1"/>
  <c r="D298" i="36"/>
  <c r="D453" i="36" s="1"/>
  <c r="C298" i="36"/>
  <c r="C453" i="36" s="1"/>
  <c r="Z294" i="36" l="1"/>
  <c r="Z449" i="36" s="1"/>
  <c r="W294" i="36"/>
  <c r="W449" i="36" s="1"/>
  <c r="V294" i="36"/>
  <c r="V449" i="36" s="1"/>
  <c r="S294" i="36"/>
  <c r="S449" i="36" s="1"/>
  <c r="R294" i="36"/>
  <c r="R449" i="36" s="1"/>
  <c r="Q294" i="36"/>
  <c r="Q449" i="36" s="1"/>
  <c r="P294" i="36"/>
  <c r="P449" i="36" s="1"/>
  <c r="M294" i="36"/>
  <c r="M449" i="36" s="1"/>
  <c r="L294" i="36"/>
  <c r="L449" i="36" s="1"/>
  <c r="K294" i="36"/>
  <c r="K449" i="36" s="1"/>
  <c r="J294" i="36"/>
  <c r="J449" i="36" s="1"/>
  <c r="I294" i="36"/>
  <c r="I449" i="36" s="1"/>
  <c r="H294" i="36"/>
  <c r="H449" i="36" s="1"/>
  <c r="G294" i="36"/>
  <c r="G449" i="36" s="1"/>
  <c r="F294" i="36"/>
  <c r="F449" i="36" s="1"/>
  <c r="E294" i="36"/>
  <c r="E449" i="36" s="1"/>
  <c r="D294" i="36"/>
  <c r="D449" i="36" s="1"/>
  <c r="C294" i="36"/>
  <c r="C449" i="36" s="1"/>
  <c r="B294" i="36"/>
  <c r="B449" i="36" s="1"/>
  <c r="Z293" i="36"/>
  <c r="Z448" i="36" s="1"/>
  <c r="W293" i="36"/>
  <c r="W448" i="36" s="1"/>
  <c r="V293" i="36"/>
  <c r="V448" i="36" s="1"/>
  <c r="S293" i="36"/>
  <c r="S448" i="36" s="1"/>
  <c r="R293" i="36"/>
  <c r="R448" i="36" s="1"/>
  <c r="Q293" i="36"/>
  <c r="Q448" i="36" s="1"/>
  <c r="P293" i="36"/>
  <c r="P448" i="36" s="1"/>
  <c r="M293" i="36"/>
  <c r="M448" i="36" s="1"/>
  <c r="L293" i="36"/>
  <c r="L448" i="36" s="1"/>
  <c r="K293" i="36"/>
  <c r="K448" i="36" s="1"/>
  <c r="J293" i="36"/>
  <c r="J448" i="36" s="1"/>
  <c r="I293" i="36"/>
  <c r="I448" i="36" s="1"/>
  <c r="H293" i="36"/>
  <c r="H448" i="36" s="1"/>
  <c r="G293" i="36"/>
  <c r="G448" i="36" s="1"/>
  <c r="F293" i="36"/>
  <c r="F448" i="36" s="1"/>
  <c r="E293" i="36"/>
  <c r="E448" i="36" s="1"/>
  <c r="D293" i="36"/>
  <c r="D448" i="36" s="1"/>
  <c r="C293" i="36"/>
  <c r="C448" i="36" s="1"/>
  <c r="B293" i="36"/>
  <c r="B448" i="36" s="1"/>
  <c r="Z292" i="36"/>
  <c r="Z447" i="36" s="1"/>
  <c r="W292" i="36"/>
  <c r="W447" i="36" s="1"/>
  <c r="V292" i="36"/>
  <c r="V447" i="36" s="1"/>
  <c r="S292" i="36"/>
  <c r="S447" i="36" s="1"/>
  <c r="R292" i="36"/>
  <c r="R447" i="36" s="1"/>
  <c r="Q292" i="36"/>
  <c r="Q447" i="36" s="1"/>
  <c r="P292" i="36"/>
  <c r="P447" i="36" s="1"/>
  <c r="M292" i="36"/>
  <c r="M447" i="36" s="1"/>
  <c r="L292" i="36"/>
  <c r="L447" i="36" s="1"/>
  <c r="K292" i="36"/>
  <c r="K447" i="36" s="1"/>
  <c r="J292" i="36"/>
  <c r="J447" i="36" s="1"/>
  <c r="I292" i="36"/>
  <c r="I447" i="36" s="1"/>
  <c r="H292" i="36"/>
  <c r="H447" i="36" s="1"/>
  <c r="G292" i="36"/>
  <c r="G447" i="36" s="1"/>
  <c r="F292" i="36"/>
  <c r="F447" i="36" s="1"/>
  <c r="E292" i="36"/>
  <c r="E447" i="36" s="1"/>
  <c r="D292" i="36"/>
  <c r="D447" i="36" s="1"/>
  <c r="C292" i="36"/>
  <c r="C447" i="36" s="1"/>
  <c r="B292" i="36"/>
  <c r="B447" i="36" s="1"/>
  <c r="Z291" i="36"/>
  <c r="Z446" i="36" s="1"/>
  <c r="W291" i="36"/>
  <c r="W446" i="36" s="1"/>
  <c r="V291" i="36"/>
  <c r="V446" i="36" s="1"/>
  <c r="S291" i="36"/>
  <c r="S446" i="36" s="1"/>
  <c r="R291" i="36"/>
  <c r="R446" i="36" s="1"/>
  <c r="Q291" i="36"/>
  <c r="Q446" i="36" s="1"/>
  <c r="P291" i="36"/>
  <c r="P446" i="36" s="1"/>
  <c r="M291" i="36"/>
  <c r="M446" i="36" s="1"/>
  <c r="L291" i="36"/>
  <c r="L446" i="36" s="1"/>
  <c r="K291" i="36"/>
  <c r="K446" i="36" s="1"/>
  <c r="J291" i="36"/>
  <c r="J446" i="36" s="1"/>
  <c r="I291" i="36"/>
  <c r="I446" i="36" s="1"/>
  <c r="H291" i="36"/>
  <c r="H446" i="36" s="1"/>
  <c r="G291" i="36"/>
  <c r="G446" i="36" s="1"/>
  <c r="F291" i="36"/>
  <c r="F446" i="36" s="1"/>
  <c r="E291" i="36"/>
  <c r="E446" i="36" s="1"/>
  <c r="D291" i="36"/>
  <c r="D446" i="36" s="1"/>
  <c r="C291" i="36"/>
  <c r="C446" i="36" s="1"/>
  <c r="B291" i="36"/>
  <c r="B446" i="36" s="1"/>
  <c r="Z290" i="36"/>
  <c r="Z445" i="36" s="1"/>
  <c r="W290" i="36"/>
  <c r="W445" i="36" s="1"/>
  <c r="V290" i="36"/>
  <c r="V445" i="36" s="1"/>
  <c r="S290" i="36"/>
  <c r="S445" i="36" s="1"/>
  <c r="R290" i="36"/>
  <c r="R445" i="36" s="1"/>
  <c r="Q290" i="36"/>
  <c r="Q445" i="36" s="1"/>
  <c r="P290" i="36"/>
  <c r="P445" i="36" s="1"/>
  <c r="M290" i="36"/>
  <c r="M445" i="36" s="1"/>
  <c r="L290" i="36"/>
  <c r="L445" i="36" s="1"/>
  <c r="K290" i="36"/>
  <c r="K445" i="36" s="1"/>
  <c r="J290" i="36"/>
  <c r="J445" i="36" s="1"/>
  <c r="I290" i="36"/>
  <c r="I445" i="36" s="1"/>
  <c r="H290" i="36"/>
  <c r="H445" i="36" s="1"/>
  <c r="G290" i="36"/>
  <c r="G445" i="36" s="1"/>
  <c r="F290" i="36"/>
  <c r="F445" i="36" s="1"/>
  <c r="E290" i="36"/>
  <c r="E445" i="36" s="1"/>
  <c r="D290" i="36"/>
  <c r="D445" i="36" s="1"/>
  <c r="C290" i="36"/>
  <c r="C445" i="36" s="1"/>
  <c r="B290" i="36"/>
  <c r="B445" i="36" s="1"/>
  <c r="Z289" i="36"/>
  <c r="Z444" i="36" s="1"/>
  <c r="W289" i="36"/>
  <c r="W444" i="36" s="1"/>
  <c r="V289" i="36"/>
  <c r="V444" i="36" s="1"/>
  <c r="S289" i="36"/>
  <c r="S444" i="36" s="1"/>
  <c r="R289" i="36"/>
  <c r="R444" i="36" s="1"/>
  <c r="Q289" i="36"/>
  <c r="Q444" i="36" s="1"/>
  <c r="P289" i="36"/>
  <c r="P444" i="36" s="1"/>
  <c r="M289" i="36"/>
  <c r="M444" i="36" s="1"/>
  <c r="L289" i="36"/>
  <c r="L444" i="36" s="1"/>
  <c r="K289" i="36"/>
  <c r="K444" i="36" s="1"/>
  <c r="J289" i="36"/>
  <c r="J444" i="36" s="1"/>
  <c r="I289" i="36"/>
  <c r="I444" i="36" s="1"/>
  <c r="H289" i="36"/>
  <c r="H444" i="36" s="1"/>
  <c r="G289" i="36"/>
  <c r="G444" i="36" s="1"/>
  <c r="F289" i="36"/>
  <c r="F444" i="36" s="1"/>
  <c r="E289" i="36"/>
  <c r="E444" i="36" s="1"/>
  <c r="D289" i="36"/>
  <c r="D444" i="36" s="1"/>
  <c r="C289" i="36"/>
  <c r="C444" i="36" s="1"/>
  <c r="B289" i="36"/>
  <c r="B444" i="36" s="1"/>
  <c r="Z288" i="36"/>
  <c r="Z443" i="36" s="1"/>
  <c r="W288" i="36"/>
  <c r="W443" i="36" s="1"/>
  <c r="V288" i="36"/>
  <c r="V443" i="36" s="1"/>
  <c r="S288" i="36"/>
  <c r="S443" i="36" s="1"/>
  <c r="R288" i="36"/>
  <c r="R443" i="36" s="1"/>
  <c r="Q288" i="36"/>
  <c r="Q443" i="36" s="1"/>
  <c r="P288" i="36"/>
  <c r="P443" i="36" s="1"/>
  <c r="M288" i="36"/>
  <c r="M443" i="36" s="1"/>
  <c r="L288" i="36"/>
  <c r="L443" i="36" s="1"/>
  <c r="K288" i="36"/>
  <c r="K443" i="36" s="1"/>
  <c r="J288" i="36"/>
  <c r="J443" i="36" s="1"/>
  <c r="I288" i="36"/>
  <c r="I443" i="36" s="1"/>
  <c r="H288" i="36"/>
  <c r="H443" i="36" s="1"/>
  <c r="G288" i="36"/>
  <c r="G443" i="36" s="1"/>
  <c r="F288" i="36"/>
  <c r="F443" i="36" s="1"/>
  <c r="E288" i="36"/>
  <c r="E443" i="36" s="1"/>
  <c r="D288" i="36"/>
  <c r="D443" i="36" s="1"/>
  <c r="C288" i="36"/>
  <c r="C443" i="36" s="1"/>
  <c r="B288" i="36"/>
  <c r="B443" i="36" s="1"/>
  <c r="Z284" i="36"/>
  <c r="Z439" i="36" s="1"/>
  <c r="W284" i="36"/>
  <c r="V284" i="36"/>
  <c r="V439" i="36" s="1"/>
  <c r="S284" i="36"/>
  <c r="S439" i="36" s="1"/>
  <c r="R284" i="36"/>
  <c r="R439" i="36" s="1"/>
  <c r="Q284" i="36"/>
  <c r="Q439" i="36" s="1"/>
  <c r="P284" i="36"/>
  <c r="P439" i="36" s="1"/>
  <c r="M284" i="36"/>
  <c r="M439" i="36" s="1"/>
  <c r="L284" i="36"/>
  <c r="L439" i="36" s="1"/>
  <c r="K284" i="36"/>
  <c r="K439" i="36" s="1"/>
  <c r="J284" i="36"/>
  <c r="J439" i="36" s="1"/>
  <c r="I284" i="36"/>
  <c r="I439" i="36" s="1"/>
  <c r="H284" i="36"/>
  <c r="H439" i="36" s="1"/>
  <c r="G284" i="36"/>
  <c r="G439" i="36" s="1"/>
  <c r="F284" i="36"/>
  <c r="F439" i="36" s="1"/>
  <c r="E284" i="36"/>
  <c r="E439" i="36" s="1"/>
  <c r="D284" i="36"/>
  <c r="D439" i="36" s="1"/>
  <c r="C284" i="36"/>
  <c r="C439" i="36" s="1"/>
  <c r="B284" i="36"/>
  <c r="B439" i="36" s="1"/>
  <c r="Z283" i="36"/>
  <c r="Z438" i="36" s="1"/>
  <c r="W283" i="36"/>
  <c r="V283" i="36"/>
  <c r="V438" i="36" s="1"/>
  <c r="S283" i="36"/>
  <c r="S438" i="36" s="1"/>
  <c r="R283" i="36"/>
  <c r="R438" i="36" s="1"/>
  <c r="Q283" i="36"/>
  <c r="Q438" i="36" s="1"/>
  <c r="P283" i="36"/>
  <c r="P438" i="36" s="1"/>
  <c r="M283" i="36"/>
  <c r="M438" i="36" s="1"/>
  <c r="L283" i="36"/>
  <c r="L438" i="36" s="1"/>
  <c r="K283" i="36"/>
  <c r="K438" i="36" s="1"/>
  <c r="J283" i="36"/>
  <c r="J438" i="36" s="1"/>
  <c r="I283" i="36"/>
  <c r="I438" i="36" s="1"/>
  <c r="H283" i="36"/>
  <c r="H438" i="36" s="1"/>
  <c r="G283" i="36"/>
  <c r="G438" i="36" s="1"/>
  <c r="F283" i="36"/>
  <c r="F438" i="36" s="1"/>
  <c r="E283" i="36"/>
  <c r="E438" i="36" s="1"/>
  <c r="D283" i="36"/>
  <c r="D438" i="36" s="1"/>
  <c r="C283" i="36"/>
  <c r="C438" i="36" s="1"/>
  <c r="B283" i="36"/>
  <c r="B438" i="36" s="1"/>
  <c r="Z437" i="36"/>
  <c r="V437" i="36"/>
  <c r="S437" i="36"/>
  <c r="R437" i="36"/>
  <c r="Q437" i="36"/>
  <c r="P437" i="36"/>
  <c r="M437" i="36"/>
  <c r="L437" i="36"/>
  <c r="K437" i="36"/>
  <c r="J437" i="36"/>
  <c r="I437" i="36"/>
  <c r="H437" i="36"/>
  <c r="G437" i="36"/>
  <c r="F437" i="36"/>
  <c r="E437" i="36"/>
  <c r="D437" i="36"/>
  <c r="C437" i="36"/>
  <c r="B437" i="36"/>
  <c r="Z282" i="36"/>
  <c r="Z436" i="36" s="1"/>
  <c r="W282" i="36"/>
  <c r="V282" i="36"/>
  <c r="V436" i="36" s="1"/>
  <c r="S282" i="36"/>
  <c r="S436" i="36" s="1"/>
  <c r="R282" i="36"/>
  <c r="R436" i="36" s="1"/>
  <c r="Q282" i="36"/>
  <c r="Q436" i="36" s="1"/>
  <c r="P282" i="36"/>
  <c r="P436" i="36" s="1"/>
  <c r="M282" i="36"/>
  <c r="M436" i="36" s="1"/>
  <c r="L282" i="36"/>
  <c r="L436" i="36" s="1"/>
  <c r="K282" i="36"/>
  <c r="K436" i="36" s="1"/>
  <c r="J282" i="36"/>
  <c r="J436" i="36" s="1"/>
  <c r="I282" i="36"/>
  <c r="I436" i="36" s="1"/>
  <c r="H282" i="36"/>
  <c r="H436" i="36" s="1"/>
  <c r="G282" i="36"/>
  <c r="G436" i="36" s="1"/>
  <c r="F282" i="36"/>
  <c r="F436" i="36" s="1"/>
  <c r="E282" i="36"/>
  <c r="E436" i="36" s="1"/>
  <c r="D282" i="36"/>
  <c r="D436" i="36" s="1"/>
  <c r="C282" i="36"/>
  <c r="C436" i="36" s="1"/>
  <c r="B282" i="36"/>
  <c r="B436" i="36" s="1"/>
  <c r="Z281" i="36"/>
  <c r="Z435" i="36" s="1"/>
  <c r="W281" i="36"/>
  <c r="V281" i="36"/>
  <c r="V435" i="36" s="1"/>
  <c r="S281" i="36"/>
  <c r="S435" i="36" s="1"/>
  <c r="R281" i="36"/>
  <c r="R435" i="36" s="1"/>
  <c r="Q281" i="36"/>
  <c r="Q435" i="36" s="1"/>
  <c r="P281" i="36"/>
  <c r="P435" i="36" s="1"/>
  <c r="M281" i="36"/>
  <c r="M435" i="36" s="1"/>
  <c r="L281" i="36"/>
  <c r="L435" i="36" s="1"/>
  <c r="K281" i="36"/>
  <c r="K435" i="36" s="1"/>
  <c r="J281" i="36"/>
  <c r="J435" i="36" s="1"/>
  <c r="I281" i="36"/>
  <c r="I435" i="36" s="1"/>
  <c r="H281" i="36"/>
  <c r="H435" i="36" s="1"/>
  <c r="G281" i="36"/>
  <c r="G435" i="36" s="1"/>
  <c r="F281" i="36"/>
  <c r="F435" i="36" s="1"/>
  <c r="E281" i="36"/>
  <c r="E435" i="36" s="1"/>
  <c r="D281" i="36"/>
  <c r="D435" i="36" s="1"/>
  <c r="C281" i="36"/>
  <c r="C435" i="36" s="1"/>
  <c r="B281" i="36"/>
  <c r="B435" i="36" s="1"/>
  <c r="Z280" i="36"/>
  <c r="Z434" i="36" s="1"/>
  <c r="W280" i="36"/>
  <c r="W434" i="36" s="1"/>
  <c r="V280" i="36"/>
  <c r="V434" i="36" s="1"/>
  <c r="S280" i="36"/>
  <c r="S434" i="36" s="1"/>
  <c r="R280" i="36"/>
  <c r="R434" i="36" s="1"/>
  <c r="Q280" i="36"/>
  <c r="Q434" i="36" s="1"/>
  <c r="P280" i="36"/>
  <c r="P434" i="36" s="1"/>
  <c r="M280" i="36"/>
  <c r="M434" i="36" s="1"/>
  <c r="L280" i="36"/>
  <c r="L434" i="36" s="1"/>
  <c r="K280" i="36"/>
  <c r="K434" i="36" s="1"/>
  <c r="J280" i="36"/>
  <c r="J434" i="36" s="1"/>
  <c r="I280" i="36"/>
  <c r="I434" i="36" s="1"/>
  <c r="H280" i="36"/>
  <c r="H434" i="36" s="1"/>
  <c r="G280" i="36"/>
  <c r="G434" i="36" s="1"/>
  <c r="F280" i="36"/>
  <c r="F434" i="36" s="1"/>
  <c r="E280" i="36"/>
  <c r="E434" i="36" s="1"/>
  <c r="D280" i="36"/>
  <c r="D434" i="36" s="1"/>
  <c r="C280" i="36"/>
  <c r="C434" i="36" s="1"/>
  <c r="B280" i="36"/>
  <c r="B434" i="36" s="1"/>
  <c r="Z279" i="36"/>
  <c r="Z433" i="36" s="1"/>
  <c r="W279" i="36"/>
  <c r="W433" i="36" s="1"/>
  <c r="V279" i="36"/>
  <c r="V433" i="36" s="1"/>
  <c r="S279" i="36"/>
  <c r="S433" i="36" s="1"/>
  <c r="R279" i="36"/>
  <c r="R433" i="36" s="1"/>
  <c r="Q279" i="36"/>
  <c r="Q433" i="36" s="1"/>
  <c r="P279" i="36"/>
  <c r="P433" i="36" s="1"/>
  <c r="M279" i="36"/>
  <c r="M433" i="36" s="1"/>
  <c r="L279" i="36"/>
  <c r="L433" i="36" s="1"/>
  <c r="K279" i="36"/>
  <c r="K433" i="36" s="1"/>
  <c r="J279" i="36"/>
  <c r="J433" i="36" s="1"/>
  <c r="I279" i="36"/>
  <c r="I433" i="36" s="1"/>
  <c r="H279" i="36"/>
  <c r="H433" i="36" s="1"/>
  <c r="G279" i="36"/>
  <c r="G433" i="36" s="1"/>
  <c r="F279" i="36"/>
  <c r="F433" i="36" s="1"/>
  <c r="E279" i="36"/>
  <c r="E433" i="36" s="1"/>
  <c r="D279" i="36"/>
  <c r="D433" i="36" s="1"/>
  <c r="C279" i="36"/>
  <c r="C433" i="36" s="1"/>
  <c r="B279" i="36"/>
  <c r="B433" i="36" s="1"/>
  <c r="Z275" i="36"/>
  <c r="Z429" i="36" s="1"/>
  <c r="W275" i="36"/>
  <c r="W429" i="36" s="1"/>
  <c r="V275" i="36"/>
  <c r="V429" i="36" s="1"/>
  <c r="S275" i="36"/>
  <c r="S429" i="36" s="1"/>
  <c r="R275" i="36"/>
  <c r="R429" i="36" s="1"/>
  <c r="Q275" i="36"/>
  <c r="Q429" i="36" s="1"/>
  <c r="P275" i="36"/>
  <c r="P429" i="36" s="1"/>
  <c r="M275" i="36"/>
  <c r="M429" i="36" s="1"/>
  <c r="L275" i="36"/>
  <c r="L429" i="36" s="1"/>
  <c r="K275" i="36"/>
  <c r="K429" i="36" s="1"/>
  <c r="J275" i="36"/>
  <c r="J429" i="36" s="1"/>
  <c r="I275" i="36"/>
  <c r="I429" i="36" s="1"/>
  <c r="H275" i="36"/>
  <c r="H429" i="36" s="1"/>
  <c r="G275" i="36"/>
  <c r="G429" i="36" s="1"/>
  <c r="F275" i="36"/>
  <c r="F429" i="36" s="1"/>
  <c r="E275" i="36"/>
  <c r="E429" i="36" s="1"/>
  <c r="D275" i="36"/>
  <c r="D429" i="36" s="1"/>
  <c r="C275" i="36"/>
  <c r="C429" i="36" s="1"/>
  <c r="B275" i="36"/>
  <c r="B429" i="36" s="1"/>
  <c r="Z274" i="36"/>
  <c r="Z428" i="36" s="1"/>
  <c r="W274" i="36"/>
  <c r="W428" i="36" s="1"/>
  <c r="V274" i="36"/>
  <c r="V428" i="36" s="1"/>
  <c r="S274" i="36"/>
  <c r="S428" i="36" s="1"/>
  <c r="R274" i="36"/>
  <c r="R428" i="36" s="1"/>
  <c r="Q274" i="36"/>
  <c r="Q428" i="36" s="1"/>
  <c r="P274" i="36"/>
  <c r="P428" i="36" s="1"/>
  <c r="M274" i="36"/>
  <c r="M428" i="36" s="1"/>
  <c r="L274" i="36"/>
  <c r="L428" i="36" s="1"/>
  <c r="K274" i="36"/>
  <c r="K428" i="36" s="1"/>
  <c r="J274" i="36"/>
  <c r="J428" i="36" s="1"/>
  <c r="I274" i="36"/>
  <c r="I428" i="36" s="1"/>
  <c r="H274" i="36"/>
  <c r="H428" i="36" s="1"/>
  <c r="G274" i="36"/>
  <c r="G428" i="36" s="1"/>
  <c r="F274" i="36"/>
  <c r="F428" i="36" s="1"/>
  <c r="E274" i="36"/>
  <c r="E428" i="36" s="1"/>
  <c r="D274" i="36"/>
  <c r="D428" i="36" s="1"/>
  <c r="C274" i="36"/>
  <c r="C428" i="36" s="1"/>
  <c r="B274" i="36"/>
  <c r="B428" i="36" s="1"/>
  <c r="Z273" i="36"/>
  <c r="Z427" i="36" s="1"/>
  <c r="W273" i="36"/>
  <c r="W427" i="36" s="1"/>
  <c r="V273" i="36"/>
  <c r="V427" i="36" s="1"/>
  <c r="S273" i="36"/>
  <c r="S427" i="36" s="1"/>
  <c r="R273" i="36"/>
  <c r="R427" i="36" s="1"/>
  <c r="Q273" i="36"/>
  <c r="Q427" i="36" s="1"/>
  <c r="P273" i="36"/>
  <c r="P427" i="36" s="1"/>
  <c r="M273" i="36"/>
  <c r="M427" i="36" s="1"/>
  <c r="L273" i="36"/>
  <c r="L427" i="36" s="1"/>
  <c r="K273" i="36"/>
  <c r="K427" i="36" s="1"/>
  <c r="J273" i="36"/>
  <c r="J427" i="36" s="1"/>
  <c r="I273" i="36"/>
  <c r="I427" i="36" s="1"/>
  <c r="H273" i="36"/>
  <c r="H427" i="36" s="1"/>
  <c r="G273" i="36"/>
  <c r="G427" i="36" s="1"/>
  <c r="F273" i="36"/>
  <c r="F427" i="36" s="1"/>
  <c r="E273" i="36"/>
  <c r="E427" i="36" s="1"/>
  <c r="D273" i="36"/>
  <c r="D427" i="36" s="1"/>
  <c r="C273" i="36"/>
  <c r="C427" i="36" s="1"/>
  <c r="B273" i="36"/>
  <c r="B427" i="36" s="1"/>
  <c r="Z272" i="36"/>
  <c r="Z426" i="36" s="1"/>
  <c r="W272" i="36"/>
  <c r="W426" i="36" s="1"/>
  <c r="V272" i="36"/>
  <c r="V426" i="36" s="1"/>
  <c r="S272" i="36"/>
  <c r="S426" i="36" s="1"/>
  <c r="R272" i="36"/>
  <c r="R426" i="36" s="1"/>
  <c r="Q272" i="36"/>
  <c r="Q426" i="36" s="1"/>
  <c r="P272" i="36"/>
  <c r="P426" i="36" s="1"/>
  <c r="M272" i="36"/>
  <c r="M426" i="36" s="1"/>
  <c r="L272" i="36"/>
  <c r="L426" i="36" s="1"/>
  <c r="K272" i="36"/>
  <c r="K426" i="36" s="1"/>
  <c r="J272" i="36"/>
  <c r="J426" i="36" s="1"/>
  <c r="I272" i="36"/>
  <c r="I426" i="36" s="1"/>
  <c r="H272" i="36"/>
  <c r="H426" i="36" s="1"/>
  <c r="G272" i="36"/>
  <c r="G426" i="36" s="1"/>
  <c r="F272" i="36"/>
  <c r="F426" i="36" s="1"/>
  <c r="E272" i="36"/>
  <c r="E426" i="36" s="1"/>
  <c r="D272" i="36"/>
  <c r="D426" i="36" s="1"/>
  <c r="C272" i="36"/>
  <c r="C426" i="36" s="1"/>
  <c r="B272" i="36"/>
  <c r="B426" i="36" s="1"/>
  <c r="Z271" i="36"/>
  <c r="Z425" i="36" s="1"/>
  <c r="W271" i="36"/>
  <c r="W425" i="36" s="1"/>
  <c r="V271" i="36"/>
  <c r="V425" i="36" s="1"/>
  <c r="S271" i="36"/>
  <c r="S425" i="36" s="1"/>
  <c r="R271" i="36"/>
  <c r="R425" i="36" s="1"/>
  <c r="Q271" i="36"/>
  <c r="Q425" i="36" s="1"/>
  <c r="P271" i="36"/>
  <c r="P425" i="36" s="1"/>
  <c r="M271" i="36"/>
  <c r="M425" i="36" s="1"/>
  <c r="L271" i="36"/>
  <c r="L425" i="36" s="1"/>
  <c r="K271" i="36"/>
  <c r="K425" i="36" s="1"/>
  <c r="J271" i="36"/>
  <c r="J425" i="36" s="1"/>
  <c r="I271" i="36"/>
  <c r="I425" i="36" s="1"/>
  <c r="H271" i="36"/>
  <c r="H425" i="36" s="1"/>
  <c r="G271" i="36"/>
  <c r="G425" i="36" s="1"/>
  <c r="F271" i="36"/>
  <c r="F425" i="36" s="1"/>
  <c r="E271" i="36"/>
  <c r="E425" i="36" s="1"/>
  <c r="D271" i="36"/>
  <c r="D425" i="36" s="1"/>
  <c r="C271" i="36"/>
  <c r="C425" i="36" s="1"/>
  <c r="B271" i="36"/>
  <c r="B425" i="36" s="1"/>
  <c r="Z270" i="36"/>
  <c r="Z424" i="36" s="1"/>
  <c r="W270" i="36"/>
  <c r="W424" i="36" s="1"/>
  <c r="V270" i="36"/>
  <c r="V424" i="36" s="1"/>
  <c r="S270" i="36"/>
  <c r="S424" i="36" s="1"/>
  <c r="R270" i="36"/>
  <c r="R424" i="36" s="1"/>
  <c r="Q270" i="36"/>
  <c r="Q424" i="36" s="1"/>
  <c r="M270" i="36"/>
  <c r="M424" i="36" s="1"/>
  <c r="L270" i="36"/>
  <c r="L424" i="36" s="1"/>
  <c r="K270" i="36"/>
  <c r="K424" i="36" s="1"/>
  <c r="J270" i="36"/>
  <c r="J424" i="36" s="1"/>
  <c r="I270" i="36"/>
  <c r="I424" i="36" s="1"/>
  <c r="H270" i="36"/>
  <c r="H424" i="36" s="1"/>
  <c r="G270" i="36"/>
  <c r="G424" i="36" s="1"/>
  <c r="F270" i="36"/>
  <c r="F424" i="36" s="1"/>
  <c r="E270" i="36"/>
  <c r="E424" i="36" s="1"/>
  <c r="Z269" i="36"/>
  <c r="Z423" i="36" s="1"/>
  <c r="W269" i="36"/>
  <c r="W423" i="36" s="1"/>
  <c r="V269" i="36"/>
  <c r="V423" i="36" s="1"/>
  <c r="S269" i="36"/>
  <c r="S423" i="36" s="1"/>
  <c r="R269" i="36"/>
  <c r="R423" i="36" s="1"/>
  <c r="Q269" i="36"/>
  <c r="Q423" i="36" s="1"/>
  <c r="P269" i="36"/>
  <c r="P423" i="36" s="1"/>
  <c r="M269" i="36"/>
  <c r="M423" i="36" s="1"/>
  <c r="L269" i="36"/>
  <c r="L423" i="36" s="1"/>
  <c r="K269" i="36"/>
  <c r="K423" i="36" s="1"/>
  <c r="J269" i="36"/>
  <c r="J423" i="36" s="1"/>
  <c r="I269" i="36"/>
  <c r="I423" i="36" s="1"/>
  <c r="H269" i="36"/>
  <c r="H423" i="36" s="1"/>
  <c r="G269" i="36"/>
  <c r="G423" i="36" s="1"/>
  <c r="F269" i="36"/>
  <c r="F423" i="36" s="1"/>
  <c r="E269" i="36"/>
  <c r="E423" i="36" s="1"/>
  <c r="D269" i="36"/>
  <c r="D423" i="36" s="1"/>
  <c r="C269" i="36"/>
  <c r="C423" i="36" s="1"/>
  <c r="B269" i="36"/>
  <c r="B423" i="36" s="1"/>
  <c r="Z265" i="36"/>
  <c r="Z420" i="36" s="1"/>
  <c r="W265" i="36"/>
  <c r="W420" i="36" s="1"/>
  <c r="V265" i="36"/>
  <c r="V420" i="36" s="1"/>
  <c r="S265" i="36"/>
  <c r="S420" i="36" s="1"/>
  <c r="R265" i="36"/>
  <c r="R420" i="36" s="1"/>
  <c r="Q265" i="36"/>
  <c r="Q420" i="36" s="1"/>
  <c r="P265" i="36"/>
  <c r="P420" i="36" s="1"/>
  <c r="M265" i="36"/>
  <c r="M420" i="36" s="1"/>
  <c r="L265" i="36"/>
  <c r="L420" i="36" s="1"/>
  <c r="K265" i="36"/>
  <c r="K420" i="36" s="1"/>
  <c r="J265" i="36"/>
  <c r="J420" i="36" s="1"/>
  <c r="I265" i="36"/>
  <c r="I420" i="36" s="1"/>
  <c r="H265" i="36"/>
  <c r="H420" i="36" s="1"/>
  <c r="G265" i="36"/>
  <c r="G420" i="36" s="1"/>
  <c r="F265" i="36"/>
  <c r="F420" i="36" s="1"/>
  <c r="E265" i="36"/>
  <c r="E420" i="36" s="1"/>
  <c r="D265" i="36"/>
  <c r="D420" i="36" s="1"/>
  <c r="C265" i="36"/>
  <c r="C420" i="36" s="1"/>
  <c r="B265" i="36"/>
  <c r="B420" i="36" s="1"/>
  <c r="Z264" i="36"/>
  <c r="Z419" i="36" s="1"/>
  <c r="W264" i="36"/>
  <c r="W419" i="36" s="1"/>
  <c r="V264" i="36"/>
  <c r="V419" i="36" s="1"/>
  <c r="S264" i="36"/>
  <c r="S419" i="36" s="1"/>
  <c r="R264" i="36"/>
  <c r="R419" i="36" s="1"/>
  <c r="Q264" i="36"/>
  <c r="Q419" i="36" s="1"/>
  <c r="P264" i="36"/>
  <c r="P419" i="36" s="1"/>
  <c r="M264" i="36"/>
  <c r="M419" i="36" s="1"/>
  <c r="L264" i="36"/>
  <c r="L419" i="36" s="1"/>
  <c r="K264" i="36"/>
  <c r="K419" i="36" s="1"/>
  <c r="J264" i="36"/>
  <c r="J419" i="36" s="1"/>
  <c r="I264" i="36"/>
  <c r="I419" i="36" s="1"/>
  <c r="H264" i="36"/>
  <c r="H419" i="36" s="1"/>
  <c r="G264" i="36"/>
  <c r="G419" i="36" s="1"/>
  <c r="F264" i="36"/>
  <c r="F419" i="36" s="1"/>
  <c r="E264" i="36"/>
  <c r="E419" i="36" s="1"/>
  <c r="D264" i="36"/>
  <c r="D419" i="36" s="1"/>
  <c r="C264" i="36"/>
  <c r="C419" i="36" s="1"/>
  <c r="B264" i="36"/>
  <c r="B419" i="36" s="1"/>
  <c r="Z418" i="36"/>
  <c r="W418" i="36"/>
  <c r="V418" i="36"/>
  <c r="S418" i="36"/>
  <c r="R418" i="36"/>
  <c r="Q418" i="36"/>
  <c r="P418" i="36"/>
  <c r="M418" i="36"/>
  <c r="L418" i="36"/>
  <c r="K418" i="36"/>
  <c r="J418" i="36"/>
  <c r="I418" i="36"/>
  <c r="H418" i="36"/>
  <c r="G418" i="36"/>
  <c r="F418" i="36"/>
  <c r="E418" i="36"/>
  <c r="D418" i="36"/>
  <c r="C418" i="36"/>
  <c r="B418" i="36"/>
  <c r="Z263" i="36"/>
  <c r="Z417" i="36" s="1"/>
  <c r="W263" i="36"/>
  <c r="W417" i="36" s="1"/>
  <c r="V263" i="36"/>
  <c r="V417" i="36" s="1"/>
  <c r="S263" i="36"/>
  <c r="S417" i="36" s="1"/>
  <c r="R263" i="36"/>
  <c r="R417" i="36" s="1"/>
  <c r="Q263" i="36"/>
  <c r="Q417" i="36" s="1"/>
  <c r="P263" i="36"/>
  <c r="P417" i="36" s="1"/>
  <c r="M263" i="36"/>
  <c r="M417" i="36" s="1"/>
  <c r="L263" i="36"/>
  <c r="L417" i="36" s="1"/>
  <c r="K263" i="36"/>
  <c r="K417" i="36" s="1"/>
  <c r="J263" i="36"/>
  <c r="J417" i="36" s="1"/>
  <c r="I263" i="36"/>
  <c r="I417" i="36" s="1"/>
  <c r="H263" i="36"/>
  <c r="H417" i="36" s="1"/>
  <c r="G263" i="36"/>
  <c r="G417" i="36" s="1"/>
  <c r="F263" i="36"/>
  <c r="F417" i="36" s="1"/>
  <c r="E263" i="36"/>
  <c r="E417" i="36" s="1"/>
  <c r="D263" i="36"/>
  <c r="D417" i="36" s="1"/>
  <c r="C263" i="36"/>
  <c r="C417" i="36" s="1"/>
  <c r="B263" i="36"/>
  <c r="B417" i="36" s="1"/>
  <c r="Z262" i="36"/>
  <c r="Z416" i="36" s="1"/>
  <c r="W262" i="36"/>
  <c r="W416" i="36" s="1"/>
  <c r="V262" i="36"/>
  <c r="V416" i="36" s="1"/>
  <c r="S262" i="36"/>
  <c r="S416" i="36" s="1"/>
  <c r="R262" i="36"/>
  <c r="R416" i="36" s="1"/>
  <c r="Q262" i="36"/>
  <c r="Q416" i="36" s="1"/>
  <c r="P262" i="36"/>
  <c r="P416" i="36" s="1"/>
  <c r="M262" i="36"/>
  <c r="M416" i="36" s="1"/>
  <c r="L262" i="36"/>
  <c r="L416" i="36" s="1"/>
  <c r="K262" i="36"/>
  <c r="K416" i="36" s="1"/>
  <c r="J262" i="36"/>
  <c r="J416" i="36" s="1"/>
  <c r="I262" i="36"/>
  <c r="I416" i="36" s="1"/>
  <c r="H262" i="36"/>
  <c r="H416" i="36" s="1"/>
  <c r="G262" i="36"/>
  <c r="G416" i="36" s="1"/>
  <c r="F262" i="36"/>
  <c r="F416" i="36" s="1"/>
  <c r="E262" i="36"/>
  <c r="E416" i="36" s="1"/>
  <c r="D262" i="36"/>
  <c r="D416" i="36" s="1"/>
  <c r="C262" i="36"/>
  <c r="C416" i="36" s="1"/>
  <c r="B262" i="36"/>
  <c r="B416" i="36" s="1"/>
  <c r="Z261" i="36"/>
  <c r="Z415" i="36" s="1"/>
  <c r="W261" i="36"/>
  <c r="W415" i="36" s="1"/>
  <c r="V261" i="36"/>
  <c r="V415" i="36" s="1"/>
  <c r="S261" i="36"/>
  <c r="S415" i="36" s="1"/>
  <c r="R261" i="36"/>
  <c r="R415" i="36" s="1"/>
  <c r="Q261" i="36"/>
  <c r="Q415" i="36" s="1"/>
  <c r="P261" i="36"/>
  <c r="P415" i="36" s="1"/>
  <c r="M261" i="36"/>
  <c r="M415" i="36" s="1"/>
  <c r="L261" i="36"/>
  <c r="L415" i="36" s="1"/>
  <c r="K261" i="36"/>
  <c r="K415" i="36" s="1"/>
  <c r="J261" i="36"/>
  <c r="J415" i="36" s="1"/>
  <c r="I261" i="36"/>
  <c r="I415" i="36" s="1"/>
  <c r="H261" i="36"/>
  <c r="H415" i="36" s="1"/>
  <c r="G261" i="36"/>
  <c r="G415" i="36" s="1"/>
  <c r="F261" i="36"/>
  <c r="F415" i="36" s="1"/>
  <c r="E261" i="36"/>
  <c r="E415" i="36" s="1"/>
  <c r="D261" i="36"/>
  <c r="D415" i="36" s="1"/>
  <c r="C261" i="36"/>
  <c r="C415" i="36" s="1"/>
  <c r="B261" i="36"/>
  <c r="B415" i="36" s="1"/>
  <c r="Z257" i="36"/>
  <c r="Z411" i="36" s="1"/>
  <c r="W257" i="36"/>
  <c r="W411" i="36" s="1"/>
  <c r="V257" i="36"/>
  <c r="V411" i="36" s="1"/>
  <c r="S257" i="36"/>
  <c r="S411" i="36" s="1"/>
  <c r="R257" i="36"/>
  <c r="R411" i="36" s="1"/>
  <c r="Q257" i="36"/>
  <c r="Q411" i="36" s="1"/>
  <c r="P257" i="36"/>
  <c r="P411" i="36" s="1"/>
  <c r="M257" i="36"/>
  <c r="M411" i="36" s="1"/>
  <c r="L257" i="36"/>
  <c r="L411" i="36" s="1"/>
  <c r="K257" i="36"/>
  <c r="K411" i="36" s="1"/>
  <c r="J257" i="36"/>
  <c r="J411" i="36" s="1"/>
  <c r="I257" i="36"/>
  <c r="I411" i="36" s="1"/>
  <c r="H257" i="36"/>
  <c r="H411" i="36" s="1"/>
  <c r="G257" i="36"/>
  <c r="G411" i="36" s="1"/>
  <c r="F257" i="36"/>
  <c r="F411" i="36" s="1"/>
  <c r="E257" i="36"/>
  <c r="E411" i="36" s="1"/>
  <c r="D257" i="36"/>
  <c r="D411" i="36" s="1"/>
  <c r="C257" i="36"/>
  <c r="C411" i="36" s="1"/>
  <c r="B257" i="36"/>
  <c r="B411" i="36" s="1"/>
  <c r="Z256" i="36"/>
  <c r="Z410" i="36" s="1"/>
  <c r="W256" i="36"/>
  <c r="W410" i="36" s="1"/>
  <c r="V256" i="36"/>
  <c r="V410" i="36" s="1"/>
  <c r="S256" i="36"/>
  <c r="S410" i="36" s="1"/>
  <c r="R256" i="36"/>
  <c r="R410" i="36" s="1"/>
  <c r="Q256" i="36"/>
  <c r="Q410" i="36" s="1"/>
  <c r="P256" i="36"/>
  <c r="P410" i="36" s="1"/>
  <c r="M256" i="36"/>
  <c r="M410" i="36" s="1"/>
  <c r="L256" i="36"/>
  <c r="L410" i="36" s="1"/>
  <c r="K256" i="36"/>
  <c r="K410" i="36" s="1"/>
  <c r="J256" i="36"/>
  <c r="J410" i="36" s="1"/>
  <c r="I256" i="36"/>
  <c r="I410" i="36" s="1"/>
  <c r="H256" i="36"/>
  <c r="H410" i="36" s="1"/>
  <c r="G256" i="36"/>
  <c r="G410" i="36" s="1"/>
  <c r="F256" i="36"/>
  <c r="F410" i="36" s="1"/>
  <c r="E256" i="36"/>
  <c r="E410" i="36" s="1"/>
  <c r="D256" i="36"/>
  <c r="D410" i="36" s="1"/>
  <c r="C256" i="36"/>
  <c r="C410" i="36" s="1"/>
  <c r="B256" i="36"/>
  <c r="B410" i="36" s="1"/>
  <c r="Z255" i="36"/>
  <c r="Z409" i="36" s="1"/>
  <c r="W255" i="36"/>
  <c r="W409" i="36" s="1"/>
  <c r="V255" i="36"/>
  <c r="V409" i="36" s="1"/>
  <c r="S255" i="36"/>
  <c r="S409" i="36" s="1"/>
  <c r="R255" i="36"/>
  <c r="R409" i="36" s="1"/>
  <c r="Q255" i="36"/>
  <c r="Q409" i="36" s="1"/>
  <c r="P255" i="36"/>
  <c r="P409" i="36" s="1"/>
  <c r="M255" i="36"/>
  <c r="M409" i="36" s="1"/>
  <c r="L255" i="36"/>
  <c r="L409" i="36" s="1"/>
  <c r="K255" i="36"/>
  <c r="K409" i="36" s="1"/>
  <c r="J255" i="36"/>
  <c r="J409" i="36" s="1"/>
  <c r="I255" i="36"/>
  <c r="I409" i="36" s="1"/>
  <c r="H255" i="36"/>
  <c r="H409" i="36" s="1"/>
  <c r="G255" i="36"/>
  <c r="G409" i="36" s="1"/>
  <c r="F255" i="36"/>
  <c r="F409" i="36" s="1"/>
  <c r="E255" i="36"/>
  <c r="E409" i="36" s="1"/>
  <c r="D255" i="36"/>
  <c r="D409" i="36" s="1"/>
  <c r="C255" i="36"/>
  <c r="C409" i="36" s="1"/>
  <c r="B255" i="36"/>
  <c r="B409" i="36" s="1"/>
  <c r="Z254" i="36"/>
  <c r="Z408" i="36" s="1"/>
  <c r="W254" i="36"/>
  <c r="W408" i="36" s="1"/>
  <c r="V254" i="36"/>
  <c r="V408" i="36" s="1"/>
  <c r="S254" i="36"/>
  <c r="S408" i="36" s="1"/>
  <c r="R254" i="36"/>
  <c r="R408" i="36" s="1"/>
  <c r="Q254" i="36"/>
  <c r="Q408" i="36" s="1"/>
  <c r="P254" i="36"/>
  <c r="P408" i="36" s="1"/>
  <c r="M254" i="36"/>
  <c r="M408" i="36" s="1"/>
  <c r="L254" i="36"/>
  <c r="L408" i="36" s="1"/>
  <c r="K254" i="36"/>
  <c r="K408" i="36" s="1"/>
  <c r="J254" i="36"/>
  <c r="J408" i="36" s="1"/>
  <c r="I254" i="36"/>
  <c r="I408" i="36" s="1"/>
  <c r="H254" i="36"/>
  <c r="H408" i="36" s="1"/>
  <c r="G254" i="36"/>
  <c r="G408" i="36" s="1"/>
  <c r="F254" i="36"/>
  <c r="F408" i="36" s="1"/>
  <c r="E254" i="36"/>
  <c r="E408" i="36" s="1"/>
  <c r="D254" i="36"/>
  <c r="D408" i="36" s="1"/>
  <c r="C254" i="36"/>
  <c r="C408" i="36" s="1"/>
  <c r="B254" i="36"/>
  <c r="B408" i="36" s="1"/>
  <c r="Z253" i="36"/>
  <c r="Z407" i="36" s="1"/>
  <c r="W253" i="36"/>
  <c r="W407" i="36" s="1"/>
  <c r="V253" i="36"/>
  <c r="V407" i="36" s="1"/>
  <c r="S253" i="36"/>
  <c r="S407" i="36" s="1"/>
  <c r="R253" i="36"/>
  <c r="R407" i="36" s="1"/>
  <c r="Q253" i="36"/>
  <c r="Q407" i="36" s="1"/>
  <c r="P253" i="36"/>
  <c r="P407" i="36" s="1"/>
  <c r="M253" i="36"/>
  <c r="M407" i="36" s="1"/>
  <c r="L253" i="36"/>
  <c r="L407" i="36" s="1"/>
  <c r="K253" i="36"/>
  <c r="K407" i="36" s="1"/>
  <c r="J253" i="36"/>
  <c r="J407" i="36" s="1"/>
  <c r="I253" i="36"/>
  <c r="I407" i="36" s="1"/>
  <c r="H253" i="36"/>
  <c r="H407" i="36" s="1"/>
  <c r="G253" i="36"/>
  <c r="G407" i="36" s="1"/>
  <c r="F253" i="36"/>
  <c r="F407" i="36" s="1"/>
  <c r="E253" i="36"/>
  <c r="E407" i="36" s="1"/>
  <c r="D253" i="36"/>
  <c r="D407" i="36" s="1"/>
  <c r="C253" i="36"/>
  <c r="C407" i="36" s="1"/>
  <c r="B253" i="36"/>
  <c r="B407" i="36" s="1"/>
  <c r="Z252" i="36"/>
  <c r="Z406" i="36" s="1"/>
  <c r="W252" i="36"/>
  <c r="W406" i="36" s="1"/>
  <c r="V252" i="36"/>
  <c r="V406" i="36" s="1"/>
  <c r="S252" i="36"/>
  <c r="S406" i="36" s="1"/>
  <c r="R252" i="36"/>
  <c r="R406" i="36" s="1"/>
  <c r="Q252" i="36"/>
  <c r="Q406" i="36" s="1"/>
  <c r="P252" i="36"/>
  <c r="P406" i="36" s="1"/>
  <c r="M252" i="36"/>
  <c r="M406" i="36" s="1"/>
  <c r="L252" i="36"/>
  <c r="L406" i="36" s="1"/>
  <c r="K252" i="36"/>
  <c r="K406" i="36" s="1"/>
  <c r="J252" i="36"/>
  <c r="J406" i="36" s="1"/>
  <c r="I252" i="36"/>
  <c r="I406" i="36" s="1"/>
  <c r="H252" i="36"/>
  <c r="H406" i="36" s="1"/>
  <c r="G252" i="36"/>
  <c r="G406" i="36" s="1"/>
  <c r="F252" i="36"/>
  <c r="F406" i="36" s="1"/>
  <c r="E252" i="36"/>
  <c r="E406" i="36" s="1"/>
  <c r="D252" i="36"/>
  <c r="D406" i="36" s="1"/>
  <c r="C252" i="36"/>
  <c r="C406" i="36" s="1"/>
  <c r="B252" i="36"/>
  <c r="B406" i="36" s="1"/>
  <c r="Z248" i="36"/>
  <c r="Z402" i="36" s="1"/>
  <c r="W248" i="36"/>
  <c r="W402" i="36" s="1"/>
  <c r="V248" i="36"/>
  <c r="V402" i="36" s="1"/>
  <c r="S248" i="36"/>
  <c r="S402" i="36" s="1"/>
  <c r="R248" i="36"/>
  <c r="R402" i="36" s="1"/>
  <c r="Q248" i="36"/>
  <c r="Q402" i="36" s="1"/>
  <c r="P248" i="36"/>
  <c r="P402" i="36" s="1"/>
  <c r="M248" i="36"/>
  <c r="M402" i="36" s="1"/>
  <c r="L248" i="36"/>
  <c r="L402" i="36" s="1"/>
  <c r="K248" i="36"/>
  <c r="K402" i="36" s="1"/>
  <c r="J248" i="36"/>
  <c r="J402" i="36" s="1"/>
  <c r="I248" i="36"/>
  <c r="I402" i="36" s="1"/>
  <c r="H248" i="36"/>
  <c r="H402" i="36" s="1"/>
  <c r="G248" i="36"/>
  <c r="G402" i="36" s="1"/>
  <c r="F248" i="36"/>
  <c r="F402" i="36" s="1"/>
  <c r="E248" i="36"/>
  <c r="E402" i="36" s="1"/>
  <c r="D248" i="36"/>
  <c r="D402" i="36" s="1"/>
  <c r="C248" i="36"/>
  <c r="C402" i="36" s="1"/>
  <c r="B248" i="36"/>
  <c r="B402" i="36" s="1"/>
  <c r="Z247" i="36"/>
  <c r="Z401" i="36" s="1"/>
  <c r="W247" i="36"/>
  <c r="W401" i="36" s="1"/>
  <c r="V247" i="36"/>
  <c r="V401" i="36" s="1"/>
  <c r="S247" i="36"/>
  <c r="S401" i="36" s="1"/>
  <c r="R247" i="36"/>
  <c r="R401" i="36" s="1"/>
  <c r="Q247" i="36"/>
  <c r="Q401" i="36" s="1"/>
  <c r="P247" i="36"/>
  <c r="P401" i="36" s="1"/>
  <c r="M247" i="36"/>
  <c r="M401" i="36" s="1"/>
  <c r="L247" i="36"/>
  <c r="L401" i="36" s="1"/>
  <c r="K247" i="36"/>
  <c r="K401" i="36" s="1"/>
  <c r="J247" i="36"/>
  <c r="J401" i="36" s="1"/>
  <c r="I247" i="36"/>
  <c r="I401" i="36" s="1"/>
  <c r="H247" i="36"/>
  <c r="H401" i="36" s="1"/>
  <c r="G247" i="36"/>
  <c r="G401" i="36" s="1"/>
  <c r="F247" i="36"/>
  <c r="F401" i="36" s="1"/>
  <c r="E247" i="36"/>
  <c r="E401" i="36" s="1"/>
  <c r="D247" i="36"/>
  <c r="D401" i="36" s="1"/>
  <c r="C247" i="36"/>
  <c r="C401" i="36" s="1"/>
  <c r="B247" i="36"/>
  <c r="B401" i="36" s="1"/>
  <c r="Z246" i="36"/>
  <c r="Z400" i="36" s="1"/>
  <c r="W246" i="36"/>
  <c r="W400" i="36" s="1"/>
  <c r="V246" i="36"/>
  <c r="V400" i="36" s="1"/>
  <c r="S246" i="36"/>
  <c r="S400" i="36" s="1"/>
  <c r="R246" i="36"/>
  <c r="R400" i="36" s="1"/>
  <c r="Q246" i="36"/>
  <c r="Q400" i="36" s="1"/>
  <c r="P246" i="36"/>
  <c r="P400" i="36" s="1"/>
  <c r="M246" i="36"/>
  <c r="M400" i="36" s="1"/>
  <c r="L246" i="36"/>
  <c r="L400" i="36" s="1"/>
  <c r="K246" i="36"/>
  <c r="K400" i="36" s="1"/>
  <c r="J246" i="36"/>
  <c r="J400" i="36" s="1"/>
  <c r="I246" i="36"/>
  <c r="I400" i="36" s="1"/>
  <c r="H246" i="36"/>
  <c r="H400" i="36" s="1"/>
  <c r="G246" i="36"/>
  <c r="G400" i="36" s="1"/>
  <c r="F246" i="36"/>
  <c r="F400" i="36" s="1"/>
  <c r="E246" i="36"/>
  <c r="E400" i="36" s="1"/>
  <c r="D246" i="36"/>
  <c r="D400" i="36" s="1"/>
  <c r="C246" i="36"/>
  <c r="C400" i="36" s="1"/>
  <c r="B246" i="36"/>
  <c r="B400" i="36" s="1"/>
  <c r="Z245" i="36"/>
  <c r="Z399" i="36" s="1"/>
  <c r="W245" i="36"/>
  <c r="W399" i="36" s="1"/>
  <c r="V245" i="36"/>
  <c r="V399" i="36" s="1"/>
  <c r="S245" i="36"/>
  <c r="S399" i="36" s="1"/>
  <c r="R245" i="36"/>
  <c r="R399" i="36" s="1"/>
  <c r="Q245" i="36"/>
  <c r="Q399" i="36" s="1"/>
  <c r="P245" i="36"/>
  <c r="P399" i="36" s="1"/>
  <c r="M245" i="36"/>
  <c r="M399" i="36" s="1"/>
  <c r="L245" i="36"/>
  <c r="L399" i="36" s="1"/>
  <c r="K245" i="36"/>
  <c r="K399" i="36" s="1"/>
  <c r="J245" i="36"/>
  <c r="J399" i="36" s="1"/>
  <c r="I245" i="36"/>
  <c r="I399" i="36" s="1"/>
  <c r="H245" i="36"/>
  <c r="H399" i="36" s="1"/>
  <c r="G245" i="36"/>
  <c r="G399" i="36" s="1"/>
  <c r="F245" i="36"/>
  <c r="F399" i="36" s="1"/>
  <c r="E245" i="36"/>
  <c r="E399" i="36" s="1"/>
  <c r="D245" i="36"/>
  <c r="D399" i="36" s="1"/>
  <c r="C245" i="36"/>
  <c r="C399" i="36" s="1"/>
  <c r="B245" i="36"/>
  <c r="B399" i="36" s="1"/>
  <c r="Z244" i="36"/>
  <c r="Z398" i="36" s="1"/>
  <c r="W244" i="36"/>
  <c r="W398" i="36" s="1"/>
  <c r="V244" i="36"/>
  <c r="V398" i="36" s="1"/>
  <c r="S244" i="36"/>
  <c r="S398" i="36" s="1"/>
  <c r="R244" i="36"/>
  <c r="R398" i="36" s="1"/>
  <c r="Q244" i="36"/>
  <c r="Q398" i="36" s="1"/>
  <c r="P244" i="36"/>
  <c r="P398" i="36" s="1"/>
  <c r="M244" i="36"/>
  <c r="M398" i="36" s="1"/>
  <c r="L244" i="36"/>
  <c r="L398" i="36" s="1"/>
  <c r="K244" i="36"/>
  <c r="K398" i="36" s="1"/>
  <c r="J244" i="36"/>
  <c r="J398" i="36" s="1"/>
  <c r="I244" i="36"/>
  <c r="I398" i="36" s="1"/>
  <c r="H244" i="36"/>
  <c r="H398" i="36" s="1"/>
  <c r="G244" i="36"/>
  <c r="G398" i="36" s="1"/>
  <c r="F244" i="36"/>
  <c r="F398" i="36" s="1"/>
  <c r="E244" i="36"/>
  <c r="E398" i="36" s="1"/>
  <c r="D244" i="36"/>
  <c r="D398" i="36" s="1"/>
  <c r="C244" i="36"/>
  <c r="C398" i="36" s="1"/>
  <c r="B244" i="36"/>
  <c r="B398" i="36" s="1"/>
  <c r="Z243" i="36"/>
  <c r="Z397" i="36" s="1"/>
  <c r="W243" i="36"/>
  <c r="W397" i="36" s="1"/>
  <c r="V243" i="36"/>
  <c r="V397" i="36" s="1"/>
  <c r="S243" i="36"/>
  <c r="S397" i="36" s="1"/>
  <c r="R243" i="36"/>
  <c r="R397" i="36" s="1"/>
  <c r="Q243" i="36"/>
  <c r="Q397" i="36" s="1"/>
  <c r="P243" i="36"/>
  <c r="P397" i="36" s="1"/>
  <c r="M243" i="36"/>
  <c r="M397" i="36" s="1"/>
  <c r="L243" i="36"/>
  <c r="L397" i="36" s="1"/>
  <c r="K243" i="36"/>
  <c r="K397" i="36" s="1"/>
  <c r="J243" i="36"/>
  <c r="J397" i="36" s="1"/>
  <c r="I243" i="36"/>
  <c r="I397" i="36" s="1"/>
  <c r="H243" i="36"/>
  <c r="H397" i="36" s="1"/>
  <c r="G243" i="36"/>
  <c r="G397" i="36" s="1"/>
  <c r="F243" i="36"/>
  <c r="F397" i="36" s="1"/>
  <c r="E243" i="36"/>
  <c r="E397" i="36" s="1"/>
  <c r="D243" i="36"/>
  <c r="D397" i="36" s="1"/>
  <c r="C243" i="36"/>
  <c r="C397" i="36" s="1"/>
  <c r="B243" i="36"/>
  <c r="B397" i="36" s="1"/>
  <c r="Z239" i="36"/>
  <c r="Z393" i="36" s="1"/>
  <c r="W239" i="36"/>
  <c r="W393" i="36" s="1"/>
  <c r="V239" i="36"/>
  <c r="V393" i="36" s="1"/>
  <c r="S239" i="36"/>
  <c r="S393" i="36" s="1"/>
  <c r="R239" i="36"/>
  <c r="R393" i="36" s="1"/>
  <c r="Q239" i="36"/>
  <c r="Q393" i="36" s="1"/>
  <c r="P239" i="36"/>
  <c r="P393" i="36" s="1"/>
  <c r="M239" i="36"/>
  <c r="M393" i="36" s="1"/>
  <c r="L239" i="36"/>
  <c r="L393" i="36" s="1"/>
  <c r="K239" i="36"/>
  <c r="K393" i="36" s="1"/>
  <c r="J239" i="36"/>
  <c r="J393" i="36" s="1"/>
  <c r="I239" i="36"/>
  <c r="I393" i="36" s="1"/>
  <c r="H239" i="36"/>
  <c r="H393" i="36" s="1"/>
  <c r="G239" i="36"/>
  <c r="G393" i="36" s="1"/>
  <c r="F239" i="36"/>
  <c r="F393" i="36" s="1"/>
  <c r="E239" i="36"/>
  <c r="E393" i="36" s="1"/>
  <c r="D239" i="36"/>
  <c r="D393" i="36" s="1"/>
  <c r="C239" i="36"/>
  <c r="C393" i="36" s="1"/>
  <c r="B239" i="36"/>
  <c r="B393" i="36" s="1"/>
  <c r="Z238" i="36"/>
  <c r="Z392" i="36" s="1"/>
  <c r="W238" i="36"/>
  <c r="W392" i="36" s="1"/>
  <c r="V238" i="36"/>
  <c r="V392" i="36" s="1"/>
  <c r="S238" i="36"/>
  <c r="S392" i="36" s="1"/>
  <c r="R238" i="36"/>
  <c r="R392" i="36" s="1"/>
  <c r="Q238" i="36"/>
  <c r="Q392" i="36" s="1"/>
  <c r="P238" i="36"/>
  <c r="P392" i="36" s="1"/>
  <c r="M238" i="36"/>
  <c r="M392" i="36" s="1"/>
  <c r="L238" i="36"/>
  <c r="L392" i="36" s="1"/>
  <c r="K238" i="36"/>
  <c r="K392" i="36" s="1"/>
  <c r="J238" i="36"/>
  <c r="J392" i="36" s="1"/>
  <c r="I238" i="36"/>
  <c r="I392" i="36" s="1"/>
  <c r="H238" i="36"/>
  <c r="H392" i="36" s="1"/>
  <c r="G238" i="36"/>
  <c r="G392" i="36" s="1"/>
  <c r="F238" i="36"/>
  <c r="F392" i="36" s="1"/>
  <c r="E238" i="36"/>
  <c r="E392" i="36" s="1"/>
  <c r="D238" i="36"/>
  <c r="D392" i="36" s="1"/>
  <c r="C238" i="36"/>
  <c r="C392" i="36" s="1"/>
  <c r="B238" i="36"/>
  <c r="B392" i="36" s="1"/>
  <c r="Z237" i="36"/>
  <c r="Z391" i="36" s="1"/>
  <c r="W237" i="36"/>
  <c r="W391" i="36" s="1"/>
  <c r="V237" i="36"/>
  <c r="V391" i="36" s="1"/>
  <c r="S237" i="36"/>
  <c r="S391" i="36" s="1"/>
  <c r="R237" i="36"/>
  <c r="R391" i="36" s="1"/>
  <c r="Q237" i="36"/>
  <c r="Q391" i="36" s="1"/>
  <c r="P237" i="36"/>
  <c r="P391" i="36" s="1"/>
  <c r="M237" i="36"/>
  <c r="M391" i="36" s="1"/>
  <c r="L237" i="36"/>
  <c r="L391" i="36" s="1"/>
  <c r="K237" i="36"/>
  <c r="K391" i="36" s="1"/>
  <c r="J237" i="36"/>
  <c r="J391" i="36" s="1"/>
  <c r="I237" i="36"/>
  <c r="I391" i="36" s="1"/>
  <c r="H237" i="36"/>
  <c r="H391" i="36" s="1"/>
  <c r="G237" i="36"/>
  <c r="G391" i="36" s="1"/>
  <c r="F237" i="36"/>
  <c r="F391" i="36" s="1"/>
  <c r="E237" i="36"/>
  <c r="E391" i="36" s="1"/>
  <c r="D237" i="36"/>
  <c r="D391" i="36" s="1"/>
  <c r="C237" i="36"/>
  <c r="C391" i="36" s="1"/>
  <c r="B237" i="36"/>
  <c r="B391" i="36" s="1"/>
  <c r="Z236" i="36"/>
  <c r="Z390" i="36" s="1"/>
  <c r="W236" i="36"/>
  <c r="W390" i="36" s="1"/>
  <c r="V236" i="36"/>
  <c r="V390" i="36" s="1"/>
  <c r="S236" i="36"/>
  <c r="S390" i="36" s="1"/>
  <c r="R236" i="36"/>
  <c r="R390" i="36" s="1"/>
  <c r="Q236" i="36"/>
  <c r="Q390" i="36" s="1"/>
  <c r="P236" i="36"/>
  <c r="P390" i="36" s="1"/>
  <c r="M236" i="36"/>
  <c r="M390" i="36" s="1"/>
  <c r="L236" i="36"/>
  <c r="L390" i="36" s="1"/>
  <c r="K236" i="36"/>
  <c r="K390" i="36" s="1"/>
  <c r="J236" i="36"/>
  <c r="J390" i="36" s="1"/>
  <c r="I236" i="36"/>
  <c r="I390" i="36" s="1"/>
  <c r="H236" i="36"/>
  <c r="H390" i="36" s="1"/>
  <c r="G236" i="36"/>
  <c r="G390" i="36" s="1"/>
  <c r="F236" i="36"/>
  <c r="F390" i="36" s="1"/>
  <c r="E236" i="36"/>
  <c r="E390" i="36" s="1"/>
  <c r="D236" i="36"/>
  <c r="D390" i="36" s="1"/>
  <c r="C236" i="36"/>
  <c r="C390" i="36" s="1"/>
  <c r="B236" i="36"/>
  <c r="B390" i="36" s="1"/>
  <c r="Z235" i="36"/>
  <c r="Z389" i="36" s="1"/>
  <c r="W235" i="36"/>
  <c r="W389" i="36" s="1"/>
  <c r="V235" i="36"/>
  <c r="V389" i="36" s="1"/>
  <c r="S235" i="36"/>
  <c r="S389" i="36" s="1"/>
  <c r="R235" i="36"/>
  <c r="R389" i="36" s="1"/>
  <c r="Q235" i="36"/>
  <c r="Q389" i="36" s="1"/>
  <c r="P235" i="36"/>
  <c r="P389" i="36" s="1"/>
  <c r="M235" i="36"/>
  <c r="M389" i="36" s="1"/>
  <c r="L235" i="36"/>
  <c r="L389" i="36" s="1"/>
  <c r="K235" i="36"/>
  <c r="K389" i="36" s="1"/>
  <c r="J235" i="36"/>
  <c r="J389" i="36" s="1"/>
  <c r="I235" i="36"/>
  <c r="I389" i="36" s="1"/>
  <c r="H235" i="36"/>
  <c r="H389" i="36" s="1"/>
  <c r="G235" i="36"/>
  <c r="G389" i="36" s="1"/>
  <c r="F235" i="36"/>
  <c r="F389" i="36" s="1"/>
  <c r="E235" i="36"/>
  <c r="E389" i="36" s="1"/>
  <c r="D235" i="36"/>
  <c r="D389" i="36" s="1"/>
  <c r="C235" i="36"/>
  <c r="C389" i="36" s="1"/>
  <c r="B235" i="36"/>
  <c r="B389" i="36" s="1"/>
  <c r="Z234" i="36"/>
  <c r="Z388" i="36" s="1"/>
  <c r="W234" i="36"/>
  <c r="W388" i="36" s="1"/>
  <c r="V234" i="36"/>
  <c r="V388" i="36" s="1"/>
  <c r="S234" i="36"/>
  <c r="S388" i="36" s="1"/>
  <c r="R234" i="36"/>
  <c r="R388" i="36" s="1"/>
  <c r="Q234" i="36"/>
  <c r="Q388" i="36" s="1"/>
  <c r="P234" i="36"/>
  <c r="P388" i="36" s="1"/>
  <c r="M234" i="36"/>
  <c r="M388" i="36" s="1"/>
  <c r="L234" i="36"/>
  <c r="L388" i="36" s="1"/>
  <c r="K234" i="36"/>
  <c r="K388" i="36" s="1"/>
  <c r="J234" i="36"/>
  <c r="J388" i="36" s="1"/>
  <c r="I234" i="36"/>
  <c r="I388" i="36" s="1"/>
  <c r="H234" i="36"/>
  <c r="H388" i="36" s="1"/>
  <c r="G234" i="36"/>
  <c r="G388" i="36" s="1"/>
  <c r="F234" i="36"/>
  <c r="F388" i="36" s="1"/>
  <c r="E234" i="36"/>
  <c r="E388" i="36" s="1"/>
  <c r="D234" i="36"/>
  <c r="D388" i="36" s="1"/>
  <c r="C234" i="36"/>
  <c r="C388" i="36" s="1"/>
  <c r="B234" i="36"/>
  <c r="B388" i="36" s="1"/>
  <c r="Z230" i="36"/>
  <c r="Z384" i="36" s="1"/>
  <c r="W230" i="36"/>
  <c r="W384" i="36" s="1"/>
  <c r="V230" i="36"/>
  <c r="V384" i="36" s="1"/>
  <c r="S230" i="36"/>
  <c r="S384" i="36" s="1"/>
  <c r="R230" i="36"/>
  <c r="R384" i="36" s="1"/>
  <c r="Q230" i="36"/>
  <c r="Q384" i="36" s="1"/>
  <c r="P230" i="36"/>
  <c r="P384" i="36" s="1"/>
  <c r="M230" i="36"/>
  <c r="M384" i="36" s="1"/>
  <c r="L230" i="36"/>
  <c r="L384" i="36" s="1"/>
  <c r="K230" i="36"/>
  <c r="K384" i="36" s="1"/>
  <c r="J230" i="36"/>
  <c r="J384" i="36" s="1"/>
  <c r="I230" i="36"/>
  <c r="I384" i="36" s="1"/>
  <c r="H230" i="36"/>
  <c r="H384" i="36" s="1"/>
  <c r="G230" i="36"/>
  <c r="G384" i="36" s="1"/>
  <c r="F230" i="36"/>
  <c r="F384" i="36" s="1"/>
  <c r="E230" i="36"/>
  <c r="E384" i="36" s="1"/>
  <c r="D230" i="36"/>
  <c r="D384" i="36" s="1"/>
  <c r="C230" i="36"/>
  <c r="C384" i="36" s="1"/>
  <c r="B230" i="36"/>
  <c r="B384" i="36" s="1"/>
  <c r="Z229" i="36"/>
  <c r="Z383" i="36" s="1"/>
  <c r="W229" i="36"/>
  <c r="W383" i="36" s="1"/>
  <c r="V229" i="36"/>
  <c r="V383" i="36" s="1"/>
  <c r="S229" i="36"/>
  <c r="S383" i="36" s="1"/>
  <c r="R229" i="36"/>
  <c r="R383" i="36" s="1"/>
  <c r="Q229" i="36"/>
  <c r="Q383" i="36" s="1"/>
  <c r="P229" i="36"/>
  <c r="P383" i="36" s="1"/>
  <c r="M229" i="36"/>
  <c r="M383" i="36" s="1"/>
  <c r="L229" i="36"/>
  <c r="L383" i="36" s="1"/>
  <c r="K229" i="36"/>
  <c r="K383" i="36" s="1"/>
  <c r="J229" i="36"/>
  <c r="J383" i="36" s="1"/>
  <c r="I229" i="36"/>
  <c r="I383" i="36" s="1"/>
  <c r="H229" i="36"/>
  <c r="H383" i="36" s="1"/>
  <c r="G229" i="36"/>
  <c r="G383" i="36" s="1"/>
  <c r="F229" i="36"/>
  <c r="F383" i="36" s="1"/>
  <c r="E229" i="36"/>
  <c r="E383" i="36" s="1"/>
  <c r="D229" i="36"/>
  <c r="D383" i="36" s="1"/>
  <c r="C229" i="36"/>
  <c r="C383" i="36" s="1"/>
  <c r="B229" i="36"/>
  <c r="B383" i="36" s="1"/>
  <c r="Z228" i="36"/>
  <c r="Z382" i="36" s="1"/>
  <c r="W228" i="36"/>
  <c r="W382" i="36" s="1"/>
  <c r="V228" i="36"/>
  <c r="V382" i="36" s="1"/>
  <c r="S228" i="36"/>
  <c r="S382" i="36" s="1"/>
  <c r="R228" i="36"/>
  <c r="R382" i="36" s="1"/>
  <c r="Q228" i="36"/>
  <c r="Q382" i="36" s="1"/>
  <c r="P228" i="36"/>
  <c r="P382" i="36" s="1"/>
  <c r="M228" i="36"/>
  <c r="M382" i="36" s="1"/>
  <c r="L228" i="36"/>
  <c r="L382" i="36" s="1"/>
  <c r="K228" i="36"/>
  <c r="K382" i="36" s="1"/>
  <c r="J228" i="36"/>
  <c r="J382" i="36" s="1"/>
  <c r="I228" i="36"/>
  <c r="I382" i="36" s="1"/>
  <c r="H228" i="36"/>
  <c r="H382" i="36" s="1"/>
  <c r="G228" i="36"/>
  <c r="G382" i="36" s="1"/>
  <c r="F228" i="36"/>
  <c r="F382" i="36" s="1"/>
  <c r="E228" i="36"/>
  <c r="E382" i="36" s="1"/>
  <c r="D228" i="36"/>
  <c r="D382" i="36" s="1"/>
  <c r="C228" i="36"/>
  <c r="C382" i="36" s="1"/>
  <c r="B228" i="36"/>
  <c r="B382" i="36" s="1"/>
  <c r="Z227" i="36"/>
  <c r="Z381" i="36" s="1"/>
  <c r="W227" i="36"/>
  <c r="W381" i="36" s="1"/>
  <c r="V227" i="36"/>
  <c r="V381" i="36" s="1"/>
  <c r="S227" i="36"/>
  <c r="S381" i="36" s="1"/>
  <c r="R227" i="36"/>
  <c r="R381" i="36" s="1"/>
  <c r="Q227" i="36"/>
  <c r="Q381" i="36" s="1"/>
  <c r="P227" i="36"/>
  <c r="P381" i="36" s="1"/>
  <c r="M227" i="36"/>
  <c r="M381" i="36" s="1"/>
  <c r="L227" i="36"/>
  <c r="L381" i="36" s="1"/>
  <c r="K227" i="36"/>
  <c r="K381" i="36" s="1"/>
  <c r="J227" i="36"/>
  <c r="J381" i="36" s="1"/>
  <c r="I227" i="36"/>
  <c r="I381" i="36" s="1"/>
  <c r="H227" i="36"/>
  <c r="H381" i="36" s="1"/>
  <c r="G227" i="36"/>
  <c r="G381" i="36" s="1"/>
  <c r="F227" i="36"/>
  <c r="F381" i="36" s="1"/>
  <c r="E227" i="36"/>
  <c r="E381" i="36" s="1"/>
  <c r="D227" i="36"/>
  <c r="D381" i="36" s="1"/>
  <c r="C227" i="36"/>
  <c r="C381" i="36" s="1"/>
  <c r="B227" i="36"/>
  <c r="B381" i="36" s="1"/>
  <c r="Z226" i="36"/>
  <c r="Z380" i="36" s="1"/>
  <c r="W226" i="36"/>
  <c r="W380" i="36" s="1"/>
  <c r="V226" i="36"/>
  <c r="V380" i="36" s="1"/>
  <c r="S226" i="36"/>
  <c r="S380" i="36" s="1"/>
  <c r="R226" i="36"/>
  <c r="R380" i="36" s="1"/>
  <c r="Q226" i="36"/>
  <c r="Q380" i="36" s="1"/>
  <c r="P226" i="36"/>
  <c r="P380" i="36" s="1"/>
  <c r="M226" i="36"/>
  <c r="M380" i="36" s="1"/>
  <c r="L226" i="36"/>
  <c r="L380" i="36" s="1"/>
  <c r="K226" i="36"/>
  <c r="K380" i="36" s="1"/>
  <c r="J226" i="36"/>
  <c r="J380" i="36" s="1"/>
  <c r="I226" i="36"/>
  <c r="I380" i="36" s="1"/>
  <c r="H226" i="36"/>
  <c r="H380" i="36" s="1"/>
  <c r="G226" i="36"/>
  <c r="G380" i="36" s="1"/>
  <c r="F226" i="36"/>
  <c r="F380" i="36" s="1"/>
  <c r="E226" i="36"/>
  <c r="E380" i="36" s="1"/>
  <c r="D226" i="36"/>
  <c r="D380" i="36" s="1"/>
  <c r="C226" i="36"/>
  <c r="C380" i="36" s="1"/>
  <c r="B226" i="36"/>
  <c r="B380" i="36" s="1"/>
  <c r="Z225" i="36"/>
  <c r="Z379" i="36" s="1"/>
  <c r="W225" i="36"/>
  <c r="W379" i="36" s="1"/>
  <c r="V225" i="36"/>
  <c r="V379" i="36" s="1"/>
  <c r="S225" i="36"/>
  <c r="S379" i="36" s="1"/>
  <c r="R225" i="36"/>
  <c r="R379" i="36" s="1"/>
  <c r="Q225" i="36"/>
  <c r="Q379" i="36" s="1"/>
  <c r="P225" i="36"/>
  <c r="P379" i="36" s="1"/>
  <c r="M225" i="36"/>
  <c r="M379" i="36" s="1"/>
  <c r="L225" i="36"/>
  <c r="L379" i="36" s="1"/>
  <c r="K225" i="36"/>
  <c r="K379" i="36" s="1"/>
  <c r="J225" i="36"/>
  <c r="J379" i="36" s="1"/>
  <c r="I225" i="36"/>
  <c r="I379" i="36" s="1"/>
  <c r="H225" i="36"/>
  <c r="H379" i="36" s="1"/>
  <c r="G225" i="36"/>
  <c r="G379" i="36" s="1"/>
  <c r="F225" i="36"/>
  <c r="F379" i="36" s="1"/>
  <c r="E225" i="36"/>
  <c r="E379" i="36" s="1"/>
  <c r="D225" i="36"/>
  <c r="D379" i="36" s="1"/>
  <c r="C225" i="36"/>
  <c r="C379" i="36" s="1"/>
  <c r="B225" i="36"/>
  <c r="B379" i="36" s="1"/>
  <c r="Z221" i="36"/>
  <c r="Z375" i="36" s="1"/>
  <c r="W221" i="36"/>
  <c r="W375" i="36" s="1"/>
  <c r="V221" i="36"/>
  <c r="V375" i="36" s="1"/>
  <c r="S221" i="36"/>
  <c r="S375" i="36" s="1"/>
  <c r="R221" i="36"/>
  <c r="R375" i="36" s="1"/>
  <c r="Q221" i="36"/>
  <c r="Q375" i="36" s="1"/>
  <c r="P221" i="36"/>
  <c r="P375" i="36" s="1"/>
  <c r="M221" i="36"/>
  <c r="M375" i="36" s="1"/>
  <c r="L221" i="36"/>
  <c r="L375" i="36" s="1"/>
  <c r="K221" i="36"/>
  <c r="K375" i="36" s="1"/>
  <c r="J221" i="36"/>
  <c r="J375" i="36" s="1"/>
  <c r="I221" i="36"/>
  <c r="I375" i="36" s="1"/>
  <c r="H221" i="36"/>
  <c r="H375" i="36" s="1"/>
  <c r="G221" i="36"/>
  <c r="G375" i="36" s="1"/>
  <c r="F221" i="36"/>
  <c r="F375" i="36" s="1"/>
  <c r="E221" i="36"/>
  <c r="E375" i="36" s="1"/>
  <c r="D221" i="36"/>
  <c r="D375" i="36" s="1"/>
  <c r="C221" i="36"/>
  <c r="C375" i="36" s="1"/>
  <c r="B221" i="36"/>
  <c r="B375" i="36" s="1"/>
  <c r="Z220" i="36"/>
  <c r="Z374" i="36" s="1"/>
  <c r="W220" i="36"/>
  <c r="W374" i="36" s="1"/>
  <c r="V220" i="36"/>
  <c r="V374" i="36" s="1"/>
  <c r="S220" i="36"/>
  <c r="S374" i="36" s="1"/>
  <c r="R220" i="36"/>
  <c r="R374" i="36" s="1"/>
  <c r="Q220" i="36"/>
  <c r="Q374" i="36" s="1"/>
  <c r="P220" i="36"/>
  <c r="P374" i="36" s="1"/>
  <c r="M220" i="36"/>
  <c r="M374" i="36" s="1"/>
  <c r="L220" i="36"/>
  <c r="L374" i="36" s="1"/>
  <c r="K220" i="36"/>
  <c r="K374" i="36" s="1"/>
  <c r="J220" i="36"/>
  <c r="J374" i="36" s="1"/>
  <c r="I220" i="36"/>
  <c r="I374" i="36" s="1"/>
  <c r="H220" i="36"/>
  <c r="H374" i="36" s="1"/>
  <c r="G220" i="36"/>
  <c r="G374" i="36" s="1"/>
  <c r="F220" i="36"/>
  <c r="F374" i="36" s="1"/>
  <c r="E220" i="36"/>
  <c r="E374" i="36" s="1"/>
  <c r="D220" i="36"/>
  <c r="D374" i="36" s="1"/>
  <c r="C220" i="36"/>
  <c r="C374" i="36" s="1"/>
  <c r="B220" i="36"/>
  <c r="B374" i="36" s="1"/>
  <c r="Z219" i="36"/>
  <c r="Z373" i="36" s="1"/>
  <c r="W219" i="36"/>
  <c r="W373" i="36" s="1"/>
  <c r="V219" i="36"/>
  <c r="V373" i="36" s="1"/>
  <c r="S219" i="36"/>
  <c r="S373" i="36" s="1"/>
  <c r="R219" i="36"/>
  <c r="R373" i="36" s="1"/>
  <c r="Q219" i="36"/>
  <c r="Q373" i="36" s="1"/>
  <c r="P219" i="36"/>
  <c r="P373" i="36" s="1"/>
  <c r="M219" i="36"/>
  <c r="M373" i="36" s="1"/>
  <c r="L219" i="36"/>
  <c r="L373" i="36" s="1"/>
  <c r="K219" i="36"/>
  <c r="K373" i="36" s="1"/>
  <c r="J219" i="36"/>
  <c r="J373" i="36" s="1"/>
  <c r="I219" i="36"/>
  <c r="I373" i="36" s="1"/>
  <c r="H219" i="36"/>
  <c r="H373" i="36" s="1"/>
  <c r="G219" i="36"/>
  <c r="G373" i="36" s="1"/>
  <c r="F219" i="36"/>
  <c r="F373" i="36" s="1"/>
  <c r="E219" i="36"/>
  <c r="E373" i="36" s="1"/>
  <c r="D219" i="36"/>
  <c r="D373" i="36" s="1"/>
  <c r="C219" i="36"/>
  <c r="C373" i="36" s="1"/>
  <c r="B219" i="36"/>
  <c r="B373" i="36" s="1"/>
  <c r="Z218" i="36"/>
  <c r="Z372" i="36" s="1"/>
  <c r="W218" i="36"/>
  <c r="W372" i="36" s="1"/>
  <c r="V218" i="36"/>
  <c r="V372" i="36" s="1"/>
  <c r="S218" i="36"/>
  <c r="S372" i="36" s="1"/>
  <c r="R218" i="36"/>
  <c r="R372" i="36" s="1"/>
  <c r="Q218" i="36"/>
  <c r="Q372" i="36" s="1"/>
  <c r="P218" i="36"/>
  <c r="P372" i="36" s="1"/>
  <c r="M218" i="36"/>
  <c r="M372" i="36" s="1"/>
  <c r="L218" i="36"/>
  <c r="L372" i="36" s="1"/>
  <c r="K218" i="36"/>
  <c r="K372" i="36" s="1"/>
  <c r="J218" i="36"/>
  <c r="J372" i="36" s="1"/>
  <c r="I218" i="36"/>
  <c r="I372" i="36" s="1"/>
  <c r="H218" i="36"/>
  <c r="H372" i="36" s="1"/>
  <c r="G218" i="36"/>
  <c r="G372" i="36" s="1"/>
  <c r="F218" i="36"/>
  <c r="F372" i="36" s="1"/>
  <c r="E218" i="36"/>
  <c r="E372" i="36" s="1"/>
  <c r="D218" i="36"/>
  <c r="D372" i="36" s="1"/>
  <c r="C218" i="36"/>
  <c r="C372" i="36" s="1"/>
  <c r="B218" i="36"/>
  <c r="B372" i="36" s="1"/>
  <c r="Z217" i="36"/>
  <c r="Z371" i="36" s="1"/>
  <c r="W217" i="36"/>
  <c r="W371" i="36" s="1"/>
  <c r="V217" i="36"/>
  <c r="V371" i="36" s="1"/>
  <c r="S217" i="36"/>
  <c r="S371" i="36" s="1"/>
  <c r="R217" i="36"/>
  <c r="R371" i="36" s="1"/>
  <c r="Q217" i="36"/>
  <c r="Q371" i="36" s="1"/>
  <c r="P217" i="36"/>
  <c r="P371" i="36" s="1"/>
  <c r="M217" i="36"/>
  <c r="M371" i="36" s="1"/>
  <c r="L217" i="36"/>
  <c r="L371" i="36" s="1"/>
  <c r="K217" i="36"/>
  <c r="K371" i="36" s="1"/>
  <c r="J217" i="36"/>
  <c r="J371" i="36" s="1"/>
  <c r="I217" i="36"/>
  <c r="I371" i="36" s="1"/>
  <c r="H217" i="36"/>
  <c r="H371" i="36" s="1"/>
  <c r="G217" i="36"/>
  <c r="G371" i="36" s="1"/>
  <c r="F217" i="36"/>
  <c r="F371" i="36" s="1"/>
  <c r="E217" i="36"/>
  <c r="E371" i="36" s="1"/>
  <c r="D217" i="36"/>
  <c r="D371" i="36" s="1"/>
  <c r="C217" i="36"/>
  <c r="C371" i="36" s="1"/>
  <c r="B217" i="36"/>
  <c r="B371" i="36" s="1"/>
  <c r="Z216" i="36"/>
  <c r="Z370" i="36" s="1"/>
  <c r="W216" i="36"/>
  <c r="W370" i="36" s="1"/>
  <c r="V216" i="36"/>
  <c r="V370" i="36" s="1"/>
  <c r="S216" i="36"/>
  <c r="S370" i="36" s="1"/>
  <c r="R216" i="36"/>
  <c r="R370" i="36" s="1"/>
  <c r="Q216" i="36"/>
  <c r="Q370" i="36" s="1"/>
  <c r="P216" i="36"/>
  <c r="P370" i="36" s="1"/>
  <c r="M216" i="36"/>
  <c r="M370" i="36" s="1"/>
  <c r="L216" i="36"/>
  <c r="L370" i="36" s="1"/>
  <c r="K216" i="36"/>
  <c r="K370" i="36" s="1"/>
  <c r="J216" i="36"/>
  <c r="J370" i="36" s="1"/>
  <c r="I216" i="36"/>
  <c r="I370" i="36" s="1"/>
  <c r="H216" i="36"/>
  <c r="H370" i="36" s="1"/>
  <c r="G216" i="36"/>
  <c r="G370" i="36" s="1"/>
  <c r="F216" i="36"/>
  <c r="F370" i="36" s="1"/>
  <c r="E216" i="36"/>
  <c r="E370" i="36" s="1"/>
  <c r="D216" i="36"/>
  <c r="D370" i="36" s="1"/>
  <c r="C216" i="36"/>
  <c r="C370" i="36" s="1"/>
  <c r="B216" i="36"/>
  <c r="B370" i="36" s="1"/>
  <c r="Z212" i="36"/>
  <c r="Z366" i="36" s="1"/>
  <c r="W212" i="36"/>
  <c r="W366" i="36" s="1"/>
  <c r="V212" i="36"/>
  <c r="V366" i="36" s="1"/>
  <c r="S212" i="36"/>
  <c r="S366" i="36" s="1"/>
  <c r="R212" i="36"/>
  <c r="R366" i="36" s="1"/>
  <c r="Q212" i="36"/>
  <c r="Q366" i="36" s="1"/>
  <c r="P212" i="36"/>
  <c r="P366" i="36" s="1"/>
  <c r="M212" i="36"/>
  <c r="M366" i="36" s="1"/>
  <c r="L212" i="36"/>
  <c r="L366" i="36" s="1"/>
  <c r="K212" i="36"/>
  <c r="K366" i="36" s="1"/>
  <c r="J212" i="36"/>
  <c r="J366" i="36" s="1"/>
  <c r="I212" i="36"/>
  <c r="I366" i="36" s="1"/>
  <c r="H212" i="36"/>
  <c r="H366" i="36" s="1"/>
  <c r="G212" i="36"/>
  <c r="G366" i="36" s="1"/>
  <c r="F212" i="36"/>
  <c r="F366" i="36" s="1"/>
  <c r="E212" i="36"/>
  <c r="E366" i="36" s="1"/>
  <c r="D212" i="36"/>
  <c r="D366" i="36" s="1"/>
  <c r="C212" i="36"/>
  <c r="C366" i="36" s="1"/>
  <c r="B212" i="36"/>
  <c r="B366" i="36" s="1"/>
  <c r="Z211" i="36"/>
  <c r="Z365" i="36" s="1"/>
  <c r="W211" i="36"/>
  <c r="W365" i="36" s="1"/>
  <c r="V211" i="36"/>
  <c r="V365" i="36" s="1"/>
  <c r="S211" i="36"/>
  <c r="S365" i="36" s="1"/>
  <c r="R211" i="36"/>
  <c r="R365" i="36" s="1"/>
  <c r="Q211" i="36"/>
  <c r="Q365" i="36" s="1"/>
  <c r="P211" i="36"/>
  <c r="P365" i="36" s="1"/>
  <c r="M211" i="36"/>
  <c r="M365" i="36" s="1"/>
  <c r="L211" i="36"/>
  <c r="L365" i="36" s="1"/>
  <c r="K211" i="36"/>
  <c r="K365" i="36" s="1"/>
  <c r="J211" i="36"/>
  <c r="J365" i="36" s="1"/>
  <c r="I211" i="36"/>
  <c r="I365" i="36" s="1"/>
  <c r="H211" i="36"/>
  <c r="H365" i="36" s="1"/>
  <c r="G211" i="36"/>
  <c r="G365" i="36" s="1"/>
  <c r="F211" i="36"/>
  <c r="F365" i="36" s="1"/>
  <c r="E211" i="36"/>
  <c r="E365" i="36" s="1"/>
  <c r="D211" i="36"/>
  <c r="D365" i="36" s="1"/>
  <c r="C211" i="36"/>
  <c r="C365" i="36" s="1"/>
  <c r="B211" i="36"/>
  <c r="B365" i="36" s="1"/>
  <c r="Z210" i="36"/>
  <c r="Z364" i="36" s="1"/>
  <c r="W210" i="36"/>
  <c r="W364" i="36" s="1"/>
  <c r="V210" i="36"/>
  <c r="V364" i="36" s="1"/>
  <c r="S210" i="36"/>
  <c r="S364" i="36" s="1"/>
  <c r="R210" i="36"/>
  <c r="R364" i="36" s="1"/>
  <c r="Q210" i="36"/>
  <c r="Q364" i="36" s="1"/>
  <c r="P210" i="36"/>
  <c r="P364" i="36" s="1"/>
  <c r="M210" i="36"/>
  <c r="M364" i="36" s="1"/>
  <c r="L210" i="36"/>
  <c r="L364" i="36" s="1"/>
  <c r="K210" i="36"/>
  <c r="K364" i="36" s="1"/>
  <c r="J210" i="36"/>
  <c r="J364" i="36" s="1"/>
  <c r="I210" i="36"/>
  <c r="I364" i="36" s="1"/>
  <c r="H210" i="36"/>
  <c r="H364" i="36" s="1"/>
  <c r="G210" i="36"/>
  <c r="G364" i="36" s="1"/>
  <c r="F210" i="36"/>
  <c r="F364" i="36" s="1"/>
  <c r="E210" i="36"/>
  <c r="E364" i="36" s="1"/>
  <c r="D210" i="36"/>
  <c r="D364" i="36" s="1"/>
  <c r="C210" i="36"/>
  <c r="C364" i="36" s="1"/>
  <c r="B210" i="36"/>
  <c r="B364" i="36" s="1"/>
  <c r="Z209" i="36"/>
  <c r="Z363" i="36" s="1"/>
  <c r="W209" i="36"/>
  <c r="W363" i="36" s="1"/>
  <c r="V209" i="36"/>
  <c r="V363" i="36" s="1"/>
  <c r="S209" i="36"/>
  <c r="S363" i="36" s="1"/>
  <c r="R209" i="36"/>
  <c r="R363" i="36" s="1"/>
  <c r="Q209" i="36"/>
  <c r="Q363" i="36" s="1"/>
  <c r="P209" i="36"/>
  <c r="P363" i="36" s="1"/>
  <c r="M209" i="36"/>
  <c r="M363" i="36" s="1"/>
  <c r="L209" i="36"/>
  <c r="L363" i="36" s="1"/>
  <c r="K209" i="36"/>
  <c r="K363" i="36" s="1"/>
  <c r="J209" i="36"/>
  <c r="J363" i="36" s="1"/>
  <c r="I209" i="36"/>
  <c r="I363" i="36" s="1"/>
  <c r="H209" i="36"/>
  <c r="H363" i="36" s="1"/>
  <c r="G209" i="36"/>
  <c r="G363" i="36" s="1"/>
  <c r="F209" i="36"/>
  <c r="F363" i="36" s="1"/>
  <c r="E209" i="36"/>
  <c r="E363" i="36" s="1"/>
  <c r="D209" i="36"/>
  <c r="D363" i="36" s="1"/>
  <c r="C209" i="36"/>
  <c r="C363" i="36" s="1"/>
  <c r="B209" i="36"/>
  <c r="B363" i="36" s="1"/>
  <c r="Z208" i="36"/>
  <c r="Z362" i="36" s="1"/>
  <c r="W208" i="36"/>
  <c r="W362" i="36" s="1"/>
  <c r="V208" i="36"/>
  <c r="V362" i="36" s="1"/>
  <c r="S208" i="36"/>
  <c r="S362" i="36" s="1"/>
  <c r="R208" i="36"/>
  <c r="R362" i="36" s="1"/>
  <c r="Q208" i="36"/>
  <c r="Q362" i="36" s="1"/>
  <c r="P208" i="36"/>
  <c r="P362" i="36" s="1"/>
  <c r="M208" i="36"/>
  <c r="M362" i="36" s="1"/>
  <c r="L208" i="36"/>
  <c r="L362" i="36" s="1"/>
  <c r="K208" i="36"/>
  <c r="K362" i="36" s="1"/>
  <c r="J208" i="36"/>
  <c r="J362" i="36" s="1"/>
  <c r="I208" i="36"/>
  <c r="I362" i="36" s="1"/>
  <c r="H208" i="36"/>
  <c r="H362" i="36" s="1"/>
  <c r="G208" i="36"/>
  <c r="G362" i="36" s="1"/>
  <c r="F208" i="36"/>
  <c r="F362" i="36" s="1"/>
  <c r="E208" i="36"/>
  <c r="E362" i="36" s="1"/>
  <c r="D208" i="36"/>
  <c r="D362" i="36" s="1"/>
  <c r="C208" i="36"/>
  <c r="C362" i="36" s="1"/>
  <c r="B208" i="36"/>
  <c r="B362" i="36" s="1"/>
  <c r="Z207" i="36"/>
  <c r="Z361" i="36" s="1"/>
  <c r="W207" i="36"/>
  <c r="W361" i="36" s="1"/>
  <c r="V207" i="36"/>
  <c r="V361" i="36" s="1"/>
  <c r="S207" i="36"/>
  <c r="S361" i="36" s="1"/>
  <c r="R207" i="36"/>
  <c r="R361" i="36" s="1"/>
  <c r="Q207" i="36"/>
  <c r="Q361" i="36" s="1"/>
  <c r="P207" i="36"/>
  <c r="P361" i="36" s="1"/>
  <c r="M207" i="36"/>
  <c r="M361" i="36" s="1"/>
  <c r="L207" i="36"/>
  <c r="L361" i="36" s="1"/>
  <c r="K207" i="36"/>
  <c r="K361" i="36" s="1"/>
  <c r="J207" i="36"/>
  <c r="J361" i="36" s="1"/>
  <c r="I207" i="36"/>
  <c r="I361" i="36" s="1"/>
  <c r="H207" i="36"/>
  <c r="H361" i="36" s="1"/>
  <c r="G207" i="36"/>
  <c r="G361" i="36" s="1"/>
  <c r="F207" i="36"/>
  <c r="F361" i="36" s="1"/>
  <c r="E207" i="36"/>
  <c r="E361" i="36" s="1"/>
  <c r="D207" i="36"/>
  <c r="D361" i="36" s="1"/>
  <c r="C207" i="36"/>
  <c r="C361" i="36" s="1"/>
  <c r="B207" i="36"/>
  <c r="B361" i="36" s="1"/>
  <c r="Z203" i="36"/>
  <c r="W203" i="36"/>
  <c r="V203" i="36"/>
  <c r="S203" i="36"/>
  <c r="R203" i="36"/>
  <c r="Q203" i="36"/>
  <c r="P203" i="36"/>
  <c r="M203" i="36"/>
  <c r="L203" i="36"/>
  <c r="K203" i="36"/>
  <c r="J203" i="36"/>
  <c r="I203" i="36"/>
  <c r="H203" i="36"/>
  <c r="G203" i="36"/>
  <c r="F203" i="36"/>
  <c r="E203" i="36"/>
  <c r="D203" i="36"/>
  <c r="C203" i="36"/>
  <c r="B203" i="36"/>
  <c r="Z202" i="36"/>
  <c r="W202" i="36"/>
  <c r="V202" i="36"/>
  <c r="S202" i="36"/>
  <c r="R202" i="36"/>
  <c r="Q202" i="36"/>
  <c r="P202" i="36"/>
  <c r="M202" i="36"/>
  <c r="L202" i="36"/>
  <c r="K202" i="36"/>
  <c r="J202" i="36"/>
  <c r="I202" i="36"/>
  <c r="H202" i="36"/>
  <c r="G202" i="36"/>
  <c r="F202" i="36"/>
  <c r="E202" i="36"/>
  <c r="D202" i="36"/>
  <c r="C202" i="36"/>
  <c r="B202" i="36"/>
  <c r="Z201" i="36"/>
  <c r="W201" i="36"/>
  <c r="V201" i="36"/>
  <c r="S201" i="36"/>
  <c r="R201" i="36"/>
  <c r="Q201" i="36"/>
  <c r="P201" i="36"/>
  <c r="M201" i="36"/>
  <c r="L201" i="36"/>
  <c r="K201" i="36"/>
  <c r="J201" i="36"/>
  <c r="I201" i="36"/>
  <c r="H201" i="36"/>
  <c r="G201" i="36"/>
  <c r="F201" i="36"/>
  <c r="E201" i="36"/>
  <c r="D201" i="36"/>
  <c r="C201" i="36"/>
  <c r="B201" i="36"/>
  <c r="Z200" i="36"/>
  <c r="W200" i="36"/>
  <c r="V200" i="36"/>
  <c r="S200" i="36"/>
  <c r="R200" i="36"/>
  <c r="Q200" i="36"/>
  <c r="P200" i="36"/>
  <c r="M200" i="36"/>
  <c r="L200" i="36"/>
  <c r="K200" i="36"/>
  <c r="J200" i="36"/>
  <c r="I200" i="36"/>
  <c r="H200" i="36"/>
  <c r="G200" i="36"/>
  <c r="F200" i="36"/>
  <c r="E200" i="36"/>
  <c r="D200" i="36"/>
  <c r="C200" i="36"/>
  <c r="B200" i="36"/>
  <c r="Z199" i="36"/>
  <c r="W199" i="36"/>
  <c r="V199" i="36"/>
  <c r="S199" i="36"/>
  <c r="R199" i="36"/>
  <c r="Q199" i="36"/>
  <c r="P199" i="36"/>
  <c r="M199" i="36"/>
  <c r="L199" i="36"/>
  <c r="K199" i="36"/>
  <c r="J199" i="36"/>
  <c r="I199" i="36"/>
  <c r="H199" i="36"/>
  <c r="G199" i="36"/>
  <c r="F199" i="36"/>
  <c r="E199" i="36"/>
  <c r="D199" i="36"/>
  <c r="C199" i="36"/>
  <c r="B199" i="36"/>
  <c r="Z198" i="36"/>
  <c r="W198" i="36"/>
  <c r="V198" i="36"/>
  <c r="S198" i="36"/>
  <c r="R198" i="36"/>
  <c r="Q198" i="36"/>
  <c r="P198" i="36"/>
  <c r="M198" i="36"/>
  <c r="L198" i="36"/>
  <c r="K198" i="36"/>
  <c r="J198" i="36"/>
  <c r="I198" i="36"/>
  <c r="H198" i="36"/>
  <c r="G198" i="36"/>
  <c r="F198" i="36"/>
  <c r="E198" i="36"/>
  <c r="D198" i="36"/>
  <c r="C198" i="36"/>
  <c r="B198" i="36"/>
  <c r="Z194" i="36"/>
  <c r="W194" i="36"/>
  <c r="V194" i="36"/>
  <c r="S194" i="36"/>
  <c r="R194" i="36"/>
  <c r="Q194" i="36"/>
  <c r="P194" i="36"/>
  <c r="M194" i="36"/>
  <c r="L194" i="36"/>
  <c r="K194" i="36"/>
  <c r="J194" i="36"/>
  <c r="I194" i="36"/>
  <c r="H194" i="36"/>
  <c r="G194" i="36"/>
  <c r="F194" i="36"/>
  <c r="E194" i="36"/>
  <c r="D194" i="36"/>
  <c r="C194" i="36"/>
  <c r="B194" i="36"/>
  <c r="Z193" i="36"/>
  <c r="W193" i="36"/>
  <c r="V193" i="36"/>
  <c r="S193" i="36"/>
  <c r="R193" i="36"/>
  <c r="Q193" i="36"/>
  <c r="P193" i="36"/>
  <c r="M193" i="36"/>
  <c r="L193" i="36"/>
  <c r="K193" i="36"/>
  <c r="J193" i="36"/>
  <c r="I193" i="36"/>
  <c r="H193" i="36"/>
  <c r="G193" i="36"/>
  <c r="F193" i="36"/>
  <c r="E193" i="36"/>
  <c r="D193" i="36"/>
  <c r="C193" i="36"/>
  <c r="B193" i="36"/>
  <c r="Z192" i="36"/>
  <c r="W192" i="36"/>
  <c r="V192" i="36"/>
  <c r="S192" i="36"/>
  <c r="R192" i="36"/>
  <c r="Q192" i="36"/>
  <c r="P192" i="36"/>
  <c r="M192" i="36"/>
  <c r="L192" i="36"/>
  <c r="K192" i="36"/>
  <c r="J192" i="36"/>
  <c r="I192" i="36"/>
  <c r="H192" i="36"/>
  <c r="G192" i="36"/>
  <c r="F192" i="36"/>
  <c r="E192" i="36"/>
  <c r="D192" i="36"/>
  <c r="C192" i="36"/>
  <c r="B192" i="36"/>
  <c r="Z191" i="36"/>
  <c r="W191" i="36"/>
  <c r="V191" i="36"/>
  <c r="S191" i="36"/>
  <c r="R191" i="36"/>
  <c r="Q191" i="36"/>
  <c r="P191" i="36"/>
  <c r="M191" i="36"/>
  <c r="L191" i="36"/>
  <c r="K191" i="36"/>
  <c r="J191" i="36"/>
  <c r="I191" i="36"/>
  <c r="H191" i="36"/>
  <c r="G191" i="36"/>
  <c r="F191" i="36"/>
  <c r="E191" i="36"/>
  <c r="D191" i="36"/>
  <c r="C191" i="36"/>
  <c r="B191" i="36"/>
  <c r="Z190" i="36"/>
  <c r="W190" i="36"/>
  <c r="V190" i="36"/>
  <c r="S190" i="36"/>
  <c r="R190" i="36"/>
  <c r="Q190" i="36"/>
  <c r="P190" i="36"/>
  <c r="M190" i="36"/>
  <c r="L190" i="36"/>
  <c r="K190" i="36"/>
  <c r="J190" i="36"/>
  <c r="I190" i="36"/>
  <c r="H190" i="36"/>
  <c r="G190" i="36"/>
  <c r="F190" i="36"/>
  <c r="E190" i="36"/>
  <c r="D190" i="36"/>
  <c r="C190" i="36"/>
  <c r="B190" i="36"/>
  <c r="Z189" i="36"/>
  <c r="W189" i="36"/>
  <c r="V189" i="36"/>
  <c r="S189" i="36"/>
  <c r="R189" i="36"/>
  <c r="Q189" i="36"/>
  <c r="P189" i="36"/>
  <c r="M189" i="36"/>
  <c r="L189" i="36"/>
  <c r="K189" i="36"/>
  <c r="J189" i="36"/>
  <c r="I189" i="36"/>
  <c r="H189" i="36"/>
  <c r="G189" i="36"/>
  <c r="F189" i="36"/>
  <c r="E189" i="36"/>
  <c r="D189" i="36"/>
  <c r="C189" i="36"/>
  <c r="B189" i="36"/>
  <c r="Z185" i="36"/>
  <c r="W185" i="36"/>
  <c r="V185" i="36"/>
  <c r="S185" i="36"/>
  <c r="R185" i="36"/>
  <c r="Q185" i="36"/>
  <c r="P185" i="36"/>
  <c r="M185" i="36"/>
  <c r="L185" i="36"/>
  <c r="K185" i="36"/>
  <c r="J185" i="36"/>
  <c r="I185" i="36"/>
  <c r="H185" i="36"/>
  <c r="G185" i="36"/>
  <c r="F185" i="36"/>
  <c r="E185" i="36"/>
  <c r="D185" i="36"/>
  <c r="C185" i="36"/>
  <c r="B185" i="36"/>
  <c r="Z184" i="36"/>
  <c r="W184" i="36"/>
  <c r="V184" i="36"/>
  <c r="S184" i="36"/>
  <c r="R184" i="36"/>
  <c r="Q184" i="36"/>
  <c r="P184" i="36"/>
  <c r="M184" i="36"/>
  <c r="L184" i="36"/>
  <c r="K184" i="36"/>
  <c r="J184" i="36"/>
  <c r="I184" i="36"/>
  <c r="H184" i="36"/>
  <c r="G184" i="36"/>
  <c r="F184" i="36"/>
  <c r="E184" i="36"/>
  <c r="D184" i="36"/>
  <c r="C184" i="36"/>
  <c r="B184" i="36"/>
  <c r="Z183" i="36"/>
  <c r="W183" i="36"/>
  <c r="V183" i="36"/>
  <c r="S183" i="36"/>
  <c r="R183" i="36"/>
  <c r="Q183" i="36"/>
  <c r="P183" i="36"/>
  <c r="M183" i="36"/>
  <c r="L183" i="36"/>
  <c r="K183" i="36"/>
  <c r="J183" i="36"/>
  <c r="I183" i="36"/>
  <c r="H183" i="36"/>
  <c r="G183" i="36"/>
  <c r="F183" i="36"/>
  <c r="E183" i="36"/>
  <c r="D183" i="36"/>
  <c r="C183" i="36"/>
  <c r="B183" i="36"/>
  <c r="Z182" i="36"/>
  <c r="W182" i="36"/>
  <c r="V182" i="36"/>
  <c r="S182" i="36"/>
  <c r="R182" i="36"/>
  <c r="Q182" i="36"/>
  <c r="P182" i="36"/>
  <c r="M182" i="36"/>
  <c r="L182" i="36"/>
  <c r="K182" i="36"/>
  <c r="J182" i="36"/>
  <c r="I182" i="36"/>
  <c r="H182" i="36"/>
  <c r="G182" i="36"/>
  <c r="F182" i="36"/>
  <c r="E182" i="36"/>
  <c r="D182" i="36"/>
  <c r="C182" i="36"/>
  <c r="B182" i="36"/>
  <c r="Z181" i="36"/>
  <c r="W181" i="36"/>
  <c r="V181" i="36"/>
  <c r="S181" i="36"/>
  <c r="R181" i="36"/>
  <c r="Q181" i="36"/>
  <c r="P181" i="36"/>
  <c r="M181" i="36"/>
  <c r="L181" i="36"/>
  <c r="K181" i="36"/>
  <c r="J181" i="36"/>
  <c r="I181" i="36"/>
  <c r="H181" i="36"/>
  <c r="G181" i="36"/>
  <c r="F181" i="36"/>
  <c r="E181" i="36"/>
  <c r="D181" i="36"/>
  <c r="C181" i="36"/>
  <c r="B181" i="36"/>
  <c r="Z180" i="36"/>
  <c r="W180" i="36"/>
  <c r="V180" i="36"/>
  <c r="S180" i="36"/>
  <c r="R180" i="36"/>
  <c r="Q180" i="36"/>
  <c r="P180" i="36"/>
  <c r="M180" i="36"/>
  <c r="L180" i="36"/>
  <c r="K180" i="36"/>
  <c r="J180" i="36"/>
  <c r="I180" i="36"/>
  <c r="H180" i="36"/>
  <c r="G180" i="36"/>
  <c r="F180" i="36"/>
  <c r="E180" i="36"/>
  <c r="D180" i="36"/>
  <c r="C180" i="36"/>
  <c r="B180" i="36"/>
  <c r="Z176" i="36"/>
  <c r="W176" i="36"/>
  <c r="V176" i="36"/>
  <c r="S176" i="36"/>
  <c r="R176" i="36"/>
  <c r="Q176" i="36"/>
  <c r="P176" i="36"/>
  <c r="M176" i="36"/>
  <c r="L176" i="36"/>
  <c r="K176" i="36"/>
  <c r="J176" i="36"/>
  <c r="I176" i="36"/>
  <c r="H176" i="36"/>
  <c r="G176" i="36"/>
  <c r="F176" i="36"/>
  <c r="E176" i="36"/>
  <c r="D176" i="36"/>
  <c r="C176" i="36"/>
  <c r="B176" i="36"/>
  <c r="Z175" i="36"/>
  <c r="W175" i="36"/>
  <c r="V175" i="36"/>
  <c r="S175" i="36"/>
  <c r="R175" i="36"/>
  <c r="Q175" i="36"/>
  <c r="P175" i="36"/>
  <c r="M175" i="36"/>
  <c r="L175" i="36"/>
  <c r="K175" i="36"/>
  <c r="J175" i="36"/>
  <c r="I175" i="36"/>
  <c r="H175" i="36"/>
  <c r="G175" i="36"/>
  <c r="F175" i="36"/>
  <c r="E175" i="36"/>
  <c r="D175" i="36"/>
  <c r="C175" i="36"/>
  <c r="B175" i="36"/>
  <c r="Z174" i="36"/>
  <c r="W174" i="36"/>
  <c r="V174" i="36"/>
  <c r="S174" i="36"/>
  <c r="R174" i="36"/>
  <c r="Q174" i="36"/>
  <c r="P174" i="36"/>
  <c r="M174" i="36"/>
  <c r="L174" i="36"/>
  <c r="K174" i="36"/>
  <c r="J174" i="36"/>
  <c r="I174" i="36"/>
  <c r="H174" i="36"/>
  <c r="G174" i="36"/>
  <c r="F174" i="36"/>
  <c r="E174" i="36"/>
  <c r="D174" i="36"/>
  <c r="C174" i="36"/>
  <c r="B174" i="36"/>
  <c r="W435" i="36" l="1"/>
  <c r="W439" i="36"/>
  <c r="W438" i="36"/>
  <c r="W437" i="36"/>
  <c r="W436" i="36"/>
</calcChain>
</file>

<file path=xl/sharedStrings.xml><?xml version="1.0" encoding="utf-8"?>
<sst xmlns="http://schemas.openxmlformats.org/spreadsheetml/2006/main" count="5123" uniqueCount="383">
  <si>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</si>
  <si>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</si>
  <si>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</si>
  <si>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</si>
  <si>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</si>
  <si>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</si>
  <si>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 xml:space="preserve">fax (022) 623-27-06 </t>
  </si>
  <si>
    <t>E-mail: biuletyn@minrol.gov.pl</t>
  </si>
  <si>
    <t>POLSKA</t>
  </si>
  <si>
    <t>CENA [zł/tona]</t>
  </si>
  <si>
    <t>Średnia</t>
  </si>
  <si>
    <t>Liczba</t>
  </si>
  <si>
    <t xml:space="preserve">Struktura wg liczby </t>
  </si>
  <si>
    <t>Kategorie</t>
  </si>
  <si>
    <t>Klasa wg</t>
  </si>
  <si>
    <t>masa tuszy [kg]</t>
  </si>
  <si>
    <t>sztuk</t>
  </si>
  <si>
    <t xml:space="preserve"> sztuk [%]</t>
  </si>
  <si>
    <t>bydła</t>
  </si>
  <si>
    <t>EUROP</t>
  </si>
  <si>
    <t>Zmiana tyg. [%]</t>
  </si>
  <si>
    <t>Zmiana tyg. [w pkt.%]</t>
  </si>
  <si>
    <t>Bydło ogółem</t>
  </si>
  <si>
    <t>-</t>
  </si>
  <si>
    <t>krowy</t>
  </si>
  <si>
    <t>kl. U</t>
  </si>
  <si>
    <t>kl. U 2</t>
  </si>
  <si>
    <t>kl. U 3</t>
  </si>
  <si>
    <t>kl. R</t>
  </si>
  <si>
    <t>kl. R 2</t>
  </si>
  <si>
    <t>kl. R 3</t>
  </si>
  <si>
    <t>kl. O</t>
  </si>
  <si>
    <t>kl. O 2</t>
  </si>
  <si>
    <t>kl. O 3</t>
  </si>
  <si>
    <t>kl. U 4</t>
  </si>
  <si>
    <t>kl. R 4</t>
  </si>
  <si>
    <t>kl. O 4</t>
  </si>
  <si>
    <t>kl. P</t>
  </si>
  <si>
    <t>kl. P 2</t>
  </si>
  <si>
    <t>kl. P 3</t>
  </si>
  <si>
    <t>[MPC]</t>
  </si>
  <si>
    <t>[MS]</t>
  </si>
  <si>
    <t>Uwagi:</t>
  </si>
  <si>
    <t>Kategoria informacji</t>
  </si>
  <si>
    <t>cena min. w zł/kg</t>
  </si>
  <si>
    <t>cena max. w zł/kg</t>
  </si>
  <si>
    <t>cena średnia w zł/kg</t>
  </si>
  <si>
    <t>Metodyka badań targowiskowych</t>
  </si>
  <si>
    <t>Notowania cen bydła na targowiskach realizowane są w 13 województwach w kraju (oprócz**: lubuskiego, opolskiego i zachodnio-pomorskiego) na maksymalnie 90 reprezentatywnych targowiskach.</t>
  </si>
  <si>
    <t>Pod pojęciem targowisko rozumiany jest zorganizowany rynek lokalny, którego dominującymi uczestnikami są okoliczni producenci rolni.</t>
  </si>
  <si>
    <t>Prezentowane ceny są cenami średnimi arytmetycznymi obliczanymi z odnotowanej liczby zawartych transakcji (którą przyjęto minimum 3) tylko dla bydła w określonym wieku i przedziale wagowym:</t>
  </si>
  <si>
    <t>1. cielęta do chowu lub na rzeź o wadze 60 – 100 kg, zarówno buhajki jak i jałówki,</t>
  </si>
  <si>
    <t>2. młode bydło opasowe do 1 roku o wadze 200 – 300 kg,</t>
  </si>
  <si>
    <t>3. jałówki cielne powyżej 1,5 roku o wadze 400 - 450 kg,</t>
  </si>
  <si>
    <t>4. krowy mleczne w wieku 3 - 6 lat,</t>
  </si>
  <si>
    <t>5. krowy wybrakowane po selekcji i starsze powyżej 6 lat</t>
  </si>
  <si>
    <t>Zestawienie cen dotyczy ostatniego tygodnia, natomiast na poszczególnych targowiskach badania cen dokonywane są raz w tygodniu, raz na dwa tygodnie lub raz w miesiącu (w zwyczajowo przyjęty dzień targowy lub w jeden z kilku dni targowych).</t>
  </si>
  <si>
    <t>Obroty na tych rynkach mają charakter lokalny. Ceny notowane są już nawet przy pojedynczej transakcji każdej z w/w kategorii bydła.</t>
  </si>
  <si>
    <t>Notowań cen dokonują pracownicy Ośrodków Doradztwa Rolniczego.</t>
  </si>
  <si>
    <t>Nazwa makroregionu</t>
  </si>
  <si>
    <t>Województwa wchodzące w skład makroregionu</t>
  </si>
  <si>
    <t>Makroregiony skupu bydła oraz sprzedaży wołowiny w cwierćtuszach</t>
  </si>
  <si>
    <t>podlaskie, pomorskie, warmińsko-mazurskie, zachodnio-pomorskie</t>
  </si>
  <si>
    <t>centralny</t>
  </si>
  <si>
    <t>kujawsko-pomorskie, mazowieckie, łódzkie, wielkopolskie, lubuskie</t>
  </si>
  <si>
    <t>południowy</t>
  </si>
  <si>
    <t>lubelskie, małopolskie, podkarpackie, świętokrzyskie, dolnośląskie, opolskie, śląskie</t>
  </si>
  <si>
    <t>północny</t>
  </si>
  <si>
    <t>RYNEK WOŁOWINY I CIELĘCINY</t>
  </si>
  <si>
    <t>Zmiana</t>
  </si>
  <si>
    <t>[%]</t>
  </si>
  <si>
    <t>Średnia masa tuszy ciepłej</t>
  </si>
  <si>
    <t>Struktura skupu</t>
  </si>
  <si>
    <t>Kategoria bydła</t>
  </si>
  <si>
    <t xml:space="preserve"> wg w.ż.* [zł/kg]</t>
  </si>
  <si>
    <t>dla mpc** [zł/tonę]</t>
  </si>
  <si>
    <t>dla mps** [zł/tonę]</t>
  </si>
  <si>
    <t>ceny [%]</t>
  </si>
  <si>
    <t>[kg]</t>
  </si>
  <si>
    <t>roczna</t>
  </si>
  <si>
    <t>[w pkt.%]</t>
  </si>
  <si>
    <t xml:space="preserve">Zmiana tyg. </t>
  </si>
  <si>
    <t>Cena zakupu</t>
  </si>
  <si>
    <t xml:space="preserve"> wg w.ż. [zł/kg]</t>
  </si>
  <si>
    <t>dla mpc [zł/tonę]</t>
  </si>
  <si>
    <t>dla mps [zł/tonę]</t>
  </si>
  <si>
    <t>tel. (022) 623-12-54</t>
  </si>
  <si>
    <t xml:space="preserve">Tablica 2.  Zbiorcze zestawienie danych dla makroregionów dotyczących zakupu bydła rzeźnego w ubojniach </t>
  </si>
  <si>
    <t>Tablica 1.  Zbiorcze zestawienie danych dla Polski dotyczących zakupu bydła rzeźnego w ubojniach</t>
  </si>
  <si>
    <t>Tablica 6. Ceny bydła w kraju oraz szacunkowa podaż, sprzedaż i wskaźnik war. atmosferycznych w handlu targowiskowym</t>
  </si>
  <si>
    <t xml:space="preserve"> [%]</t>
  </si>
  <si>
    <t>Zmiana tyg.</t>
  </si>
  <si>
    <t>Zmiana  tyg.</t>
  </si>
  <si>
    <t xml:space="preserve"> poziomu uboju</t>
  </si>
  <si>
    <t xml:space="preserve"> tyg. [%]</t>
  </si>
  <si>
    <t>* - z uwagi na ustawowy wymóg nieidentyfikalności danych, ceny nie podano</t>
  </si>
  <si>
    <t>pólnocny</t>
  </si>
  <si>
    <t>Internet: http://www. minrol.gov.pl</t>
  </si>
  <si>
    <t>krowy (D)</t>
  </si>
  <si>
    <t>CENA ZAKUPU*</t>
  </si>
  <si>
    <t>--</t>
  </si>
  <si>
    <t>*** - z uwagi na ustawowy wymóg nieidentyfikalności danych ceny nie podano</t>
  </si>
  <si>
    <t>kl. P 1</t>
  </si>
  <si>
    <t>bydło 8-12 m-cy (Z)</t>
  </si>
  <si>
    <t>byki 12-24 m-ce (A)</t>
  </si>
  <si>
    <t>byki &gt; 24 m-cy (B)</t>
  </si>
  <si>
    <t>wolce &gt; 12 m-cy (C)</t>
  </si>
  <si>
    <t>jałówki &gt; 12 m-cy (E)</t>
  </si>
  <si>
    <t>bydło 8 -12 m-cy (Z)</t>
  </si>
  <si>
    <t>byki 12 -24 m-ce (A)</t>
  </si>
  <si>
    <t>byki  &gt;24 m-cy (B)</t>
  </si>
  <si>
    <t>wolce &gt;12 m-cy (C)</t>
  </si>
  <si>
    <t>jałówki &gt;12 m-cy (E)</t>
  </si>
  <si>
    <t>bydło 8 -12 m-cy</t>
  </si>
  <si>
    <t>byki 12 -24 m-cy</t>
  </si>
  <si>
    <t>byki  &gt;24 m-cy</t>
  </si>
  <si>
    <t>wolce &gt;12 m-cy</t>
  </si>
  <si>
    <t>jałówki &gt;12 m-cy</t>
  </si>
  <si>
    <t>Jednostka</t>
  </si>
  <si>
    <t>Zmiana ceny</t>
  </si>
  <si>
    <t>roczna [%]</t>
  </si>
  <si>
    <t>Młode bydło opasowe 6-12 m-cy</t>
  </si>
  <si>
    <t>zł/kg w.ż.</t>
  </si>
  <si>
    <t xml:space="preserve"> </t>
  </si>
  <si>
    <t>Byczki od 8 dni do 4 tygodni - typ mleczny</t>
  </si>
  <si>
    <t>Byczki od 8 dni do 4 tygodni - typ mięsny</t>
  </si>
  <si>
    <t>* - jest to cena netto zapłacona dostawcom bydła za dostarczony do rzeźni lub zakupiony przez rzeźnię pełnowartościowy żywiec wołowy na bazie franco zakład czyli wraz z kosztami transportu dostawcy jak i rzeźni jeśli poniosła ona koszty transportu związane z zakupem  żywca. Cena ta zawiera  również wszelkie dodatkowe płatności (premie, nagrody itp.) niezależnie od okresu w jakim zostały wypłacone</t>
  </si>
  <si>
    <t>tyg.</t>
  </si>
  <si>
    <t>Tablica 4. Ceny sprzedaży ćwierci wołowych na rynek wewnętrzny w Polsce oraz wg makroregionów</t>
  </si>
  <si>
    <t>TOWAR</t>
  </si>
  <si>
    <t>Zmiana tygodniowa ceny</t>
  </si>
  <si>
    <t>Struktura sprzedaży</t>
  </si>
  <si>
    <t>Wielkość sprzedaży</t>
  </si>
  <si>
    <t>Zmiana tygodniowa [%]</t>
  </si>
  <si>
    <t>zmiana tyg. [%]</t>
  </si>
  <si>
    <t>ćwierci przednie</t>
  </si>
  <si>
    <t>ćwierci tylne</t>
  </si>
  <si>
    <t>ćwierci kompensowane</t>
  </si>
  <si>
    <t>CENTRALNY</t>
  </si>
  <si>
    <t>POŁUDNIOWY</t>
  </si>
  <si>
    <t>PÓŁNOCNY</t>
  </si>
  <si>
    <t>Makroregion</t>
  </si>
  <si>
    <t>Cena   sprzedaży  [zł/tonę]</t>
  </si>
  <si>
    <t>rostbef z/k</t>
  </si>
  <si>
    <t>udziec b/k</t>
  </si>
  <si>
    <t>Makroregiony sprzedaży wołowiny w elementach</t>
  </si>
  <si>
    <t>Ogółem kraj</t>
  </si>
  <si>
    <t>Południowo-zachodni</t>
  </si>
  <si>
    <t>kujawski</t>
  </si>
  <si>
    <t>kujawsko-pomorskie</t>
  </si>
  <si>
    <t>Wielkopolski</t>
  </si>
  <si>
    <t>mazowiecko-łódzki</t>
  </si>
  <si>
    <t>łódzkie, mazowieckie</t>
  </si>
  <si>
    <t>Północno-zachodni</t>
  </si>
  <si>
    <t>południowo-środkowy</t>
  </si>
  <si>
    <t>małopolskie, śląskie, świętokrzyskie</t>
  </si>
  <si>
    <t>Północno-wschodni</t>
  </si>
  <si>
    <t>południowo-zachodni</t>
  </si>
  <si>
    <t>dolnośląskie, lubuskie, opolskie</t>
  </si>
  <si>
    <t>Mazowiecko-łódzki</t>
  </si>
  <si>
    <t>pólnocno-wschodni</t>
  </si>
  <si>
    <t>podlaskie, warmińsko-mazurskie</t>
  </si>
  <si>
    <t>Kujawski</t>
  </si>
  <si>
    <t>północno-zachodni</t>
  </si>
  <si>
    <t>pomorskie, zachodnio-pomorskie</t>
  </si>
  <si>
    <t>Wschodni-dolny</t>
  </si>
  <si>
    <t>wielkopolski</t>
  </si>
  <si>
    <t>wielkopolskie</t>
  </si>
  <si>
    <t>Południowo-środkowy</t>
  </si>
  <si>
    <t>wschodni dolny</t>
  </si>
  <si>
    <t>lubelskie, podkarpackie</t>
  </si>
  <si>
    <t xml:space="preserve"> mpc - masa poubojowa ciepła, mps - masa poubojowa schłodzona </t>
  </si>
  <si>
    <t>EKSPORT        Kod CN</t>
  </si>
  <si>
    <t>0102 - tony</t>
  </si>
  <si>
    <t>wyeksportowanego</t>
  </si>
  <si>
    <t>0102 - sztuki</t>
  </si>
  <si>
    <t>0201 - tony</t>
  </si>
  <si>
    <t>0202 - tony</t>
  </si>
  <si>
    <t>0201+0202</t>
  </si>
  <si>
    <t>IMPORT               Kod CN</t>
  </si>
  <si>
    <t>zaimportowanego</t>
  </si>
  <si>
    <t>Kod CN: 0102</t>
  </si>
  <si>
    <t>Bydło żywe</t>
  </si>
  <si>
    <t>Kod CN: 01022910</t>
  </si>
  <si>
    <t>Bydło żywe do 80 kg</t>
  </si>
  <si>
    <t>Kod CN: 0201</t>
  </si>
  <si>
    <t>Wołowina świeża lub schłodzona</t>
  </si>
  <si>
    <t>Kod CN: 0202</t>
  </si>
  <si>
    <t>Wołowina mrożona</t>
  </si>
  <si>
    <t>Kraj</t>
  </si>
  <si>
    <t>Wartość [tys. EUR]</t>
  </si>
  <si>
    <t>Wolumen [szt.]</t>
  </si>
  <si>
    <t>EUR/kg</t>
  </si>
  <si>
    <t>Wolumen [ton]</t>
  </si>
  <si>
    <t>Włochy</t>
  </si>
  <si>
    <t>Francja</t>
  </si>
  <si>
    <t>Hiszpania</t>
  </si>
  <si>
    <t>Niemcy</t>
  </si>
  <si>
    <t>Szwecja</t>
  </si>
  <si>
    <t>Republika Czeska</t>
  </si>
  <si>
    <t>Bośnia i Hercegowina</t>
  </si>
  <si>
    <t>Izrael</t>
  </si>
  <si>
    <t>Chorwacja</t>
  </si>
  <si>
    <t>Wielka Brytania</t>
  </si>
  <si>
    <t>Grecja</t>
  </si>
  <si>
    <t>Hongkong</t>
  </si>
  <si>
    <t>Liban</t>
  </si>
  <si>
    <t>Węgry</t>
  </si>
  <si>
    <t>Dania</t>
  </si>
  <si>
    <t>Słowacja</t>
  </si>
  <si>
    <t>Portugalia</t>
  </si>
  <si>
    <t>Bułgaria</t>
  </si>
  <si>
    <t>Austria</t>
  </si>
  <si>
    <t>Litwa</t>
  </si>
  <si>
    <t>Estonia</t>
  </si>
  <si>
    <t>Irlandia</t>
  </si>
  <si>
    <t>Rumunia</t>
  </si>
  <si>
    <t>Łotwa</t>
  </si>
  <si>
    <r>
      <t>a) cena zakupu w</t>
    </r>
    <r>
      <rPr>
        <b/>
        <sz val="16"/>
        <color indexed="10"/>
        <rFont val="Times New Roman"/>
        <family val="1"/>
        <charset val="238"/>
      </rPr>
      <t xml:space="preserve"> PLN/ tonę mps</t>
    </r>
  </si>
  <si>
    <t>zł/tonę mps</t>
  </si>
  <si>
    <t>kwartał</t>
  </si>
  <si>
    <t>półrocze</t>
  </si>
  <si>
    <t>rok 2003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</si>
  <si>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</si>
  <si>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</si>
  <si>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</si>
  <si>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</si>
  <si>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</si>
  <si>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</si>
  <si>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</si>
  <si>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</si>
  <si>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</si>
  <si>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</si>
  <si>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</si>
  <si>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</si>
  <si>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I-III</t>
  </si>
  <si>
    <t>IV-VI</t>
  </si>
  <si>
    <t>VII-IX</t>
  </si>
  <si>
    <t>X-XII</t>
  </si>
  <si>
    <t>I-VI</t>
  </si>
  <si>
    <t>VII-XII</t>
  </si>
  <si>
    <t>I-XII</t>
  </si>
  <si>
    <t>bydło ogółem</t>
  </si>
  <si>
    <t>byki do 2 lat (A)</t>
  </si>
  <si>
    <t>byki &gt; 2 lat (B)</t>
  </si>
  <si>
    <t>wolce  (C)</t>
  </si>
  <si>
    <t>jałówki (E)</t>
  </si>
  <si>
    <t>bydło 8-12m-cy (Z)</t>
  </si>
  <si>
    <t>b.d.</t>
  </si>
  <si>
    <r>
      <t>b) cena zakupu w</t>
    </r>
    <r>
      <rPr>
        <b/>
        <sz val="18"/>
        <color indexed="10"/>
        <rFont val="Times New Roman"/>
        <family val="1"/>
        <charset val="238"/>
      </rPr>
      <t xml:space="preserve"> PLN/ kg mpc</t>
    </r>
  </si>
  <si>
    <t>zł/kg mpc</t>
  </si>
  <si>
    <r>
      <t xml:space="preserve">c) cena zakupu w </t>
    </r>
    <r>
      <rPr>
        <b/>
        <sz val="18"/>
        <color indexed="10"/>
        <rFont val="Times New Roman"/>
        <family val="1"/>
        <charset val="238"/>
      </rPr>
      <t>PLN/ kg w.ż.*</t>
    </r>
  </si>
  <si>
    <t xml:space="preserve">IV </t>
  </si>
  <si>
    <t>w.ż.</t>
  </si>
  <si>
    <t>Stosowane wskaźniki wydajności rzeźnej od stycznia 2011 roku</t>
  </si>
  <si>
    <t>bydło 8-12m-cy(Z)</t>
  </si>
  <si>
    <t>Stosowane wskaźniki wydajności rzeźnej do końca 2010 roku</t>
  </si>
  <si>
    <t>*</t>
  </si>
  <si>
    <t>(informacja tygodniowa)</t>
  </si>
  <si>
    <t>szacunkowa podaż w szt</t>
  </si>
  <si>
    <t>szacunkowa sprzedaż w szt</t>
  </si>
  <si>
    <t>Uboje przemysłowe 2008 (dane wstępne)</t>
  </si>
  <si>
    <t>Ubój całkowity bydła</t>
  </si>
  <si>
    <t>Miesiące</t>
  </si>
  <si>
    <t xml:space="preserve">Cielęta razem </t>
  </si>
  <si>
    <t>Z tego cielęta</t>
  </si>
  <si>
    <t>Bydło dorosłe razem</t>
  </si>
  <si>
    <t>Z tego</t>
  </si>
  <si>
    <t>do 65 kg</t>
  </si>
  <si>
    <t>65-160 kg</t>
  </si>
  <si>
    <t>160-300 kg</t>
  </si>
  <si>
    <t>jałówki</t>
  </si>
  <si>
    <t>buhaje, byczki</t>
  </si>
  <si>
    <t>woły</t>
  </si>
  <si>
    <t>w sztukach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</si>
  <si>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</si>
  <si>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</si>
  <si>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</si>
  <si>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</si>
  <si>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</si>
  <si>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</si>
  <si>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</si>
  <si>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</si>
  <si>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</si>
  <si>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</si>
  <si>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</si>
  <si>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</si>
  <si>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2008 r.</t>
  </si>
  <si>
    <t>Uboje przemysłowe 2009</t>
  </si>
  <si>
    <t>2009 r.</t>
  </si>
  <si>
    <t>Uboje przemysłowe 2010</t>
  </si>
  <si>
    <t>2010 r.</t>
  </si>
  <si>
    <t>Uboje przemysłowe 2011</t>
  </si>
  <si>
    <t>2011 r.</t>
  </si>
  <si>
    <t>Uboje przemysłowe 2012</t>
  </si>
  <si>
    <t>2012 r.</t>
  </si>
  <si>
    <t>Uboje przemysłowe 2013</t>
  </si>
  <si>
    <t>2013 r.</t>
  </si>
  <si>
    <t>Uboje przemysłowe 2014 (dane wstępne)</t>
  </si>
  <si>
    <t>w wadze poubojowej schłodzonej w kilogramach</t>
  </si>
  <si>
    <t>w wadze żywej w kilogramach</t>
  </si>
  <si>
    <t>Średnia waga żywa ubitego zwierzęcia (kg w.ż./1sztukę)</t>
  </si>
  <si>
    <t>Uboje przemysłowe 2015 (dane wstępne)</t>
  </si>
  <si>
    <t>Uboje przemysłowe 2016 (dane wstępne)</t>
  </si>
  <si>
    <t>do 2 m-cy</t>
  </si>
  <si>
    <t>2-8 m-cy</t>
  </si>
  <si>
    <t>8-12 m-cy</t>
  </si>
  <si>
    <t>UWAGA: Dane w trakcie weryfikacji - mogą być obarczone istotnymi błędami</t>
  </si>
  <si>
    <t>EKSPORT</t>
  </si>
  <si>
    <t>z tego: 01022910 szt</t>
  </si>
  <si>
    <t>IMPORT</t>
  </si>
  <si>
    <t>Holandia</t>
  </si>
  <si>
    <t>Ćwierci z buhajków do 2 lat - OGÓŁEM</t>
  </si>
  <si>
    <t>Ćwierci z krów rzeźnych - OGÓŁEM</t>
  </si>
  <si>
    <t>* - z uwagi na ustawowy wymóg nieidentyfikowalności danych, ceny nie podano</t>
  </si>
  <si>
    <t>Tablica 5. Średnie ceny zakupu cieląt od 8 dni do 4 tygodni oraz  młodego bydła opasowego w wieku 6-12 miesięcy</t>
  </si>
  <si>
    <t>tygodniowa  [%]</t>
  </si>
  <si>
    <t>Ogółem</t>
  </si>
  <si>
    <r>
      <t>Liczba sztuk</t>
    </r>
    <r>
      <rPr>
        <b/>
        <i/>
        <sz val="12"/>
        <rFont val="Times New Roman CE"/>
        <charset val="238"/>
      </rPr>
      <t xml:space="preserve"> Zmiana tyg. [%]</t>
    </r>
  </si>
  <si>
    <t>Tygodniowa zmiana ceny  [%]</t>
  </si>
  <si>
    <t>Tydzień</t>
  </si>
  <si>
    <t>cielęta 60-100 kg</t>
  </si>
  <si>
    <t>młode bydło opasowe</t>
  </si>
  <si>
    <t>krowy wybrakowane</t>
  </si>
  <si>
    <t xml:space="preserve">Opracował: </t>
  </si>
  <si>
    <t>Uboje przemysłowe 2017 (dane wstępne)</t>
  </si>
  <si>
    <t>poza UE</t>
  </si>
  <si>
    <t>poza UE (%)</t>
  </si>
  <si>
    <t>OGÓŁEM</t>
  </si>
  <si>
    <t>MAKROREGION PÓŁNOCNY</t>
  </si>
  <si>
    <t>zł/szt</t>
  </si>
  <si>
    <t xml:space="preserve">Średnia tuszy </t>
  </si>
  <si>
    <t>masa    ciepłej</t>
  </si>
  <si>
    <t xml:space="preserve">Struktura </t>
  </si>
  <si>
    <t>zakupu</t>
  </si>
  <si>
    <t>Południowy</t>
  </si>
  <si>
    <t>Anna Pankiewicz, tel. (022) 623-16-33  E-mail: Anna.Pankiewicz@minrol.gov.pl</t>
  </si>
  <si>
    <t>roczna różnica liczby sztuk bydła żywego:</t>
  </si>
  <si>
    <t>Centralny</t>
  </si>
  <si>
    <t>Północny</t>
  </si>
  <si>
    <t>MAKROREGION CENTRALNY</t>
  </si>
  <si>
    <t>MAKROREGION POŁUDNIOWY</t>
  </si>
  <si>
    <r>
      <t xml:space="preserve">Biuletyn „Rynek mięsa wołowego” ukazuje się w każdy </t>
    </r>
    <r>
      <rPr>
        <b/>
        <sz val="8"/>
        <rFont val="Arial CE"/>
        <charset val="238"/>
      </rPr>
      <t>czwartek.</t>
    </r>
  </si>
  <si>
    <t>Ceny skupu bydła rzeźnego za okres:</t>
  </si>
  <si>
    <t>- masa schłodzona [MS];  -masa poubojowa ciepła [MPC]</t>
  </si>
  <si>
    <r>
      <t>**-  w.ż.- waga żywa ( cenę za wagę żywą wyliczono stosując  średnie wskaźniki wydajności rzeźnej uzyskane Polsce w latach 2011-2015:</t>
    </r>
    <r>
      <rPr>
        <i/>
        <sz val="10"/>
        <color indexed="8"/>
        <rFont val="Times New Roman"/>
        <family val="1"/>
        <charset val="238"/>
      </rPr>
      <t xml:space="preserve"> bydło ogółem - 0,518 (było 0,507); byki do 2 lat - 0,539 (było 0,550); byki &gt; 2 lat - 0,535 (było 0,520); wolce - 0,54 (było 0,540); krowy - 0,465 (było 0,478) i jałówki – 0,516 (było 0,530)</t>
    </r>
    <r>
      <rPr>
        <i/>
        <sz val="10"/>
        <rFont val="Times New Roman"/>
        <family val="1"/>
        <charset val="238"/>
      </rPr>
      <t>,</t>
    </r>
  </si>
  <si>
    <t>MAKROREGION</t>
  </si>
  <si>
    <t>Uboje przemysłowe 2018 (dane wstępne)</t>
  </si>
  <si>
    <t>Japonia</t>
  </si>
  <si>
    <t>Stosowane wskaźniki wydajności rzeźnej od stycznia 2018 roku</t>
  </si>
  <si>
    <t>Departament Promocji i Jakości Żywności</t>
  </si>
  <si>
    <t>Ministerstwo Rolnictwa i Rozwoju Wsi, Departament Promocji i Jakości Żywności</t>
  </si>
  <si>
    <t xml:space="preserve">WYDZIAŁ INFORMACJI RYNKOWEJ I STATYSTYKI ROLNEJ </t>
  </si>
  <si>
    <t>** - wsk. war. atmosferycznych zawiera się między liczbą 1 a 3 i jest średnią arytmetyczną z zanotowanych na targowiskach w dniu badań, jednego z trzech stopni pogody: 1-zła, 2-przeciętna i 3-dobra.</t>
  </si>
  <si>
    <t>tyg.    [%]</t>
  </si>
  <si>
    <t>Średnie wagi ubijanego bydła w latach 2004-2019 wg kategorii bydła (wg bazy ZSRIR)</t>
  </si>
  <si>
    <t>A - byki 12-24 m-ce</t>
  </si>
  <si>
    <t>Rok/miesiąc</t>
  </si>
  <si>
    <t>D - krowy</t>
  </si>
  <si>
    <t>E - jałówki &gt;12 m-cy</t>
  </si>
  <si>
    <t>Tabl.3. Średnie ceny zakupu bydła rzeźnego w Polsce w okresie 4 lub 5 tygodni każdego miesiąca w latach 2003- 2019</t>
  </si>
  <si>
    <t xml:space="preserve"> Źródło: Zintegrowany System Rolniczej Informacji Rolniczej (ZSRIR – MRiRW)</t>
  </si>
  <si>
    <t>Uboje przemysłowe 2019 (dane wstępne)</t>
  </si>
  <si>
    <t>buhaje, byczki, woły</t>
  </si>
  <si>
    <r>
      <t>Tab. 4. Eksport bydła i mięsa wołowego w masie produktu w</t>
    </r>
    <r>
      <rPr>
        <b/>
        <sz val="11"/>
        <color rgb="FF0000FF"/>
        <rFont val="Times New Roman"/>
        <family val="1"/>
        <charset val="238"/>
      </rPr>
      <t xml:space="preserve"> okresie I-IV 2019 r. (dane wstępne) </t>
    </r>
    <r>
      <rPr>
        <b/>
        <sz val="11"/>
        <rFont val="Times New Roman"/>
        <family val="1"/>
        <charset val="238"/>
      </rPr>
      <t xml:space="preserve">w porównaniu do I-IV 2018 r. </t>
    </r>
    <r>
      <rPr>
        <i/>
        <sz val="11"/>
        <rFont val="Times New Roman"/>
        <family val="1"/>
        <charset val="238"/>
      </rPr>
      <t>(wg wstępnych danych Min. Finansów).</t>
    </r>
  </si>
  <si>
    <t>I-IV 2019 r. (wstępne)</t>
  </si>
  <si>
    <t>I-IV 2018 r.</t>
  </si>
  <si>
    <t>zmiana I-IV 2019 /I-IV 2018 (%)</t>
  </si>
  <si>
    <r>
      <t>Tab. 4. Import bydła i mięsa wołowego w masie produktu</t>
    </r>
    <r>
      <rPr>
        <b/>
        <sz val="11"/>
        <color rgb="FF0000FF"/>
        <rFont val="Times New Roman"/>
        <family val="1"/>
        <charset val="238"/>
      </rPr>
      <t xml:space="preserve"> w okresie I-IV  2019 r. (dane wstępne) </t>
    </r>
    <r>
      <rPr>
        <b/>
        <sz val="11"/>
        <rFont val="Times New Roman"/>
        <family val="1"/>
        <charset val="238"/>
      </rPr>
      <t>w porównaniu do  I-IV 2018 r.  (</t>
    </r>
    <r>
      <rPr>
        <i/>
        <sz val="11"/>
        <rFont val="Times New Roman"/>
        <family val="1"/>
        <charset val="238"/>
      </rPr>
      <t>wg wstępnych danych Min. Finansów</t>
    </r>
    <r>
      <rPr>
        <b/>
        <sz val="11"/>
        <rFont val="Times New Roman"/>
        <family val="1"/>
        <charset val="238"/>
      </rPr>
      <t>).</t>
    </r>
  </si>
  <si>
    <t>Kierunki, wartość, wolumen oraz średnia cena uzyskana w eksporcie bydła żywego i mięsa wołowego w  I - IV 2019 r. (dane wstępne)</t>
  </si>
  <si>
    <t>OKRES: I -  IV 2019 r. (wstępne) - ważniejsze państwa</t>
  </si>
  <si>
    <t>Kierunki, wartość, wolumen oraz średnia cena uzyskana w imporcie bydła żywego i mięsa wołowego w okresie I - IV 2019 r. (dane wstępne)</t>
  </si>
  <si>
    <t>OKRES: I - IV 2019 r. (wstępne) - ważniejsze państwa</t>
  </si>
  <si>
    <t>Unia Europejska</t>
  </si>
  <si>
    <t>Norwegia</t>
  </si>
  <si>
    <t>wsk. warunków atmosferycznych *</t>
  </si>
  <si>
    <t>2019-07-07</t>
  </si>
  <si>
    <t>2019-07-01 - 2019-07-07</t>
  </si>
  <si>
    <t>NR 28/2019</t>
  </si>
  <si>
    <t>18.07.2019 r.</t>
  </si>
  <si>
    <t>Notowania z okresu: 08-14.07.2019r.</t>
  </si>
  <si>
    <r>
      <t xml:space="preserve">Tablica 5. Średnie ceny sprzedaży elementów mięsa wołowego wg makroregionów </t>
    </r>
    <r>
      <rPr>
        <b/>
        <sz val="14"/>
        <color rgb="FF0000FF"/>
        <rFont val="Times New Roman CE"/>
        <family val="1"/>
        <charset val="238"/>
      </rPr>
      <t>w okresie: 08 -14.07.2019</t>
    </r>
  </si>
  <si>
    <t>2019-07-14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</si>
</sst>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-* #,##0.00\ _z_ł_-;\-* #,##0.00\ _z_ł_-;_-* &quot;-&quot;??\ _z_ł_-;_-@_-"/>
    <numFmt numFmtId="164" formatCode="0.0"/>
    <numFmt numFmtId="165" formatCode="yyyy/mm/dd;@"/>
    <numFmt numFmtId="166" formatCode="_-* #,##0.00\ _€_-;\-* #,##0.00\ _€_-;_-* &quot;-&quot;??\ _€_-;_-@_-"/>
    <numFmt numFmtId="167" formatCode="_-* #,##0.00_-;\-* #,##0.00_-;_-* &quot;-&quot;??_-;_-@_-"/>
    <numFmt numFmtId="168" formatCode="#,##0.0"/>
    <numFmt numFmtId="169" formatCode="_(* #,##0.00_);_(* \(#,##0.00\);_(* &quot;-&quot;??_);_(@_)"/>
    <numFmt numFmtId="170" formatCode="0.000"/>
    <numFmt numFmtId="171" formatCode="0_)"/>
  </numFmts>
  <fonts count="200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Times New Roman CE"/>
      <family val="1"/>
      <charset val="238"/>
    </font>
    <font>
      <sz val="8"/>
      <name val="Arial"/>
      <family val="2"/>
      <charset val="238"/>
    </font>
    <font>
      <b/>
      <sz val="8"/>
      <name val="Times New Roman CE"/>
      <family val="1"/>
      <charset val="238"/>
    </font>
    <font>
      <sz val="8"/>
      <color indexed="8"/>
      <name val="Arial CE"/>
      <family val="2"/>
      <charset val="238"/>
    </font>
    <font>
      <sz val="8"/>
      <color indexed="10"/>
      <name val="Arial CE"/>
      <family val="2"/>
      <charset val="238"/>
    </font>
    <font>
      <sz val="8"/>
      <color indexed="12"/>
      <name val="Arial CE"/>
      <family val="2"/>
      <charset val="238"/>
    </font>
    <font>
      <b/>
      <sz val="10"/>
      <name val="Times New Roman"/>
      <family val="1"/>
      <charset val="238"/>
    </font>
    <font>
      <b/>
      <sz val="12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Times New Roman CE"/>
      <family val="1"/>
      <charset val="238"/>
    </font>
    <font>
      <sz val="10"/>
      <name val="Arial CE"/>
      <charset val="238"/>
    </font>
    <font>
      <b/>
      <i/>
      <sz val="10"/>
      <name val="Times New Roman"/>
      <family val="1"/>
      <charset val="238"/>
    </font>
    <font>
      <b/>
      <i/>
      <sz val="10"/>
      <name val="Times New Roman CE"/>
      <family val="1"/>
      <charset val="238"/>
    </font>
    <font>
      <sz val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8"/>
      <color indexed="8"/>
      <name val="Arial"/>
      <family val="2"/>
      <charset val="238"/>
    </font>
    <font>
      <b/>
      <i/>
      <sz val="11"/>
      <name val="Times New Roman CE"/>
      <family val="1"/>
      <charset val="238"/>
    </font>
    <font>
      <b/>
      <sz val="16"/>
      <name val="Times New Roman CE"/>
      <family val="1"/>
      <charset val="238"/>
    </font>
    <font>
      <sz val="16"/>
      <name val="Times New Roman CE"/>
      <family val="1"/>
      <charset val="238"/>
    </font>
    <font>
      <b/>
      <sz val="11"/>
      <name val="Times New Roman CE"/>
      <family val="1"/>
      <charset val="238"/>
    </font>
    <font>
      <sz val="8"/>
      <color indexed="12"/>
      <name val="Arial"/>
      <family val="2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color indexed="8"/>
      <name val="Arial"/>
      <family val="2"/>
      <charset val="238"/>
    </font>
    <font>
      <sz val="8"/>
      <color indexed="10"/>
      <name val="Arial CE"/>
      <charset val="238"/>
    </font>
    <font>
      <sz val="8"/>
      <name val="Arial CE"/>
      <charset val="238"/>
    </font>
    <font>
      <b/>
      <sz val="8"/>
      <name val="Arial CE"/>
      <charset val="238"/>
    </font>
    <font>
      <sz val="14"/>
      <name val="Times New Roman CE"/>
      <family val="1"/>
      <charset val="238"/>
    </font>
    <font>
      <sz val="10"/>
      <name val="Arial"/>
      <family val="2"/>
      <charset val="238"/>
    </font>
    <font>
      <sz val="12"/>
      <name val="Times New Roman CE"/>
      <family val="1"/>
      <charset val="238"/>
    </font>
    <font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Arial"/>
      <family val="2"/>
      <charset val="238"/>
    </font>
    <font>
      <b/>
      <sz val="14"/>
      <name val="Times New Roman"/>
      <family val="1"/>
      <charset val="238"/>
    </font>
    <font>
      <sz val="11"/>
      <name val="Arial"/>
      <family val="2"/>
      <charset val="238"/>
    </font>
    <font>
      <b/>
      <u/>
      <sz val="12"/>
      <name val="Times New Roman CE"/>
      <family val="1"/>
      <charset val="238"/>
    </font>
    <font>
      <b/>
      <sz val="10"/>
      <name val="Arial"/>
      <family val="2"/>
      <charset val="238"/>
    </font>
    <font>
      <sz val="18"/>
      <color indexed="10"/>
      <name val="Arial CE"/>
      <charset val="238"/>
    </font>
    <font>
      <b/>
      <sz val="18"/>
      <color indexed="8"/>
      <name val="Arial CE"/>
      <charset val="238"/>
    </font>
    <font>
      <sz val="18"/>
      <color indexed="8"/>
      <name val="Arial CE"/>
      <charset val="238"/>
    </font>
    <font>
      <b/>
      <sz val="11"/>
      <color indexed="8"/>
      <name val="Times New Roman"/>
      <family val="1"/>
      <charset val="238"/>
    </font>
    <font>
      <i/>
      <sz val="10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i/>
      <sz val="10"/>
      <name val="Arial"/>
      <family val="2"/>
      <charset val="238"/>
    </font>
    <font>
      <sz val="10"/>
      <name val="Times New Roman CE"/>
      <charset val="238"/>
    </font>
    <font>
      <b/>
      <i/>
      <sz val="14"/>
      <name val="Times New Roman CE"/>
      <family val="1"/>
      <charset val="238"/>
    </font>
    <font>
      <i/>
      <sz val="12"/>
      <name val="Times New Roman CE"/>
      <charset val="238"/>
    </font>
    <font>
      <sz val="14"/>
      <name val="Times New Roman CE"/>
      <charset val="238"/>
    </font>
    <font>
      <sz val="11"/>
      <color indexed="8"/>
      <name val="Times New Roman"/>
      <family val="1"/>
      <charset val="238"/>
    </font>
    <font>
      <b/>
      <i/>
      <sz val="8"/>
      <color indexed="8"/>
      <name val="Arial CE"/>
      <charset val="238"/>
    </font>
    <font>
      <i/>
      <sz val="11"/>
      <name val="Times New Roman"/>
      <family val="1"/>
      <charset val="238"/>
    </font>
    <font>
      <sz val="10"/>
      <name val="Arial"/>
      <family val="2"/>
    </font>
    <font>
      <i/>
      <sz val="7"/>
      <color indexed="8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color theme="1"/>
      <name val="Arial"/>
      <family val="2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Times New Roman CE"/>
      <family val="1"/>
      <charset val="238"/>
    </font>
    <font>
      <sz val="9"/>
      <name val="Times New Roman CE"/>
      <family val="1"/>
      <charset val="238"/>
    </font>
    <font>
      <b/>
      <sz val="11"/>
      <name val="Times New Roman CE"/>
      <charset val="238"/>
    </font>
    <font>
      <sz val="8"/>
      <color indexed="8"/>
      <name val="Times New Roman"/>
      <family val="1"/>
      <charset val="238"/>
    </font>
    <font>
      <i/>
      <sz val="8"/>
      <name val="Times New Roman CE"/>
      <family val="1"/>
      <charset val="238"/>
    </font>
    <font>
      <sz val="9"/>
      <name val="Arial"/>
      <family val="2"/>
      <charset val="238"/>
    </font>
    <font>
      <b/>
      <sz val="14"/>
      <name val="Arial"/>
      <family val="2"/>
      <charset val="238"/>
    </font>
    <font>
      <b/>
      <sz val="12"/>
      <color rgb="FFFF0000"/>
      <name val="Times New Roman CE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MS Sans Serif"/>
      <family val="2"/>
    </font>
    <font>
      <b/>
      <sz val="12"/>
      <color indexed="10"/>
      <name val="Arial"/>
      <family val="2"/>
      <charset val="238"/>
    </font>
    <font>
      <b/>
      <sz val="12"/>
      <color indexed="10"/>
      <name val="Times New Roman"/>
      <family val="1"/>
      <charset val="238"/>
    </font>
    <font>
      <b/>
      <sz val="10"/>
      <color indexed="48"/>
      <name val="Arial"/>
      <family val="2"/>
      <charset val="238"/>
    </font>
    <font>
      <b/>
      <i/>
      <sz val="10"/>
      <name val="Arial"/>
      <family val="2"/>
      <charset val="238"/>
    </font>
    <font>
      <i/>
      <sz val="12"/>
      <color indexed="48"/>
      <name val="Times New Roman"/>
      <family val="1"/>
      <charset val="238"/>
    </font>
    <font>
      <b/>
      <sz val="10"/>
      <color indexed="10"/>
      <name val="Arial"/>
      <family val="2"/>
      <charset val="238"/>
    </font>
    <font>
      <b/>
      <sz val="8"/>
      <name val="Arial"/>
      <family val="2"/>
      <charset val="238"/>
    </font>
    <font>
      <b/>
      <sz val="14"/>
      <color indexed="8"/>
      <name val="Arial"/>
      <family val="2"/>
      <charset val="238"/>
    </font>
    <font>
      <b/>
      <sz val="12"/>
      <color indexed="48"/>
      <name val="Arial"/>
      <family val="2"/>
      <charset val="238"/>
    </font>
    <font>
      <b/>
      <sz val="11"/>
      <color indexed="10"/>
      <name val="Arial"/>
      <family val="2"/>
      <charset val="238"/>
    </font>
    <font>
      <sz val="11"/>
      <color indexed="10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8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sz val="10"/>
      <color rgb="FFFF0000"/>
      <name val="Arial"/>
      <family val="2"/>
      <charset val="238"/>
    </font>
    <font>
      <b/>
      <sz val="12"/>
      <name val="Arial"/>
      <family val="2"/>
      <charset val="238"/>
    </font>
    <font>
      <i/>
      <sz val="8"/>
      <name val="Times New Roman"/>
      <family val="1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b/>
      <sz val="16"/>
      <color indexed="8"/>
      <name val="Times New Roman"/>
      <family val="1"/>
      <charset val="238"/>
    </font>
    <font>
      <b/>
      <sz val="16"/>
      <color indexed="10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0"/>
      <color indexed="10"/>
      <name val="Times New Roman"/>
      <family val="1"/>
      <charset val="238"/>
    </font>
    <font>
      <sz val="12"/>
      <color indexed="10"/>
      <name val="Arial"/>
      <family val="2"/>
      <charset val="238"/>
    </font>
    <font>
      <b/>
      <sz val="18"/>
      <color indexed="8"/>
      <name val="Times New Roman"/>
      <family val="1"/>
      <charset val="238"/>
    </font>
    <font>
      <b/>
      <sz val="18"/>
      <color indexed="10"/>
      <name val="Times New Roman"/>
      <family val="1"/>
      <charset val="238"/>
    </font>
    <font>
      <sz val="11"/>
      <color indexed="10"/>
      <name val="Times New Roman"/>
      <family val="1"/>
      <charset val="238"/>
    </font>
    <font>
      <sz val="10"/>
      <color indexed="10"/>
      <name val="Arial"/>
      <family val="2"/>
      <charset val="238"/>
    </font>
    <font>
      <b/>
      <sz val="14"/>
      <color indexed="10"/>
      <name val="Arial"/>
      <family val="2"/>
      <charset val="238"/>
    </font>
    <font>
      <b/>
      <i/>
      <sz val="10"/>
      <color indexed="10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0"/>
      <color indexed="8"/>
      <name val="Arial CE"/>
      <charset val="238"/>
    </font>
    <font>
      <sz val="10"/>
      <color indexed="12"/>
      <name val="Times New Roman"/>
      <family val="1"/>
      <charset val="238"/>
    </font>
    <font>
      <b/>
      <sz val="12"/>
      <color indexed="12"/>
      <name val="Times New Roman"/>
      <family val="1"/>
      <charset val="238"/>
    </font>
    <font>
      <i/>
      <sz val="12"/>
      <name val="Times New Roman"/>
      <family val="1"/>
      <charset val="238"/>
    </font>
    <font>
      <b/>
      <i/>
      <sz val="14"/>
      <color indexed="10"/>
      <name val="Times New Roman"/>
      <family val="1"/>
      <charset val="238"/>
    </font>
    <font>
      <b/>
      <sz val="14"/>
      <color rgb="FFFF0000"/>
      <name val="Arial"/>
      <family val="2"/>
      <charset val="238"/>
    </font>
    <font>
      <u/>
      <sz val="10"/>
      <name val="Arial"/>
      <family val="2"/>
      <charset val="238"/>
    </font>
    <font>
      <sz val="14"/>
      <color indexed="10"/>
      <name val="Times New Roman"/>
      <family val="1"/>
      <charset val="238"/>
    </font>
    <font>
      <b/>
      <sz val="14"/>
      <color indexed="48"/>
      <name val="Arial"/>
      <family val="2"/>
      <charset val="238"/>
    </font>
    <font>
      <b/>
      <i/>
      <sz val="12"/>
      <name val="Times New Roman CE"/>
      <family val="1"/>
      <charset val="238"/>
    </font>
    <font>
      <i/>
      <sz val="12"/>
      <name val="Times New Roman CE"/>
      <family val="1"/>
      <charset val="238"/>
    </font>
    <font>
      <sz val="20"/>
      <name val="Times New Roman CE"/>
      <family val="1"/>
      <charset val="238"/>
    </font>
    <font>
      <b/>
      <sz val="20"/>
      <name val="Times New Roman CE"/>
      <family val="1"/>
      <charset val="238"/>
    </font>
    <font>
      <b/>
      <i/>
      <sz val="11"/>
      <name val="Times New Roman"/>
      <family val="1"/>
      <charset val="238"/>
    </font>
    <font>
      <b/>
      <sz val="11"/>
      <color rgb="FF0000FF"/>
      <name val="Times New Roman"/>
      <family val="1"/>
      <charset val="238"/>
    </font>
    <font>
      <b/>
      <i/>
      <sz val="12"/>
      <name val="Times New Roman CE"/>
      <charset val="238"/>
    </font>
    <font>
      <b/>
      <i/>
      <u/>
      <sz val="12"/>
      <name val="Times New Roman CE"/>
      <charset val="238"/>
    </font>
    <font>
      <b/>
      <sz val="14"/>
      <color rgb="FF0000FF"/>
      <name val="Times New Roman CE"/>
      <family val="1"/>
      <charset val="238"/>
    </font>
    <font>
      <b/>
      <sz val="13"/>
      <name val="Times New Roman"/>
      <family val="1"/>
      <charset val="238"/>
    </font>
    <font>
      <b/>
      <sz val="13"/>
      <name val="Times New Roman CE"/>
      <family val="1"/>
      <charset val="238"/>
    </font>
    <font>
      <b/>
      <sz val="13"/>
      <color theme="1"/>
      <name val="Times New Roman"/>
      <family val="1"/>
      <charset val="238"/>
    </font>
    <font>
      <i/>
      <sz val="10"/>
      <name val="Times New Roman CE"/>
      <charset val="238"/>
    </font>
    <font>
      <b/>
      <sz val="12"/>
      <color rgb="FF0000FF"/>
      <name val="Arial CE"/>
      <charset val="238"/>
    </font>
    <font>
      <i/>
      <sz val="9"/>
      <name val="Times New Roman CE"/>
      <charset val="238"/>
    </font>
    <font>
      <b/>
      <i/>
      <sz val="11"/>
      <name val="Times New Roman CE"/>
      <charset val="238"/>
    </font>
    <font>
      <b/>
      <i/>
      <sz val="10"/>
      <name val="Times New Roman CE"/>
      <charset val="238"/>
    </font>
    <font>
      <b/>
      <sz val="10"/>
      <color rgb="FFFF0000"/>
      <name val="Arial"/>
      <family val="2"/>
      <charset val="238"/>
    </font>
    <font>
      <b/>
      <i/>
      <sz val="9"/>
      <color indexed="48"/>
      <name val="Arial"/>
      <family val="2"/>
      <charset val="238"/>
    </font>
    <font>
      <b/>
      <sz val="9"/>
      <name val="Times New Roman CE"/>
      <family val="1"/>
      <charset val="238"/>
    </font>
    <font>
      <i/>
      <sz val="10"/>
      <name val="Arial CE"/>
      <charset val="238"/>
    </font>
    <font>
      <b/>
      <sz val="14"/>
      <color rgb="FF0000FF"/>
      <name val="Arial"/>
      <family val="2"/>
      <charset val="238"/>
    </font>
    <font>
      <b/>
      <sz val="12"/>
      <name val="Arial CE"/>
      <charset val="238"/>
    </font>
    <font>
      <sz val="15"/>
      <name val="Times New Roman CE"/>
      <family val="1"/>
      <charset val="238"/>
    </font>
    <font>
      <b/>
      <sz val="15"/>
      <name val="Times New Roman CE"/>
      <family val="1"/>
      <charset val="238"/>
    </font>
    <font>
      <b/>
      <i/>
      <sz val="8"/>
      <color indexed="8"/>
      <name val="Arial CE"/>
      <family val="2"/>
      <charset val="238"/>
    </font>
    <font>
      <b/>
      <i/>
      <sz val="8"/>
      <name val="Arial"/>
      <family val="2"/>
      <charset val="238"/>
    </font>
    <font>
      <sz val="12"/>
      <name val="Times New Roman CE"/>
      <charset val="238"/>
    </font>
    <font>
      <b/>
      <sz val="12"/>
      <name val="Times New Roman CE"/>
      <charset val="238"/>
    </font>
    <font>
      <b/>
      <u/>
      <sz val="12"/>
      <name val="Times New Roman CE"/>
      <charset val="238"/>
    </font>
    <font>
      <sz val="12"/>
      <color indexed="8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sz val="10"/>
      <name val="Arial CE"/>
      <charset val="238"/>
    </font>
    <font>
      <b/>
      <i/>
      <sz val="14"/>
      <color rgb="FFFF0000"/>
      <name val="Times New Roman"/>
      <family val="1"/>
      <charset val="238"/>
    </font>
    <font>
      <sz val="10"/>
      <color indexed="10"/>
      <name val="Arial CE"/>
      <charset val="238"/>
    </font>
    <font>
      <sz val="10"/>
      <color indexed="8"/>
      <name val="Arial CE"/>
      <family val="2"/>
      <charset val="238"/>
    </font>
    <font>
      <i/>
      <sz val="11"/>
      <name val="Times New Roman CE"/>
      <charset val="238"/>
    </font>
    <font>
      <i/>
      <sz val="11"/>
      <color theme="1"/>
      <name val="Calibri"/>
      <family val="2"/>
      <charset val="238"/>
      <scheme val="minor"/>
    </font>
    <font>
      <i/>
      <sz val="14"/>
      <color indexed="8"/>
      <name val="Tahoma"/>
      <family val="2"/>
      <charset val="238"/>
    </font>
    <font>
      <i/>
      <sz val="14"/>
      <name val="Tahoma"/>
      <family val="2"/>
      <charset val="238"/>
    </font>
    <font>
      <i/>
      <sz val="14"/>
      <color indexed="8"/>
      <name val="Times New Roman"/>
      <family val="1"/>
      <charset val="238"/>
    </font>
  </fonts>
  <fills count="6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5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</fills>
  <borders count="9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06">
    <xf numFmtId="0" fontId="0" fillId="0" borderId="0"/>
    <xf numFmtId="0" fontId="60" fillId="0" borderId="0" applyNumberFormat="0" applyFill="0" applyBorder="0" applyAlignment="0" applyProtection="0"/>
    <xf numFmtId="0" fontId="61" fillId="0" borderId="67" applyNumberFormat="0" applyFill="0" applyAlignment="0" applyProtection="0"/>
    <xf numFmtId="0" fontId="62" fillId="0" borderId="68" applyNumberFormat="0" applyFill="0" applyAlignment="0" applyProtection="0"/>
    <xf numFmtId="0" fontId="63" fillId="0" borderId="69" applyNumberFormat="0" applyFill="0" applyAlignment="0" applyProtection="0"/>
    <xf numFmtId="0" fontId="63" fillId="0" borderId="0" applyNumberFormat="0" applyFill="0" applyBorder="0" applyAlignment="0" applyProtection="0"/>
    <xf numFmtId="0" fontId="64" fillId="6" borderId="0" applyNumberFormat="0" applyBorder="0" applyAlignment="0" applyProtection="0"/>
    <xf numFmtId="0" fontId="65" fillId="7" borderId="0" applyNumberFormat="0" applyBorder="0" applyAlignment="0" applyProtection="0"/>
    <xf numFmtId="0" fontId="66" fillId="8" borderId="0" applyNumberFormat="0" applyBorder="0" applyAlignment="0" applyProtection="0"/>
    <xf numFmtId="0" fontId="67" fillId="9" borderId="70" applyNumberFormat="0" applyAlignment="0" applyProtection="0"/>
    <xf numFmtId="0" fontId="68" fillId="10" borderId="71" applyNumberFormat="0" applyAlignment="0" applyProtection="0"/>
    <xf numFmtId="0" fontId="69" fillId="10" borderId="70" applyNumberFormat="0" applyAlignment="0" applyProtection="0"/>
    <xf numFmtId="0" fontId="70" fillId="0" borderId="72" applyNumberFormat="0" applyFill="0" applyAlignment="0" applyProtection="0"/>
    <xf numFmtId="0" fontId="71" fillId="11" borderId="73" applyNumberFormat="0" applyAlignment="0" applyProtection="0"/>
    <xf numFmtId="0" fontId="72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75" applyNumberFormat="0" applyFill="0" applyAlignment="0" applyProtection="0"/>
    <xf numFmtId="0" fontId="75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75" fillId="16" borderId="0" applyNumberFormat="0" applyBorder="0" applyAlignment="0" applyProtection="0"/>
    <xf numFmtId="0" fontId="75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75" fillId="20" borderId="0" applyNumberFormat="0" applyBorder="0" applyAlignment="0" applyProtection="0"/>
    <xf numFmtId="0" fontId="75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75" fillId="24" borderId="0" applyNumberFormat="0" applyBorder="0" applyAlignment="0" applyProtection="0"/>
    <xf numFmtId="0" fontId="75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75" fillId="28" borderId="0" applyNumberFormat="0" applyBorder="0" applyAlignment="0" applyProtection="0"/>
    <xf numFmtId="0" fontId="75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75" fillId="32" borderId="0" applyNumberFormat="0" applyBorder="0" applyAlignment="0" applyProtection="0"/>
    <xf numFmtId="0" fontId="75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75" fillId="36" borderId="0" applyNumberFormat="0" applyBorder="0" applyAlignment="0" applyProtection="0"/>
    <xf numFmtId="0" fontId="3" fillId="0" borderId="0"/>
    <xf numFmtId="0" fontId="3" fillId="12" borderId="74" applyNumberFormat="0" applyFont="0" applyAlignment="0" applyProtection="0"/>
    <xf numFmtId="166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0" fontId="33" fillId="0" borderId="0"/>
    <xf numFmtId="0" fontId="76" fillId="0" borderId="0"/>
    <xf numFmtId="167" fontId="76" fillId="0" borderId="0" applyFont="0" applyFill="0" applyBorder="0" applyAlignment="0" applyProtection="0"/>
    <xf numFmtId="0" fontId="77" fillId="0" borderId="0"/>
    <xf numFmtId="166" fontId="77" fillId="0" borderId="0" applyFont="0" applyFill="0" applyBorder="0" applyAlignment="0" applyProtection="0"/>
    <xf numFmtId="9" fontId="77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78" fillId="0" borderId="0"/>
    <xf numFmtId="166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79" fillId="0" borderId="0"/>
    <xf numFmtId="166" fontId="79" fillId="0" borderId="0" applyFont="0" applyFill="0" applyBorder="0" applyAlignment="0" applyProtection="0"/>
    <xf numFmtId="9" fontId="79" fillId="0" borderId="0" applyFont="0" applyFill="0" applyBorder="0" applyAlignment="0" applyProtection="0"/>
    <xf numFmtId="0" fontId="80" fillId="0" borderId="0"/>
    <xf numFmtId="166" fontId="80" fillId="0" borderId="0" applyFont="0" applyFill="0" applyBorder="0" applyAlignment="0" applyProtection="0"/>
    <xf numFmtId="9" fontId="80" fillId="0" borderId="0" applyFont="0" applyFill="0" applyBorder="0" applyAlignment="0" applyProtection="0"/>
    <xf numFmtId="0" fontId="81" fillId="0" borderId="0"/>
    <xf numFmtId="166" fontId="81" fillId="0" borderId="0" applyFont="0" applyFill="0" applyBorder="0" applyAlignment="0" applyProtection="0"/>
    <xf numFmtId="9" fontId="81" fillId="0" borderId="0" applyFont="0" applyFill="0" applyBorder="0" applyAlignment="0" applyProtection="0"/>
    <xf numFmtId="0" fontId="82" fillId="0" borderId="0"/>
    <xf numFmtId="166" fontId="82" fillId="0" borderId="0" applyFont="0" applyFill="0" applyBorder="0" applyAlignment="0" applyProtection="0"/>
    <xf numFmtId="9" fontId="82" fillId="0" borderId="0" applyFont="0" applyFill="0" applyBorder="0" applyAlignment="0" applyProtection="0"/>
    <xf numFmtId="0" fontId="83" fillId="0" borderId="0"/>
    <xf numFmtId="166" fontId="83" fillId="0" borderId="0" applyFont="0" applyFill="0" applyBorder="0" applyAlignment="0" applyProtection="0"/>
    <xf numFmtId="9" fontId="83" fillId="0" borderId="0" applyFont="0" applyFill="0" applyBorder="0" applyAlignment="0" applyProtection="0"/>
    <xf numFmtId="0" fontId="92" fillId="0" borderId="0"/>
    <xf numFmtId="166" fontId="92" fillId="0" borderId="0" applyFont="0" applyFill="0" applyBorder="0" applyAlignment="0" applyProtection="0"/>
    <xf numFmtId="9" fontId="92" fillId="0" borderId="0" applyFont="0" applyFill="0" applyBorder="0" applyAlignment="0" applyProtection="0"/>
    <xf numFmtId="0" fontId="93" fillId="0" borderId="0"/>
    <xf numFmtId="166" fontId="93" fillId="0" borderId="0" applyFont="0" applyFill="0" applyBorder="0" applyAlignment="0" applyProtection="0"/>
    <xf numFmtId="9" fontId="93" fillId="0" borderId="0" applyFont="0" applyFill="0" applyBorder="0" applyAlignment="0" applyProtection="0"/>
    <xf numFmtId="0" fontId="94" fillId="0" borderId="0"/>
    <xf numFmtId="166" fontId="94" fillId="0" borderId="0" applyFont="0" applyFill="0" applyBorder="0" applyAlignment="0" applyProtection="0"/>
    <xf numFmtId="9" fontId="94" fillId="0" borderId="0" applyFont="0" applyFill="0" applyBorder="0" applyAlignment="0" applyProtection="0"/>
    <xf numFmtId="0" fontId="95" fillId="0" borderId="0"/>
    <xf numFmtId="166" fontId="95" fillId="0" borderId="0" applyFont="0" applyFill="0" applyBorder="0" applyAlignment="0" applyProtection="0"/>
    <xf numFmtId="9" fontId="95" fillId="0" borderId="0" applyFont="0" applyFill="0" applyBorder="0" applyAlignment="0" applyProtection="0"/>
    <xf numFmtId="0" fontId="96" fillId="0" borderId="0"/>
    <xf numFmtId="166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0" fontId="97" fillId="0" borderId="0"/>
    <xf numFmtId="166" fontId="97" fillId="0" borderId="0" applyFont="0" applyFill="0" applyBorder="0" applyAlignment="0" applyProtection="0"/>
    <xf numFmtId="9" fontId="97" fillId="0" borderId="0" applyFont="0" applyFill="0" applyBorder="0" applyAlignment="0" applyProtection="0"/>
    <xf numFmtId="0" fontId="98" fillId="0" borderId="0"/>
    <xf numFmtId="166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0" fontId="58" fillId="0" borderId="0"/>
    <xf numFmtId="0" fontId="99" fillId="0" borderId="0"/>
    <xf numFmtId="16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0" fontId="111" fillId="0" borderId="0"/>
    <xf numFmtId="167" fontId="58" fillId="0" borderId="0" applyFont="0" applyFill="0" applyBorder="0" applyAlignment="0" applyProtection="0"/>
    <xf numFmtId="0" fontId="58" fillId="0" borderId="0"/>
    <xf numFmtId="0" fontId="112" fillId="0" borderId="0"/>
    <xf numFmtId="0" fontId="119" fillId="0" borderId="0"/>
    <xf numFmtId="0" fontId="2" fillId="0" borderId="0"/>
    <xf numFmtId="0" fontId="2" fillId="14" borderId="0" applyNumberFormat="0" applyBorder="0" applyAlignment="0" applyProtection="0"/>
    <xf numFmtId="0" fontId="133" fillId="38" borderId="0" applyNumberFormat="0" applyBorder="0" applyAlignment="0" applyProtection="0"/>
    <xf numFmtId="0" fontId="2" fillId="18" borderId="0" applyNumberFormat="0" applyBorder="0" applyAlignment="0" applyProtection="0"/>
    <xf numFmtId="0" fontId="133" fillId="39" borderId="0" applyNumberFormat="0" applyBorder="0" applyAlignment="0" applyProtection="0"/>
    <xf numFmtId="0" fontId="2" fillId="22" borderId="0" applyNumberFormat="0" applyBorder="0" applyAlignment="0" applyProtection="0"/>
    <xf numFmtId="0" fontId="133" fillId="40" borderId="0" applyNumberFormat="0" applyBorder="0" applyAlignment="0" applyProtection="0"/>
    <xf numFmtId="0" fontId="2" fillId="26" borderId="0" applyNumberFormat="0" applyBorder="0" applyAlignment="0" applyProtection="0"/>
    <xf numFmtId="0" fontId="133" fillId="41" borderId="0" applyNumberFormat="0" applyBorder="0" applyAlignment="0" applyProtection="0"/>
    <xf numFmtId="0" fontId="2" fillId="30" borderId="0" applyNumberFormat="0" applyBorder="0" applyAlignment="0" applyProtection="0"/>
    <xf numFmtId="0" fontId="133" fillId="42" borderId="0" applyNumberFormat="0" applyBorder="0" applyAlignment="0" applyProtection="0"/>
    <xf numFmtId="0" fontId="2" fillId="34" borderId="0" applyNumberFormat="0" applyBorder="0" applyAlignment="0" applyProtection="0"/>
    <xf numFmtId="0" fontId="133" fillId="43" borderId="0" applyNumberFormat="0" applyBorder="0" applyAlignment="0" applyProtection="0"/>
    <xf numFmtId="0" fontId="2" fillId="15" borderId="0" applyNumberFormat="0" applyBorder="0" applyAlignment="0" applyProtection="0"/>
    <xf numFmtId="0" fontId="133" fillId="44" borderId="0" applyNumberFormat="0" applyBorder="0" applyAlignment="0" applyProtection="0"/>
    <xf numFmtId="0" fontId="2" fillId="19" borderId="0" applyNumberFormat="0" applyBorder="0" applyAlignment="0" applyProtection="0"/>
    <xf numFmtId="0" fontId="133" fillId="45" borderId="0" applyNumberFormat="0" applyBorder="0" applyAlignment="0" applyProtection="0"/>
    <xf numFmtId="0" fontId="2" fillId="23" borderId="0" applyNumberFormat="0" applyBorder="0" applyAlignment="0" applyProtection="0"/>
    <xf numFmtId="0" fontId="133" fillId="46" borderId="0" applyNumberFormat="0" applyBorder="0" applyAlignment="0" applyProtection="0"/>
    <xf numFmtId="0" fontId="2" fillId="27" borderId="0" applyNumberFormat="0" applyBorder="0" applyAlignment="0" applyProtection="0"/>
    <xf numFmtId="0" fontId="133" fillId="41" borderId="0" applyNumberFormat="0" applyBorder="0" applyAlignment="0" applyProtection="0"/>
    <xf numFmtId="0" fontId="2" fillId="31" borderId="0" applyNumberFormat="0" applyBorder="0" applyAlignment="0" applyProtection="0"/>
    <xf numFmtId="0" fontId="133" fillId="44" borderId="0" applyNumberFormat="0" applyBorder="0" applyAlignment="0" applyProtection="0"/>
    <xf numFmtId="0" fontId="2" fillId="35" borderId="0" applyNumberFormat="0" applyBorder="0" applyAlignment="0" applyProtection="0"/>
    <xf numFmtId="0" fontId="133" fillId="47" borderId="0" applyNumberFormat="0" applyBorder="0" applyAlignment="0" applyProtection="0"/>
    <xf numFmtId="0" fontId="75" fillId="16" borderId="0" applyNumberFormat="0" applyBorder="0" applyAlignment="0" applyProtection="0"/>
    <xf numFmtId="0" fontId="134" fillId="48" borderId="0" applyNumberFormat="0" applyBorder="0" applyAlignment="0" applyProtection="0"/>
    <xf numFmtId="0" fontId="75" fillId="20" borderId="0" applyNumberFormat="0" applyBorder="0" applyAlignment="0" applyProtection="0"/>
    <xf numFmtId="0" fontId="134" fillId="45" borderId="0" applyNumberFormat="0" applyBorder="0" applyAlignment="0" applyProtection="0"/>
    <xf numFmtId="0" fontId="75" fillId="24" borderId="0" applyNumberFormat="0" applyBorder="0" applyAlignment="0" applyProtection="0"/>
    <xf numFmtId="0" fontId="134" fillId="46" borderId="0" applyNumberFormat="0" applyBorder="0" applyAlignment="0" applyProtection="0"/>
    <xf numFmtId="0" fontId="75" fillId="28" borderId="0" applyNumberFormat="0" applyBorder="0" applyAlignment="0" applyProtection="0"/>
    <xf numFmtId="0" fontId="134" fillId="49" borderId="0" applyNumberFormat="0" applyBorder="0" applyAlignment="0" applyProtection="0"/>
    <xf numFmtId="0" fontId="75" fillId="32" borderId="0" applyNumberFormat="0" applyBorder="0" applyAlignment="0" applyProtection="0"/>
    <xf numFmtId="0" fontId="134" fillId="50" borderId="0" applyNumberFormat="0" applyBorder="0" applyAlignment="0" applyProtection="0"/>
    <xf numFmtId="0" fontId="75" fillId="36" borderId="0" applyNumberFormat="0" applyBorder="0" applyAlignment="0" applyProtection="0"/>
    <xf numFmtId="0" fontId="134" fillId="51" borderId="0" applyNumberFormat="0" applyBorder="0" applyAlignment="0" applyProtection="0"/>
    <xf numFmtId="0" fontId="75" fillId="13" borderId="0" applyNumberFormat="0" applyBorder="0" applyAlignment="0" applyProtection="0"/>
    <xf numFmtId="0" fontId="134" fillId="52" borderId="0" applyNumberFormat="0" applyBorder="0" applyAlignment="0" applyProtection="0"/>
    <xf numFmtId="0" fontId="75" fillId="17" borderId="0" applyNumberFormat="0" applyBorder="0" applyAlignment="0" applyProtection="0"/>
    <xf numFmtId="0" fontId="134" fillId="53" borderId="0" applyNumberFormat="0" applyBorder="0" applyAlignment="0" applyProtection="0"/>
    <xf numFmtId="0" fontId="75" fillId="21" borderId="0" applyNumberFormat="0" applyBorder="0" applyAlignment="0" applyProtection="0"/>
    <xf numFmtId="0" fontId="134" fillId="54" borderId="0" applyNumberFormat="0" applyBorder="0" applyAlignment="0" applyProtection="0"/>
    <xf numFmtId="0" fontId="75" fillId="25" borderId="0" applyNumberFormat="0" applyBorder="0" applyAlignment="0" applyProtection="0"/>
    <xf numFmtId="0" fontId="134" fillId="49" borderId="0" applyNumberFormat="0" applyBorder="0" applyAlignment="0" applyProtection="0"/>
    <xf numFmtId="0" fontId="75" fillId="29" borderId="0" applyNumberFormat="0" applyBorder="0" applyAlignment="0" applyProtection="0"/>
    <xf numFmtId="0" fontId="134" fillId="50" borderId="0" applyNumberFormat="0" applyBorder="0" applyAlignment="0" applyProtection="0"/>
    <xf numFmtId="0" fontId="75" fillId="33" borderId="0" applyNumberFormat="0" applyBorder="0" applyAlignment="0" applyProtection="0"/>
    <xf numFmtId="0" fontId="134" fillId="55" borderId="0" applyNumberFormat="0" applyBorder="0" applyAlignment="0" applyProtection="0"/>
    <xf numFmtId="0" fontId="67" fillId="9" borderId="70" applyNumberFormat="0" applyAlignment="0" applyProtection="0"/>
    <xf numFmtId="0" fontId="135" fillId="43" borderId="84" applyNumberFormat="0" applyAlignment="0" applyProtection="0"/>
    <xf numFmtId="0" fontId="68" fillId="10" borderId="71" applyNumberFormat="0" applyAlignment="0" applyProtection="0"/>
    <xf numFmtId="0" fontId="136" fillId="56" borderId="85" applyNumberFormat="0" applyAlignment="0" applyProtection="0"/>
    <xf numFmtId="0" fontId="64" fillId="6" borderId="0" applyNumberFormat="0" applyBorder="0" applyAlignment="0" applyProtection="0"/>
    <xf numFmtId="0" fontId="137" fillId="40" borderId="0" applyNumberFormat="0" applyBorder="0" applyAlignment="0" applyProtection="0"/>
    <xf numFmtId="0" fontId="70" fillId="0" borderId="72" applyNumberFormat="0" applyFill="0" applyAlignment="0" applyProtection="0"/>
    <xf numFmtId="0" fontId="138" fillId="0" borderId="86" applyNumberFormat="0" applyFill="0" applyAlignment="0" applyProtection="0"/>
    <xf numFmtId="0" fontId="71" fillId="11" borderId="73" applyNumberFormat="0" applyAlignment="0" applyProtection="0"/>
    <xf numFmtId="0" fontId="139" fillId="57" borderId="87" applyNumberFormat="0" applyAlignment="0" applyProtection="0"/>
    <xf numFmtId="0" fontId="61" fillId="0" borderId="67" applyNumberFormat="0" applyFill="0" applyAlignment="0" applyProtection="0"/>
    <xf numFmtId="0" fontId="140" fillId="0" borderId="88" applyNumberFormat="0" applyFill="0" applyAlignment="0" applyProtection="0"/>
    <xf numFmtId="0" fontId="62" fillId="0" borderId="68" applyNumberFormat="0" applyFill="0" applyAlignment="0" applyProtection="0"/>
    <xf numFmtId="0" fontId="141" fillId="0" borderId="89" applyNumberFormat="0" applyFill="0" applyAlignment="0" applyProtection="0"/>
    <xf numFmtId="0" fontId="63" fillId="0" borderId="69" applyNumberFormat="0" applyFill="0" applyAlignment="0" applyProtection="0"/>
    <xf numFmtId="0" fontId="142" fillId="0" borderId="90" applyNumberFormat="0" applyFill="0" applyAlignment="0" applyProtection="0"/>
    <xf numFmtId="0" fontId="63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6" fillId="8" borderId="0" applyNumberFormat="0" applyBorder="0" applyAlignment="0" applyProtection="0"/>
    <xf numFmtId="0" fontId="143" fillId="58" borderId="0" applyNumberFormat="0" applyBorder="0" applyAlignment="0" applyProtection="0"/>
    <xf numFmtId="0" fontId="58" fillId="0" borderId="0"/>
    <xf numFmtId="0" fontId="69" fillId="10" borderId="70" applyNumberFormat="0" applyAlignment="0" applyProtection="0"/>
    <xf numFmtId="0" fontId="144" fillId="56" borderId="84" applyNumberFormat="0" applyAlignment="0" applyProtection="0"/>
    <xf numFmtId="0" fontId="74" fillId="0" borderId="75" applyNumberFormat="0" applyFill="0" applyAlignment="0" applyProtection="0"/>
    <xf numFmtId="0" fontId="145" fillId="0" borderId="91" applyNumberFormat="0" applyFill="0" applyAlignment="0" applyProtection="0"/>
    <xf numFmtId="0" fontId="73" fillId="0" borderId="0" applyNumberFormat="0" applyFill="0" applyBorder="0" applyAlignment="0" applyProtection="0"/>
    <xf numFmtId="0" fontId="146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0" fontId="15" fillId="59" borderId="92" applyNumberFormat="0" applyFont="0" applyAlignment="0" applyProtection="0"/>
    <xf numFmtId="0" fontId="65" fillId="7" borderId="0" applyNumberFormat="0" applyBorder="0" applyAlignment="0" applyProtection="0"/>
    <xf numFmtId="0" fontId="149" fillId="39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15" fillId="0" borderId="0" applyNumberFormat="0" applyBorder="0" applyAlignment="0"/>
    <xf numFmtId="0" fontId="15" fillId="0" borderId="0"/>
    <xf numFmtId="0" fontId="1" fillId="0" borderId="0"/>
    <xf numFmtId="0" fontId="1" fillId="12" borderId="74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</cellStyleXfs>
  <cellXfs count="1320">
    <xf numFmtId="0" fontId="0" fillId="0" borderId="0" xfId="0"/>
    <xf numFmtId="0" fontId="5" fillId="0" borderId="0" xfId="0" applyFont="1"/>
    <xf numFmtId="0" fontId="6" fillId="0" borderId="0" xfId="0" applyFont="1"/>
    <xf numFmtId="0" fontId="5" fillId="0" borderId="1" xfId="0" applyFont="1" applyBorder="1" applyAlignment="1">
      <alignment horizontal="centerContinuous" vertical="center"/>
    </xf>
    <xf numFmtId="0" fontId="14" fillId="0" borderId="0" xfId="0" applyFont="1"/>
    <xf numFmtId="0" fontId="0" fillId="0" borderId="0" xfId="0" applyBorder="1"/>
    <xf numFmtId="164" fontId="14" fillId="0" borderId="0" xfId="0" applyNumberFormat="1" applyFont="1" applyBorder="1" applyAlignment="1">
      <alignment horizontal="center"/>
    </xf>
    <xf numFmtId="0" fontId="15" fillId="0" borderId="0" xfId="0" applyFont="1"/>
    <xf numFmtId="0" fontId="20" fillId="0" borderId="0" xfId="0" applyFont="1" applyAlignment="1">
      <alignment horizontal="center" vertical="center" wrapText="1"/>
    </xf>
    <xf numFmtId="0" fontId="14" fillId="0" borderId="0" xfId="0" applyFont="1" applyAlignment="1">
      <alignment horizontal="left" vertical="top" wrapText="1"/>
    </xf>
    <xf numFmtId="164" fontId="18" fillId="0" borderId="0" xfId="0" applyNumberFormat="1" applyFont="1" applyBorder="1" applyAlignment="1">
      <alignment horizontal="center"/>
    </xf>
    <xf numFmtId="2" fontId="21" fillId="0" borderId="0" xfId="0" applyNumberFormat="1" applyFont="1" applyBorder="1"/>
    <xf numFmtId="2" fontId="13" fillId="0" borderId="0" xfId="0" applyNumberFormat="1" applyFont="1" applyBorder="1"/>
    <xf numFmtId="164" fontId="13" fillId="0" borderId="0" xfId="0" applyNumberFormat="1" applyFont="1" applyBorder="1"/>
    <xf numFmtId="164" fontId="13" fillId="0" borderId="0" xfId="0" applyNumberFormat="1" applyFont="1" applyBorder="1" applyAlignment="1">
      <alignment horizontal="center"/>
    </xf>
    <xf numFmtId="2" fontId="14" fillId="0" borderId="0" xfId="0" applyNumberFormat="1" applyFont="1" applyBorder="1" applyAlignment="1">
      <alignment horizontal="center"/>
    </xf>
    <xf numFmtId="164" fontId="16" fillId="0" borderId="0" xfId="0" applyNumberFormat="1" applyFont="1" applyBorder="1" applyAlignment="1">
      <alignment horizontal="center"/>
    </xf>
    <xf numFmtId="2" fontId="17" fillId="0" borderId="0" xfId="0" applyNumberFormat="1" applyFont="1" applyBorder="1" applyAlignment="1">
      <alignment horizontal="center"/>
    </xf>
    <xf numFmtId="164" fontId="17" fillId="0" borderId="0" xfId="0" applyNumberFormat="1" applyFont="1" applyBorder="1" applyAlignment="1">
      <alignment horizontal="center"/>
    </xf>
    <xf numFmtId="49" fontId="14" fillId="0" borderId="0" xfId="0" applyNumberFormat="1" applyFont="1" applyFill="1" applyBorder="1" applyAlignment="1">
      <alignment horizontal="center"/>
    </xf>
    <xf numFmtId="164" fontId="14" fillId="0" borderId="0" xfId="0" applyNumberFormat="1" applyFont="1" applyFill="1" applyBorder="1" applyAlignment="1">
      <alignment horizontal="center"/>
    </xf>
    <xf numFmtId="164" fontId="21" fillId="0" borderId="0" xfId="0" applyNumberFormat="1" applyFont="1" applyBorder="1"/>
    <xf numFmtId="164" fontId="21" fillId="0" borderId="0" xfId="0" applyNumberFormat="1" applyFont="1" applyBorder="1" applyAlignment="1">
      <alignment horizontal="center"/>
    </xf>
    <xf numFmtId="2" fontId="14" fillId="0" borderId="0" xfId="0" applyNumberFormat="1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2" fontId="17" fillId="0" borderId="0" xfId="0" applyNumberFormat="1" applyFont="1" applyFill="1" applyBorder="1" applyAlignment="1">
      <alignment horizontal="center"/>
    </xf>
    <xf numFmtId="164" fontId="17" fillId="0" borderId="0" xfId="0" applyNumberFormat="1" applyFont="1" applyFill="1" applyBorder="1" applyAlignment="1">
      <alignment horizontal="center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24" fillId="0" borderId="16" xfId="0" applyFont="1" applyBorder="1"/>
    <xf numFmtId="0" fontId="24" fillId="0" borderId="17" xfId="0" applyFont="1" applyBorder="1" applyAlignment="1">
      <alignment horizontal="center"/>
    </xf>
    <xf numFmtId="0" fontId="24" fillId="0" borderId="2" xfId="0" applyFont="1" applyFill="1" applyBorder="1"/>
    <xf numFmtId="0" fontId="24" fillId="0" borderId="3" xfId="0" applyFont="1" applyFill="1" applyBorder="1" applyAlignment="1">
      <alignment horizontal="center"/>
    </xf>
    <xf numFmtId="0" fontId="13" fillId="0" borderId="18" xfId="0" applyFont="1" applyBorder="1"/>
    <xf numFmtId="0" fontId="13" fillId="0" borderId="19" xfId="0" applyFont="1" applyBorder="1" applyAlignment="1">
      <alignment horizontal="center"/>
    </xf>
    <xf numFmtId="0" fontId="13" fillId="0" borderId="20" xfId="0" applyFont="1" applyBorder="1"/>
    <xf numFmtId="0" fontId="13" fillId="0" borderId="21" xfId="0" applyFont="1" applyBorder="1" applyAlignment="1">
      <alignment horizontal="center"/>
    </xf>
    <xf numFmtId="0" fontId="13" fillId="0" borderId="22" xfId="0" applyFont="1" applyBorder="1"/>
    <xf numFmtId="0" fontId="13" fillId="0" borderId="23" xfId="0" applyFont="1" applyBorder="1" applyAlignment="1">
      <alignment horizontal="center"/>
    </xf>
    <xf numFmtId="0" fontId="24" fillId="0" borderId="3" xfId="0" applyFont="1" applyFill="1" applyBorder="1"/>
    <xf numFmtId="0" fontId="24" fillId="0" borderId="14" xfId="0" applyFont="1" applyBorder="1"/>
    <xf numFmtId="0" fontId="24" fillId="0" borderId="15" xfId="0" applyFont="1" applyBorder="1"/>
    <xf numFmtId="0" fontId="13" fillId="0" borderId="14" xfId="0" applyFont="1" applyBorder="1"/>
    <xf numFmtId="0" fontId="13" fillId="0" borderId="21" xfId="0" applyFont="1" applyBorder="1"/>
    <xf numFmtId="0" fontId="24" fillId="0" borderId="21" xfId="0" applyFont="1" applyBorder="1"/>
    <xf numFmtId="0" fontId="13" fillId="0" borderId="10" xfId="0" applyFont="1" applyBorder="1"/>
    <xf numFmtId="0" fontId="13" fillId="0" borderId="24" xfId="0" applyFont="1" applyBorder="1"/>
    <xf numFmtId="0" fontId="13" fillId="0" borderId="2" xfId="0" applyFont="1" applyFill="1" applyBorder="1"/>
    <xf numFmtId="0" fontId="13" fillId="0" borderId="3" xfId="0" applyFont="1" applyFill="1" applyBorder="1"/>
    <xf numFmtId="0" fontId="13" fillId="0" borderId="11" xfId="0" applyFont="1" applyBorder="1"/>
    <xf numFmtId="0" fontId="24" fillId="0" borderId="20" xfId="0" applyFont="1" applyBorder="1"/>
    <xf numFmtId="0" fontId="13" fillId="0" borderId="25" xfId="0" applyFont="1" applyBorder="1"/>
    <xf numFmtId="0" fontId="13" fillId="0" borderId="26" xfId="0" applyFont="1" applyBorder="1"/>
    <xf numFmtId="0" fontId="13" fillId="0" borderId="23" xfId="0" applyFont="1" applyBorder="1"/>
    <xf numFmtId="0" fontId="28" fillId="0" borderId="0" xfId="0" applyFont="1"/>
    <xf numFmtId="0" fontId="27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0" fontId="38" fillId="0" borderId="0" xfId="0" applyFont="1"/>
    <xf numFmtId="0" fontId="6" fillId="3" borderId="0" xfId="0" applyFont="1" applyFill="1"/>
    <xf numFmtId="0" fontId="42" fillId="3" borderId="0" xfId="0" applyFont="1" applyFill="1"/>
    <xf numFmtId="0" fontId="7" fillId="3" borderId="0" xfId="0" applyFont="1" applyFill="1"/>
    <xf numFmtId="0" fontId="30" fillId="3" borderId="0" xfId="0" applyFont="1" applyFill="1"/>
    <xf numFmtId="0" fontId="29" fillId="3" borderId="0" xfId="0" applyFont="1" applyFill="1"/>
    <xf numFmtId="0" fontId="8" fillId="3" borderId="0" xfId="0" applyFont="1" applyFill="1"/>
    <xf numFmtId="0" fontId="43" fillId="4" borderId="0" xfId="0" applyFont="1" applyFill="1"/>
    <xf numFmtId="0" fontId="44" fillId="4" borderId="0" xfId="0" applyFont="1" applyFill="1"/>
    <xf numFmtId="0" fontId="45" fillId="4" borderId="0" xfId="0" applyFont="1" applyFill="1"/>
    <xf numFmtId="0" fontId="45" fillId="3" borderId="0" xfId="0" applyFont="1" applyFill="1"/>
    <xf numFmtId="0" fontId="9" fillId="3" borderId="0" xfId="0" applyFont="1" applyFill="1"/>
    <xf numFmtId="0" fontId="10" fillId="3" borderId="0" xfId="0" applyFont="1" applyFill="1"/>
    <xf numFmtId="0" fontId="0" fillId="3" borderId="0" xfId="0" applyFill="1"/>
    <xf numFmtId="0" fontId="25" fillId="3" borderId="0" xfId="0" applyFont="1" applyFill="1" applyAlignment="1">
      <alignment horizontal="left"/>
    </xf>
    <xf numFmtId="0" fontId="25" fillId="3" borderId="0" xfId="0" applyFont="1" applyFill="1" applyAlignment="1">
      <alignment horizontal="center" wrapText="1"/>
    </xf>
    <xf numFmtId="0" fontId="49" fillId="0" borderId="0" xfId="0" applyFont="1"/>
    <xf numFmtId="0" fontId="50" fillId="0" borderId="0" xfId="0" applyFont="1"/>
    <xf numFmtId="0" fontId="52" fillId="0" borderId="5" xfId="0" applyFont="1" applyBorder="1"/>
    <xf numFmtId="0" fontId="0" fillId="0" borderId="0" xfId="0" applyFill="1"/>
    <xf numFmtId="0" fontId="5" fillId="0" borderId="53" xfId="0" applyFont="1" applyFill="1" applyBorder="1" applyAlignment="1">
      <alignment horizontal="center" vertical="center" wrapText="1"/>
    </xf>
    <xf numFmtId="3" fontId="5" fillId="0" borderId="55" xfId="0" applyNumberFormat="1" applyFont="1" applyBorder="1"/>
    <xf numFmtId="3" fontId="5" fillId="2" borderId="43" xfId="0" applyNumberFormat="1" applyFont="1" applyFill="1" applyBorder="1"/>
    <xf numFmtId="164" fontId="5" fillId="0" borderId="56" xfId="0" applyNumberFormat="1" applyFont="1" applyFill="1" applyBorder="1"/>
    <xf numFmtId="164" fontId="5" fillId="0" borderId="3" xfId="0" applyNumberFormat="1" applyFont="1" applyFill="1" applyBorder="1"/>
    <xf numFmtId="3" fontId="5" fillId="0" borderId="3" xfId="0" applyNumberFormat="1" applyFont="1" applyFill="1" applyBorder="1"/>
    <xf numFmtId="3" fontId="14" fillId="0" borderId="1" xfId="0" applyNumberFormat="1" applyFont="1" applyBorder="1"/>
    <xf numFmtId="3" fontId="14" fillId="2" borderId="1" xfId="0" applyNumberFormat="1" applyFont="1" applyFill="1" applyBorder="1"/>
    <xf numFmtId="164" fontId="14" fillId="0" borderId="57" xfId="0" applyNumberFormat="1" applyFont="1" applyFill="1" applyBorder="1"/>
    <xf numFmtId="0" fontId="13" fillId="0" borderId="15" xfId="0" applyFont="1" applyBorder="1" applyAlignment="1">
      <alignment horizontal="center"/>
    </xf>
    <xf numFmtId="3" fontId="14" fillId="0" borderId="12" xfId="0" applyNumberFormat="1" applyFont="1" applyBorder="1"/>
    <xf numFmtId="3" fontId="14" fillId="2" borderId="12" xfId="0" applyNumberFormat="1" applyFont="1" applyFill="1" applyBorder="1"/>
    <xf numFmtId="164" fontId="14" fillId="0" borderId="53" xfId="0" applyNumberFormat="1" applyFont="1" applyFill="1" applyBorder="1"/>
    <xf numFmtId="3" fontId="14" fillId="0" borderId="46" xfId="0" applyNumberFormat="1" applyFont="1" applyBorder="1"/>
    <xf numFmtId="3" fontId="14" fillId="2" borderId="46" xfId="0" applyNumberFormat="1" applyFont="1" applyFill="1" applyBorder="1"/>
    <xf numFmtId="164" fontId="14" fillId="0" borderId="47" xfId="0" applyNumberFormat="1" applyFont="1" applyFill="1" applyBorder="1"/>
    <xf numFmtId="3" fontId="14" fillId="0" borderId="51" xfId="0" applyNumberFormat="1" applyFont="1" applyBorder="1"/>
    <xf numFmtId="3" fontId="14" fillId="2" borderId="51" xfId="0" applyNumberFormat="1" applyFont="1" applyFill="1" applyBorder="1"/>
    <xf numFmtId="164" fontId="14" fillId="0" borderId="60" xfId="0" applyNumberFormat="1" applyFont="1" applyFill="1" applyBorder="1"/>
    <xf numFmtId="3" fontId="5" fillId="0" borderId="12" xfId="0" applyNumberFormat="1" applyFont="1" applyBorder="1"/>
    <xf numFmtId="3" fontId="5" fillId="2" borderId="12" xfId="0" applyNumberFormat="1" applyFont="1" applyFill="1" applyBorder="1"/>
    <xf numFmtId="164" fontId="5" fillId="0" borderId="53" xfId="0" applyNumberFormat="1" applyFont="1" applyFill="1" applyBorder="1"/>
    <xf numFmtId="164" fontId="5" fillId="0" borderId="49" xfId="0" applyNumberFormat="1" applyFont="1" applyFill="1" applyBorder="1"/>
    <xf numFmtId="164" fontId="14" fillId="0" borderId="61" xfId="0" applyNumberFormat="1" applyFont="1" applyFill="1" applyBorder="1"/>
    <xf numFmtId="3" fontId="5" fillId="0" borderId="46" xfId="0" applyNumberFormat="1" applyFont="1" applyBorder="1"/>
    <xf numFmtId="3" fontId="5" fillId="2" borderId="46" xfId="0" applyNumberFormat="1" applyFont="1" applyFill="1" applyBorder="1"/>
    <xf numFmtId="164" fontId="5" fillId="0" borderId="47" xfId="0" applyNumberFormat="1" applyFont="1" applyFill="1" applyBorder="1"/>
    <xf numFmtId="164" fontId="5" fillId="0" borderId="61" xfId="0" applyNumberFormat="1" applyFont="1" applyFill="1" applyBorder="1"/>
    <xf numFmtId="3" fontId="14" fillId="0" borderId="48" xfId="0" applyNumberFormat="1" applyFont="1" applyBorder="1"/>
    <xf numFmtId="3" fontId="14" fillId="2" borderId="48" xfId="0" applyNumberFormat="1" applyFont="1" applyFill="1" applyBorder="1"/>
    <xf numFmtId="3" fontId="14" fillId="0" borderId="3" xfId="0" applyNumberFormat="1" applyFont="1" applyFill="1" applyBorder="1"/>
    <xf numFmtId="164" fontId="14" fillId="0" borderId="3" xfId="0" applyNumberFormat="1" applyFont="1" applyFill="1" applyBorder="1"/>
    <xf numFmtId="3" fontId="14" fillId="0" borderId="52" xfId="0" applyNumberFormat="1" applyFont="1" applyBorder="1"/>
    <xf numFmtId="3" fontId="14" fillId="2" borderId="52" xfId="0" applyNumberFormat="1" applyFont="1" applyFill="1" applyBorder="1"/>
    <xf numFmtId="164" fontId="14" fillId="0" borderId="49" xfId="0" applyNumberFormat="1" applyFont="1" applyFill="1" applyBorder="1"/>
    <xf numFmtId="3" fontId="51" fillId="0" borderId="46" xfId="0" applyNumberFormat="1" applyFont="1" applyBorder="1"/>
    <xf numFmtId="3" fontId="51" fillId="2" borderId="46" xfId="0" applyNumberFormat="1" applyFont="1" applyFill="1" applyBorder="1"/>
    <xf numFmtId="164" fontId="51" fillId="0" borderId="47" xfId="0" applyNumberFormat="1" applyFont="1" applyFill="1" applyBorder="1"/>
    <xf numFmtId="164" fontId="51" fillId="0" borderId="61" xfId="0" applyNumberFormat="1" applyFont="1" applyFill="1" applyBorder="1"/>
    <xf numFmtId="0" fontId="56" fillId="3" borderId="0" xfId="0" applyFont="1" applyFill="1"/>
    <xf numFmtId="0" fontId="34" fillId="0" borderId="0" xfId="0" applyFont="1" applyAlignment="1">
      <alignment vertical="top" wrapText="1"/>
    </xf>
    <xf numFmtId="0" fontId="0" fillId="0" borderId="0" xfId="0"/>
    <xf numFmtId="0" fontId="59" fillId="3" borderId="0" xfId="0" applyFont="1" applyFill="1" applyAlignment="1">
      <alignment horizontal="left"/>
    </xf>
    <xf numFmtId="0" fontId="12" fillId="0" borderId="46" xfId="0" applyFont="1" applyFill="1" applyBorder="1" applyAlignment="1">
      <alignment horizontal="center" vertical="center" wrapText="1"/>
    </xf>
    <xf numFmtId="0" fontId="47" fillId="0" borderId="0" xfId="0" applyFont="1"/>
    <xf numFmtId="0" fontId="4" fillId="0" borderId="0" xfId="51" applyFont="1"/>
    <xf numFmtId="0" fontId="4" fillId="0" borderId="0" xfId="51"/>
    <xf numFmtId="0" fontId="26" fillId="0" borderId="46" xfId="51" applyFont="1" applyBorder="1" applyAlignment="1">
      <alignment horizontal="left"/>
    </xf>
    <xf numFmtId="0" fontId="34" fillId="0" borderId="0" xfId="51" applyFont="1"/>
    <xf numFmtId="0" fontId="27" fillId="0" borderId="0" xfId="51" applyFont="1"/>
    <xf numFmtId="0" fontId="26" fillId="0" borderId="0" xfId="51" applyFont="1"/>
    <xf numFmtId="0" fontId="27" fillId="0" borderId="0" xfId="51" applyFont="1" applyAlignment="1">
      <alignment horizontal="left"/>
    </xf>
    <xf numFmtId="0" fontId="26" fillId="0" borderId="0" xfId="51" applyFont="1" applyAlignment="1">
      <alignment horizontal="left"/>
    </xf>
    <xf numFmtId="0" fontId="27" fillId="0" borderId="16" xfId="51" applyFont="1" applyBorder="1" applyAlignment="1">
      <alignment horizontal="left"/>
    </xf>
    <xf numFmtId="0" fontId="27" fillId="0" borderId="27" xfId="51" applyFont="1" applyBorder="1" applyAlignment="1">
      <alignment horizontal="left"/>
    </xf>
    <xf numFmtId="0" fontId="26" fillId="0" borderId="14" xfId="51" applyFont="1" applyBorder="1" applyAlignment="1">
      <alignment horizontal="left"/>
    </xf>
    <xf numFmtId="0" fontId="26" fillId="0" borderId="28" xfId="51" applyFont="1" applyBorder="1" applyAlignment="1">
      <alignment horizontal="left"/>
    </xf>
    <xf numFmtId="0" fontId="26" fillId="0" borderId="20" xfId="51" applyFont="1" applyBorder="1" applyAlignment="1">
      <alignment horizontal="left"/>
    </xf>
    <xf numFmtId="0" fontId="26" fillId="0" borderId="29" xfId="51" applyFont="1" applyBorder="1" applyAlignment="1">
      <alignment horizontal="left"/>
    </xf>
    <xf numFmtId="0" fontId="26" fillId="0" borderId="22" xfId="51" applyFont="1" applyBorder="1" applyAlignment="1">
      <alignment horizontal="left"/>
    </xf>
    <xf numFmtId="0" fontId="26" fillId="0" borderId="30" xfId="51" applyFont="1" applyBorder="1" applyAlignment="1">
      <alignment horizontal="left"/>
    </xf>
    <xf numFmtId="0" fontId="6" fillId="0" borderId="0" xfId="51" applyFont="1"/>
    <xf numFmtId="49" fontId="88" fillId="0" borderId="0" xfId="51" applyNumberFormat="1" applyFont="1" applyFill="1" applyBorder="1"/>
    <xf numFmtId="0" fontId="89" fillId="0" borderId="0" xfId="51" applyFont="1"/>
    <xf numFmtId="3" fontId="86" fillId="0" borderId="46" xfId="0" applyNumberFormat="1" applyFont="1" applyBorder="1"/>
    <xf numFmtId="3" fontId="86" fillId="0" borderId="12" xfId="0" applyNumberFormat="1" applyFont="1" applyBorder="1"/>
    <xf numFmtId="0" fontId="91" fillId="0" borderId="0" xfId="0" applyFont="1" applyBorder="1" applyAlignment="1">
      <alignment vertical="center" wrapText="1"/>
    </xf>
    <xf numFmtId="0" fontId="12" fillId="0" borderId="20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4" fillId="0" borderId="3" xfId="0" applyFont="1" applyBorder="1"/>
    <xf numFmtId="0" fontId="11" fillId="0" borderId="10" xfId="0" applyFont="1" applyFill="1" applyBorder="1" applyAlignment="1">
      <alignment horizontal="center" vertical="center" wrapText="1"/>
    </xf>
    <xf numFmtId="0" fontId="11" fillId="0" borderId="50" xfId="0" applyFont="1" applyFill="1" applyBorder="1" applyAlignment="1">
      <alignment horizontal="center" vertical="center" wrapText="1"/>
    </xf>
    <xf numFmtId="0" fontId="12" fillId="0" borderId="0" xfId="0" applyFont="1" applyBorder="1" applyAlignment="1">
      <alignment vertical="center" wrapText="1"/>
    </xf>
    <xf numFmtId="0" fontId="119" fillId="0" borderId="0" xfId="104"/>
    <xf numFmtId="0" fontId="121" fillId="5" borderId="0" xfId="104" applyFont="1" applyFill="1"/>
    <xf numFmtId="0" fontId="119" fillId="5" borderId="0" xfId="104" applyFill="1"/>
    <xf numFmtId="0" fontId="118" fillId="4" borderId="0" xfId="104" applyFont="1" applyFill="1"/>
    <xf numFmtId="0" fontId="119" fillId="4" borderId="0" xfId="104" applyFill="1"/>
    <xf numFmtId="0" fontId="125" fillId="4" borderId="0" xfId="104" applyFont="1" applyFill="1"/>
    <xf numFmtId="0" fontId="116" fillId="4" borderId="41" xfId="104" applyFont="1" applyFill="1" applyBorder="1" applyAlignment="1">
      <alignment horizontal="center"/>
    </xf>
    <xf numFmtId="0" fontId="2" fillId="0" borderId="0" xfId="105"/>
    <xf numFmtId="0" fontId="11" fillId="4" borderId="2" xfId="104" applyFont="1" applyFill="1" applyBorder="1"/>
    <xf numFmtId="0" fontId="11" fillId="4" borderId="3" xfId="104" applyFont="1" applyFill="1" applyBorder="1" applyAlignment="1">
      <alignment horizontal="center"/>
    </xf>
    <xf numFmtId="0" fontId="11" fillId="4" borderId="4" xfId="104" applyFont="1" applyFill="1" applyBorder="1" applyAlignment="1">
      <alignment horizontal="center"/>
    </xf>
    <xf numFmtId="0" fontId="16" fillId="4" borderId="27" xfId="104" applyFont="1" applyFill="1" applyBorder="1" applyAlignment="1">
      <alignment horizontal="center"/>
    </xf>
    <xf numFmtId="0" fontId="18" fillId="4" borderId="50" xfId="104" applyFont="1" applyFill="1" applyBorder="1"/>
    <xf numFmtId="2" fontId="18" fillId="4" borderId="41" xfId="104" applyNumberFormat="1" applyFont="1" applyFill="1" applyBorder="1"/>
    <xf numFmtId="2" fontId="18" fillId="4" borderId="3" xfId="104" applyNumberFormat="1" applyFont="1" applyFill="1" applyBorder="1"/>
    <xf numFmtId="2" fontId="18" fillId="4" borderId="42" xfId="104" applyNumberFormat="1" applyFont="1" applyFill="1" applyBorder="1"/>
    <xf numFmtId="2" fontId="18" fillId="4" borderId="65" xfId="104" applyNumberFormat="1" applyFont="1" applyFill="1" applyBorder="1" applyAlignment="1">
      <alignment horizontal="center"/>
    </xf>
    <xf numFmtId="0" fontId="18" fillId="4" borderId="34" xfId="104" applyFont="1" applyFill="1" applyBorder="1"/>
    <xf numFmtId="2" fontId="18" fillId="4" borderId="0" xfId="104" applyNumberFormat="1" applyFont="1" applyFill="1" applyBorder="1"/>
    <xf numFmtId="2" fontId="18" fillId="4" borderId="64" xfId="104" applyNumberFormat="1" applyFont="1" applyFill="1" applyBorder="1"/>
    <xf numFmtId="2" fontId="18" fillId="4" borderId="28" xfId="104" applyNumberFormat="1" applyFont="1" applyFill="1" applyBorder="1" applyAlignment="1">
      <alignment horizontal="center"/>
    </xf>
    <xf numFmtId="2" fontId="18" fillId="4" borderId="29" xfId="104" applyNumberFormat="1" applyFont="1" applyFill="1" applyBorder="1" applyAlignment="1">
      <alignment horizontal="center"/>
    </xf>
    <xf numFmtId="2" fontId="18" fillId="4" borderId="30" xfId="104" applyNumberFormat="1" applyFont="1" applyFill="1" applyBorder="1" applyAlignment="1">
      <alignment horizontal="center"/>
    </xf>
    <xf numFmtId="0" fontId="18" fillId="4" borderId="2" xfId="104" applyFont="1" applyFill="1" applyBorder="1"/>
    <xf numFmtId="2" fontId="18" fillId="4" borderId="4" xfId="104" applyNumberFormat="1" applyFont="1" applyFill="1" applyBorder="1"/>
    <xf numFmtId="0" fontId="119" fillId="0" borderId="0" xfId="104" applyBorder="1"/>
    <xf numFmtId="0" fontId="119" fillId="4" borderId="0" xfId="104" applyFill="1" applyBorder="1"/>
    <xf numFmtId="2" fontId="18" fillId="4" borderId="65" xfId="104" applyNumberFormat="1" applyFont="1" applyFill="1" applyBorder="1"/>
    <xf numFmtId="2" fontId="18" fillId="4" borderId="0" xfId="104" applyNumberFormat="1" applyFont="1" applyFill="1"/>
    <xf numFmtId="2" fontId="18" fillId="4" borderId="28" xfId="104" applyNumberFormat="1" applyFont="1" applyFill="1" applyBorder="1"/>
    <xf numFmtId="2" fontId="18" fillId="4" borderId="29" xfId="104" applyNumberFormat="1" applyFont="1" applyFill="1" applyBorder="1"/>
    <xf numFmtId="2" fontId="18" fillId="4" borderId="30" xfId="104" applyNumberFormat="1" applyFont="1" applyFill="1" applyBorder="1"/>
    <xf numFmtId="0" fontId="18" fillId="4" borderId="0" xfId="104" applyFont="1" applyFill="1" applyBorder="1"/>
    <xf numFmtId="2" fontId="19" fillId="4" borderId="3" xfId="104" applyNumberFormat="1" applyFont="1" applyFill="1" applyBorder="1"/>
    <xf numFmtId="2" fontId="19" fillId="4" borderId="0" xfId="104" applyNumberFormat="1" applyFont="1" applyFill="1"/>
    <xf numFmtId="2" fontId="19" fillId="4" borderId="41" xfId="104" applyNumberFormat="1" applyFont="1" applyFill="1" applyBorder="1"/>
    <xf numFmtId="164" fontId="16" fillId="4" borderId="0" xfId="104" applyNumberFormat="1" applyFont="1" applyFill="1" applyBorder="1" applyAlignment="1">
      <alignment horizontal="center"/>
    </xf>
    <xf numFmtId="2" fontId="103" fillId="4" borderId="0" xfId="104" applyNumberFormat="1" applyFont="1" applyFill="1" applyBorder="1"/>
    <xf numFmtId="2" fontId="4" fillId="4" borderId="0" xfId="104" applyNumberFormat="1" applyFont="1" applyFill="1" applyBorder="1"/>
    <xf numFmtId="2" fontId="19" fillId="4" borderId="0" xfId="104" applyNumberFormat="1" applyFont="1" applyFill="1" applyBorder="1"/>
    <xf numFmtId="2" fontId="18" fillId="4" borderId="0" xfId="104" applyNumberFormat="1" applyFont="1" applyFill="1" applyBorder="1" applyAlignment="1">
      <alignment horizontal="center"/>
    </xf>
    <xf numFmtId="2" fontId="18" fillId="0" borderId="0" xfId="104" applyNumberFormat="1" applyFont="1" applyFill="1" applyBorder="1" applyAlignment="1">
      <alignment horizontal="right"/>
    </xf>
    <xf numFmtId="2" fontId="18" fillId="0" borderId="0" xfId="104" applyNumberFormat="1" applyFont="1" applyFill="1" applyBorder="1"/>
    <xf numFmtId="0" fontId="11" fillId="4" borderId="32" xfId="104" applyFont="1" applyFill="1" applyBorder="1"/>
    <xf numFmtId="0" fontId="11" fillId="4" borderId="33" xfId="104" applyFont="1" applyFill="1" applyBorder="1" applyAlignment="1">
      <alignment horizontal="center"/>
    </xf>
    <xf numFmtId="0" fontId="11" fillId="4" borderId="9" xfId="104" applyFont="1" applyFill="1" applyBorder="1" applyAlignment="1">
      <alignment horizontal="center"/>
    </xf>
    <xf numFmtId="0" fontId="16" fillId="4" borderId="45" xfId="104" applyFont="1" applyFill="1" applyBorder="1" applyAlignment="1">
      <alignment horizontal="center"/>
    </xf>
    <xf numFmtId="0" fontId="11" fillId="4" borderId="5" xfId="104" applyFont="1" applyFill="1" applyBorder="1"/>
    <xf numFmtId="2" fontId="11" fillId="4" borderId="44" xfId="104" applyNumberFormat="1" applyFont="1" applyFill="1" applyBorder="1"/>
    <xf numFmtId="2" fontId="123" fillId="4" borderId="44" xfId="104" applyNumberFormat="1" applyFont="1" applyFill="1" applyBorder="1"/>
    <xf numFmtId="2" fontId="11" fillId="4" borderId="55" xfId="104" applyNumberFormat="1" applyFont="1" applyFill="1" applyBorder="1"/>
    <xf numFmtId="2" fontId="11" fillId="4" borderId="27" xfId="104" applyNumberFormat="1" applyFont="1" applyFill="1" applyBorder="1"/>
    <xf numFmtId="0" fontId="11" fillId="0" borderId="0" xfId="104" applyFont="1" applyFill="1" applyBorder="1" applyAlignment="1">
      <alignment horizontal="center"/>
    </xf>
    <xf numFmtId="0" fontId="18" fillId="4" borderId="18" xfId="104" applyFont="1" applyFill="1" applyBorder="1"/>
    <xf numFmtId="2" fontId="18" fillId="4" borderId="1" xfId="104" applyNumberFormat="1" applyFont="1" applyFill="1" applyBorder="1"/>
    <xf numFmtId="0" fontId="18" fillId="4" borderId="1" xfId="104" applyFont="1" applyFill="1" applyBorder="1"/>
    <xf numFmtId="2" fontId="18" fillId="4" borderId="7" xfId="104" applyNumberFormat="1" applyFont="1" applyFill="1" applyBorder="1"/>
    <xf numFmtId="0" fontId="18" fillId="4" borderId="32" xfId="104" applyFont="1" applyFill="1" applyBorder="1"/>
    <xf numFmtId="2" fontId="18" fillId="4" borderId="33" xfId="104" applyNumberFormat="1" applyFont="1" applyFill="1" applyBorder="1"/>
    <xf numFmtId="2" fontId="18" fillId="4" borderId="9" xfId="104" applyNumberFormat="1" applyFont="1" applyFill="1" applyBorder="1"/>
    <xf numFmtId="0" fontId="18" fillId="4" borderId="20" xfId="104" applyFont="1" applyFill="1" applyBorder="1"/>
    <xf numFmtId="2" fontId="18" fillId="4" borderId="46" xfId="104" applyNumberFormat="1" applyFont="1" applyFill="1" applyBorder="1"/>
    <xf numFmtId="0" fontId="18" fillId="4" borderId="46" xfId="104" applyFont="1" applyFill="1" applyBorder="1"/>
    <xf numFmtId="0" fontId="18" fillId="4" borderId="22" xfId="104" applyFont="1" applyFill="1" applyBorder="1"/>
    <xf numFmtId="2" fontId="18" fillId="4" borderId="51" xfId="104" applyNumberFormat="1" applyFont="1" applyFill="1" applyBorder="1"/>
    <xf numFmtId="0" fontId="18" fillId="4" borderId="51" xfId="104" applyFont="1" applyFill="1" applyBorder="1"/>
    <xf numFmtId="0" fontId="119" fillId="0" borderId="0" xfId="104" applyFill="1" applyBorder="1"/>
    <xf numFmtId="2" fontId="11" fillId="4" borderId="8" xfId="104" applyNumberFormat="1" applyFont="1" applyFill="1" applyBorder="1"/>
    <xf numFmtId="2" fontId="11" fillId="4" borderId="65" xfId="104" applyNumberFormat="1" applyFont="1" applyFill="1" applyBorder="1"/>
    <xf numFmtId="2" fontId="11" fillId="4" borderId="6" xfId="104" applyNumberFormat="1" applyFont="1" applyFill="1" applyBorder="1"/>
    <xf numFmtId="2" fontId="123" fillId="4" borderId="55" xfId="104" applyNumberFormat="1" applyFont="1" applyFill="1" applyBorder="1"/>
    <xf numFmtId="2" fontId="18" fillId="4" borderId="36" xfId="104" applyNumberFormat="1" applyFont="1" applyFill="1" applyBorder="1" applyAlignment="1">
      <alignment horizontal="center"/>
    </xf>
    <xf numFmtId="164" fontId="119" fillId="0" borderId="0" xfId="104" applyNumberFormat="1"/>
    <xf numFmtId="2" fontId="18" fillId="4" borderId="12" xfId="104" applyNumberFormat="1" applyFont="1" applyFill="1" applyBorder="1"/>
    <xf numFmtId="0" fontId="11" fillId="0" borderId="0" xfId="104" applyFont="1" applyBorder="1" applyAlignment="1">
      <alignment horizontal="center"/>
    </xf>
    <xf numFmtId="0" fontId="16" fillId="0" borderId="0" xfId="104" applyFont="1" applyFill="1" applyBorder="1" applyAlignment="1">
      <alignment horizontal="center"/>
    </xf>
    <xf numFmtId="2" fontId="18" fillId="0" borderId="0" xfId="104" applyNumberFormat="1" applyFont="1" applyBorder="1" applyAlignment="1">
      <alignment horizontal="center"/>
    </xf>
    <xf numFmtId="2" fontId="18" fillId="0" borderId="0" xfId="104" applyNumberFormat="1" applyFont="1" applyFill="1" applyBorder="1" applyAlignment="1">
      <alignment horizontal="center"/>
    </xf>
    <xf numFmtId="0" fontId="18" fillId="4" borderId="41" xfId="104" applyFont="1" applyFill="1" applyBorder="1"/>
    <xf numFmtId="2" fontId="4" fillId="0" borderId="0" xfId="104" applyNumberFormat="1" applyFont="1" applyBorder="1"/>
    <xf numFmtId="2" fontId="11" fillId="4" borderId="16" xfId="104" applyNumberFormat="1" applyFont="1" applyFill="1" applyBorder="1"/>
    <xf numFmtId="2" fontId="119" fillId="0" borderId="0" xfId="104" applyNumberFormat="1" applyBorder="1"/>
    <xf numFmtId="0" fontId="18" fillId="4" borderId="12" xfId="104" applyFont="1" applyFill="1" applyBorder="1"/>
    <xf numFmtId="0" fontId="18" fillId="4" borderId="53" xfId="104" applyFont="1" applyFill="1" applyBorder="1"/>
    <xf numFmtId="0" fontId="18" fillId="4" borderId="31" xfId="104" applyFont="1" applyFill="1" applyBorder="1"/>
    <xf numFmtId="0" fontId="18" fillId="4" borderId="0" xfId="104" applyFont="1" applyFill="1"/>
    <xf numFmtId="0" fontId="18" fillId="4" borderId="47" xfId="104" applyFont="1" applyFill="1" applyBorder="1"/>
    <xf numFmtId="0" fontId="18" fillId="4" borderId="76" xfId="104" applyFont="1" applyFill="1" applyBorder="1"/>
    <xf numFmtId="0" fontId="18" fillId="4" borderId="60" xfId="104" applyFont="1" applyFill="1" applyBorder="1"/>
    <xf numFmtId="0" fontId="18" fillId="4" borderId="77" xfId="104" applyFont="1" applyFill="1" applyBorder="1"/>
    <xf numFmtId="0" fontId="118" fillId="4" borderId="0" xfId="104" applyFont="1" applyFill="1" applyAlignment="1">
      <alignment horizontal="center"/>
    </xf>
    <xf numFmtId="0" fontId="18" fillId="0" borderId="0" xfId="104" applyFont="1" applyFill="1" applyBorder="1"/>
    <xf numFmtId="2" fontId="4" fillId="0" borderId="0" xfId="104" applyNumberFormat="1" applyFont="1" applyFill="1" applyBorder="1"/>
    <xf numFmtId="0" fontId="119" fillId="0" borderId="0" xfId="104" applyFill="1"/>
    <xf numFmtId="2" fontId="11" fillId="4" borderId="45" xfId="104" applyNumberFormat="1" applyFont="1" applyFill="1" applyBorder="1"/>
    <xf numFmtId="2" fontId="11" fillId="4" borderId="36" xfId="104" applyNumberFormat="1" applyFont="1" applyFill="1" applyBorder="1" applyAlignment="1">
      <alignment horizontal="center"/>
    </xf>
    <xf numFmtId="2" fontId="11" fillId="4" borderId="5" xfId="104" applyNumberFormat="1" applyFont="1" applyFill="1" applyBorder="1"/>
    <xf numFmtId="2" fontId="18" fillId="4" borderId="18" xfId="104" applyNumberFormat="1" applyFont="1" applyFill="1" applyBorder="1"/>
    <xf numFmtId="2" fontId="18" fillId="4" borderId="16" xfId="104" applyNumberFormat="1" applyFont="1" applyFill="1" applyBorder="1"/>
    <xf numFmtId="2" fontId="18" fillId="4" borderId="27" xfId="104" applyNumberFormat="1" applyFont="1" applyFill="1" applyBorder="1"/>
    <xf numFmtId="2" fontId="18" fillId="4" borderId="1" xfId="104" applyNumberFormat="1" applyFont="1" applyFill="1" applyBorder="1" applyAlignment="1">
      <alignment horizontal="center"/>
    </xf>
    <xf numFmtId="2" fontId="19" fillId="4" borderId="1" xfId="104" applyNumberFormat="1" applyFont="1" applyFill="1" applyBorder="1"/>
    <xf numFmtId="2" fontId="18" fillId="4" borderId="20" xfId="104" applyNumberFormat="1" applyFont="1" applyFill="1" applyBorder="1" applyAlignment="1">
      <alignment horizontal="right"/>
    </xf>
    <xf numFmtId="2" fontId="18" fillId="4" borderId="14" xfId="104" applyNumberFormat="1" applyFont="1" applyFill="1" applyBorder="1"/>
    <xf numFmtId="2" fontId="18" fillId="4" borderId="81" xfId="104" applyNumberFormat="1" applyFont="1" applyFill="1" applyBorder="1" applyAlignment="1">
      <alignment horizontal="center"/>
    </xf>
    <xf numFmtId="164" fontId="119" fillId="0" borderId="0" xfId="104" applyNumberFormat="1" applyAlignment="1">
      <alignment horizontal="right"/>
    </xf>
    <xf numFmtId="2" fontId="18" fillId="4" borderId="20" xfId="104" applyNumberFormat="1" applyFont="1" applyFill="1" applyBorder="1"/>
    <xf numFmtId="2" fontId="18" fillId="4" borderId="79" xfId="104" applyNumberFormat="1" applyFont="1" applyFill="1" applyBorder="1"/>
    <xf numFmtId="2" fontId="18" fillId="4" borderId="22" xfId="104" applyNumberFormat="1" applyFont="1" applyFill="1" applyBorder="1"/>
    <xf numFmtId="2" fontId="18" fillId="4" borderId="80" xfId="104" applyNumberFormat="1" applyFont="1" applyFill="1" applyBorder="1"/>
    <xf numFmtId="0" fontId="18" fillId="0" borderId="10" xfId="104" applyFont="1" applyFill="1" applyBorder="1"/>
    <xf numFmtId="2" fontId="18" fillId="4" borderId="1" xfId="104" applyNumberFormat="1" applyFont="1" applyFill="1" applyBorder="1" applyAlignment="1">
      <alignment horizontal="right"/>
    </xf>
    <xf numFmtId="2" fontId="11" fillId="4" borderId="7" xfId="104" applyNumberFormat="1" applyFont="1" applyFill="1" applyBorder="1"/>
    <xf numFmtId="2" fontId="18" fillId="4" borderId="46" xfId="104" applyNumberFormat="1" applyFont="1" applyFill="1" applyBorder="1" applyAlignment="1">
      <alignment horizontal="center"/>
    </xf>
    <xf numFmtId="2" fontId="18" fillId="4" borderId="51" xfId="104" applyNumberFormat="1" applyFont="1" applyFill="1" applyBorder="1" applyAlignment="1">
      <alignment horizontal="center"/>
    </xf>
    <xf numFmtId="0" fontId="11" fillId="4" borderId="16" xfId="104" applyFont="1" applyFill="1" applyBorder="1"/>
    <xf numFmtId="2" fontId="11" fillId="4" borderId="55" xfId="104" applyNumberFormat="1" applyFont="1" applyFill="1" applyBorder="1" applyAlignment="1">
      <alignment horizontal="center"/>
    </xf>
    <xf numFmtId="2" fontId="18" fillId="4" borderId="55" xfId="104" applyNumberFormat="1" applyFont="1" applyFill="1" applyBorder="1"/>
    <xf numFmtId="0" fontId="18" fillId="4" borderId="14" xfId="104" applyFont="1" applyFill="1" applyBorder="1"/>
    <xf numFmtId="2" fontId="18" fillId="4" borderId="12" xfId="104" applyNumberFormat="1" applyFont="1" applyFill="1" applyBorder="1" applyAlignment="1">
      <alignment horizontal="center"/>
    </xf>
    <xf numFmtId="2" fontId="18" fillId="4" borderId="12" xfId="104" applyNumberFormat="1" applyFont="1" applyFill="1" applyBorder="1" applyAlignment="1">
      <alignment horizontal="right"/>
    </xf>
    <xf numFmtId="2" fontId="19" fillId="4" borderId="12" xfId="104" applyNumberFormat="1" applyFont="1" applyFill="1" applyBorder="1"/>
    <xf numFmtId="2" fontId="11" fillId="4" borderId="28" xfId="104" applyNumberFormat="1" applyFont="1" applyFill="1" applyBorder="1"/>
    <xf numFmtId="2" fontId="18" fillId="4" borderId="14" xfId="104" applyNumberFormat="1" applyFont="1" applyFill="1" applyBorder="1" applyAlignment="1">
      <alignment horizontal="right"/>
    </xf>
    <xf numFmtId="0" fontId="126" fillId="37" borderId="0" xfId="104" applyFont="1" applyFill="1"/>
    <xf numFmtId="0" fontId="119" fillId="37" borderId="0" xfId="104" applyFill="1"/>
    <xf numFmtId="2" fontId="4" fillId="37" borderId="0" xfId="104" applyNumberFormat="1" applyFont="1" applyFill="1" applyBorder="1"/>
    <xf numFmtId="0" fontId="18" fillId="37" borderId="0" xfId="104" applyFont="1" applyFill="1" applyBorder="1"/>
    <xf numFmtId="2" fontId="18" fillId="37" borderId="0" xfId="104" applyNumberFormat="1" applyFont="1" applyFill="1" applyBorder="1"/>
    <xf numFmtId="2" fontId="19" fillId="37" borderId="0" xfId="104" applyNumberFormat="1" applyFont="1" applyFill="1" applyBorder="1"/>
    <xf numFmtId="0" fontId="125" fillId="37" borderId="0" xfId="104" applyFont="1" applyFill="1"/>
    <xf numFmtId="0" fontId="118" fillId="37" borderId="0" xfId="104" applyFont="1" applyFill="1"/>
    <xf numFmtId="0" fontId="119" fillId="37" borderId="0" xfId="104" applyFill="1" applyBorder="1"/>
    <xf numFmtId="0" fontId="116" fillId="37" borderId="41" xfId="104" applyFont="1" applyFill="1" applyBorder="1" applyAlignment="1">
      <alignment horizontal="center"/>
    </xf>
    <xf numFmtId="2" fontId="16" fillId="0" borderId="0" xfId="104" applyNumberFormat="1" applyFont="1" applyBorder="1" applyAlignment="1">
      <alignment horizontal="center"/>
    </xf>
    <xf numFmtId="0" fontId="11" fillId="37" borderId="32" xfId="104" applyFont="1" applyFill="1" applyBorder="1"/>
    <xf numFmtId="0" fontId="11" fillId="37" borderId="33" xfId="104" applyFont="1" applyFill="1" applyBorder="1" applyAlignment="1">
      <alignment horizontal="center"/>
    </xf>
    <xf numFmtId="0" fontId="11" fillId="37" borderId="9" xfId="104" applyFont="1" applyFill="1" applyBorder="1" applyAlignment="1">
      <alignment horizontal="center"/>
    </xf>
    <xf numFmtId="0" fontId="11" fillId="37" borderId="2" xfId="104" applyFont="1" applyFill="1" applyBorder="1"/>
    <xf numFmtId="0" fontId="11" fillId="37" borderId="3" xfId="104" applyFont="1" applyFill="1" applyBorder="1" applyAlignment="1">
      <alignment horizontal="center"/>
    </xf>
    <xf numFmtId="0" fontId="11" fillId="37" borderId="4" xfId="104" applyFont="1" applyFill="1" applyBorder="1" applyAlignment="1">
      <alignment horizontal="center"/>
    </xf>
    <xf numFmtId="0" fontId="16" fillId="37" borderId="27" xfId="104" applyFont="1" applyFill="1" applyBorder="1" applyAlignment="1">
      <alignment horizontal="center"/>
    </xf>
    <xf numFmtId="0" fontId="18" fillId="37" borderId="2" xfId="104" applyFont="1" applyFill="1" applyBorder="1"/>
    <xf numFmtId="2" fontId="18" fillId="37" borderId="3" xfId="104" applyNumberFormat="1" applyFont="1" applyFill="1" applyBorder="1"/>
    <xf numFmtId="2" fontId="18" fillId="37" borderId="4" xfId="104" applyNumberFormat="1" applyFont="1" applyFill="1" applyBorder="1"/>
    <xf numFmtId="0" fontId="18" fillId="37" borderId="34" xfId="104" applyFont="1" applyFill="1" applyBorder="1"/>
    <xf numFmtId="2" fontId="18" fillId="37" borderId="33" xfId="104" applyNumberFormat="1" applyFont="1" applyFill="1" applyBorder="1"/>
    <xf numFmtId="2" fontId="18" fillId="37" borderId="9" xfId="104" applyNumberFormat="1" applyFont="1" applyFill="1" applyBorder="1"/>
    <xf numFmtId="0" fontId="18" fillId="37" borderId="50" xfId="104" applyFont="1" applyFill="1" applyBorder="1"/>
    <xf numFmtId="2" fontId="18" fillId="37" borderId="64" xfId="104" applyNumberFormat="1" applyFont="1" applyFill="1" applyBorder="1"/>
    <xf numFmtId="2" fontId="103" fillId="37" borderId="0" xfId="104" applyNumberFormat="1" applyFont="1" applyFill="1" applyBorder="1"/>
    <xf numFmtId="0" fontId="18" fillId="37" borderId="32" xfId="104" applyFont="1" applyFill="1" applyBorder="1"/>
    <xf numFmtId="2" fontId="18" fillId="37" borderId="41" xfId="104" applyNumberFormat="1" applyFont="1" applyFill="1" applyBorder="1"/>
    <xf numFmtId="2" fontId="18" fillId="37" borderId="42" xfId="104" applyNumberFormat="1" applyFont="1" applyFill="1" applyBorder="1"/>
    <xf numFmtId="0" fontId="128" fillId="0" borderId="0" xfId="104" applyFont="1" applyFill="1" applyBorder="1" applyAlignment="1">
      <alignment horizontal="left" vertical="center"/>
    </xf>
    <xf numFmtId="0" fontId="119" fillId="0" borderId="0" xfId="104" applyBorder="1" applyAlignment="1"/>
    <xf numFmtId="0" fontId="16" fillId="37" borderId="78" xfId="104" applyFont="1" applyFill="1" applyBorder="1" applyAlignment="1">
      <alignment horizontal="center"/>
    </xf>
    <xf numFmtId="0" fontId="40" fillId="0" borderId="0" xfId="104" applyFont="1" applyFill="1" applyBorder="1"/>
    <xf numFmtId="2" fontId="119" fillId="0" borderId="0" xfId="104" applyNumberFormat="1"/>
    <xf numFmtId="170" fontId="40" fillId="0" borderId="0" xfId="104" applyNumberFormat="1" applyFont="1" applyFill="1" applyBorder="1"/>
    <xf numFmtId="2" fontId="18" fillId="0" borderId="0" xfId="104" applyNumberFormat="1" applyFont="1"/>
    <xf numFmtId="2" fontId="16" fillId="37" borderId="0" xfId="104" applyNumberFormat="1" applyFont="1" applyFill="1" applyBorder="1" applyAlignment="1">
      <alignment horizontal="center"/>
    </xf>
    <xf numFmtId="164" fontId="16" fillId="37" borderId="0" xfId="104" applyNumberFormat="1" applyFont="1" applyFill="1" applyBorder="1" applyAlignment="1">
      <alignment horizontal="center"/>
    </xf>
    <xf numFmtId="164" fontId="18" fillId="0" borderId="0" xfId="104" applyNumberFormat="1" applyFont="1" applyFill="1" applyBorder="1"/>
    <xf numFmtId="0" fontId="129" fillId="0" borderId="0" xfId="104" applyFont="1" applyFill="1" applyBorder="1" applyAlignment="1"/>
    <xf numFmtId="170" fontId="129" fillId="0" borderId="0" xfId="104" applyNumberFormat="1" applyFont="1" applyFill="1" applyBorder="1" applyAlignment="1"/>
    <xf numFmtId="0" fontId="130" fillId="0" borderId="0" xfId="104" applyFont="1" applyFill="1"/>
    <xf numFmtId="0" fontId="119" fillId="0" borderId="0" xfId="104" applyFill="1" applyBorder="1" applyAlignment="1"/>
    <xf numFmtId="2" fontId="18" fillId="37" borderId="2" xfId="104" applyNumberFormat="1" applyFont="1" applyFill="1" applyBorder="1"/>
    <xf numFmtId="2" fontId="18" fillId="37" borderId="34" xfId="104" applyNumberFormat="1" applyFont="1" applyFill="1" applyBorder="1" applyAlignment="1">
      <alignment horizontal="right"/>
    </xf>
    <xf numFmtId="2" fontId="18" fillId="37" borderId="0" xfId="104" applyNumberFormat="1" applyFont="1" applyFill="1" applyBorder="1" applyAlignment="1">
      <alignment horizontal="right"/>
    </xf>
    <xf numFmtId="2" fontId="18" fillId="37" borderId="34" xfId="104" applyNumberFormat="1" applyFont="1" applyFill="1" applyBorder="1"/>
    <xf numFmtId="2" fontId="18" fillId="37" borderId="50" xfId="104" applyNumberFormat="1" applyFont="1" applyFill="1" applyBorder="1"/>
    <xf numFmtId="0" fontId="18" fillId="37" borderId="65" xfId="104" applyFont="1" applyFill="1" applyBorder="1"/>
    <xf numFmtId="164" fontId="131" fillId="0" borderId="0" xfId="104" applyNumberFormat="1" applyFont="1" applyFill="1" applyBorder="1"/>
    <xf numFmtId="170" fontId="131" fillId="0" borderId="0" xfId="104" applyNumberFormat="1" applyFont="1" applyFill="1" applyBorder="1"/>
    <xf numFmtId="0" fontId="119" fillId="37" borderId="49" xfId="104" applyFill="1" applyBorder="1"/>
    <xf numFmtId="2" fontId="18" fillId="37" borderId="32" xfId="104" applyNumberFormat="1" applyFont="1" applyFill="1" applyBorder="1"/>
    <xf numFmtId="2" fontId="18" fillId="37" borderId="36" xfId="104" applyNumberFormat="1" applyFont="1" applyFill="1" applyBorder="1"/>
    <xf numFmtId="170" fontId="124" fillId="0" borderId="0" xfId="104" applyNumberFormat="1" applyFont="1" applyFill="1" applyBorder="1"/>
    <xf numFmtId="0" fontId="18" fillId="37" borderId="49" xfId="104" applyFont="1" applyFill="1" applyBorder="1"/>
    <xf numFmtId="2" fontId="18" fillId="37" borderId="38" xfId="104" applyNumberFormat="1" applyFont="1" applyFill="1" applyBorder="1"/>
    <xf numFmtId="0" fontId="18" fillId="37" borderId="53" xfId="104" applyFont="1" applyFill="1" applyBorder="1"/>
    <xf numFmtId="2" fontId="18" fillId="37" borderId="40" xfId="104" applyNumberFormat="1" applyFont="1" applyFill="1" applyBorder="1"/>
    <xf numFmtId="0" fontId="16" fillId="37" borderId="45" xfId="104" applyFont="1" applyFill="1" applyBorder="1" applyAlignment="1">
      <alignment horizontal="center"/>
    </xf>
    <xf numFmtId="2" fontId="18" fillId="37" borderId="16" xfId="104" applyNumberFormat="1" applyFont="1" applyFill="1" applyBorder="1"/>
    <xf numFmtId="2" fontId="18" fillId="37" borderId="55" xfId="104" applyNumberFormat="1" applyFont="1" applyFill="1" applyBorder="1"/>
    <xf numFmtId="2" fontId="18" fillId="37" borderId="27" xfId="104" applyNumberFormat="1" applyFont="1" applyFill="1" applyBorder="1"/>
    <xf numFmtId="2" fontId="18" fillId="37" borderId="65" xfId="104" applyNumberFormat="1" applyFont="1" applyFill="1" applyBorder="1"/>
    <xf numFmtId="2" fontId="18" fillId="37" borderId="14" xfId="104" applyNumberFormat="1" applyFont="1" applyFill="1" applyBorder="1"/>
    <xf numFmtId="2" fontId="18" fillId="37" borderId="12" xfId="104" applyNumberFormat="1" applyFont="1" applyFill="1" applyBorder="1"/>
    <xf numFmtId="2" fontId="18" fillId="37" borderId="28" xfId="104" applyNumberFormat="1" applyFont="1" applyFill="1" applyBorder="1"/>
    <xf numFmtId="0" fontId="18" fillId="37" borderId="18" xfId="104" applyFont="1" applyFill="1" applyBorder="1"/>
    <xf numFmtId="0" fontId="18" fillId="37" borderId="78" xfId="104" applyFont="1" applyFill="1" applyBorder="1"/>
    <xf numFmtId="2" fontId="18" fillId="37" borderId="15" xfId="104" applyNumberFormat="1" applyFont="1" applyFill="1" applyBorder="1"/>
    <xf numFmtId="2" fontId="18" fillId="37" borderId="13" xfId="104" applyNumberFormat="1" applyFont="1" applyFill="1" applyBorder="1"/>
    <xf numFmtId="2" fontId="18" fillId="37" borderId="20" xfId="104" applyNumberFormat="1" applyFont="1" applyFill="1" applyBorder="1"/>
    <xf numFmtId="2" fontId="18" fillId="37" borderId="46" xfId="104" applyNumberFormat="1" applyFont="1" applyFill="1" applyBorder="1"/>
    <xf numFmtId="2" fontId="18" fillId="37" borderId="29" xfId="104" applyNumberFormat="1" applyFont="1" applyFill="1" applyBorder="1"/>
    <xf numFmtId="0" fontId="18" fillId="37" borderId="20" xfId="104" applyFont="1" applyFill="1" applyBorder="1"/>
    <xf numFmtId="0" fontId="18" fillId="37" borderId="79" xfId="104" applyFont="1" applyFill="1" applyBorder="1"/>
    <xf numFmtId="2" fontId="18" fillId="37" borderId="21" xfId="104" applyNumberFormat="1" applyFont="1" applyFill="1" applyBorder="1"/>
    <xf numFmtId="2" fontId="18" fillId="37" borderId="58" xfId="104" applyNumberFormat="1" applyFont="1" applyFill="1" applyBorder="1"/>
    <xf numFmtId="2" fontId="18" fillId="37" borderId="22" xfId="104" applyNumberFormat="1" applyFont="1" applyFill="1" applyBorder="1"/>
    <xf numFmtId="2" fontId="18" fillId="37" borderId="51" xfId="104" applyNumberFormat="1" applyFont="1" applyFill="1" applyBorder="1"/>
    <xf numFmtId="2" fontId="18" fillId="37" borderId="30" xfId="104" applyNumberFormat="1" applyFont="1" applyFill="1" applyBorder="1"/>
    <xf numFmtId="0" fontId="18" fillId="37" borderId="22" xfId="104" applyFont="1" applyFill="1" applyBorder="1"/>
    <xf numFmtId="0" fontId="18" fillId="37" borderId="80" xfId="104" applyFont="1" applyFill="1" applyBorder="1"/>
    <xf numFmtId="2" fontId="18" fillId="37" borderId="23" xfId="104" applyNumberFormat="1" applyFont="1" applyFill="1" applyBorder="1"/>
    <xf numFmtId="2" fontId="18" fillId="37" borderId="59" xfId="104" applyNumberFormat="1" applyFont="1" applyFill="1" applyBorder="1"/>
    <xf numFmtId="0" fontId="126" fillId="0" borderId="0" xfId="104" applyFont="1" applyFill="1"/>
    <xf numFmtId="0" fontId="132" fillId="0" borderId="0" xfId="104" applyFont="1" applyFill="1"/>
    <xf numFmtId="1" fontId="120" fillId="2" borderId="0" xfId="104" applyNumberFormat="1" applyFont="1" applyFill="1" applyBorder="1"/>
    <xf numFmtId="0" fontId="18" fillId="2" borderId="0" xfId="104" applyFont="1" applyFill="1"/>
    <xf numFmtId="164" fontId="18" fillId="2" borderId="0" xfId="104" applyNumberFormat="1" applyFont="1" applyFill="1" applyBorder="1"/>
    <xf numFmtId="0" fontId="132" fillId="2" borderId="0" xfId="104" applyFont="1" applyFill="1"/>
    <xf numFmtId="0" fontId="119" fillId="2" borderId="0" xfId="104" applyFill="1"/>
    <xf numFmtId="0" fontId="118" fillId="2" borderId="0" xfId="104" applyFont="1" applyFill="1"/>
    <xf numFmtId="0" fontId="116" fillId="2" borderId="41" xfId="104" applyFont="1" applyFill="1" applyBorder="1" applyAlignment="1">
      <alignment horizontal="center"/>
    </xf>
    <xf numFmtId="0" fontId="18" fillId="2" borderId="16" xfId="104" applyFont="1" applyFill="1" applyBorder="1" applyAlignment="1">
      <alignment horizontal="center"/>
    </xf>
    <xf numFmtId="0" fontId="11" fillId="2" borderId="55" xfId="104" applyFont="1" applyFill="1" applyBorder="1" applyAlignment="1">
      <alignment horizontal="center"/>
    </xf>
    <xf numFmtId="0" fontId="11" fillId="2" borderId="27" xfId="104" applyFont="1" applyFill="1" applyBorder="1" applyAlignment="1">
      <alignment horizontal="center"/>
    </xf>
    <xf numFmtId="0" fontId="11" fillId="2" borderId="2" xfId="104" applyFont="1" applyFill="1" applyBorder="1"/>
    <xf numFmtId="0" fontId="11" fillId="2" borderId="3" xfId="104" applyFont="1" applyFill="1" applyBorder="1" applyAlignment="1">
      <alignment horizontal="center"/>
    </xf>
    <xf numFmtId="0" fontId="11" fillId="2" borderId="4" xfId="104" applyFont="1" applyFill="1" applyBorder="1" applyAlignment="1">
      <alignment horizontal="center"/>
    </xf>
    <xf numFmtId="0" fontId="16" fillId="2" borderId="27" xfId="104" applyFont="1" applyFill="1" applyBorder="1" applyAlignment="1">
      <alignment horizontal="center"/>
    </xf>
    <xf numFmtId="0" fontId="16" fillId="2" borderId="14" xfId="104" applyFont="1" applyFill="1" applyBorder="1"/>
    <xf numFmtId="2" fontId="16" fillId="2" borderId="12" xfId="104" applyNumberFormat="1" applyFont="1" applyFill="1" applyBorder="1" applyAlignment="1">
      <alignment horizontal="center"/>
    </xf>
    <xf numFmtId="2" fontId="11" fillId="2" borderId="12" xfId="104" applyNumberFormat="1" applyFont="1" applyFill="1" applyBorder="1" applyAlignment="1">
      <alignment horizontal="center"/>
    </xf>
    <xf numFmtId="2" fontId="16" fillId="2" borderId="28" xfId="104" applyNumberFormat="1" applyFont="1" applyFill="1" applyBorder="1" applyAlignment="1">
      <alignment horizontal="center"/>
    </xf>
    <xf numFmtId="0" fontId="18" fillId="2" borderId="50" xfId="104" applyFont="1" applyFill="1" applyBorder="1"/>
    <xf numFmtId="2" fontId="18" fillId="2" borderId="55" xfId="104" applyNumberFormat="1" applyFont="1" applyFill="1" applyBorder="1" applyAlignment="1">
      <alignment horizontal="center"/>
    </xf>
    <xf numFmtId="2" fontId="18" fillId="2" borderId="27" xfId="104" applyNumberFormat="1" applyFont="1" applyFill="1" applyBorder="1" applyAlignment="1">
      <alignment horizontal="center"/>
    </xf>
    <xf numFmtId="0" fontId="18" fillId="2" borderId="20" xfId="104" applyFont="1" applyFill="1" applyBorder="1"/>
    <xf numFmtId="2" fontId="18" fillId="2" borderId="46" xfId="104" applyNumberFormat="1" applyFont="1" applyFill="1" applyBorder="1" applyAlignment="1">
      <alignment horizontal="center"/>
    </xf>
    <xf numFmtId="2" fontId="18" fillId="2" borderId="29" xfId="104" applyNumberFormat="1" applyFont="1" applyFill="1" applyBorder="1" applyAlignment="1">
      <alignment horizontal="center"/>
    </xf>
    <xf numFmtId="0" fontId="18" fillId="2" borderId="34" xfId="104" applyFont="1" applyFill="1" applyBorder="1"/>
    <xf numFmtId="2" fontId="18" fillId="2" borderId="12" xfId="104" applyNumberFormat="1" applyFont="1" applyFill="1" applyBorder="1" applyAlignment="1">
      <alignment horizontal="center"/>
    </xf>
    <xf numFmtId="2" fontId="18" fillId="2" borderId="28" xfId="104" applyNumberFormat="1" applyFont="1" applyFill="1" applyBorder="1" applyAlignment="1">
      <alignment horizontal="center"/>
    </xf>
    <xf numFmtId="2" fontId="16" fillId="2" borderId="29" xfId="104" applyNumberFormat="1" applyFont="1" applyFill="1" applyBorder="1" applyAlignment="1">
      <alignment horizontal="center"/>
    </xf>
    <xf numFmtId="2" fontId="19" fillId="2" borderId="46" xfId="104" applyNumberFormat="1" applyFont="1" applyFill="1" applyBorder="1" applyAlignment="1">
      <alignment horizontal="center"/>
    </xf>
    <xf numFmtId="0" fontId="18" fillId="2" borderId="22" xfId="104" applyFont="1" applyFill="1" applyBorder="1"/>
    <xf numFmtId="2" fontId="18" fillId="2" borderId="51" xfId="104" applyNumberFormat="1" applyFont="1" applyFill="1" applyBorder="1" applyAlignment="1">
      <alignment horizontal="center"/>
    </xf>
    <xf numFmtId="2" fontId="18" fillId="2" borderId="30" xfId="104" applyNumberFormat="1" applyFont="1" applyFill="1" applyBorder="1" applyAlignment="1">
      <alignment horizontal="center"/>
    </xf>
    <xf numFmtId="2" fontId="16" fillId="2" borderId="30" xfId="104" applyNumberFormat="1" applyFont="1" applyFill="1" applyBorder="1" applyAlignment="1">
      <alignment horizontal="center"/>
    </xf>
    <xf numFmtId="0" fontId="119" fillId="2" borderId="0" xfId="104" applyFill="1" applyBorder="1"/>
    <xf numFmtId="2" fontId="18" fillId="2" borderId="0" xfId="104" applyNumberFormat="1" applyFont="1" applyFill="1"/>
    <xf numFmtId="2" fontId="11" fillId="2" borderId="28" xfId="104" applyNumberFormat="1" applyFont="1" applyFill="1" applyBorder="1" applyAlignment="1">
      <alignment horizontal="center"/>
    </xf>
    <xf numFmtId="0" fontId="18" fillId="2" borderId="0" xfId="104" applyFont="1" applyFill="1" applyBorder="1"/>
    <xf numFmtId="2" fontId="18" fillId="2" borderId="0" xfId="104" applyNumberFormat="1" applyFont="1" applyFill="1" applyBorder="1"/>
    <xf numFmtId="0" fontId="11" fillId="2" borderId="33" xfId="104" applyFont="1" applyFill="1" applyBorder="1" applyAlignment="1">
      <alignment horizontal="center"/>
    </xf>
    <xf numFmtId="0" fontId="11" fillId="2" borderId="9" xfId="104" applyFont="1" applyFill="1" applyBorder="1" applyAlignment="1">
      <alignment horizontal="center"/>
    </xf>
    <xf numFmtId="0" fontId="18" fillId="2" borderId="2" xfId="104" applyFont="1" applyFill="1" applyBorder="1"/>
    <xf numFmtId="164" fontId="16" fillId="2" borderId="0" xfId="104" applyNumberFormat="1" applyFont="1" applyFill="1" applyBorder="1" applyAlignment="1">
      <alignment horizontal="center"/>
    </xf>
    <xf numFmtId="0" fontId="11" fillId="2" borderId="32" xfId="104" applyFont="1" applyFill="1" applyBorder="1"/>
    <xf numFmtId="0" fontId="18" fillId="2" borderId="32" xfId="104" applyFont="1" applyFill="1" applyBorder="1"/>
    <xf numFmtId="2" fontId="18" fillId="2" borderId="44" xfId="104" applyNumberFormat="1" applyFont="1" applyFill="1" applyBorder="1" applyAlignment="1">
      <alignment horizontal="center"/>
    </xf>
    <xf numFmtId="2" fontId="18" fillId="2" borderId="45" xfId="104" applyNumberFormat="1" applyFont="1" applyFill="1" applyBorder="1" applyAlignment="1">
      <alignment horizontal="center"/>
    </xf>
    <xf numFmtId="0" fontId="18" fillId="2" borderId="16" xfId="104" applyFont="1" applyFill="1" applyBorder="1"/>
    <xf numFmtId="0" fontId="18" fillId="2" borderId="18" xfId="104" applyFont="1" applyFill="1" applyBorder="1"/>
    <xf numFmtId="2" fontId="18" fillId="2" borderId="1" xfId="104" applyNumberFormat="1" applyFont="1" applyFill="1" applyBorder="1" applyAlignment="1">
      <alignment horizontal="center"/>
    </xf>
    <xf numFmtId="2" fontId="18" fillId="2" borderId="7" xfId="104" applyNumberFormat="1" applyFont="1" applyFill="1" applyBorder="1" applyAlignment="1">
      <alignment horizontal="center"/>
    </xf>
    <xf numFmtId="0" fontId="18" fillId="2" borderId="14" xfId="104" applyFont="1" applyFill="1" applyBorder="1"/>
    <xf numFmtId="2" fontId="18" fillId="2" borderId="0" xfId="104" applyNumberFormat="1" applyFont="1" applyFill="1" applyBorder="1" applyAlignment="1">
      <alignment horizontal="center"/>
    </xf>
    <xf numFmtId="0" fontId="18" fillId="2" borderId="46" xfId="104" applyFont="1" applyFill="1" applyBorder="1"/>
    <xf numFmtId="0" fontId="18" fillId="2" borderId="43" xfId="104" applyFont="1" applyFill="1" applyBorder="1"/>
    <xf numFmtId="0" fontId="18" fillId="2" borderId="55" xfId="104" applyFont="1" applyFill="1" applyBorder="1"/>
    <xf numFmtId="0" fontId="18" fillId="2" borderId="12" xfId="104" applyFont="1" applyFill="1" applyBorder="1"/>
    <xf numFmtId="0" fontId="18" fillId="2" borderId="51" xfId="104" applyFont="1" applyFill="1" applyBorder="1"/>
    <xf numFmtId="2" fontId="18" fillId="2" borderId="18" xfId="104" applyNumberFormat="1" applyFont="1" applyFill="1" applyBorder="1" applyAlignment="1">
      <alignment horizontal="center"/>
    </xf>
    <xf numFmtId="0" fontId="18" fillId="2" borderId="78" xfId="104" applyFont="1" applyFill="1" applyBorder="1"/>
    <xf numFmtId="2" fontId="18" fillId="2" borderId="21" xfId="104" applyNumberFormat="1" applyFont="1" applyFill="1" applyBorder="1" applyAlignment="1">
      <alignment horizontal="center"/>
    </xf>
    <xf numFmtId="2" fontId="18" fillId="2" borderId="20" xfId="104" applyNumberFormat="1" applyFont="1" applyFill="1" applyBorder="1" applyAlignment="1">
      <alignment horizontal="center"/>
    </xf>
    <xf numFmtId="0" fontId="18" fillId="2" borderId="79" xfId="104" applyFont="1" applyFill="1" applyBorder="1"/>
    <xf numFmtId="0" fontId="18" fillId="2" borderId="80" xfId="104" applyFont="1" applyFill="1" applyBorder="1"/>
    <xf numFmtId="2" fontId="18" fillId="2" borderId="23" xfId="104" applyNumberFormat="1" applyFont="1" applyFill="1" applyBorder="1" applyAlignment="1">
      <alignment horizontal="center"/>
    </xf>
    <xf numFmtId="0" fontId="4" fillId="0" borderId="0" xfId="104" applyFont="1"/>
    <xf numFmtId="2" fontId="18" fillId="2" borderId="16" xfId="104" applyNumberFormat="1" applyFont="1" applyFill="1" applyBorder="1" applyAlignment="1">
      <alignment horizontal="center"/>
    </xf>
    <xf numFmtId="2" fontId="18" fillId="2" borderId="16" xfId="104" applyNumberFormat="1" applyFont="1" applyFill="1" applyBorder="1" applyAlignment="1" applyProtection="1">
      <alignment horizontal="center"/>
    </xf>
    <xf numFmtId="2" fontId="18" fillId="2" borderId="65" xfId="104" applyNumberFormat="1" applyFont="1" applyFill="1" applyBorder="1" applyAlignment="1">
      <alignment horizontal="center"/>
    </xf>
    <xf numFmtId="2" fontId="18" fillId="2" borderId="15" xfId="104" applyNumberFormat="1" applyFont="1" applyFill="1" applyBorder="1" applyAlignment="1">
      <alignment horizontal="center"/>
    </xf>
    <xf numFmtId="2" fontId="18" fillId="2" borderId="14" xfId="104" applyNumberFormat="1" applyFont="1" applyFill="1" applyBorder="1" applyAlignment="1">
      <alignment horizontal="center"/>
    </xf>
    <xf numFmtId="2" fontId="18" fillId="2" borderId="14" xfId="104" applyNumberFormat="1" applyFont="1" applyFill="1" applyBorder="1" applyAlignment="1" applyProtection="1">
      <alignment horizontal="center"/>
    </xf>
    <xf numFmtId="2" fontId="18" fillId="2" borderId="20" xfId="104" applyNumberFormat="1" applyFont="1" applyFill="1" applyBorder="1" applyAlignment="1" applyProtection="1">
      <alignment horizontal="center"/>
    </xf>
    <xf numFmtId="2" fontId="18" fillId="2" borderId="22" xfId="104" applyNumberFormat="1" applyFont="1" applyFill="1" applyBorder="1" applyAlignment="1">
      <alignment horizontal="center"/>
    </xf>
    <xf numFmtId="2" fontId="18" fillId="2" borderId="22" xfId="104" applyNumberFormat="1" applyFont="1" applyFill="1" applyBorder="1" applyAlignment="1" applyProtection="1">
      <alignment horizontal="center"/>
    </xf>
    <xf numFmtId="0" fontId="123" fillId="0" borderId="0" xfId="104" applyFont="1" applyFill="1" applyBorder="1"/>
    <xf numFmtId="0" fontId="129" fillId="0" borderId="0" xfId="104" applyFont="1"/>
    <xf numFmtId="0" fontId="131" fillId="0" borderId="16" xfId="104" applyFont="1" applyFill="1" applyBorder="1"/>
    <xf numFmtId="170" fontId="131" fillId="0" borderId="27" xfId="104" applyNumberFormat="1" applyFont="1" applyFill="1" applyBorder="1"/>
    <xf numFmtId="0" fontId="124" fillId="0" borderId="18" xfId="104" applyFont="1" applyBorder="1"/>
    <xf numFmtId="170" fontId="124" fillId="0" borderId="28" xfId="104" applyNumberFormat="1" applyFont="1" applyFill="1" applyBorder="1"/>
    <xf numFmtId="0" fontId="124" fillId="0" borderId="14" xfId="104" applyFont="1" applyFill="1" applyBorder="1"/>
    <xf numFmtId="0" fontId="124" fillId="0" borderId="20" xfId="104" applyFont="1" applyFill="1" applyBorder="1"/>
    <xf numFmtId="170" fontId="124" fillId="0" borderId="29" xfId="104" applyNumberFormat="1" applyFont="1" applyFill="1" applyBorder="1"/>
    <xf numFmtId="0" fontId="124" fillId="0" borderId="22" xfId="104" applyFont="1" applyFill="1" applyBorder="1"/>
    <xf numFmtId="170" fontId="124" fillId="0" borderId="30" xfId="104" applyNumberFormat="1" applyFont="1" applyFill="1" applyBorder="1"/>
    <xf numFmtId="0" fontId="125" fillId="0" borderId="0" xfId="104" applyFont="1" applyFill="1" applyBorder="1"/>
    <xf numFmtId="2" fontId="11" fillId="0" borderId="0" xfId="104" applyNumberFormat="1" applyFont="1" applyFill="1" applyBorder="1"/>
    <xf numFmtId="2" fontId="123" fillId="0" borderId="0" xfId="104" applyNumberFormat="1" applyFont="1" applyFill="1" applyBorder="1"/>
    <xf numFmtId="2" fontId="19" fillId="0" borderId="0" xfId="104" applyNumberFormat="1" applyFont="1" applyFill="1" applyBorder="1"/>
    <xf numFmtId="164" fontId="119" fillId="0" borderId="0" xfId="104" applyNumberFormat="1" applyFill="1" applyBorder="1"/>
    <xf numFmtId="0" fontId="23" fillId="60" borderId="33" xfId="0" applyFont="1" applyFill="1" applyBorder="1" applyAlignment="1">
      <alignment horizontal="center" vertical="center"/>
    </xf>
    <xf numFmtId="0" fontId="23" fillId="60" borderId="9" xfId="0" applyFont="1" applyFill="1" applyBorder="1" applyAlignment="1">
      <alignment horizontal="center" vertical="center"/>
    </xf>
    <xf numFmtId="0" fontId="86" fillId="0" borderId="20" xfId="0" applyFont="1" applyBorder="1"/>
    <xf numFmtId="0" fontId="113" fillId="0" borderId="0" xfId="51" applyFont="1"/>
    <xf numFmtId="0" fontId="116" fillId="0" borderId="0" xfId="51" applyFont="1" applyBorder="1"/>
    <xf numFmtId="0" fontId="117" fillId="0" borderId="0" xfId="51" applyFont="1"/>
    <xf numFmtId="0" fontId="4" fillId="0" borderId="21" xfId="51" applyBorder="1" applyAlignment="1">
      <alignment horizontal="center"/>
    </xf>
    <xf numFmtId="0" fontId="4" fillId="0" borderId="46" xfId="51" applyBorder="1" applyAlignment="1">
      <alignment horizontal="center"/>
    </xf>
    <xf numFmtId="0" fontId="4" fillId="0" borderId="21" xfId="51" applyBorder="1" applyAlignment="1">
      <alignment horizontal="center" vertical="center" wrapText="1"/>
    </xf>
    <xf numFmtId="0" fontId="4" fillId="0" borderId="93" xfId="51" applyBorder="1" applyAlignment="1">
      <alignment horizontal="center"/>
    </xf>
    <xf numFmtId="0" fontId="113" fillId="0" borderId="49" xfId="51" applyFont="1" applyBorder="1"/>
    <xf numFmtId="0" fontId="4" fillId="0" borderId="0" xfId="51" applyBorder="1" applyAlignment="1">
      <alignment horizontal="center"/>
    </xf>
    <xf numFmtId="0" fontId="27" fillId="0" borderId="0" xfId="51" applyFont="1" applyBorder="1" applyAlignment="1"/>
    <xf numFmtId="0" fontId="26" fillId="0" borderId="11" xfId="51" applyFont="1" applyBorder="1"/>
    <xf numFmtId="171" fontId="4" fillId="0" borderId="11" xfId="51" applyNumberFormat="1" applyBorder="1" applyAlignment="1">
      <alignment horizontal="center"/>
    </xf>
    <xf numFmtId="171" fontId="4" fillId="0" borderId="52" xfId="51" applyNumberFormat="1" applyBorder="1" applyAlignment="1">
      <alignment horizontal="center"/>
    </xf>
    <xf numFmtId="171" fontId="4" fillId="0" borderId="0" xfId="51" applyNumberFormat="1" applyBorder="1" applyAlignment="1">
      <alignment horizontal="center"/>
    </xf>
    <xf numFmtId="171" fontId="4" fillId="0" borderId="11" xfId="51" applyNumberFormat="1" applyFill="1" applyBorder="1" applyAlignment="1">
      <alignment horizontal="center"/>
    </xf>
    <xf numFmtId="171" fontId="4" fillId="0" borderId="0" xfId="51" applyNumberFormat="1" applyFill="1" applyBorder="1" applyAlignment="1">
      <alignment horizontal="center"/>
    </xf>
    <xf numFmtId="0" fontId="26" fillId="0" borderId="11" xfId="51" applyFont="1" applyBorder="1" applyAlignment="1">
      <alignment horizontal="center"/>
    </xf>
    <xf numFmtId="0" fontId="26" fillId="0" borderId="0" xfId="51" applyFont="1" applyBorder="1" applyAlignment="1">
      <alignment horizontal="center"/>
    </xf>
    <xf numFmtId="0" fontId="118" fillId="4" borderId="93" xfId="51" applyFont="1" applyFill="1" applyBorder="1" applyAlignment="1">
      <alignment horizontal="center"/>
    </xf>
    <xf numFmtId="171" fontId="42" fillId="4" borderId="46" xfId="51" applyNumberFormat="1" applyFont="1" applyFill="1" applyBorder="1" applyAlignment="1">
      <alignment horizontal="center"/>
    </xf>
    <xf numFmtId="171" fontId="42" fillId="4" borderId="47" xfId="51" applyNumberFormat="1" applyFont="1" applyFill="1" applyBorder="1" applyAlignment="1">
      <alignment horizontal="center"/>
    </xf>
    <xf numFmtId="0" fontId="90" fillId="0" borderId="0" xfId="51" applyFont="1" applyBorder="1" applyAlignment="1">
      <alignment horizontal="left"/>
    </xf>
    <xf numFmtId="0" fontId="26" fillId="0" borderId="53" xfId="51" applyFont="1" applyBorder="1" applyAlignment="1">
      <alignment horizontal="center" vertical="center"/>
    </xf>
    <xf numFmtId="171" fontId="4" fillId="0" borderId="11" xfId="51" applyNumberFormat="1" applyBorder="1"/>
    <xf numFmtId="171" fontId="4" fillId="0" borderId="52" xfId="51" applyNumberFormat="1" applyBorder="1"/>
    <xf numFmtId="171" fontId="4" fillId="0" borderId="0" xfId="51" applyNumberFormat="1" applyBorder="1"/>
    <xf numFmtId="171" fontId="4" fillId="0" borderId="11" xfId="51" applyNumberFormat="1" applyBorder="1" applyAlignment="1">
      <alignment horizontal="right"/>
    </xf>
    <xf numFmtId="171" fontId="4" fillId="0" borderId="11" xfId="51" applyNumberFormat="1" applyBorder="1" applyAlignment="1"/>
    <xf numFmtId="171" fontId="4" fillId="0" borderId="0" xfId="51" applyNumberFormat="1" applyBorder="1" applyAlignment="1"/>
    <xf numFmtId="0" fontId="26" fillId="0" borderId="11" xfId="51" applyFont="1" applyBorder="1" applyAlignment="1">
      <alignment horizontal="left"/>
    </xf>
    <xf numFmtId="3" fontId="42" fillId="4" borderId="46" xfId="51" applyNumberFormat="1" applyFont="1" applyFill="1" applyBorder="1"/>
    <xf numFmtId="3" fontId="42" fillId="4" borderId="47" xfId="51" applyNumberFormat="1" applyFont="1" applyFill="1" applyBorder="1"/>
    <xf numFmtId="171" fontId="42" fillId="4" borderId="46" xfId="51" applyNumberFormat="1" applyFont="1" applyFill="1" applyBorder="1"/>
    <xf numFmtId="171" fontId="42" fillId="4" borderId="47" xfId="51" applyNumberFormat="1" applyFont="1" applyFill="1" applyBorder="1"/>
    <xf numFmtId="171" fontId="42" fillId="0" borderId="0" xfId="51" applyNumberFormat="1" applyFont="1" applyFill="1" applyBorder="1"/>
    <xf numFmtId="0" fontId="18" fillId="0" borderId="0" xfId="51" applyFont="1"/>
    <xf numFmtId="0" fontId="151" fillId="0" borderId="0" xfId="51" applyFont="1"/>
    <xf numFmtId="0" fontId="151" fillId="0" borderId="0" xfId="51" applyFont="1" applyAlignment="1">
      <alignment vertical="center" wrapText="1"/>
    </xf>
    <xf numFmtId="171" fontId="4" fillId="0" borderId="52" xfId="51" applyNumberFormat="1" applyBorder="1" applyAlignment="1">
      <alignment horizontal="right"/>
    </xf>
    <xf numFmtId="171" fontId="4" fillId="0" borderId="11" xfId="51" applyNumberFormat="1" applyFill="1" applyBorder="1" applyAlignment="1">
      <alignment horizontal="right"/>
    </xf>
    <xf numFmtId="171" fontId="4" fillId="0" borderId="0" xfId="51" applyNumberFormat="1" applyBorder="1" applyAlignment="1">
      <alignment horizontal="right"/>
    </xf>
    <xf numFmtId="171" fontId="152" fillId="0" borderId="0" xfId="51" applyNumberFormat="1" applyFont="1"/>
    <xf numFmtId="164" fontId="18" fillId="0" borderId="0" xfId="51" applyNumberFormat="1" applyFont="1"/>
    <xf numFmtId="0" fontId="90" fillId="0" borderId="32" xfId="51" applyFont="1" applyBorder="1" applyAlignment="1">
      <alignment horizontal="left"/>
    </xf>
    <xf numFmtId="0" fontId="90" fillId="0" borderId="33" xfId="51" applyFont="1" applyBorder="1" applyAlignment="1">
      <alignment horizontal="center"/>
    </xf>
    <xf numFmtId="0" fontId="90" fillId="0" borderId="33" xfId="51" applyFont="1" applyBorder="1" applyAlignment="1">
      <alignment horizontal="left"/>
    </xf>
    <xf numFmtId="0" fontId="113" fillId="0" borderId="33" xfId="51" applyFont="1" applyBorder="1"/>
    <xf numFmtId="0" fontId="90" fillId="0" borderId="9" xfId="51" applyFont="1" applyBorder="1" applyAlignment="1">
      <alignment horizontal="center"/>
    </xf>
    <xf numFmtId="0" fontId="90" fillId="0" borderId="34" xfId="51" applyFont="1" applyBorder="1" applyAlignment="1">
      <alignment horizontal="center"/>
    </xf>
    <xf numFmtId="0" fontId="90" fillId="0" borderId="64" xfId="51" applyFont="1" applyBorder="1" applyAlignment="1">
      <alignment horizontal="center"/>
    </xf>
    <xf numFmtId="0" fontId="26" fillId="0" borderId="25" xfId="51" applyFont="1" applyBorder="1" applyAlignment="1">
      <alignment horizontal="center" vertical="center"/>
    </xf>
    <xf numFmtId="0" fontId="26" fillId="0" borderId="58" xfId="51" applyFont="1" applyBorder="1" applyAlignment="1">
      <alignment horizontal="center" vertical="center"/>
    </xf>
    <xf numFmtId="0" fontId="26" fillId="0" borderId="10" xfId="51" applyFont="1" applyBorder="1" applyAlignment="1">
      <alignment horizontal="center" vertical="center"/>
    </xf>
    <xf numFmtId="0" fontId="26" fillId="0" borderId="62" xfId="51" applyFont="1" applyBorder="1" applyAlignment="1">
      <alignment horizontal="center" vertical="center"/>
    </xf>
    <xf numFmtId="0" fontId="26" fillId="0" borderId="28" xfId="51" applyFont="1" applyBorder="1" applyAlignment="1">
      <alignment horizontal="center" vertical="center"/>
    </xf>
    <xf numFmtId="0" fontId="4" fillId="0" borderId="20" xfId="51" applyBorder="1" applyAlignment="1">
      <alignment horizontal="center"/>
    </xf>
    <xf numFmtId="0" fontId="4" fillId="0" borderId="58" xfId="51" applyBorder="1" applyAlignment="1">
      <alignment horizontal="center"/>
    </xf>
    <xf numFmtId="0" fontId="4" fillId="0" borderId="34" xfId="51" applyBorder="1" applyAlignment="1">
      <alignment horizontal="center"/>
    </xf>
    <xf numFmtId="0" fontId="4" fillId="0" borderId="64" xfId="51" applyBorder="1" applyAlignment="1">
      <alignment horizontal="center"/>
    </xf>
    <xf numFmtId="0" fontId="4" fillId="0" borderId="34" xfId="51" applyBorder="1"/>
    <xf numFmtId="0" fontId="113" fillId="0" borderId="0" xfId="51" applyFont="1" applyBorder="1"/>
    <xf numFmtId="0" fontId="27" fillId="0" borderId="64" xfId="51" applyFont="1" applyBorder="1" applyAlignment="1">
      <alignment horizontal="center"/>
    </xf>
    <xf numFmtId="0" fontId="26" fillId="0" borderId="10" xfId="51" applyFont="1" applyBorder="1"/>
    <xf numFmtId="171" fontId="4" fillId="0" borderId="11" xfId="51" applyNumberFormat="1" applyFont="1" applyBorder="1" applyAlignment="1"/>
    <xf numFmtId="171" fontId="4" fillId="0" borderId="64" xfId="51" applyNumberFormat="1" applyFont="1" applyBorder="1" applyAlignment="1"/>
    <xf numFmtId="171" fontId="4" fillId="0" borderId="49" xfId="51" applyNumberFormat="1" applyFont="1" applyFill="1" applyBorder="1" applyAlignment="1"/>
    <xf numFmtId="171" fontId="4" fillId="0" borderId="52" xfId="51" applyNumberFormat="1" applyFont="1" applyFill="1" applyBorder="1" applyAlignment="1"/>
    <xf numFmtId="171" fontId="4" fillId="0" borderId="37" xfId="51" applyNumberFormat="1" applyFont="1" applyFill="1" applyBorder="1" applyAlignment="1"/>
    <xf numFmtId="171" fontId="4" fillId="0" borderId="52" xfId="51" applyNumberFormat="1" applyFont="1" applyBorder="1" applyAlignment="1"/>
    <xf numFmtId="171" fontId="4" fillId="0" borderId="0" xfId="51" applyNumberFormat="1" applyFont="1" applyFill="1" applyBorder="1" applyAlignment="1"/>
    <xf numFmtId="0" fontId="26" fillId="0" borderId="10" xfId="51" applyFont="1" applyBorder="1" applyAlignment="1">
      <alignment horizontal="center"/>
    </xf>
    <xf numFmtId="0" fontId="26" fillId="0" borderId="10" xfId="51" applyFont="1" applyBorder="1" applyAlignment="1">
      <alignment horizontal="left"/>
    </xf>
    <xf numFmtId="0" fontId="26" fillId="0" borderId="34" xfId="51" applyFont="1" applyBorder="1" applyAlignment="1">
      <alignment horizontal="center"/>
    </xf>
    <xf numFmtId="0" fontId="42" fillId="4" borderId="76" xfId="51" applyFont="1" applyFill="1" applyBorder="1" applyAlignment="1">
      <alignment horizontal="left"/>
    </xf>
    <xf numFmtId="171" fontId="42" fillId="4" borderId="46" xfId="51" applyNumberFormat="1" applyFont="1" applyFill="1" applyBorder="1" applyAlignment="1"/>
    <xf numFmtId="171" fontId="42" fillId="4" borderId="29" xfId="51" applyNumberFormat="1" applyFont="1" applyFill="1" applyBorder="1" applyAlignment="1"/>
    <xf numFmtId="0" fontId="4" fillId="0" borderId="0" xfId="51" applyFont="1" applyBorder="1" applyAlignment="1"/>
    <xf numFmtId="0" fontId="4" fillId="0" borderId="64" xfId="51" applyFont="1" applyBorder="1" applyAlignment="1"/>
    <xf numFmtId="0" fontId="4" fillId="0" borderId="10" xfId="51" applyBorder="1"/>
    <xf numFmtId="171" fontId="4" fillId="0" borderId="37" xfId="51" applyNumberFormat="1" applyFont="1" applyBorder="1" applyAlignment="1"/>
    <xf numFmtId="0" fontId="42" fillId="0" borderId="34" xfId="51" applyFont="1" applyFill="1" applyBorder="1"/>
    <xf numFmtId="171" fontId="42" fillId="0" borderId="0" xfId="51" applyNumberFormat="1" applyFont="1" applyFill="1" applyBorder="1" applyAlignment="1"/>
    <xf numFmtId="171" fontId="42" fillId="0" borderId="64" xfId="51" applyNumberFormat="1" applyFont="1" applyFill="1" applyBorder="1" applyAlignment="1"/>
    <xf numFmtId="0" fontId="4" fillId="0" borderId="21" xfId="51" applyFont="1" applyBorder="1" applyAlignment="1"/>
    <xf numFmtId="0" fontId="4" fillId="0" borderId="46" xfId="51" applyFont="1" applyBorder="1" applyAlignment="1"/>
    <xf numFmtId="0" fontId="4" fillId="0" borderId="58" xfId="51" applyFont="1" applyBorder="1" applyAlignment="1"/>
    <xf numFmtId="0" fontId="42" fillId="0" borderId="0" xfId="51" applyFont="1" applyBorder="1" applyAlignment="1"/>
    <xf numFmtId="0" fontId="42" fillId="0" borderId="64" xfId="51" applyFont="1" applyBorder="1" applyAlignment="1"/>
    <xf numFmtId="171" fontId="4" fillId="0" borderId="11" xfId="51" applyNumberFormat="1" applyFont="1" applyBorder="1" applyAlignment="1">
      <alignment horizontal="right"/>
    </xf>
    <xf numFmtId="171" fontId="4" fillId="0" borderId="15" xfId="51" applyNumberFormat="1" applyBorder="1" applyAlignment="1">
      <alignment horizontal="right"/>
    </xf>
    <xf numFmtId="171" fontId="4" fillId="0" borderId="52" xfId="51" applyNumberFormat="1" applyFont="1" applyBorder="1" applyAlignment="1">
      <alignment horizontal="right"/>
    </xf>
    <xf numFmtId="171" fontId="4" fillId="0" borderId="37" xfId="51" applyNumberFormat="1" applyFont="1" applyBorder="1" applyAlignment="1">
      <alignment horizontal="right"/>
    </xf>
    <xf numFmtId="171" fontId="42" fillId="4" borderId="46" xfId="51" applyNumberFormat="1" applyFont="1" applyFill="1" applyBorder="1" applyAlignment="1">
      <alignment horizontal="right"/>
    </xf>
    <xf numFmtId="171" fontId="42" fillId="4" borderId="29" xfId="51" applyNumberFormat="1" applyFont="1" applyFill="1" applyBorder="1" applyAlignment="1">
      <alignment horizontal="right"/>
    </xf>
    <xf numFmtId="0" fontId="113" fillId="0" borderId="34" xfId="51" applyFont="1" applyBorder="1"/>
    <xf numFmtId="0" fontId="113" fillId="0" borderId="64" xfId="51" applyFont="1" applyBorder="1"/>
    <xf numFmtId="0" fontId="153" fillId="0" borderId="34" xfId="51" applyFont="1" applyBorder="1"/>
    <xf numFmtId="0" fontId="153" fillId="0" borderId="0" xfId="51" applyFont="1" applyBorder="1"/>
    <xf numFmtId="0" fontId="154" fillId="0" borderId="0" xfId="51" applyFont="1" applyBorder="1"/>
    <xf numFmtId="0" fontId="153" fillId="0" borderId="64" xfId="51" applyFont="1" applyBorder="1"/>
    <xf numFmtId="0" fontId="153" fillId="0" borderId="32" xfId="51" applyFont="1" applyBorder="1"/>
    <xf numFmtId="164" fontId="153" fillId="0" borderId="33" xfId="51" applyNumberFormat="1" applyFont="1" applyBorder="1"/>
    <xf numFmtId="164" fontId="153" fillId="0" borderId="9" xfId="51" applyNumberFormat="1" applyFont="1" applyBorder="1"/>
    <xf numFmtId="164" fontId="153" fillId="0" borderId="0" xfId="51" applyNumberFormat="1" applyFont="1" applyBorder="1"/>
    <xf numFmtId="164" fontId="153" fillId="0" borderId="64" xfId="51" applyNumberFormat="1" applyFont="1" applyBorder="1"/>
    <xf numFmtId="0" fontId="153" fillId="0" borderId="50" xfId="51" applyFont="1" applyBorder="1"/>
    <xf numFmtId="164" fontId="153" fillId="0" borderId="41" xfId="51" applyNumberFormat="1" applyFont="1" applyBorder="1"/>
    <xf numFmtId="164" fontId="153" fillId="0" borderId="42" xfId="51" applyNumberFormat="1" applyFont="1" applyBorder="1"/>
    <xf numFmtId="0" fontId="155" fillId="0" borderId="0" xfId="51" applyFont="1" applyBorder="1" applyAlignment="1">
      <alignment horizontal="left"/>
    </xf>
    <xf numFmtId="171" fontId="4" fillId="0" borderId="0" xfId="51" applyNumberFormat="1" applyFont="1" applyBorder="1" applyAlignment="1"/>
    <xf numFmtId="171" fontId="4" fillId="0" borderId="0" xfId="51" applyNumberFormat="1" applyFont="1" applyFill="1" applyAlignment="1"/>
    <xf numFmtId="0" fontId="42" fillId="4" borderId="93" xfId="51" applyFont="1" applyFill="1" applyBorder="1" applyAlignment="1">
      <alignment horizontal="left"/>
    </xf>
    <xf numFmtId="171" fontId="42" fillId="4" borderId="47" xfId="51" applyNumberFormat="1" applyFont="1" applyFill="1" applyBorder="1" applyAlignment="1"/>
    <xf numFmtId="0" fontId="4" fillId="0" borderId="0" xfId="51" applyBorder="1"/>
    <xf numFmtId="0" fontId="4" fillId="0" borderId="11" xfId="51" applyBorder="1"/>
    <xf numFmtId="171" fontId="4" fillId="0" borderId="49" xfId="51" applyNumberFormat="1" applyFont="1" applyBorder="1" applyAlignment="1"/>
    <xf numFmtId="0" fontId="42" fillId="0" borderId="0" xfId="51" applyFont="1" applyFill="1" applyBorder="1"/>
    <xf numFmtId="0" fontId="4" fillId="0" borderId="93" xfId="51" applyFont="1" applyBorder="1" applyAlignment="1"/>
    <xf numFmtId="171" fontId="4" fillId="0" borderId="49" xfId="51" applyNumberFormat="1" applyFont="1" applyBorder="1" applyAlignment="1">
      <alignment horizontal="right"/>
    </xf>
    <xf numFmtId="171" fontId="42" fillId="4" borderId="47" xfId="51" applyNumberFormat="1" applyFont="1" applyFill="1" applyBorder="1" applyAlignment="1">
      <alignment horizontal="right"/>
    </xf>
    <xf numFmtId="0" fontId="153" fillId="0" borderId="0" xfId="51" applyFont="1"/>
    <xf numFmtId="0" fontId="154" fillId="0" borderId="0" xfId="51" applyFont="1"/>
    <xf numFmtId="171" fontId="4" fillId="0" borderId="49" xfId="188" applyNumberFormat="1" applyFont="1" applyFill="1" applyBorder="1" applyAlignment="1" applyProtection="1">
      <alignment horizontal="right"/>
    </xf>
    <xf numFmtId="171" fontId="4" fillId="0" borderId="52" xfId="188" applyNumberFormat="1" applyFont="1" applyFill="1" applyBorder="1" applyAlignment="1" applyProtection="1">
      <alignment horizontal="right"/>
    </xf>
    <xf numFmtId="171" fontId="156" fillId="0" borderId="49" xfId="188" applyNumberFormat="1" applyFont="1" applyFill="1" applyBorder="1" applyAlignment="1" applyProtection="1">
      <alignment horizontal="right"/>
    </xf>
    <xf numFmtId="164" fontId="57" fillId="0" borderId="33" xfId="51" applyNumberFormat="1" applyFont="1" applyBorder="1"/>
    <xf numFmtId="164" fontId="57" fillId="0" borderId="0" xfId="51" applyNumberFormat="1" applyFont="1" applyBorder="1"/>
    <xf numFmtId="164" fontId="57" fillId="0" borderId="41" xfId="51" applyNumberFormat="1" applyFont="1" applyBorder="1"/>
    <xf numFmtId="0" fontId="132" fillId="0" borderId="0" xfId="188" applyFont="1" applyFill="1"/>
    <xf numFmtId="0" fontId="100" fillId="0" borderId="0" xfId="188" applyFont="1"/>
    <xf numFmtId="0" fontId="55" fillId="0" borderId="40" xfId="188" applyFont="1" applyBorder="1" applyAlignment="1">
      <alignment wrapText="1"/>
    </xf>
    <xf numFmtId="0" fontId="26" fillId="0" borderId="65" xfId="188" applyFont="1" applyBorder="1"/>
    <xf numFmtId="0" fontId="101" fillId="0" borderId="0" xfId="188" applyFont="1" applyFill="1" applyBorder="1" applyAlignment="1">
      <alignment wrapText="1"/>
    </xf>
    <xf numFmtId="0" fontId="4" fillId="0" borderId="0" xfId="188" applyFill="1" applyBorder="1"/>
    <xf numFmtId="0" fontId="102" fillId="0" borderId="0" xfId="188" applyFont="1" applyFill="1" applyBorder="1" applyAlignment="1">
      <alignment vertical="center"/>
    </xf>
    <xf numFmtId="49" fontId="4" fillId="0" borderId="0" xfId="188" applyNumberFormat="1" applyFill="1" applyBorder="1" applyAlignment="1">
      <alignment horizontal="center"/>
    </xf>
    <xf numFmtId="2" fontId="4" fillId="0" borderId="0" xfId="188" applyNumberFormat="1" applyFill="1" applyBorder="1" applyAlignment="1">
      <alignment horizontal="center"/>
    </xf>
    <xf numFmtId="164" fontId="4" fillId="0" borderId="0" xfId="188" applyNumberFormat="1" applyFill="1" applyBorder="1" applyAlignment="1">
      <alignment horizontal="center"/>
    </xf>
    <xf numFmtId="164" fontId="4" fillId="0" borderId="0" xfId="188" applyNumberFormat="1"/>
    <xf numFmtId="0" fontId="103" fillId="0" borderId="0" xfId="188" applyFont="1" applyFill="1" applyBorder="1" applyAlignment="1">
      <alignment horizontal="center"/>
    </xf>
    <xf numFmtId="2" fontId="103" fillId="0" borderId="0" xfId="188" applyNumberFormat="1" applyFont="1" applyFill="1" applyBorder="1" applyAlignment="1">
      <alignment horizontal="center"/>
    </xf>
    <xf numFmtId="0" fontId="104" fillId="0" borderId="0" xfId="188" applyFont="1" applyFill="1" applyBorder="1"/>
    <xf numFmtId="0" fontId="4" fillId="0" borderId="0" xfId="188" applyNumberFormat="1" applyFill="1" applyBorder="1"/>
    <xf numFmtId="2" fontId="4" fillId="0" borderId="0" xfId="188" applyNumberFormat="1" applyFill="1" applyBorder="1"/>
    <xf numFmtId="0" fontId="105" fillId="0" borderId="0" xfId="188" applyFont="1" applyFill="1" applyBorder="1"/>
    <xf numFmtId="0" fontId="105" fillId="0" borderId="0" xfId="188" applyFont="1" applyFill="1" applyBorder="1" applyAlignment="1">
      <alignment horizontal="right"/>
    </xf>
    <xf numFmtId="0" fontId="4" fillId="0" borderId="0" xfId="188" applyFill="1" applyBorder="1" applyAlignment="1"/>
    <xf numFmtId="0" fontId="4" fillId="0" borderId="0" xfId="188" applyFill="1" applyBorder="1" applyAlignment="1">
      <alignment horizontal="center"/>
    </xf>
    <xf numFmtId="0" fontId="4" fillId="0" borderId="0" xfId="188" applyFill="1" applyBorder="1" applyAlignment="1">
      <alignment horizontal="right"/>
    </xf>
    <xf numFmtId="0" fontId="157" fillId="0" borderId="0" xfId="188" applyFont="1" applyFill="1"/>
    <xf numFmtId="0" fontId="42" fillId="0" borderId="0" xfId="188" applyFont="1" applyAlignment="1">
      <alignment vertical="center" wrapText="1"/>
    </xf>
    <xf numFmtId="164" fontId="18" fillId="0" borderId="0" xfId="188" applyNumberFormat="1" applyFont="1" applyFill="1" applyBorder="1" applyAlignment="1">
      <alignment horizontal="center"/>
    </xf>
    <xf numFmtId="0" fontId="108" fillId="0" borderId="0" xfId="188" applyFont="1" applyAlignment="1">
      <alignment horizontal="left" vertical="center" wrapText="1"/>
    </xf>
    <xf numFmtId="0" fontId="109" fillId="0" borderId="0" xfId="188" applyFont="1" applyAlignment="1">
      <alignment vertical="center" wrapText="1"/>
    </xf>
    <xf numFmtId="0" fontId="110" fillId="0" borderId="0" xfId="188" applyFont="1"/>
    <xf numFmtId="0" fontId="109" fillId="0" borderId="0" xfId="188" applyFont="1" applyAlignment="1">
      <alignment vertical="center"/>
    </xf>
    <xf numFmtId="49" fontId="109" fillId="0" borderId="0" xfId="188" applyNumberFormat="1" applyFont="1" applyAlignment="1">
      <alignment vertical="center"/>
    </xf>
    <xf numFmtId="49" fontId="109" fillId="0" borderId="0" xfId="188" applyNumberFormat="1" applyFont="1"/>
    <xf numFmtId="0" fontId="27" fillId="0" borderId="5" xfId="188" applyFont="1" applyFill="1" applyBorder="1" applyAlignment="1">
      <alignment horizontal="center" vertical="center" wrapText="1"/>
    </xf>
    <xf numFmtId="0" fontId="27" fillId="0" borderId="6" xfId="188" applyFont="1" applyFill="1" applyBorder="1" applyAlignment="1">
      <alignment horizontal="center" vertical="center" wrapText="1"/>
    </xf>
    <xf numFmtId="0" fontId="27" fillId="0" borderId="44" xfId="188" applyFont="1" applyFill="1" applyBorder="1" applyAlignment="1">
      <alignment horizontal="center" vertical="center" wrapText="1"/>
    </xf>
    <xf numFmtId="0" fontId="27" fillId="0" borderId="45" xfId="188" applyFont="1" applyBorder="1" applyAlignment="1">
      <alignment horizontal="center" vertical="center" wrapText="1"/>
    </xf>
    <xf numFmtId="0" fontId="27" fillId="0" borderId="16" xfId="188" applyFont="1" applyFill="1" applyBorder="1" applyAlignment="1">
      <alignment horizontal="center" vertical="center" wrapText="1"/>
    </xf>
    <xf numFmtId="0" fontId="27" fillId="0" borderId="17" xfId="188" applyFont="1" applyFill="1" applyBorder="1" applyAlignment="1">
      <alignment horizontal="center" vertical="center" wrapText="1"/>
    </xf>
    <xf numFmtId="0" fontId="27" fillId="0" borderId="55" xfId="188" applyFont="1" applyFill="1" applyBorder="1" applyAlignment="1">
      <alignment horizontal="center" vertical="center" wrapText="1"/>
    </xf>
    <xf numFmtId="3" fontId="35" fillId="0" borderId="1" xfId="188" applyNumberFormat="1" applyFont="1" applyFill="1" applyBorder="1" applyAlignment="1"/>
    <xf numFmtId="0" fontId="35" fillId="0" borderId="14" xfId="188" applyFont="1" applyFill="1" applyBorder="1"/>
    <xf numFmtId="3" fontId="35" fillId="0" borderId="12" xfId="188" applyNumberFormat="1" applyFont="1" applyFill="1" applyBorder="1" applyAlignment="1"/>
    <xf numFmtId="0" fontId="35" fillId="0" borderId="20" xfId="188" applyFont="1" applyFill="1" applyBorder="1"/>
    <xf numFmtId="3" fontId="35" fillId="0" borderId="46" xfId="188" applyNumberFormat="1" applyFont="1" applyFill="1" applyBorder="1" applyAlignment="1"/>
    <xf numFmtId="0" fontId="35" fillId="0" borderId="20" xfId="188" applyFont="1" applyBorder="1"/>
    <xf numFmtId="3" fontId="35" fillId="0" borderId="46" xfId="188" applyNumberFormat="1" applyFont="1" applyFill="1" applyBorder="1" applyAlignment="1">
      <alignment vertical="center"/>
    </xf>
    <xf numFmtId="3" fontId="37" fillId="0" borderId="55" xfId="188" applyNumberFormat="1" applyFont="1" applyFill="1" applyBorder="1" applyAlignment="1"/>
    <xf numFmtId="0" fontId="90" fillId="0" borderId="0" xfId="188" applyFont="1" applyAlignment="1">
      <alignment horizontal="left" vertical="center" wrapText="1"/>
    </xf>
    <xf numFmtId="0" fontId="40" fillId="0" borderId="0" xfId="188" applyFont="1"/>
    <xf numFmtId="0" fontId="57" fillId="0" borderId="0" xfId="0" applyFont="1" applyFill="1" applyBorder="1" applyAlignment="1">
      <alignment vertical="center" wrapText="1"/>
    </xf>
    <xf numFmtId="0" fontId="57" fillId="0" borderId="0" xfId="0" applyFont="1"/>
    <xf numFmtId="49" fontId="57" fillId="0" borderId="0" xfId="0" applyNumberFormat="1" applyFont="1" applyFill="1" applyBorder="1"/>
    <xf numFmtId="0" fontId="32" fillId="0" borderId="14" xfId="0" applyFont="1" applyBorder="1" applyAlignment="1">
      <alignment horizontal="center" vertical="center"/>
    </xf>
    <xf numFmtId="0" fontId="86" fillId="0" borderId="14" xfId="0" applyFont="1" applyBorder="1"/>
    <xf numFmtId="0" fontId="34" fillId="0" borderId="20" xfId="51" applyFont="1" applyBorder="1"/>
    <xf numFmtId="3" fontId="34" fillId="0" borderId="46" xfId="51" applyNumberFormat="1" applyFont="1" applyFill="1" applyBorder="1" applyAlignment="1"/>
    <xf numFmtId="3" fontId="35" fillId="0" borderId="46" xfId="51" quotePrefix="1" applyNumberFormat="1" applyFont="1" applyFill="1" applyBorder="1" applyAlignment="1"/>
    <xf numFmtId="3" fontId="35" fillId="0" borderId="46" xfId="51" applyNumberFormat="1" applyFont="1" applyFill="1" applyBorder="1" applyAlignment="1"/>
    <xf numFmtId="0" fontId="34" fillId="0" borderId="22" xfId="51" applyFont="1" applyBorder="1"/>
    <xf numFmtId="3" fontId="34" fillId="0" borderId="51" xfId="51" applyNumberFormat="1" applyFont="1" applyBorder="1" applyAlignment="1"/>
    <xf numFmtId="0" fontId="161" fillId="60" borderId="33" xfId="0" applyFont="1" applyFill="1" applyBorder="1" applyAlignment="1">
      <alignment horizontal="center" vertical="center"/>
    </xf>
    <xf numFmtId="0" fontId="162" fillId="60" borderId="32" xfId="0" applyFont="1" applyFill="1" applyBorder="1" applyAlignment="1">
      <alignment horizontal="center" vertical="center"/>
    </xf>
    <xf numFmtId="0" fontId="40" fillId="60" borderId="32" xfId="0" applyFont="1" applyFill="1" applyBorder="1"/>
    <xf numFmtId="165" fontId="12" fillId="0" borderId="48" xfId="0" applyNumberFormat="1" applyFont="1" applyBorder="1" applyAlignment="1">
      <alignment horizontal="center" vertical="center" wrapText="1"/>
    </xf>
    <xf numFmtId="0" fontId="41" fillId="0" borderId="2" xfId="0" applyFont="1" applyBorder="1"/>
    <xf numFmtId="0" fontId="34" fillId="0" borderId="20" xfId="0" applyFont="1" applyBorder="1"/>
    <xf numFmtId="2" fontId="34" fillId="0" borderId="46" xfId="0" applyNumberFormat="1" applyFont="1" applyBorder="1" applyAlignment="1"/>
    <xf numFmtId="0" fontId="37" fillId="0" borderId="79" xfId="0" applyFont="1" applyBorder="1" applyAlignment="1">
      <alignment horizontal="left"/>
    </xf>
    <xf numFmtId="0" fontId="37" fillId="0" borderId="80" xfId="0" applyFont="1" applyBorder="1" applyAlignment="1">
      <alignment horizontal="left"/>
    </xf>
    <xf numFmtId="0" fontId="27" fillId="0" borderId="36" xfId="0" applyFont="1" applyBorder="1" applyAlignment="1">
      <alignment horizontal="left"/>
    </xf>
    <xf numFmtId="0" fontId="37" fillId="0" borderId="78" xfId="0" applyFont="1" applyBorder="1" applyAlignment="1">
      <alignment horizontal="left"/>
    </xf>
    <xf numFmtId="0" fontId="5" fillId="0" borderId="15" xfId="0" applyFont="1" applyFill="1" applyBorder="1" applyAlignment="1">
      <alignment horizontal="center" vertical="center" wrapText="1"/>
    </xf>
    <xf numFmtId="0" fontId="39" fillId="0" borderId="0" xfId="0" applyFont="1" applyAlignment="1">
      <alignment vertical="center" wrapText="1"/>
    </xf>
    <xf numFmtId="2" fontId="159" fillId="0" borderId="46" xfId="0" applyNumberFormat="1" applyFont="1" applyBorder="1" applyAlignment="1"/>
    <xf numFmtId="1" fontId="34" fillId="61" borderId="46" xfId="0" applyNumberFormat="1" applyFont="1" applyFill="1" applyBorder="1" applyAlignment="1"/>
    <xf numFmtId="0" fontId="163" fillId="0" borderId="45" xfId="188" applyFont="1" applyBorder="1" applyAlignment="1">
      <alignment horizontal="center" vertical="center" wrapText="1"/>
    </xf>
    <xf numFmtId="0" fontId="165" fillId="0" borderId="57" xfId="0" applyFont="1" applyFill="1" applyBorder="1" applyAlignment="1">
      <alignment horizontal="right" vertical="center" wrapText="1"/>
    </xf>
    <xf numFmtId="0" fontId="165" fillId="0" borderId="35" xfId="0" applyFont="1" applyFill="1" applyBorder="1" applyAlignment="1">
      <alignment horizontal="left" vertical="center" wrapText="1"/>
    </xf>
    <xf numFmtId="0" fontId="165" fillId="0" borderId="29" xfId="0" applyFont="1" applyFill="1" applyBorder="1" applyAlignment="1">
      <alignment horizontal="center" vertical="center" wrapText="1"/>
    </xf>
    <xf numFmtId="0" fontId="165" fillId="0" borderId="46" xfId="0" applyFont="1" applyFill="1" applyBorder="1" applyAlignment="1">
      <alignment horizontal="center" vertical="center" wrapText="1"/>
    </xf>
    <xf numFmtId="0" fontId="14" fillId="0" borderId="20" xfId="0" applyFont="1" applyBorder="1"/>
    <xf numFmtId="0" fontId="14" fillId="0" borderId="22" xfId="0" applyFont="1" applyBorder="1" applyAlignment="1">
      <alignment wrapText="1"/>
    </xf>
    <xf numFmtId="0" fontId="14" fillId="0" borderId="20" xfId="0" applyFont="1" applyBorder="1" applyAlignment="1">
      <alignment wrapText="1"/>
    </xf>
    <xf numFmtId="164" fontId="34" fillId="61" borderId="51" xfId="0" applyNumberFormat="1" applyFont="1" applyFill="1" applyBorder="1" applyAlignment="1"/>
    <xf numFmtId="0" fontId="37" fillId="0" borderId="0" xfId="0" applyFont="1"/>
    <xf numFmtId="3" fontId="34" fillId="0" borderId="46" xfId="51" quotePrefix="1" applyNumberFormat="1" applyFont="1" applyFill="1" applyBorder="1" applyAlignment="1"/>
    <xf numFmtId="0" fontId="159" fillId="0" borderId="20" xfId="0" applyFont="1" applyBorder="1"/>
    <xf numFmtId="0" fontId="34" fillId="61" borderId="20" xfId="0" applyFont="1" applyFill="1" applyBorder="1"/>
    <xf numFmtId="0" fontId="34" fillId="61" borderId="22" xfId="0" applyFont="1" applyFill="1" applyBorder="1"/>
    <xf numFmtId="0" fontId="47" fillId="0" borderId="0" xfId="51" applyFont="1"/>
    <xf numFmtId="164" fontId="171" fillId="0" borderId="21" xfId="0" applyNumberFormat="1" applyFont="1" applyFill="1" applyBorder="1"/>
    <xf numFmtId="164" fontId="171" fillId="0" borderId="29" xfId="0" applyNumberFormat="1" applyFont="1" applyFill="1" applyBorder="1"/>
    <xf numFmtId="164" fontId="174" fillId="0" borderId="21" xfId="0" quotePrefix="1" applyNumberFormat="1" applyFont="1" applyFill="1" applyBorder="1" applyAlignment="1">
      <alignment horizontal="center"/>
    </xf>
    <xf numFmtId="164" fontId="171" fillId="0" borderId="23" xfId="0" applyNumberFormat="1" applyFont="1" applyFill="1" applyBorder="1"/>
    <xf numFmtId="164" fontId="174" fillId="0" borderId="15" xfId="0" quotePrefix="1" applyNumberFormat="1" applyFont="1" applyFill="1" applyBorder="1" applyAlignment="1">
      <alignment horizontal="center"/>
    </xf>
    <xf numFmtId="164" fontId="174" fillId="0" borderId="29" xfId="0" applyNumberFormat="1" applyFont="1" applyFill="1" applyBorder="1"/>
    <xf numFmtId="164" fontId="171" fillId="0" borderId="30" xfId="0" applyNumberFormat="1" applyFont="1" applyFill="1" applyBorder="1"/>
    <xf numFmtId="164" fontId="174" fillId="0" borderId="28" xfId="0" applyNumberFormat="1" applyFont="1" applyFill="1" applyBorder="1"/>
    <xf numFmtId="0" fontId="12" fillId="0" borderId="19" xfId="0" applyFont="1" applyBorder="1" applyAlignment="1">
      <alignment horizontal="centerContinuous" vertical="center"/>
    </xf>
    <xf numFmtId="3" fontId="176" fillId="3" borderId="0" xfId="188" applyNumberFormat="1" applyFont="1" applyFill="1"/>
    <xf numFmtId="0" fontId="177" fillId="0" borderId="0" xfId="188" applyFont="1" applyAlignment="1">
      <alignment horizontal="center" vertical="center" wrapText="1"/>
    </xf>
    <xf numFmtId="2" fontId="153" fillId="0" borderId="29" xfId="188" applyNumberFormat="1" applyFont="1" applyFill="1" applyBorder="1" applyAlignment="1"/>
    <xf numFmtId="2" fontId="153" fillId="0" borderId="29" xfId="188" applyNumberFormat="1" applyFont="1" applyFill="1" applyBorder="1" applyAlignment="1">
      <alignment vertical="center"/>
    </xf>
    <xf numFmtId="2" fontId="153" fillId="0" borderId="28" xfId="188" applyNumberFormat="1" applyFont="1" applyFill="1" applyBorder="1" applyAlignment="1"/>
    <xf numFmtId="0" fontId="163" fillId="0" borderId="27" xfId="188" applyFont="1" applyBorder="1" applyAlignment="1">
      <alignment horizontal="center" vertical="center" wrapText="1"/>
    </xf>
    <xf numFmtId="2" fontId="18" fillId="4" borderId="46" xfId="104" quotePrefix="1" applyNumberFormat="1" applyFont="1" applyFill="1" applyBorder="1" applyAlignment="1">
      <alignment horizontal="center"/>
    </xf>
    <xf numFmtId="49" fontId="12" fillId="0" borderId="31" xfId="0" applyNumberFormat="1" applyFont="1" applyBorder="1" applyAlignment="1">
      <alignment horizontal="centerContinuous" vertical="center"/>
    </xf>
    <xf numFmtId="0" fontId="150" fillId="3" borderId="0" xfId="0" applyFont="1" applyFill="1"/>
    <xf numFmtId="0" fontId="150" fillId="62" borderId="0" xfId="0" applyFont="1" applyFill="1"/>
    <xf numFmtId="0" fontId="6" fillId="62" borderId="0" xfId="0" applyFont="1" applyFill="1"/>
    <xf numFmtId="168" fontId="85" fillId="0" borderId="82" xfId="0" applyNumberFormat="1" applyFont="1" applyBorder="1" applyAlignment="1">
      <alignment horizontal="centerContinuous" vertical="center" wrapText="1"/>
    </xf>
    <xf numFmtId="164" fontId="173" fillId="0" borderId="19" xfId="0" applyNumberFormat="1" applyFont="1" applyFill="1" applyBorder="1" applyAlignment="1">
      <alignment horizontal="centerContinuous" vertical="center" wrapText="1"/>
    </xf>
    <xf numFmtId="164" fontId="173" fillId="0" borderId="7" xfId="0" applyNumberFormat="1" applyFont="1" applyFill="1" applyBorder="1" applyAlignment="1">
      <alignment horizontal="centerContinuous" vertical="center" wrapText="1"/>
    </xf>
    <xf numFmtId="0" fontId="179" fillId="0" borderId="0" xfId="0" applyFont="1" applyFill="1"/>
    <xf numFmtId="0" fontId="4" fillId="0" borderId="0" xfId="188"/>
    <xf numFmtId="0" fontId="4" fillId="0" borderId="0" xfId="188" applyBorder="1"/>
    <xf numFmtId="171" fontId="4" fillId="0" borderId="49" xfId="191" applyNumberFormat="1" applyFont="1" applyFill="1" applyBorder="1" applyAlignment="1" applyProtection="1">
      <alignment horizontal="right"/>
    </xf>
    <xf numFmtId="171" fontId="156" fillId="0" borderId="49" xfId="191" applyNumberFormat="1" applyFont="1" applyFill="1" applyBorder="1" applyAlignment="1" applyProtection="1">
      <alignment horizontal="right"/>
    </xf>
    <xf numFmtId="171" fontId="4" fillId="0" borderId="52" xfId="191" applyNumberFormat="1" applyFont="1" applyFill="1" applyBorder="1" applyAlignment="1" applyProtection="1">
      <alignment horizontal="right"/>
    </xf>
    <xf numFmtId="3" fontId="5" fillId="2" borderId="55" xfId="0" applyNumberFormat="1" applyFont="1" applyFill="1" applyBorder="1"/>
    <xf numFmtId="0" fontId="27" fillId="0" borderId="0" xfId="51" applyFont="1" applyBorder="1" applyAlignment="1">
      <alignment horizontal="center"/>
    </xf>
    <xf numFmtId="0" fontId="90" fillId="0" borderId="0" xfId="51" applyFont="1" applyBorder="1" applyAlignment="1">
      <alignment horizontal="center"/>
    </xf>
    <xf numFmtId="0" fontId="26" fillId="0" borderId="24" xfId="51" applyFont="1" applyBorder="1" applyAlignment="1">
      <alignment horizontal="center" vertical="center"/>
    </xf>
    <xf numFmtId="0" fontId="26" fillId="0" borderId="11" xfId="51" applyFont="1" applyBorder="1" applyAlignment="1">
      <alignment horizontal="center" vertical="center"/>
    </xf>
    <xf numFmtId="0" fontId="26" fillId="0" borderId="48" xfId="51" applyFont="1" applyBorder="1" applyAlignment="1">
      <alignment horizontal="center" vertical="center" wrapText="1"/>
    </xf>
    <xf numFmtId="0" fontId="26" fillId="0" borderId="52" xfId="51" applyFont="1" applyBorder="1" applyAlignment="1">
      <alignment horizontal="center" vertical="center" wrapText="1"/>
    </xf>
    <xf numFmtId="0" fontId="26" fillId="0" borderId="47" xfId="51" applyFont="1" applyBorder="1" applyAlignment="1">
      <alignment horizontal="center" vertical="center"/>
    </xf>
    <xf numFmtId="0" fontId="26" fillId="0" borderId="93" xfId="51" applyFont="1" applyBorder="1" applyAlignment="1">
      <alignment horizontal="center" vertical="center"/>
    </xf>
    <xf numFmtId="0" fontId="26" fillId="0" borderId="21" xfId="51" applyFont="1" applyBorder="1" applyAlignment="1">
      <alignment horizontal="center" vertical="center"/>
    </xf>
    <xf numFmtId="0" fontId="26" fillId="0" borderId="24" xfId="51" applyFont="1" applyBorder="1" applyAlignment="1">
      <alignment horizontal="center" vertical="center" wrapText="1"/>
    </xf>
    <xf numFmtId="0" fontId="26" fillId="0" borderId="11" xfId="51" applyFont="1" applyBorder="1" applyAlignment="1">
      <alignment horizontal="center" vertical="center" wrapText="1"/>
    </xf>
    <xf numFmtId="0" fontId="26" fillId="0" borderId="61" xfId="51" applyFont="1" applyBorder="1" applyAlignment="1">
      <alignment horizontal="center" vertical="center"/>
    </xf>
    <xf numFmtId="0" fontId="26" fillId="0" borderId="48" xfId="51" applyFont="1" applyBorder="1" applyAlignment="1">
      <alignment horizontal="center" vertical="center"/>
    </xf>
    <xf numFmtId="0" fontId="26" fillId="0" borderId="52" xfId="51" applyFont="1" applyBorder="1" applyAlignment="1">
      <alignment horizontal="center" vertical="center"/>
    </xf>
    <xf numFmtId="0" fontId="4" fillId="0" borderId="52" xfId="51" applyBorder="1" applyAlignment="1">
      <alignment horizontal="center" vertical="center" wrapText="1"/>
    </xf>
    <xf numFmtId="0" fontId="102" fillId="0" borderId="0" xfId="188" applyFont="1" applyAlignment="1">
      <alignment horizontal="center"/>
    </xf>
    <xf numFmtId="0" fontId="109" fillId="0" borderId="0" xfId="188" applyFont="1" applyFill="1" applyAlignment="1">
      <alignment vertical="center" wrapText="1"/>
    </xf>
    <xf numFmtId="0" fontId="24" fillId="0" borderId="5" xfId="0" applyFont="1" applyBorder="1" applyAlignment="1">
      <alignment vertical="center" wrapText="1"/>
    </xf>
    <xf numFmtId="0" fontId="84" fillId="0" borderId="57" xfId="0" applyFont="1" applyBorder="1" applyAlignment="1">
      <alignment horizontal="centerContinuous" vertical="center"/>
    </xf>
    <xf numFmtId="0" fontId="165" fillId="0" borderId="45" xfId="0" applyFont="1" applyBorder="1" applyAlignment="1">
      <alignment horizontal="center" vertical="center" wrapText="1"/>
    </xf>
    <xf numFmtId="0" fontId="12" fillId="0" borderId="26" xfId="0" applyFont="1" applyBorder="1" applyAlignment="1">
      <alignment horizontal="center" vertical="top" wrapText="1"/>
    </xf>
    <xf numFmtId="0" fontId="165" fillId="0" borderId="39" xfId="0" applyFont="1" applyBorder="1" applyAlignment="1">
      <alignment horizontal="center" vertical="center" wrapText="1"/>
    </xf>
    <xf numFmtId="2" fontId="13" fillId="0" borderId="3" xfId="0" applyNumberFormat="1" applyFont="1" applyBorder="1"/>
    <xf numFmtId="0" fontId="13" fillId="0" borderId="4" xfId="0" applyFont="1" applyBorder="1"/>
    <xf numFmtId="0" fontId="0" fillId="0" borderId="21" xfId="0" applyBorder="1" applyAlignment="1">
      <alignment horizontal="center"/>
    </xf>
    <xf numFmtId="0" fontId="0" fillId="0" borderId="46" xfId="0" applyBorder="1" applyAlignment="1">
      <alignment horizontal="center"/>
    </xf>
    <xf numFmtId="0" fontId="0" fillId="0" borderId="21" xfId="0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171" fontId="4" fillId="0" borderId="11" xfId="0" applyNumberFormat="1" applyFont="1" applyBorder="1" applyAlignment="1"/>
    <xf numFmtId="171" fontId="4" fillId="0" borderId="49" xfId="0" applyNumberFormat="1" applyFont="1" applyFill="1" applyBorder="1" applyAlignment="1"/>
    <xf numFmtId="171" fontId="4" fillId="0" borderId="52" xfId="0" applyNumberFormat="1" applyFont="1" applyFill="1" applyBorder="1" applyAlignment="1"/>
    <xf numFmtId="171" fontId="4" fillId="0" borderId="52" xfId="0" applyNumberFormat="1" applyFont="1" applyBorder="1" applyAlignment="1"/>
    <xf numFmtId="171" fontId="42" fillId="4" borderId="46" xfId="0" applyNumberFormat="1" applyFont="1" applyFill="1" applyBorder="1" applyAlignment="1"/>
    <xf numFmtId="0" fontId="4" fillId="0" borderId="0" xfId="0" applyFont="1" applyBorder="1" applyAlignment="1"/>
    <xf numFmtId="0" fontId="42" fillId="0" borderId="0" xfId="0" applyFont="1" applyFill="1" applyBorder="1"/>
    <xf numFmtId="171" fontId="42" fillId="0" borderId="0" xfId="0" applyNumberFormat="1" applyFont="1" applyFill="1" applyBorder="1" applyAlignment="1"/>
    <xf numFmtId="0" fontId="4" fillId="0" borderId="21" xfId="0" applyFont="1" applyBorder="1" applyAlignment="1"/>
    <xf numFmtId="0" fontId="4" fillId="0" borderId="46" xfId="0" applyFont="1" applyBorder="1" applyAlignment="1"/>
    <xf numFmtId="0" fontId="42" fillId="0" borderId="0" xfId="0" applyFont="1" applyBorder="1" applyAlignment="1"/>
    <xf numFmtId="171" fontId="4" fillId="0" borderId="11" xfId="0" applyNumberFormat="1" applyFont="1" applyBorder="1" applyAlignment="1">
      <alignment horizontal="right"/>
    </xf>
    <xf numFmtId="171" fontId="0" fillId="0" borderId="15" xfId="0" applyNumberFormat="1" applyBorder="1" applyAlignment="1">
      <alignment horizontal="right"/>
    </xf>
    <xf numFmtId="171" fontId="0" fillId="0" borderId="11" xfId="0" applyNumberFormat="1" applyBorder="1" applyAlignment="1">
      <alignment horizontal="right"/>
    </xf>
    <xf numFmtId="171" fontId="4" fillId="0" borderId="52" xfId="0" applyNumberFormat="1" applyFont="1" applyBorder="1" applyAlignment="1">
      <alignment horizontal="right"/>
    </xf>
    <xf numFmtId="171" fontId="42" fillId="4" borderId="46" xfId="0" applyNumberFormat="1" applyFont="1" applyFill="1" applyBorder="1" applyAlignment="1">
      <alignment horizontal="right"/>
    </xf>
    <xf numFmtId="171" fontId="4" fillId="0" borderId="12" xfId="0" applyNumberFormat="1" applyFont="1" applyBorder="1" applyAlignment="1"/>
    <xf numFmtId="0" fontId="4" fillId="0" borderId="11" xfId="0" applyFont="1" applyBorder="1" applyAlignment="1"/>
    <xf numFmtId="0" fontId="42" fillId="0" borderId="11" xfId="0" applyFont="1" applyBorder="1" applyAlignment="1"/>
    <xf numFmtId="0" fontId="0" fillId="0" borderId="49" xfId="0" applyBorder="1" applyAlignment="1">
      <alignment horizontal="center"/>
    </xf>
    <xf numFmtId="0" fontId="0" fillId="0" borderId="49" xfId="0" applyBorder="1"/>
    <xf numFmtId="0" fontId="0" fillId="0" borderId="52" xfId="0" applyBorder="1"/>
    <xf numFmtId="0" fontId="42" fillId="4" borderId="47" xfId="0" applyFont="1" applyFill="1" applyBorder="1" applyAlignment="1">
      <alignment horizontal="left"/>
    </xf>
    <xf numFmtId="0" fontId="26" fillId="0" borderId="49" xfId="0" applyFont="1" applyBorder="1" applyAlignment="1">
      <alignment horizontal="center"/>
    </xf>
    <xf numFmtId="0" fontId="0" fillId="0" borderId="11" xfId="0" applyBorder="1" applyAlignment="1">
      <alignment horizontal="center"/>
    </xf>
    <xf numFmtId="171" fontId="4" fillId="0" borderId="0" xfId="191" applyNumberFormat="1" applyFont="1" applyFill="1" applyBorder="1" applyAlignment="1" applyProtection="1">
      <alignment horizontal="right"/>
    </xf>
    <xf numFmtId="171" fontId="4" fillId="0" borderId="0" xfId="0" applyNumberFormat="1" applyFont="1" applyFill="1" applyBorder="1" applyAlignment="1"/>
    <xf numFmtId="0" fontId="4" fillId="0" borderId="11" xfId="51" applyBorder="1" applyAlignment="1">
      <alignment horizontal="center"/>
    </xf>
    <xf numFmtId="171" fontId="4" fillId="0" borderId="0" xfId="188" applyNumberFormat="1" applyFont="1" applyFill="1" applyBorder="1" applyAlignment="1" applyProtection="1">
      <alignment horizontal="right"/>
    </xf>
    <xf numFmtId="0" fontId="4" fillId="0" borderId="11" xfId="51" applyFont="1" applyBorder="1" applyAlignment="1"/>
    <xf numFmtId="171" fontId="42" fillId="0" borderId="11" xfId="51" applyNumberFormat="1" applyFont="1" applyFill="1" applyBorder="1" applyAlignment="1"/>
    <xf numFmtId="0" fontId="42" fillId="0" borderId="11" xfId="51" applyFont="1" applyBorder="1" applyAlignment="1"/>
    <xf numFmtId="0" fontId="4" fillId="0" borderId="49" xfId="51" applyBorder="1" applyAlignment="1">
      <alignment horizontal="center"/>
    </xf>
    <xf numFmtId="0" fontId="4" fillId="0" borderId="49" xfId="51" applyBorder="1"/>
    <xf numFmtId="0" fontId="26" fillId="0" borderId="52" xfId="51" applyFont="1" applyBorder="1"/>
    <xf numFmtId="0" fontId="26" fillId="0" borderId="52" xfId="51" applyFont="1" applyBorder="1" applyAlignment="1">
      <alignment horizontal="left"/>
    </xf>
    <xf numFmtId="0" fontId="26" fillId="0" borderId="49" xfId="51" applyFont="1" applyBorder="1" applyAlignment="1">
      <alignment horizontal="center"/>
    </xf>
    <xf numFmtId="0" fontId="42" fillId="4" borderId="47" xfId="51" applyFont="1" applyFill="1" applyBorder="1" applyAlignment="1">
      <alignment horizontal="left"/>
    </xf>
    <xf numFmtId="0" fontId="4" fillId="0" borderId="52" xfId="51" applyBorder="1"/>
    <xf numFmtId="0" fontId="42" fillId="0" borderId="49" xfId="51" applyFont="1" applyFill="1" applyBorder="1"/>
    <xf numFmtId="0" fontId="172" fillId="62" borderId="0" xfId="0" applyFont="1" applyFill="1"/>
    <xf numFmtId="0" fontId="181" fillId="63" borderId="0" xfId="0" applyFont="1" applyFill="1"/>
    <xf numFmtId="0" fontId="31" fillId="63" borderId="0" xfId="0" applyFont="1" applyFill="1"/>
    <xf numFmtId="0" fontId="8" fillId="63" borderId="0" xfId="0" applyFont="1" applyFill="1"/>
    <xf numFmtId="0" fontId="181" fillId="4" borderId="0" xfId="0" applyFont="1" applyFill="1"/>
    <xf numFmtId="0" fontId="11" fillId="0" borderId="32" xfId="0" applyFont="1" applyFill="1" applyBorder="1" applyAlignment="1">
      <alignment horizontal="center" vertical="center" wrapText="1"/>
    </xf>
    <xf numFmtId="0" fontId="11" fillId="0" borderId="34" xfId="0" applyFont="1" applyFill="1" applyBorder="1" applyAlignment="1">
      <alignment horizontal="center" vertical="center" wrapText="1"/>
    </xf>
    <xf numFmtId="0" fontId="182" fillId="0" borderId="0" xfId="0" applyFont="1" applyAlignment="1">
      <alignment vertical="center"/>
    </xf>
    <xf numFmtId="0" fontId="0" fillId="0" borderId="0" xfId="0" applyAlignment="1">
      <alignment vertical="center"/>
    </xf>
    <xf numFmtId="0" fontId="183" fillId="0" borderId="0" xfId="0" applyFont="1" applyAlignment="1">
      <alignment vertical="center"/>
    </xf>
    <xf numFmtId="0" fontId="34" fillId="0" borderId="0" xfId="0" quotePrefix="1" applyFont="1" applyAlignment="1">
      <alignment vertical="center"/>
    </xf>
    <xf numFmtId="2" fontId="36" fillId="0" borderId="27" xfId="188" applyNumberFormat="1" applyFont="1" applyFill="1" applyBorder="1" applyAlignment="1"/>
    <xf numFmtId="2" fontId="153" fillId="0" borderId="7" xfId="188" applyNumberFormat="1" applyFont="1" applyFill="1" applyBorder="1" applyAlignment="1"/>
    <xf numFmtId="171" fontId="113" fillId="0" borderId="0" xfId="51" applyNumberFormat="1" applyFont="1"/>
    <xf numFmtId="0" fontId="184" fillId="3" borderId="0" xfId="0" applyFont="1" applyFill="1"/>
    <xf numFmtId="0" fontId="185" fillId="3" borderId="0" xfId="0" applyFont="1" applyFill="1"/>
    <xf numFmtId="3" fontId="26" fillId="60" borderId="42" xfId="188" applyNumberFormat="1" applyFont="1" applyFill="1" applyBorder="1" applyAlignment="1">
      <alignment horizontal="right" wrapText="1"/>
    </xf>
    <xf numFmtId="3" fontId="55" fillId="60" borderId="4" xfId="188" applyNumberFormat="1" applyFont="1" applyFill="1" applyBorder="1" applyAlignment="1">
      <alignment horizontal="right" wrapText="1"/>
    </xf>
    <xf numFmtId="3" fontId="26" fillId="60" borderId="3" xfId="188" applyNumberFormat="1" applyFont="1" applyFill="1" applyBorder="1"/>
    <xf numFmtId="3" fontId="26" fillId="60" borderId="65" xfId="188" quotePrefix="1" applyNumberFormat="1" applyFont="1" applyFill="1" applyBorder="1" applyAlignment="1">
      <alignment horizontal="right"/>
    </xf>
    <xf numFmtId="3" fontId="26" fillId="60" borderId="65" xfId="188" applyNumberFormat="1" applyFont="1" applyFill="1" applyBorder="1"/>
    <xf numFmtId="3" fontId="26" fillId="60" borderId="56" xfId="188" applyNumberFormat="1" applyFont="1" applyFill="1" applyBorder="1" applyAlignment="1">
      <alignment horizontal="right" wrapText="1"/>
    </xf>
    <xf numFmtId="3" fontId="26" fillId="60" borderId="65" xfId="188" applyNumberFormat="1" applyFont="1" applyFill="1" applyBorder="1" applyAlignment="1">
      <alignment horizontal="right" wrapText="1"/>
    </xf>
    <xf numFmtId="168" fontId="26" fillId="60" borderId="41" xfId="188" quotePrefix="1" applyNumberFormat="1" applyFont="1" applyFill="1" applyBorder="1" applyAlignment="1">
      <alignment wrapText="1"/>
    </xf>
    <xf numFmtId="168" fontId="26" fillId="60" borderId="3" xfId="188" quotePrefix="1" applyNumberFormat="1" applyFont="1" applyFill="1" applyBorder="1" applyAlignment="1"/>
    <xf numFmtId="168" fontId="26" fillId="60" borderId="41" xfId="188" applyNumberFormat="1" applyFont="1" applyFill="1" applyBorder="1" applyAlignment="1">
      <alignment horizontal="right" wrapText="1"/>
    </xf>
    <xf numFmtId="168" fontId="26" fillId="60" borderId="42" xfId="188" applyNumberFormat="1" applyFont="1" applyFill="1" applyBorder="1" applyAlignment="1">
      <alignment horizontal="right" wrapText="1"/>
    </xf>
    <xf numFmtId="0" fontId="35" fillId="0" borderId="18" xfId="188" applyFont="1" applyFill="1" applyBorder="1"/>
    <xf numFmtId="2" fontId="36" fillId="60" borderId="16" xfId="0" applyNumberFormat="1" applyFont="1" applyFill="1" applyBorder="1" applyAlignment="1"/>
    <xf numFmtId="3" fontId="12" fillId="60" borderId="55" xfId="0" applyNumberFormat="1" applyFont="1" applyFill="1" applyBorder="1"/>
    <xf numFmtId="164" fontId="12" fillId="60" borderId="3" xfId="0" applyNumberFormat="1" applyFont="1" applyFill="1" applyBorder="1"/>
    <xf numFmtId="164" fontId="12" fillId="60" borderId="56" xfId="0" applyNumberFormat="1" applyFont="1" applyFill="1" applyBorder="1"/>
    <xf numFmtId="164" fontId="34" fillId="60" borderId="82" xfId="0" applyNumberFormat="1" applyFont="1" applyFill="1" applyBorder="1"/>
    <xf numFmtId="164" fontId="34" fillId="60" borderId="57" xfId="0" applyNumberFormat="1" applyFont="1" applyFill="1" applyBorder="1"/>
    <xf numFmtId="3" fontId="34" fillId="60" borderId="46" xfId="0" applyNumberFormat="1" applyFont="1" applyFill="1" applyBorder="1"/>
    <xf numFmtId="164" fontId="53" fillId="60" borderId="29" xfId="0" applyNumberFormat="1" applyFont="1" applyFill="1" applyBorder="1" applyAlignment="1">
      <alignment horizontal="right"/>
    </xf>
    <xf numFmtId="164" fontId="34" fillId="60" borderId="54" xfId="0" applyNumberFormat="1" applyFont="1" applyFill="1" applyBorder="1"/>
    <xf numFmtId="164" fontId="34" fillId="60" borderId="53" xfId="0" applyNumberFormat="1" applyFont="1" applyFill="1" applyBorder="1"/>
    <xf numFmtId="164" fontId="34" fillId="60" borderId="93" xfId="0" applyNumberFormat="1" applyFont="1" applyFill="1" applyBorder="1"/>
    <xf numFmtId="164" fontId="34" fillId="60" borderId="47" xfId="0" applyNumberFormat="1" applyFont="1" applyFill="1" applyBorder="1"/>
    <xf numFmtId="164" fontId="34" fillId="60" borderId="47" xfId="0" applyNumberFormat="1" applyFont="1" applyFill="1" applyBorder="1" applyAlignment="1">
      <alignment horizontal="center"/>
    </xf>
    <xf numFmtId="3" fontId="34" fillId="60" borderId="51" xfId="0" applyNumberFormat="1" applyFont="1" applyFill="1" applyBorder="1"/>
    <xf numFmtId="164" fontId="53" fillId="60" borderId="30" xfId="0" applyNumberFormat="1" applyFont="1" applyFill="1" applyBorder="1" applyAlignment="1">
      <alignment horizontal="right"/>
    </xf>
    <xf numFmtId="164" fontId="34" fillId="60" borderId="95" xfId="0" applyNumberFormat="1" applyFont="1" applyFill="1" applyBorder="1"/>
    <xf numFmtId="164" fontId="34" fillId="60" borderId="60" xfId="0" applyNumberFormat="1" applyFont="1" applyFill="1" applyBorder="1"/>
    <xf numFmtId="0" fontId="187" fillId="60" borderId="48" xfId="0" applyFont="1" applyFill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12" fillId="0" borderId="36" xfId="0" applyFont="1" applyFill="1" applyBorder="1" applyAlignment="1">
      <alignment horizontal="center" vertical="center" wrapText="1"/>
    </xf>
    <xf numFmtId="0" fontId="12" fillId="0" borderId="38" xfId="0" applyFont="1" applyFill="1" applyBorder="1" applyAlignment="1">
      <alignment horizontal="center" vertical="center" wrapText="1"/>
    </xf>
    <xf numFmtId="0" fontId="12" fillId="0" borderId="40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31" xfId="0" applyFont="1" applyFill="1" applyBorder="1" applyAlignment="1">
      <alignment horizontal="centerContinuous" vertical="center" wrapText="1"/>
    </xf>
    <xf numFmtId="0" fontId="11" fillId="0" borderId="35" xfId="0" applyFont="1" applyFill="1" applyBorder="1" applyAlignment="1">
      <alignment horizontal="centerContinuous" vertical="center" wrapText="1"/>
    </xf>
    <xf numFmtId="0" fontId="16" fillId="0" borderId="36" xfId="0" applyFont="1" applyFill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11" fillId="0" borderId="44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11" fillId="0" borderId="14" xfId="0" applyFont="1" applyFill="1" applyBorder="1" applyAlignment="1">
      <alignment horizontal="center" vertical="center" wrapText="1"/>
    </xf>
    <xf numFmtId="0" fontId="16" fillId="0" borderId="13" xfId="0" applyFont="1" applyFill="1" applyBorder="1" applyAlignment="1">
      <alignment horizontal="center" vertical="center" wrapText="1"/>
    </xf>
    <xf numFmtId="0" fontId="16" fillId="0" borderId="38" xfId="0" applyFont="1" applyFill="1" applyBorder="1" applyAlignment="1">
      <alignment horizontal="center" vertical="center" wrapText="1"/>
    </xf>
    <xf numFmtId="0" fontId="16" fillId="0" borderId="37" xfId="0" applyFont="1" applyFill="1" applyBorder="1" applyAlignment="1">
      <alignment horizontal="center" vertical="center" wrapText="1"/>
    </xf>
    <xf numFmtId="0" fontId="11" fillId="0" borderId="42" xfId="0" applyFont="1" applyFill="1" applyBorder="1" applyAlignment="1">
      <alignment horizontal="center" vertical="center" wrapText="1"/>
    </xf>
    <xf numFmtId="0" fontId="16" fillId="0" borderId="39" xfId="0" applyFont="1" applyFill="1" applyBorder="1" applyAlignment="1">
      <alignment horizontal="center" vertical="center" wrapText="1"/>
    </xf>
    <xf numFmtId="0" fontId="16" fillId="0" borderId="40" xfId="0" applyFont="1" applyFill="1" applyBorder="1" applyAlignment="1">
      <alignment horizontal="center" vertical="center" wrapText="1"/>
    </xf>
    <xf numFmtId="14" fontId="16" fillId="0" borderId="39" xfId="0" applyNumberFormat="1" applyFont="1" applyFill="1" applyBorder="1" applyAlignment="1">
      <alignment horizontal="center" vertical="center" wrapText="1"/>
    </xf>
    <xf numFmtId="0" fontId="37" fillId="0" borderId="2" xfId="0" applyFont="1" applyBorder="1" applyAlignment="1">
      <alignment horizontal="centerContinuous"/>
    </xf>
    <xf numFmtId="0" fontId="37" fillId="0" borderId="3" xfId="0" applyFont="1" applyBorder="1" applyAlignment="1">
      <alignment horizontal="centerContinuous"/>
    </xf>
    <xf numFmtId="0" fontId="37" fillId="0" borderId="4" xfId="0" applyFont="1" applyBorder="1" applyAlignment="1">
      <alignment horizontal="centerContinuous"/>
    </xf>
    <xf numFmtId="0" fontId="163" fillId="0" borderId="16" xfId="0" applyFont="1" applyBorder="1"/>
    <xf numFmtId="2" fontId="27" fillId="0" borderId="55" xfId="0" applyNumberFormat="1" applyFont="1" applyBorder="1" applyAlignment="1"/>
    <xf numFmtId="3" fontId="27" fillId="0" borderId="55" xfId="0" applyNumberFormat="1" applyFont="1" applyBorder="1" applyAlignment="1"/>
    <xf numFmtId="3" fontId="27" fillId="4" borderId="55" xfId="0" applyNumberFormat="1" applyFont="1" applyFill="1" applyBorder="1" applyAlignment="1"/>
    <xf numFmtId="164" fontId="163" fillId="0" borderId="55" xfId="0" applyNumberFormat="1" applyFont="1" applyBorder="1" applyAlignment="1"/>
    <xf numFmtId="164" fontId="27" fillId="0" borderId="55" xfId="0" applyNumberFormat="1" applyFont="1" applyBorder="1" applyAlignment="1"/>
    <xf numFmtId="164" fontId="163" fillId="0" borderId="27" xfId="0" applyNumberFormat="1" applyFont="1" applyBorder="1" applyAlignment="1"/>
    <xf numFmtId="0" fontId="26" fillId="0" borderId="14" xfId="0" applyFont="1" applyBorder="1"/>
    <xf numFmtId="2" fontId="26" fillId="0" borderId="12" xfId="0" applyNumberFormat="1" applyFont="1" applyBorder="1" applyAlignment="1"/>
    <xf numFmtId="3" fontId="26" fillId="0" borderId="12" xfId="0" applyNumberFormat="1" applyFont="1" applyBorder="1" applyAlignment="1"/>
    <xf numFmtId="3" fontId="26" fillId="4" borderId="12" xfId="0" applyNumberFormat="1" applyFont="1" applyFill="1" applyBorder="1" applyAlignment="1"/>
    <xf numFmtId="164" fontId="57" fillId="0" borderId="53" xfId="0" applyNumberFormat="1" applyFont="1" applyBorder="1" applyAlignment="1"/>
    <xf numFmtId="164" fontId="26" fillId="0" borderId="14" xfId="0" applyNumberFormat="1" applyFont="1" applyBorder="1" applyAlignment="1"/>
    <xf numFmtId="164" fontId="57" fillId="0" borderId="12" xfId="0" applyNumberFormat="1" applyFont="1" applyBorder="1" applyAlignment="1"/>
    <xf numFmtId="164" fontId="57" fillId="0" borderId="28" xfId="0" applyNumberFormat="1" applyFont="1" applyBorder="1" applyAlignment="1"/>
    <xf numFmtId="0" fontId="26" fillId="0" borderId="20" xfId="0" applyFont="1" applyBorder="1"/>
    <xf numFmtId="2" fontId="26" fillId="0" borderId="46" xfId="0" applyNumberFormat="1" applyFont="1" applyBorder="1" applyAlignment="1"/>
    <xf numFmtId="3" fontId="26" fillId="0" borderId="46" xfId="0" applyNumberFormat="1" applyFont="1" applyBorder="1" applyAlignment="1"/>
    <xf numFmtId="3" fontId="26" fillId="4" borderId="46" xfId="0" applyNumberFormat="1" applyFont="1" applyFill="1" applyBorder="1" applyAlignment="1"/>
    <xf numFmtId="164" fontId="57" fillId="0" borderId="47" xfId="0" applyNumberFormat="1" applyFont="1" applyBorder="1" applyAlignment="1"/>
    <xf numFmtId="164" fontId="26" fillId="0" borderId="20" xfId="0" applyNumberFormat="1" applyFont="1" applyBorder="1" applyAlignment="1"/>
    <xf numFmtId="164" fontId="57" fillId="0" borderId="46" xfId="0" applyNumberFormat="1" applyFont="1" applyBorder="1" applyAlignment="1"/>
    <xf numFmtId="164" fontId="57" fillId="0" borderId="29" xfId="0" applyNumberFormat="1" applyFont="1" applyBorder="1" applyAlignment="1"/>
    <xf numFmtId="2" fontId="26" fillId="0" borderId="46" xfId="0" quotePrefix="1" applyNumberFormat="1" applyFont="1" applyBorder="1" applyAlignment="1"/>
    <xf numFmtId="0" fontId="26" fillId="0" borderId="22" xfId="0" applyFont="1" applyBorder="1"/>
    <xf numFmtId="2" fontId="26" fillId="0" borderId="51" xfId="0" applyNumberFormat="1" applyFont="1" applyBorder="1" applyAlignment="1"/>
    <xf numFmtId="3" fontId="26" fillId="0" borderId="51" xfId="0" applyNumberFormat="1" applyFont="1" applyBorder="1" applyAlignment="1"/>
    <xf numFmtId="3" fontId="26" fillId="4" borderId="51" xfId="0" applyNumberFormat="1" applyFont="1" applyFill="1" applyBorder="1" applyAlignment="1"/>
    <xf numFmtId="164" fontId="57" fillId="0" borderId="60" xfId="0" applyNumberFormat="1" applyFont="1" applyBorder="1" applyAlignment="1"/>
    <xf numFmtId="164" fontId="26" fillId="0" borderId="22" xfId="0" applyNumberFormat="1" applyFont="1" applyBorder="1" applyAlignment="1"/>
    <xf numFmtId="164" fontId="57" fillId="0" borderId="51" xfId="0" applyNumberFormat="1" applyFont="1" applyBorder="1" applyAlignment="1"/>
    <xf numFmtId="164" fontId="57" fillId="0" borderId="30" xfId="0" applyNumberFormat="1" applyFont="1" applyBorder="1" applyAlignment="1"/>
    <xf numFmtId="2" fontId="163" fillId="0" borderId="55" xfId="0" applyNumberFormat="1" applyFont="1" applyBorder="1" applyAlignment="1"/>
    <xf numFmtId="3" fontId="163" fillId="0" borderId="55" xfId="0" applyNumberFormat="1" applyFont="1" applyBorder="1" applyAlignment="1"/>
    <xf numFmtId="3" fontId="163" fillId="4" borderId="55" xfId="0" applyNumberFormat="1" applyFont="1" applyFill="1" applyBorder="1" applyAlignment="1"/>
    <xf numFmtId="2" fontId="26" fillId="0" borderId="12" xfId="0" quotePrefix="1" applyNumberFormat="1" applyFont="1" applyBorder="1" applyAlignment="1"/>
    <xf numFmtId="164" fontId="57" fillId="0" borderId="12" xfId="0" quotePrefix="1" applyNumberFormat="1" applyFont="1" applyBorder="1" applyAlignment="1"/>
    <xf numFmtId="0" fontId="38" fillId="0" borderId="32" xfId="0" applyFont="1" applyBorder="1"/>
    <xf numFmtId="0" fontId="37" fillId="0" borderId="3" xfId="0" applyFont="1" applyFill="1" applyBorder="1" applyAlignment="1">
      <alignment horizontal="left" vertical="center"/>
    </xf>
    <xf numFmtId="0" fontId="191" fillId="4" borderId="0" xfId="0" applyFont="1" applyFill="1"/>
    <xf numFmtId="0" fontId="90" fillId="0" borderId="0" xfId="0" applyFont="1" applyBorder="1" applyAlignment="1">
      <alignment horizontal="center"/>
    </xf>
    <xf numFmtId="0" fontId="116" fillId="0" borderId="0" xfId="0" applyFont="1" applyBorder="1"/>
    <xf numFmtId="0" fontId="26" fillId="0" borderId="52" xfId="0" applyFont="1" applyBorder="1"/>
    <xf numFmtId="0" fontId="26" fillId="0" borderId="52" xfId="0" applyFont="1" applyBorder="1" applyAlignment="1">
      <alignment horizontal="left"/>
    </xf>
    <xf numFmtId="164" fontId="34" fillId="60" borderId="47" xfId="0" quotePrefix="1" applyNumberFormat="1" applyFont="1" applyFill="1" applyBorder="1" applyAlignment="1">
      <alignment horizontal="center"/>
    </xf>
    <xf numFmtId="164" fontId="57" fillId="0" borderId="28" xfId="0" quotePrefix="1" applyNumberFormat="1" applyFont="1" applyBorder="1" applyAlignment="1"/>
    <xf numFmtId="164" fontId="174" fillId="4" borderId="29" xfId="0" applyNumberFormat="1" applyFont="1" applyFill="1" applyBorder="1"/>
    <xf numFmtId="164" fontId="171" fillId="4" borderId="29" xfId="0" applyNumberFormat="1" applyFont="1" applyFill="1" applyBorder="1"/>
    <xf numFmtId="164" fontId="171" fillId="4" borderId="30" xfId="0" applyNumberFormat="1" applyFont="1" applyFill="1" applyBorder="1"/>
    <xf numFmtId="164" fontId="174" fillId="4" borderId="28" xfId="0" applyNumberFormat="1" applyFont="1" applyFill="1" applyBorder="1"/>
    <xf numFmtId="2" fontId="173" fillId="0" borderId="82" xfId="0" applyNumberFormat="1" applyFont="1" applyBorder="1" applyAlignment="1">
      <alignment horizontal="centerContinuous" vertical="center" wrapText="1"/>
    </xf>
    <xf numFmtId="3" fontId="34" fillId="60" borderId="46" xfId="0" applyNumberFormat="1" applyFont="1" applyFill="1" applyBorder="1" applyAlignment="1">
      <alignment horizontal="center"/>
    </xf>
    <xf numFmtId="0" fontId="181" fillId="0" borderId="0" xfId="0" applyFont="1" applyAlignment="1">
      <alignment vertical="center"/>
    </xf>
    <xf numFmtId="0" fontId="37" fillId="0" borderId="0" xfId="188" applyFont="1" applyFill="1" applyBorder="1"/>
    <xf numFmtId="0" fontId="27" fillId="0" borderId="0" xfId="188" applyFont="1" applyBorder="1" applyAlignment="1">
      <alignment horizontal="center" vertical="center" wrapText="1"/>
    </xf>
    <xf numFmtId="0" fontId="35" fillId="0" borderId="18" xfId="188" applyFont="1" applyBorder="1"/>
    <xf numFmtId="2" fontId="153" fillId="0" borderId="0" xfId="188" applyNumberFormat="1" applyFont="1" applyFill="1" applyBorder="1" applyAlignment="1">
      <alignment vertical="center"/>
    </xf>
    <xf numFmtId="2" fontId="153" fillId="0" borderId="0" xfId="188" applyNumberFormat="1" applyFont="1" applyFill="1" applyBorder="1" applyAlignment="1"/>
    <xf numFmtId="2" fontId="36" fillId="0" borderId="0" xfId="188" applyNumberFormat="1" applyFont="1" applyFill="1" applyBorder="1" applyAlignment="1">
      <alignment vertical="center"/>
    </xf>
    <xf numFmtId="1" fontId="18" fillId="0" borderId="0" xfId="188" applyNumberFormat="1" applyFont="1" applyFill="1" applyBorder="1" applyAlignment="1">
      <alignment horizontal="center"/>
    </xf>
    <xf numFmtId="3" fontId="11" fillId="0" borderId="0" xfId="188" applyNumberFormat="1" applyFont="1" applyFill="1" applyBorder="1" applyAlignment="1">
      <alignment horizontal="center"/>
    </xf>
    <xf numFmtId="0" fontId="84" fillId="0" borderId="0" xfId="51" applyFont="1" applyBorder="1" applyAlignment="1">
      <alignment vertical="center"/>
    </xf>
    <xf numFmtId="0" fontId="12" fillId="0" borderId="0" xfId="51" applyFont="1" applyBorder="1" applyAlignment="1">
      <alignment vertical="center"/>
    </xf>
    <xf numFmtId="2" fontId="35" fillId="0" borderId="1" xfId="0" applyNumberFormat="1" applyFont="1" applyFill="1" applyBorder="1" applyAlignment="1">
      <alignment vertical="center" wrapText="1"/>
    </xf>
    <xf numFmtId="0" fontId="54" fillId="0" borderId="78" xfId="0" applyFont="1" applyBorder="1"/>
    <xf numFmtId="0" fontId="32" fillId="0" borderId="79" xfId="0" applyFont="1" applyBorder="1"/>
    <xf numFmtId="0" fontId="32" fillId="0" borderId="80" xfId="0" applyFont="1" applyBorder="1"/>
    <xf numFmtId="0" fontId="192" fillId="0" borderId="0" xfId="0" applyFont="1" applyAlignment="1">
      <alignment horizontal="justify" vertical="center"/>
    </xf>
    <xf numFmtId="0" fontId="84" fillId="0" borderId="5" xfId="0" applyFont="1" applyBorder="1" applyAlignment="1">
      <alignment horizontal="center" vertical="center"/>
    </xf>
    <xf numFmtId="0" fontId="175" fillId="4" borderId="45" xfId="0" applyFont="1" applyFill="1" applyBorder="1" applyAlignment="1">
      <alignment horizontal="center" vertical="center" wrapText="1"/>
    </xf>
    <xf numFmtId="0" fontId="175" fillId="0" borderId="45" xfId="0" applyFont="1" applyBorder="1" applyAlignment="1">
      <alignment horizontal="centerContinuous" vertical="center" wrapText="1"/>
    </xf>
    <xf numFmtId="49" fontId="85" fillId="0" borderId="82" xfId="0" applyNumberFormat="1" applyFont="1" applyBorder="1" applyAlignment="1">
      <alignment horizontal="centerContinuous" vertical="center" wrapText="1"/>
    </xf>
    <xf numFmtId="49" fontId="173" fillId="0" borderId="82" xfId="0" applyNumberFormat="1" applyFont="1" applyBorder="1" applyAlignment="1">
      <alignment horizontal="centerContinuous" vertical="center" wrapText="1"/>
    </xf>
    <xf numFmtId="49" fontId="85" fillId="0" borderId="19" xfId="0" applyNumberFormat="1" applyFont="1" applyFill="1" applyBorder="1" applyAlignment="1">
      <alignment horizontal="centerContinuous" vertical="center" wrapText="1"/>
    </xf>
    <xf numFmtId="49" fontId="173" fillId="0" borderId="19" xfId="0" applyNumberFormat="1" applyFont="1" applyFill="1" applyBorder="1" applyAlignment="1">
      <alignment horizontal="centerContinuous" vertical="center" wrapText="1"/>
    </xf>
    <xf numFmtId="49" fontId="173" fillId="0" borderId="7" xfId="0" applyNumberFormat="1" applyFont="1" applyFill="1" applyBorder="1" applyAlignment="1">
      <alignment horizontal="centerContinuous" vertical="center" wrapText="1"/>
    </xf>
    <xf numFmtId="3" fontId="4" fillId="0" borderId="0" xfId="188" applyNumberFormat="1"/>
    <xf numFmtId="0" fontId="188" fillId="60" borderId="48" xfId="0" applyFont="1" applyFill="1" applyBorder="1" applyAlignment="1">
      <alignment horizontal="center" vertical="justify" wrapText="1"/>
    </xf>
    <xf numFmtId="0" fontId="46" fillId="60" borderId="42" xfId="188" applyFont="1" applyFill="1" applyBorder="1" applyAlignment="1">
      <alignment horizontal="center" wrapText="1"/>
    </xf>
    <xf numFmtId="0" fontId="55" fillId="60" borderId="40" xfId="188" applyFont="1" applyFill="1" applyBorder="1" applyAlignment="1">
      <alignment wrapText="1"/>
    </xf>
    <xf numFmtId="0" fontId="55" fillId="60" borderId="65" xfId="188" applyFont="1" applyFill="1" applyBorder="1" applyAlignment="1">
      <alignment wrapText="1"/>
    </xf>
    <xf numFmtId="0" fontId="26" fillId="60" borderId="65" xfId="188" applyFont="1" applyFill="1" applyBorder="1"/>
    <xf numFmtId="0" fontId="55" fillId="60" borderId="16" xfId="188" applyFont="1" applyFill="1" applyBorder="1" applyAlignment="1">
      <alignment wrapText="1"/>
    </xf>
    <xf numFmtId="4" fontId="153" fillId="0" borderId="29" xfId="188" applyNumberFormat="1" applyFont="1" applyFill="1" applyBorder="1" applyAlignment="1"/>
    <xf numFmtId="0" fontId="175" fillId="4" borderId="28" xfId="0" applyFont="1" applyFill="1" applyBorder="1" applyAlignment="1">
      <alignment horizontal="center" vertical="center" wrapText="1"/>
    </xf>
    <xf numFmtId="0" fontId="175" fillId="0" borderId="37" xfId="0" applyFont="1" applyFill="1" applyBorder="1" applyAlignment="1">
      <alignment horizontal="center" vertical="center" wrapText="1"/>
    </xf>
    <xf numFmtId="0" fontId="175" fillId="0" borderId="28" xfId="0" applyFont="1" applyFill="1" applyBorder="1" applyAlignment="1">
      <alignment horizontal="center" vertical="center" wrapText="1"/>
    </xf>
    <xf numFmtId="2" fontId="86" fillId="0" borderId="46" xfId="0" applyNumberFormat="1" applyFont="1" applyFill="1" applyBorder="1"/>
    <xf numFmtId="2" fontId="86" fillId="0" borderId="21" xfId="0" applyNumberFormat="1" applyFont="1" applyFill="1" applyBorder="1"/>
    <xf numFmtId="2" fontId="14" fillId="0" borderId="46" xfId="0" applyNumberFormat="1" applyFont="1" applyFill="1" applyBorder="1"/>
    <xf numFmtId="2" fontId="14" fillId="0" borderId="21" xfId="0" applyNumberFormat="1" applyFont="1" applyFill="1" applyBorder="1"/>
    <xf numFmtId="2" fontId="14" fillId="0" borderId="51" xfId="0" applyNumberFormat="1" applyFont="1" applyFill="1" applyBorder="1"/>
    <xf numFmtId="2" fontId="14" fillId="0" borderId="23" xfId="0" applyNumberFormat="1" applyFont="1" applyFill="1" applyBorder="1"/>
    <xf numFmtId="2" fontId="86" fillId="0" borderId="12" xfId="0" applyNumberFormat="1" applyFont="1" applyFill="1" applyBorder="1"/>
    <xf numFmtId="2" fontId="86" fillId="0" borderId="15" xfId="0" applyNumberFormat="1" applyFont="1" applyFill="1" applyBorder="1"/>
    <xf numFmtId="2" fontId="85" fillId="0" borderId="19" xfId="0" applyNumberFormat="1" applyFont="1" applyFill="1" applyBorder="1" applyAlignment="1">
      <alignment horizontal="centerContinuous" vertical="center" wrapText="1"/>
    </xf>
    <xf numFmtId="3" fontId="34" fillId="0" borderId="51" xfId="51" quotePrefix="1" applyNumberFormat="1" applyFont="1" applyBorder="1" applyAlignment="1"/>
    <xf numFmtId="0" fontId="4" fillId="60" borderId="0" xfId="188" applyFill="1"/>
    <xf numFmtId="2" fontId="34" fillId="0" borderId="12" xfId="0" applyNumberFormat="1" applyFont="1" applyBorder="1" applyAlignment="1"/>
    <xf numFmtId="164" fontId="160" fillId="0" borderId="28" xfId="0" applyNumberFormat="1" applyFont="1" applyBorder="1" applyAlignment="1">
      <alignment horizontal="right"/>
    </xf>
    <xf numFmtId="164" fontId="160" fillId="0" borderId="29" xfId="0" applyNumberFormat="1" applyFont="1" applyBorder="1" applyAlignment="1">
      <alignment horizontal="right"/>
    </xf>
    <xf numFmtId="164" fontId="160" fillId="61" borderId="29" xfId="0" applyNumberFormat="1" applyFont="1" applyFill="1" applyBorder="1" applyAlignment="1">
      <alignment horizontal="right"/>
    </xf>
    <xf numFmtId="164" fontId="34" fillId="61" borderId="48" xfId="0" applyNumberFormat="1" applyFont="1" applyFill="1" applyBorder="1" applyAlignment="1"/>
    <xf numFmtId="164" fontId="160" fillId="61" borderId="62" xfId="0" applyNumberFormat="1" applyFont="1" applyFill="1" applyBorder="1" applyAlignment="1">
      <alignment horizontal="right"/>
    </xf>
    <xf numFmtId="2" fontId="34" fillId="0" borderId="3" xfId="0" applyNumberFormat="1" applyFont="1" applyBorder="1" applyAlignment="1"/>
    <xf numFmtId="164" fontId="160" fillId="0" borderId="4" xfId="0" applyNumberFormat="1" applyFont="1" applyBorder="1" applyAlignment="1">
      <alignment horizontal="right"/>
    </xf>
    <xf numFmtId="165" fontId="37" fillId="2" borderId="22" xfId="0" applyNumberFormat="1" applyFont="1" applyFill="1" applyBorder="1" applyAlignment="1">
      <alignment horizontal="center" vertical="center" wrapText="1"/>
    </xf>
    <xf numFmtId="165" fontId="37" fillId="0" borderId="51" xfId="0" applyNumberFormat="1" applyFont="1" applyFill="1" applyBorder="1" applyAlignment="1">
      <alignment horizontal="center" vertical="center" wrapText="1"/>
    </xf>
    <xf numFmtId="165" fontId="37" fillId="0" borderId="30" xfId="0" applyNumberFormat="1" applyFont="1" applyFill="1" applyBorder="1" applyAlignment="1">
      <alignment horizontal="center" vertical="center" wrapText="1"/>
    </xf>
    <xf numFmtId="0" fontId="190" fillId="0" borderId="23" xfId="0" applyFont="1" applyBorder="1" applyAlignment="1">
      <alignment horizontal="center" vertical="center" wrapText="1"/>
    </xf>
    <xf numFmtId="0" fontId="190" fillId="0" borderId="30" xfId="0" applyFont="1" applyBorder="1" applyAlignment="1">
      <alignment horizontal="center" vertical="center" wrapText="1"/>
    </xf>
    <xf numFmtId="2" fontId="37" fillId="2" borderId="18" xfId="0" quotePrefix="1" applyNumberFormat="1" applyFont="1" applyFill="1" applyBorder="1" applyAlignment="1">
      <alignment horizontal="right" vertical="center" wrapText="1"/>
    </xf>
    <xf numFmtId="2" fontId="35" fillId="0" borderId="7" xfId="0" applyNumberFormat="1" applyFont="1" applyBorder="1" applyAlignment="1">
      <alignment vertical="center" wrapText="1"/>
    </xf>
    <xf numFmtId="164" fontId="153" fillId="0" borderId="7" xfId="0" applyNumberFormat="1" applyFont="1" applyBorder="1" applyAlignment="1">
      <alignment vertical="center" wrapText="1"/>
    </xf>
    <xf numFmtId="4" fontId="153" fillId="0" borderId="7" xfId="188" applyNumberFormat="1" applyFont="1" applyFill="1" applyBorder="1" applyAlignment="1"/>
    <xf numFmtId="0" fontId="34" fillId="0" borderId="14" xfId="0" applyFont="1" applyBorder="1"/>
    <xf numFmtId="0" fontId="34" fillId="61" borderId="25" xfId="0" applyFont="1" applyFill="1" applyBorder="1"/>
    <xf numFmtId="2" fontId="34" fillId="0" borderId="12" xfId="0" quotePrefix="1" applyNumberFormat="1" applyFont="1" applyBorder="1" applyAlignment="1"/>
    <xf numFmtId="0" fontId="165" fillId="0" borderId="16" xfId="51" applyFont="1" applyBorder="1"/>
    <xf numFmtId="3" fontId="187" fillId="0" borderId="55" xfId="51" applyNumberFormat="1" applyFont="1" applyBorder="1" applyAlignment="1"/>
    <xf numFmtId="164" fontId="165" fillId="0" borderId="55" xfId="51" applyNumberFormat="1" applyFont="1" applyBorder="1" applyAlignment="1"/>
    <xf numFmtId="164" fontId="165" fillId="0" borderId="27" xfId="51" applyNumberFormat="1" applyFont="1" applyBorder="1" applyAlignment="1"/>
    <xf numFmtId="0" fontId="42" fillId="0" borderId="49" xfId="0" applyFont="1" applyFill="1" applyBorder="1"/>
    <xf numFmtId="171" fontId="42" fillId="0" borderId="11" xfId="0" applyNumberFormat="1" applyFont="1" applyFill="1" applyBorder="1" applyAlignment="1"/>
    <xf numFmtId="0" fontId="12" fillId="0" borderId="51" xfId="51" applyFont="1" applyBorder="1" applyAlignment="1">
      <alignment horizontal="center" vertical="center"/>
    </xf>
    <xf numFmtId="0" fontId="165" fillId="0" borderId="51" xfId="51" applyFont="1" applyBorder="1" applyAlignment="1">
      <alignment horizontal="center" vertical="center"/>
    </xf>
    <xf numFmtId="0" fontId="165" fillId="0" borderId="30" xfId="51" applyFont="1" applyBorder="1" applyAlignment="1">
      <alignment horizontal="center" vertical="center"/>
    </xf>
    <xf numFmtId="168" fontId="36" fillId="0" borderId="46" xfId="51" quotePrefix="1" applyNumberFormat="1" applyFont="1" applyFill="1" applyBorder="1" applyAlignment="1"/>
    <xf numFmtId="168" fontId="36" fillId="0" borderId="29" xfId="51" quotePrefix="1" applyNumberFormat="1" applyFont="1" applyFill="1" applyBorder="1" applyAlignment="1"/>
    <xf numFmtId="164" fontId="159" fillId="0" borderId="29" xfId="51" applyNumberFormat="1" applyFont="1" applyFill="1" applyBorder="1" applyAlignment="1"/>
    <xf numFmtId="168" fontId="36" fillId="0" borderId="30" xfId="51" quotePrefix="1" applyNumberFormat="1" applyFont="1" applyFill="1" applyBorder="1" applyAlignment="1"/>
    <xf numFmtId="0" fontId="46" fillId="0" borderId="42" xfId="188" applyFont="1" applyBorder="1" applyAlignment="1">
      <alignment horizontal="center" wrapText="1"/>
    </xf>
    <xf numFmtId="0" fontId="193" fillId="3" borderId="0" xfId="0" applyFont="1" applyFill="1"/>
    <xf numFmtId="0" fontId="194" fillId="3" borderId="0" xfId="0" applyFont="1" applyFill="1"/>
    <xf numFmtId="0" fontId="4" fillId="3" borderId="0" xfId="0" applyFont="1" applyFill="1"/>
    <xf numFmtId="0" fontId="1" fillId="0" borderId="0" xfId="192"/>
    <xf numFmtId="0" fontId="1" fillId="0" borderId="0" xfId="192"/>
    <xf numFmtId="14" fontId="5" fillId="0" borderId="46" xfId="0" applyNumberFormat="1" applyFont="1" applyBorder="1" applyAlignment="1">
      <alignment horizontal="center" vertical="center" wrapText="1"/>
    </xf>
    <xf numFmtId="0" fontId="195" fillId="0" borderId="10" xfId="0" applyFont="1" applyFill="1" applyBorder="1"/>
    <xf numFmtId="2" fontId="35" fillId="0" borderId="0" xfId="0" applyNumberFormat="1" applyFont="1" applyFill="1" applyBorder="1" applyAlignment="1">
      <alignment horizontal="right" vertical="center" wrapText="1"/>
    </xf>
    <xf numFmtId="4" fontId="35" fillId="0" borderId="0" xfId="0" quotePrefix="1" applyNumberFormat="1" applyFont="1" applyBorder="1" applyAlignment="1">
      <alignment horizontal="right" vertical="center" wrapText="1"/>
    </xf>
    <xf numFmtId="164" fontId="153" fillId="0" borderId="0" xfId="0" quotePrefix="1" applyNumberFormat="1" applyFont="1" applyBorder="1" applyAlignment="1">
      <alignment horizontal="right" vertical="center" wrapText="1"/>
    </xf>
    <xf numFmtId="0" fontId="34" fillId="0" borderId="18" xfId="51" applyFont="1" applyBorder="1"/>
    <xf numFmtId="3" fontId="34" fillId="0" borderId="1" xfId="51" applyNumberFormat="1" applyFont="1" applyBorder="1" applyAlignment="1"/>
    <xf numFmtId="168" fontId="57" fillId="64" borderId="36" xfId="188" applyNumberFormat="1" applyFont="1" applyFill="1" applyBorder="1"/>
    <xf numFmtId="168" fontId="57" fillId="64" borderId="65" xfId="188" applyNumberFormat="1" applyFont="1" applyFill="1" applyBorder="1"/>
    <xf numFmtId="168" fontId="57" fillId="64" borderId="38" xfId="188" applyNumberFormat="1" applyFont="1" applyFill="1" applyBorder="1"/>
    <xf numFmtId="168" fontId="57" fillId="64" borderId="40" xfId="188" applyNumberFormat="1" applyFont="1" applyFill="1" applyBorder="1"/>
    <xf numFmtId="0" fontId="196" fillId="0" borderId="0" xfId="0" applyFont="1"/>
    <xf numFmtId="3" fontId="35" fillId="0" borderId="1" xfId="188" applyNumberFormat="1" applyFont="1" applyFill="1" applyBorder="1" applyAlignment="1">
      <alignment vertical="center"/>
    </xf>
    <xf numFmtId="2" fontId="153" fillId="0" borderId="7" xfId="188" applyNumberFormat="1" applyFont="1" applyFill="1" applyBorder="1" applyAlignment="1">
      <alignment vertical="center"/>
    </xf>
    <xf numFmtId="0" fontId="5" fillId="0" borderId="12" xfId="0" applyFont="1" applyFill="1" applyBorder="1" applyAlignment="1">
      <alignment horizontal="center" vertical="center" wrapText="1"/>
    </xf>
    <xf numFmtId="171" fontId="4" fillId="0" borderId="11" xfId="0" applyNumberFormat="1" applyFont="1" applyBorder="1" applyAlignment="1"/>
    <xf numFmtId="171" fontId="4" fillId="0" borderId="52" xfId="0" applyNumberFormat="1" applyFont="1" applyBorder="1" applyAlignment="1"/>
    <xf numFmtId="171" fontId="4" fillId="0" borderId="0" xfId="0" applyNumberFormat="1" applyFont="1" applyFill="1" applyAlignment="1"/>
    <xf numFmtId="171" fontId="4" fillId="0" borderId="49" xfId="0" applyNumberFormat="1" applyFont="1" applyFill="1" applyBorder="1" applyAlignment="1"/>
    <xf numFmtId="171" fontId="4" fillId="0" borderId="11" xfId="0" applyNumberFormat="1" applyFont="1" applyBorder="1" applyAlignment="1"/>
    <xf numFmtId="171" fontId="4" fillId="0" borderId="52" xfId="0" applyNumberFormat="1" applyFont="1" applyBorder="1" applyAlignment="1"/>
    <xf numFmtId="171" fontId="4" fillId="0" borderId="49" xfId="0" applyNumberFormat="1" applyFont="1" applyFill="1" applyBorder="1" applyAlignment="1"/>
    <xf numFmtId="171" fontId="4" fillId="0" borderId="11" xfId="0" applyNumberFormat="1" applyFont="1" applyBorder="1" applyAlignment="1"/>
    <xf numFmtId="171" fontId="4" fillId="0" borderId="52" xfId="0" applyNumberFormat="1" applyFont="1" applyBorder="1" applyAlignment="1"/>
    <xf numFmtId="171" fontId="4" fillId="0" borderId="49" xfId="0" applyNumberFormat="1" applyFont="1" applyFill="1" applyBorder="1" applyAlignment="1"/>
    <xf numFmtId="171" fontId="4" fillId="0" borderId="52" xfId="0" applyNumberFormat="1" applyFont="1" applyFill="1" applyBorder="1" applyAlignment="1"/>
    <xf numFmtId="171" fontId="4" fillId="0" borderId="11" xfId="0" applyNumberFormat="1" applyFont="1" applyBorder="1" applyAlignment="1">
      <alignment horizontal="right"/>
    </xf>
    <xf numFmtId="0" fontId="195" fillId="0" borderId="33" xfId="0" applyFont="1" applyFill="1" applyBorder="1"/>
    <xf numFmtId="0" fontId="0" fillId="0" borderId="33" xfId="0" applyBorder="1"/>
    <xf numFmtId="164" fontId="34" fillId="60" borderId="93" xfId="0" applyNumberFormat="1" applyFont="1" applyFill="1" applyBorder="1" applyAlignment="1">
      <alignment horizontal="center"/>
    </xf>
    <xf numFmtId="2" fontId="186" fillId="60" borderId="18" xfId="0" applyNumberFormat="1" applyFont="1" applyFill="1" applyBorder="1" applyAlignment="1"/>
    <xf numFmtId="3" fontId="34" fillId="60" borderId="1" xfId="0" applyNumberFormat="1" applyFont="1" applyFill="1" applyBorder="1"/>
    <xf numFmtId="2" fontId="186" fillId="60" borderId="20" xfId="0" applyNumberFormat="1" applyFont="1" applyFill="1" applyBorder="1" applyAlignment="1"/>
    <xf numFmtId="2" fontId="186" fillId="60" borderId="22" xfId="0" applyNumberFormat="1" applyFont="1" applyFill="1" applyBorder="1" applyAlignment="1"/>
    <xf numFmtId="0" fontId="11" fillId="0" borderId="1" xfId="0" applyFont="1" applyFill="1" applyBorder="1" applyAlignment="1">
      <alignment horizontal="center" vertical="center" wrapText="1"/>
    </xf>
    <xf numFmtId="0" fontId="189" fillId="0" borderId="19" xfId="0" applyFont="1" applyBorder="1" applyAlignment="1">
      <alignment horizontal="center" vertical="center" wrapText="1"/>
    </xf>
    <xf numFmtId="0" fontId="189" fillId="0" borderId="21" xfId="0" applyFont="1" applyBorder="1" applyAlignment="1">
      <alignment horizontal="center" vertical="center" wrapText="1"/>
    </xf>
    <xf numFmtId="0" fontId="35" fillId="0" borderId="23" xfId="0" applyFont="1" applyBorder="1" applyAlignment="1">
      <alignment horizontal="center" vertical="center" wrapText="1"/>
    </xf>
    <xf numFmtId="0" fontId="37" fillId="0" borderId="78" xfId="0" applyFont="1" applyBorder="1" applyAlignment="1">
      <alignment vertical="center" wrapText="1"/>
    </xf>
    <xf numFmtId="0" fontId="37" fillId="0" borderId="79" xfId="0" applyFont="1" applyBorder="1" applyAlignment="1">
      <alignment vertical="center" wrapText="1"/>
    </xf>
    <xf numFmtId="0" fontId="37" fillId="0" borderId="80" xfId="0" applyFont="1" applyBorder="1" applyAlignment="1">
      <alignment vertical="center" wrapText="1"/>
    </xf>
    <xf numFmtId="0" fontId="18" fillId="0" borderId="0" xfId="0" applyFont="1"/>
    <xf numFmtId="0" fontId="11" fillId="0" borderId="0" xfId="0" applyFont="1" applyAlignment="1">
      <alignment horizontal="center"/>
    </xf>
    <xf numFmtId="0" fontId="16" fillId="0" borderId="36" xfId="0" applyFont="1" applyBorder="1"/>
    <xf numFmtId="0" fontId="47" fillId="0" borderId="9" xfId="0" applyFont="1" applyBorder="1"/>
    <xf numFmtId="0" fontId="16" fillId="0" borderId="18" xfId="0" applyFont="1" applyBorder="1" applyAlignment="1">
      <alignment horizontal="right"/>
    </xf>
    <xf numFmtId="164" fontId="18" fillId="0" borderId="1" xfId="0" applyNumberFormat="1" applyFont="1" applyBorder="1" applyAlignment="1">
      <alignment horizontal="right"/>
    </xf>
    <xf numFmtId="164" fontId="18" fillId="0" borderId="7" xfId="0" applyNumberFormat="1" applyFont="1" applyBorder="1" applyAlignment="1">
      <alignment horizontal="right"/>
    </xf>
    <xf numFmtId="0" fontId="16" fillId="0" borderId="20" xfId="0" applyFont="1" applyBorder="1" applyAlignment="1">
      <alignment horizontal="right"/>
    </xf>
    <xf numFmtId="164" fontId="18" fillId="0" borderId="46" xfId="0" applyNumberFormat="1" applyFont="1" applyBorder="1" applyAlignment="1">
      <alignment horizontal="right"/>
    </xf>
    <xf numFmtId="164" fontId="18" fillId="0" borderId="29" xfId="0" applyNumberFormat="1" applyFont="1" applyBorder="1" applyAlignment="1">
      <alignment horizontal="right"/>
    </xf>
    <xf numFmtId="164" fontId="19" fillId="0" borderId="29" xfId="0" applyNumberFormat="1" applyFont="1" applyBorder="1" applyAlignment="1">
      <alignment horizontal="right"/>
    </xf>
    <xf numFmtId="0" fontId="16" fillId="0" borderId="20" xfId="0" applyFont="1" applyFill="1" applyBorder="1" applyAlignment="1">
      <alignment horizontal="right"/>
    </xf>
    <xf numFmtId="164" fontId="18" fillId="0" borderId="46" xfId="0" applyNumberFormat="1" applyFont="1" applyBorder="1"/>
    <xf numFmtId="164" fontId="18" fillId="0" borderId="29" xfId="0" applyNumberFormat="1" applyFont="1" applyBorder="1"/>
    <xf numFmtId="0" fontId="16" fillId="60" borderId="20" xfId="0" applyFont="1" applyFill="1" applyBorder="1" applyAlignment="1">
      <alignment horizontal="right"/>
    </xf>
    <xf numFmtId="164" fontId="18" fillId="60" borderId="46" xfId="0" applyNumberFormat="1" applyFont="1" applyFill="1" applyBorder="1"/>
    <xf numFmtId="164" fontId="18" fillId="60" borderId="29" xfId="0" applyNumberFormat="1" applyFont="1" applyFill="1" applyBorder="1"/>
    <xf numFmtId="0" fontId="16" fillId="60" borderId="22" xfId="0" applyFont="1" applyFill="1" applyBorder="1" applyAlignment="1">
      <alignment horizontal="right"/>
    </xf>
    <xf numFmtId="164" fontId="18" fillId="60" borderId="51" xfId="0" applyNumberFormat="1" applyFont="1" applyFill="1" applyBorder="1"/>
    <xf numFmtId="164" fontId="18" fillId="60" borderId="30" xfId="0" applyNumberFormat="1" applyFont="1" applyFill="1" applyBorder="1"/>
    <xf numFmtId="0" fontId="11" fillId="0" borderId="0" xfId="0" applyFont="1"/>
    <xf numFmtId="0" fontId="124" fillId="0" borderId="0" xfId="0" applyFont="1"/>
    <xf numFmtId="164" fontId="18" fillId="60" borderId="46" xfId="0" applyNumberFormat="1" applyFont="1" applyFill="1" applyBorder="1" applyAlignment="1">
      <alignment horizontal="right"/>
    </xf>
    <xf numFmtId="164" fontId="18" fillId="60" borderId="29" xfId="0" applyNumberFormat="1" applyFont="1" applyFill="1" applyBorder="1" applyAlignment="1">
      <alignment horizontal="right"/>
    </xf>
    <xf numFmtId="3" fontId="110" fillId="0" borderId="0" xfId="188" applyNumberFormat="1" applyFont="1"/>
    <xf numFmtId="3" fontId="27" fillId="0" borderId="44" xfId="188" applyNumberFormat="1" applyFont="1" applyFill="1" applyBorder="1" applyAlignment="1">
      <alignment horizontal="center" vertical="center" wrapText="1"/>
    </xf>
    <xf numFmtId="0" fontId="35" fillId="0" borderId="25" xfId="188" applyFont="1" applyFill="1" applyBorder="1"/>
    <xf numFmtId="3" fontId="35" fillId="0" borderId="48" xfId="188" applyNumberFormat="1" applyFont="1" applyFill="1" applyBorder="1" applyAlignment="1"/>
    <xf numFmtId="0" fontId="37" fillId="0" borderId="16" xfId="188" applyFont="1" applyFill="1" applyBorder="1"/>
    <xf numFmtId="4" fontId="36" fillId="0" borderId="27" xfId="188" applyNumberFormat="1" applyFont="1" applyFill="1" applyBorder="1" applyAlignment="1"/>
    <xf numFmtId="3" fontId="0" fillId="0" borderId="0" xfId="0" applyNumberFormat="1"/>
    <xf numFmtId="1" fontId="0" fillId="0" borderId="0" xfId="0" applyNumberFormat="1"/>
    <xf numFmtId="3" fontId="34" fillId="0" borderId="1" xfId="51" quotePrefix="1" applyNumberFormat="1" applyFont="1" applyBorder="1" applyAlignment="1"/>
    <xf numFmtId="164" fontId="159" fillId="0" borderId="29" xfId="0" applyNumberFormat="1" applyFont="1" applyBorder="1" applyAlignment="1">
      <alignment horizontal="right"/>
    </xf>
    <xf numFmtId="0" fontId="47" fillId="0" borderId="0" xfId="0" applyFont="1" applyAlignment="1">
      <alignment vertical="center"/>
    </xf>
    <xf numFmtId="3" fontId="34" fillId="60" borderId="46" xfId="0" quotePrefix="1" applyNumberFormat="1" applyFont="1" applyFill="1" applyBorder="1" applyAlignment="1">
      <alignment horizontal="center"/>
    </xf>
    <xf numFmtId="164" fontId="153" fillId="0" borderId="30" xfId="0" applyNumberFormat="1" applyFont="1" applyBorder="1" applyAlignment="1">
      <alignment vertical="center" wrapText="1"/>
    </xf>
    <xf numFmtId="4" fontId="153" fillId="0" borderId="62" xfId="188" applyNumberFormat="1" applyFont="1" applyFill="1" applyBorder="1" applyAlignment="1"/>
    <xf numFmtId="0" fontId="35" fillId="0" borderId="25" xfId="188" applyFont="1" applyBorder="1"/>
    <xf numFmtId="3" fontId="35" fillId="0" borderId="48" xfId="188" applyNumberFormat="1" applyFont="1" applyFill="1" applyBorder="1" applyAlignment="1">
      <alignment vertical="center"/>
    </xf>
    <xf numFmtId="2" fontId="153" fillId="0" borderId="62" xfId="188" applyNumberFormat="1" applyFont="1" applyFill="1" applyBorder="1" applyAlignment="1">
      <alignment vertical="center"/>
    </xf>
    <xf numFmtId="164" fontId="153" fillId="0" borderId="19" xfId="0" quotePrefix="1" applyNumberFormat="1" applyFont="1" applyBorder="1" applyAlignment="1">
      <alignment vertical="center" wrapText="1"/>
    </xf>
    <xf numFmtId="2" fontId="37" fillId="2" borderId="22" xfId="0" quotePrefix="1" applyNumberFormat="1" applyFont="1" applyFill="1" applyBorder="1" applyAlignment="1">
      <alignment horizontal="right" vertical="center" wrapText="1"/>
    </xf>
    <xf numFmtId="2" fontId="35" fillId="0" borderId="51" xfId="0" applyNumberFormat="1" applyFont="1" applyFill="1" applyBorder="1" applyAlignment="1">
      <alignment vertical="center" wrapText="1"/>
    </xf>
    <xf numFmtId="2" fontId="35" fillId="0" borderId="30" xfId="0" applyNumberFormat="1" applyFont="1" applyBorder="1" applyAlignment="1">
      <alignment vertical="center" wrapText="1"/>
    </xf>
    <xf numFmtId="164" fontId="153" fillId="0" borderId="23" xfId="0" applyNumberFormat="1" applyFont="1" applyBorder="1" applyAlignment="1">
      <alignment vertical="center" wrapText="1"/>
    </xf>
    <xf numFmtId="2" fontId="35" fillId="0" borderId="43" xfId="0" applyNumberFormat="1" applyFont="1" applyFill="1" applyBorder="1" applyAlignment="1">
      <alignment horizontal="right" vertical="center" wrapText="1"/>
    </xf>
    <xf numFmtId="4" fontId="35" fillId="0" borderId="39" xfId="0" quotePrefix="1" applyNumberFormat="1" applyFont="1" applyBorder="1" applyAlignment="1">
      <alignment horizontal="right" vertical="center" wrapText="1"/>
    </xf>
    <xf numFmtId="164" fontId="159" fillId="0" borderId="29" xfId="0" quotePrefix="1" applyNumberFormat="1" applyFont="1" applyBorder="1" applyAlignment="1">
      <alignment horizontal="right"/>
    </xf>
    <xf numFmtId="3" fontId="35" fillId="0" borderId="29" xfId="51" quotePrefix="1" applyNumberFormat="1" applyFont="1" applyFill="1" applyBorder="1" applyAlignment="1"/>
    <xf numFmtId="3" fontId="35" fillId="0" borderId="51" xfId="51" quotePrefix="1" applyNumberFormat="1" applyFont="1" applyFill="1" applyBorder="1" applyAlignment="1"/>
    <xf numFmtId="14" fontId="5" fillId="2" borderId="51" xfId="0" applyNumberFormat="1" applyFont="1" applyFill="1" applyBorder="1" applyAlignment="1">
      <alignment horizontal="center" vertical="center" wrapText="1"/>
    </xf>
    <xf numFmtId="14" fontId="5" fillId="2" borderId="21" xfId="0" applyNumberFormat="1" applyFont="1" applyFill="1" applyBorder="1" applyAlignment="1">
      <alignment horizontal="center" vertical="center" wrapText="1"/>
    </xf>
    <xf numFmtId="14" fontId="5" fillId="0" borderId="46" xfId="0" applyNumberFormat="1" applyFont="1" applyFill="1" applyBorder="1" applyAlignment="1">
      <alignment horizontal="center" vertical="center" wrapText="1"/>
    </xf>
    <xf numFmtId="4" fontId="14" fillId="0" borderId="0" xfId="0" applyNumberFormat="1" applyFont="1"/>
    <xf numFmtId="0" fontId="14" fillId="0" borderId="0" xfId="0" applyFont="1" applyFill="1"/>
    <xf numFmtId="0" fontId="23" fillId="0" borderId="3" xfId="0" applyFont="1" applyBorder="1" applyAlignment="1">
      <alignment horizontal="centerContinuous"/>
    </xf>
    <xf numFmtId="0" fontId="23" fillId="0" borderId="3" xfId="0" applyFont="1" applyFill="1" applyBorder="1" applyAlignment="1">
      <alignment horizontal="centerContinuous"/>
    </xf>
    <xf numFmtId="0" fontId="5" fillId="0" borderId="7" xfId="0" applyFont="1" applyFill="1" applyBorder="1" applyAlignment="1">
      <alignment horizontal="centerContinuous" vertical="center" wrapText="1"/>
    </xf>
    <xf numFmtId="0" fontId="5" fillId="0" borderId="8" xfId="0" applyFont="1" applyFill="1" applyBorder="1" applyAlignment="1">
      <alignment horizontal="centerContinuous" vertical="center" wrapText="1"/>
    </xf>
    <xf numFmtId="0" fontId="5" fillId="0" borderId="9" xfId="0" applyFont="1" applyFill="1" applyBorder="1" applyAlignment="1">
      <alignment horizontal="centerContinuous" vertical="center" wrapText="1"/>
    </xf>
    <xf numFmtId="0" fontId="5" fillId="0" borderId="12" xfId="0" applyFont="1" applyBorder="1" applyAlignment="1">
      <alignment horizontal="centerContinuous" vertical="center"/>
    </xf>
    <xf numFmtId="0" fontId="5" fillId="2" borderId="52" xfId="0" applyFont="1" applyFill="1" applyBorder="1" applyAlignment="1">
      <alignment horizontal="centerContinuous" vertical="center"/>
    </xf>
    <xf numFmtId="0" fontId="5" fillId="2" borderId="12" xfId="0" applyFont="1" applyFill="1" applyBorder="1" applyAlignment="1">
      <alignment horizontal="centerContinuous" vertical="center"/>
    </xf>
    <xf numFmtId="0" fontId="5" fillId="0" borderId="54" xfId="0" applyFont="1" applyFill="1" applyBorder="1" applyAlignment="1">
      <alignment horizontal="centerContinuous" vertical="center" wrapText="1"/>
    </xf>
    <xf numFmtId="0" fontId="5" fillId="0" borderId="13" xfId="0" applyFont="1" applyFill="1" applyBorder="1" applyAlignment="1">
      <alignment horizontal="centerContinuous" vertical="center" wrapText="1"/>
    </xf>
    <xf numFmtId="0" fontId="22" fillId="0" borderId="2" xfId="0" applyFont="1" applyBorder="1" applyAlignment="1">
      <alignment horizontal="centerContinuous"/>
    </xf>
    <xf numFmtId="0" fontId="23" fillId="0" borderId="4" xfId="0" applyFont="1" applyBorder="1" applyAlignment="1">
      <alignment horizontal="centerContinuous"/>
    </xf>
    <xf numFmtId="14" fontId="165" fillId="60" borderId="62" xfId="0" applyNumberFormat="1" applyFont="1" applyFill="1" applyBorder="1" applyAlignment="1">
      <alignment horizontal="center" vertical="center" wrapText="1"/>
    </xf>
    <xf numFmtId="164" fontId="165" fillId="60" borderId="27" xfId="0" applyNumberFormat="1" applyFont="1" applyFill="1" applyBorder="1" applyAlignment="1">
      <alignment horizontal="center"/>
    </xf>
    <xf numFmtId="164" fontId="53" fillId="60" borderId="7" xfId="0" applyNumberFormat="1" applyFont="1" applyFill="1" applyBorder="1"/>
    <xf numFmtId="164" fontId="53" fillId="60" borderId="28" xfId="0" applyNumberFormat="1" applyFont="1" applyFill="1" applyBorder="1"/>
    <xf numFmtId="164" fontId="53" fillId="60" borderId="29" xfId="0" applyNumberFormat="1" applyFont="1" applyFill="1" applyBorder="1"/>
    <xf numFmtId="164" fontId="53" fillId="60" borderId="29" xfId="0" quotePrefix="1" applyNumberFormat="1" applyFont="1" applyFill="1" applyBorder="1" applyAlignment="1">
      <alignment horizontal="center"/>
    </xf>
    <xf numFmtId="164" fontId="53" fillId="60" borderId="30" xfId="0" applyNumberFormat="1" applyFont="1" applyFill="1" applyBorder="1"/>
    <xf numFmtId="164" fontId="165" fillId="60" borderId="55" xfId="0" applyNumberFormat="1" applyFont="1" applyFill="1" applyBorder="1"/>
    <xf numFmtId="164" fontId="53" fillId="60" borderId="57" xfId="0" applyNumberFormat="1" applyFont="1" applyFill="1" applyBorder="1"/>
    <xf numFmtId="164" fontId="53" fillId="60" borderId="53" xfId="0" applyNumberFormat="1" applyFont="1" applyFill="1" applyBorder="1"/>
    <xf numFmtId="164" fontId="53" fillId="60" borderId="47" xfId="0" applyNumberFormat="1" applyFont="1" applyFill="1" applyBorder="1"/>
    <xf numFmtId="164" fontId="53" fillId="60" borderId="47" xfId="0" applyNumberFormat="1" applyFont="1" applyFill="1" applyBorder="1" applyAlignment="1">
      <alignment horizontal="center"/>
    </xf>
    <xf numFmtId="164" fontId="53" fillId="60" borderId="60" xfId="0" applyNumberFormat="1" applyFont="1" applyFill="1" applyBorder="1"/>
    <xf numFmtId="14" fontId="165" fillId="60" borderId="48" xfId="0" applyNumberFormat="1" applyFont="1" applyFill="1" applyBorder="1" applyAlignment="1">
      <alignment horizontal="center" vertical="center" wrapText="1"/>
    </xf>
    <xf numFmtId="0" fontId="165" fillId="60" borderId="62" xfId="0" applyFont="1" applyFill="1" applyBorder="1" applyAlignment="1">
      <alignment horizontal="center" vertical="center" wrapText="1"/>
    </xf>
    <xf numFmtId="164" fontId="165" fillId="60" borderId="27" xfId="0" applyNumberFormat="1" applyFont="1" applyFill="1" applyBorder="1" applyAlignment="1">
      <alignment horizontal="right"/>
    </xf>
    <xf numFmtId="164" fontId="53" fillId="60" borderId="1" xfId="0" applyNumberFormat="1" applyFont="1" applyFill="1" applyBorder="1"/>
    <xf numFmtId="164" fontId="53" fillId="60" borderId="7" xfId="0" applyNumberFormat="1" applyFont="1" applyFill="1" applyBorder="1" applyAlignment="1">
      <alignment horizontal="right"/>
    </xf>
    <xf numFmtId="164" fontId="53" fillId="60" borderId="46" xfId="0" applyNumberFormat="1" applyFont="1" applyFill="1" applyBorder="1"/>
    <xf numFmtId="3" fontId="53" fillId="60" borderId="46" xfId="0" quotePrefix="1" applyNumberFormat="1" applyFont="1" applyFill="1" applyBorder="1" applyAlignment="1">
      <alignment horizontal="center"/>
    </xf>
    <xf numFmtId="164" fontId="53" fillId="60" borderId="51" xfId="0" applyNumberFormat="1" applyFont="1" applyFill="1" applyBorder="1"/>
    <xf numFmtId="2" fontId="35" fillId="0" borderId="39" xfId="0" applyNumberFormat="1" applyFont="1" applyFill="1" applyBorder="1" applyAlignment="1">
      <alignment horizontal="right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Continuous" vertical="center"/>
    </xf>
    <xf numFmtId="0" fontId="5" fillId="0" borderId="0" xfId="0" applyFont="1" applyFill="1" applyBorder="1" applyAlignment="1">
      <alignment horizontal="center" vertical="center" wrapText="1"/>
    </xf>
    <xf numFmtId="0" fontId="5" fillId="0" borderId="52" xfId="0" applyFont="1" applyFill="1" applyBorder="1" applyAlignment="1">
      <alignment horizontal="centerContinuous" vertical="center"/>
    </xf>
    <xf numFmtId="14" fontId="5" fillId="0" borderId="12" xfId="0" applyNumberFormat="1" applyFont="1" applyFill="1" applyBorder="1" applyAlignment="1">
      <alignment horizontal="center" vertical="center" wrapText="1"/>
    </xf>
    <xf numFmtId="14" fontId="5" fillId="0" borderId="29" xfId="0" applyNumberFormat="1" applyFont="1" applyFill="1" applyBorder="1" applyAlignment="1">
      <alignment horizontal="center" vertical="center" wrapText="1"/>
    </xf>
    <xf numFmtId="2" fontId="5" fillId="0" borderId="4" xfId="0" applyNumberFormat="1" applyFont="1" applyFill="1" applyBorder="1"/>
    <xf numFmtId="164" fontId="5" fillId="0" borderId="27" xfId="0" applyNumberFormat="1" applyFont="1" applyFill="1" applyBorder="1"/>
    <xf numFmtId="2" fontId="5" fillId="0" borderId="3" xfId="0" applyNumberFormat="1" applyFont="1" applyFill="1" applyBorder="1"/>
    <xf numFmtId="164" fontId="5" fillId="0" borderId="4" xfId="0" applyNumberFormat="1" applyFont="1" applyFill="1" applyBorder="1"/>
    <xf numFmtId="2" fontId="14" fillId="0" borderId="35" xfId="0" applyNumberFormat="1" applyFont="1" applyFill="1" applyBorder="1"/>
    <xf numFmtId="164" fontId="14" fillId="0" borderId="7" xfId="0" applyNumberFormat="1" applyFont="1" applyFill="1" applyBorder="1"/>
    <xf numFmtId="2" fontId="14" fillId="0" borderId="13" xfId="0" applyNumberFormat="1" applyFont="1" applyFill="1" applyBorder="1"/>
    <xf numFmtId="164" fontId="14" fillId="0" borderId="28" xfId="0" applyNumberFormat="1" applyFont="1" applyFill="1" applyBorder="1"/>
    <xf numFmtId="2" fontId="14" fillId="0" borderId="58" xfId="0" applyNumberFormat="1" applyFont="1" applyFill="1" applyBorder="1"/>
    <xf numFmtId="164" fontId="14" fillId="0" borderId="29" xfId="0" applyNumberFormat="1" applyFont="1" applyFill="1" applyBorder="1"/>
    <xf numFmtId="2" fontId="14" fillId="0" borderId="59" xfId="0" applyNumberFormat="1" applyFont="1" applyFill="1" applyBorder="1"/>
    <xf numFmtId="164" fontId="14" fillId="0" borderId="30" xfId="0" applyNumberFormat="1" applyFont="1" applyFill="1" applyBorder="1"/>
    <xf numFmtId="2" fontId="5" fillId="0" borderId="13" xfId="0" applyNumberFormat="1" applyFont="1" applyFill="1" applyBorder="1"/>
    <xf numFmtId="164" fontId="5" fillId="0" borderId="37" xfId="0" applyNumberFormat="1" applyFont="1" applyFill="1" applyBorder="1"/>
    <xf numFmtId="164" fontId="14" fillId="0" borderId="62" xfId="0" applyNumberFormat="1" applyFont="1" applyFill="1" applyBorder="1"/>
    <xf numFmtId="2" fontId="5" fillId="0" borderId="58" xfId="0" applyNumberFormat="1" applyFont="1" applyFill="1" applyBorder="1"/>
    <xf numFmtId="164" fontId="5" fillId="0" borderId="62" xfId="0" applyNumberFormat="1" applyFont="1" applyFill="1" applyBorder="1"/>
    <xf numFmtId="2" fontId="14" fillId="0" borderId="63" xfId="0" applyNumberFormat="1" applyFont="1" applyFill="1" applyBorder="1"/>
    <xf numFmtId="2" fontId="14" fillId="0" borderId="3" xfId="0" applyNumberFormat="1" applyFont="1" applyFill="1" applyBorder="1"/>
    <xf numFmtId="164" fontId="14" fillId="0" borderId="4" xfId="0" applyNumberFormat="1" applyFont="1" applyFill="1" applyBorder="1"/>
    <xf numFmtId="2" fontId="14" fillId="0" borderId="64" xfId="0" applyNumberFormat="1" applyFont="1" applyFill="1" applyBorder="1"/>
    <xf numFmtId="164" fontId="14" fillId="0" borderId="37" xfId="0" applyNumberFormat="1" applyFont="1" applyFill="1" applyBorder="1"/>
    <xf numFmtId="2" fontId="51" fillId="0" borderId="58" xfId="0" applyNumberFormat="1" applyFont="1" applyFill="1" applyBorder="1"/>
    <xf numFmtId="164" fontId="51" fillId="0" borderId="62" xfId="0" applyNumberFormat="1" applyFont="1" applyFill="1" applyBorder="1"/>
    <xf numFmtId="0" fontId="0" fillId="0" borderId="41" xfId="0" applyFill="1" applyBorder="1"/>
    <xf numFmtId="0" fontId="23" fillId="0" borderId="4" xfId="0" applyFont="1" applyFill="1" applyBorder="1" applyAlignment="1">
      <alignment horizontal="centerContinuous"/>
    </xf>
    <xf numFmtId="0" fontId="197" fillId="3" borderId="0" xfId="0" applyFont="1" applyFill="1"/>
    <xf numFmtId="0" fontId="198" fillId="3" borderId="0" xfId="0" applyFont="1" applyFill="1"/>
    <xf numFmtId="0" fontId="199" fillId="3" borderId="0" xfId="0" applyFont="1" applyFill="1"/>
    <xf numFmtId="14" fontId="178" fillId="0" borderId="46" xfId="0" applyNumberFormat="1" applyFont="1" applyBorder="1" applyAlignment="1">
      <alignment vertical="center" wrapText="1"/>
    </xf>
    <xf numFmtId="0" fontId="26" fillId="0" borderId="52" xfId="0" applyFont="1" applyBorder="1" applyAlignment="1">
      <alignment horizontal="center"/>
    </xf>
    <xf numFmtId="164" fontId="57" fillId="0" borderId="46" xfId="0" quotePrefix="1" applyNumberFormat="1" applyFont="1" applyBorder="1" applyAlignment="1"/>
    <xf numFmtId="164" fontId="57" fillId="0" borderId="29" xfId="0" quotePrefix="1" applyNumberFormat="1" applyFont="1" applyBorder="1" applyAlignment="1"/>
    <xf numFmtId="0" fontId="0" fillId="0" borderId="0" xfId="0" applyFill="1" applyBorder="1"/>
    <xf numFmtId="164" fontId="160" fillId="0" borderId="28" xfId="0" quotePrefix="1" applyNumberFormat="1" applyFont="1" applyBorder="1" applyAlignment="1"/>
    <xf numFmtId="164" fontId="160" fillId="0" borderId="28" xfId="0" quotePrefix="1" applyNumberFormat="1" applyFont="1" applyBorder="1" applyAlignment="1">
      <alignment horizontal="right"/>
    </xf>
    <xf numFmtId="164" fontId="160" fillId="0" borderId="29" xfId="0" quotePrefix="1" applyNumberFormat="1" applyFont="1" applyBorder="1" applyAlignment="1">
      <alignment horizontal="right"/>
    </xf>
    <xf numFmtId="164" fontId="160" fillId="61" borderId="29" xfId="0" quotePrefix="1" applyNumberFormat="1" applyFont="1" applyFill="1" applyBorder="1" applyAlignment="1">
      <alignment horizontal="right"/>
    </xf>
    <xf numFmtId="164" fontId="160" fillId="61" borderId="62" xfId="0" quotePrefix="1" applyNumberFormat="1" applyFont="1" applyFill="1" applyBorder="1" applyAlignment="1">
      <alignment horizontal="right"/>
    </xf>
    <xf numFmtId="164" fontId="160" fillId="61" borderId="30" xfId="0" quotePrefix="1" applyNumberFormat="1" applyFont="1" applyFill="1" applyBorder="1" applyAlignment="1">
      <alignment horizontal="right"/>
    </xf>
    <xf numFmtId="3" fontId="14" fillId="0" borderId="46" xfId="0" quotePrefix="1" applyNumberFormat="1" applyFont="1" applyBorder="1"/>
    <xf numFmtId="168" fontId="86" fillId="0" borderId="46" xfId="0" applyNumberFormat="1" applyFont="1" applyBorder="1"/>
    <xf numFmtId="0" fontId="84" fillId="0" borderId="41" xfId="0" applyFont="1" applyBorder="1" applyAlignment="1">
      <alignment vertical="center" wrapText="1"/>
    </xf>
    <xf numFmtId="0" fontId="47" fillId="0" borderId="0" xfId="0" applyFont="1" applyAlignment="1">
      <alignment horizontal="left" vertical="center" wrapText="1"/>
    </xf>
    <xf numFmtId="0" fontId="12" fillId="0" borderId="31" xfId="0" applyFont="1" applyFill="1" applyBorder="1" applyAlignment="1">
      <alignment horizontal="center" vertical="center" wrapText="1"/>
    </xf>
    <xf numFmtId="0" fontId="12" fillId="0" borderId="19" xfId="0" applyFont="1" applyFill="1" applyBorder="1" applyAlignment="1">
      <alignment horizontal="center" vertical="center" wrapText="1"/>
    </xf>
    <xf numFmtId="0" fontId="12" fillId="0" borderId="57" xfId="0" applyFont="1" applyFill="1" applyBorder="1" applyAlignment="1">
      <alignment horizontal="center" vertical="center" wrapText="1"/>
    </xf>
    <xf numFmtId="0" fontId="12" fillId="0" borderId="35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166" fillId="0" borderId="44" xfId="0" applyFont="1" applyFill="1" applyBorder="1" applyAlignment="1">
      <alignment horizontal="center" vertical="center" wrapText="1"/>
    </xf>
    <xf numFmtId="0" fontId="166" fillId="0" borderId="12" xfId="0" applyFont="1" applyFill="1" applyBorder="1" applyAlignment="1">
      <alignment horizontal="center" vertical="center" wrapText="1"/>
    </xf>
    <xf numFmtId="0" fontId="169" fillId="0" borderId="41" xfId="0" applyFont="1" applyBorder="1" applyAlignment="1">
      <alignment vertical="center" wrapText="1"/>
    </xf>
    <xf numFmtId="0" fontId="48" fillId="0" borderId="0" xfId="0" applyFont="1" applyBorder="1" applyAlignment="1">
      <alignment horizontal="left"/>
    </xf>
    <xf numFmtId="0" fontId="27" fillId="0" borderId="6" xfId="0" applyFont="1" applyBorder="1" applyAlignment="1">
      <alignment horizontal="left"/>
    </xf>
    <xf numFmtId="0" fontId="27" fillId="0" borderId="44" xfId="0" applyFont="1" applyBorder="1" applyAlignment="1">
      <alignment horizontal="left"/>
    </xf>
    <xf numFmtId="0" fontId="27" fillId="0" borderId="45" xfId="0" applyFont="1" applyBorder="1" applyAlignment="1">
      <alignment horizontal="left"/>
    </xf>
    <xf numFmtId="0" fontId="26" fillId="0" borderId="21" xfId="0" applyFont="1" applyBorder="1" applyAlignment="1">
      <alignment horizontal="left"/>
    </xf>
    <xf numFmtId="0" fontId="26" fillId="0" borderId="46" xfId="0" applyFont="1" applyBorder="1" applyAlignment="1">
      <alignment horizontal="left"/>
    </xf>
    <xf numFmtId="0" fontId="26" fillId="0" borderId="29" xfId="0" applyFont="1" applyBorder="1" applyAlignment="1">
      <alignment horizontal="left"/>
    </xf>
    <xf numFmtId="0" fontId="26" fillId="0" borderId="19" xfId="0" applyFont="1" applyBorder="1" applyAlignment="1">
      <alignment horizontal="left"/>
    </xf>
    <xf numFmtId="0" fontId="26" fillId="0" borderId="1" xfId="0" applyFont="1" applyBorder="1" applyAlignment="1">
      <alignment horizontal="left"/>
    </xf>
    <xf numFmtId="0" fontId="26" fillId="0" borderId="7" xfId="0" applyFont="1" applyBorder="1" applyAlignment="1">
      <alignment horizontal="left"/>
    </xf>
    <xf numFmtId="0" fontId="26" fillId="0" borderId="23" xfId="0" applyFont="1" applyBorder="1" applyAlignment="1">
      <alignment horizontal="left"/>
    </xf>
    <xf numFmtId="0" fontId="26" fillId="0" borderId="51" xfId="0" applyFont="1" applyBorder="1" applyAlignment="1">
      <alignment horizontal="left"/>
    </xf>
    <xf numFmtId="0" fontId="26" fillId="0" borderId="30" xfId="0" applyFont="1" applyBorder="1" applyAlignment="1">
      <alignment horizontal="left"/>
    </xf>
    <xf numFmtId="0" fontId="39" fillId="0" borderId="2" xfId="0" applyFont="1" applyBorder="1" applyAlignment="1">
      <alignment horizontal="center"/>
    </xf>
    <xf numFmtId="0" fontId="39" fillId="0" borderId="3" xfId="0" applyFont="1" applyBorder="1" applyAlignment="1">
      <alignment horizontal="center"/>
    </xf>
    <xf numFmtId="0" fontId="39" fillId="0" borderId="4" xfId="0" applyFont="1" applyBorder="1" applyAlignment="1">
      <alignment horizontal="center"/>
    </xf>
    <xf numFmtId="0" fontId="5" fillId="0" borderId="66" xfId="0" applyFont="1" applyFill="1" applyBorder="1" applyAlignment="1">
      <alignment horizontal="center" vertical="center" wrapText="1"/>
    </xf>
    <xf numFmtId="0" fontId="5" fillId="0" borderId="54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19" fillId="0" borderId="0" xfId="51" applyFont="1" applyAlignment="1">
      <alignment horizontal="left" wrapText="1"/>
    </xf>
    <xf numFmtId="0" fontId="168" fillId="0" borderId="41" xfId="51" applyFont="1" applyFill="1" applyBorder="1" applyAlignment="1">
      <alignment vertical="center" wrapText="1"/>
    </xf>
    <xf numFmtId="0" fontId="5" fillId="0" borderId="57" xfId="0" applyFont="1" applyFill="1" applyBorder="1" applyAlignment="1">
      <alignment horizontal="center" vertical="center" wrapText="1"/>
    </xf>
    <xf numFmtId="0" fontId="0" fillId="0" borderId="82" xfId="0" applyFill="1" applyBorder="1" applyAlignment="1">
      <alignment horizontal="center" vertical="center" wrapText="1"/>
    </xf>
    <xf numFmtId="0" fontId="0" fillId="0" borderId="35" xfId="0" applyFill="1" applyBorder="1" applyAlignment="1">
      <alignment horizontal="center" vertical="center" wrapText="1"/>
    </xf>
    <xf numFmtId="0" fontId="87" fillId="0" borderId="0" xfId="51" applyFont="1" applyAlignment="1">
      <alignment horizontal="left"/>
    </xf>
    <xf numFmtId="0" fontId="26" fillId="0" borderId="47" xfId="51" applyFont="1" applyBorder="1" applyAlignment="1">
      <alignment horizontal="left"/>
    </xf>
    <xf numFmtId="0" fontId="26" fillId="0" borderId="93" xfId="51" applyFont="1" applyBorder="1" applyAlignment="1">
      <alignment horizontal="left"/>
    </xf>
    <xf numFmtId="0" fontId="26" fillId="0" borderId="21" xfId="51" applyFont="1" applyBorder="1" applyAlignment="1">
      <alignment horizontal="left"/>
    </xf>
    <xf numFmtId="0" fontId="12" fillId="0" borderId="5" xfId="51" applyFont="1" applyBorder="1" applyAlignment="1">
      <alignment horizontal="center" vertical="center"/>
    </xf>
    <xf numFmtId="0" fontId="12" fillId="0" borderId="26" xfId="51" applyFont="1" applyBorder="1" applyAlignment="1">
      <alignment horizontal="center" vertical="center"/>
    </xf>
    <xf numFmtId="0" fontId="12" fillId="0" borderId="57" xfId="51" applyFont="1" applyBorder="1" applyAlignment="1">
      <alignment horizontal="center" vertical="center" wrapText="1"/>
    </xf>
    <xf numFmtId="0" fontId="12" fillId="0" borderId="19" xfId="51" applyFont="1" applyBorder="1" applyAlignment="1">
      <alignment horizontal="center" vertical="center" wrapText="1"/>
    </xf>
    <xf numFmtId="0" fontId="165" fillId="0" borderId="57" xfId="51" applyFont="1" applyBorder="1" applyAlignment="1">
      <alignment horizontal="center" vertical="center" wrapText="1"/>
    </xf>
    <xf numFmtId="0" fontId="165" fillId="0" borderId="35" xfId="51" applyFont="1" applyBorder="1" applyAlignment="1">
      <alignment horizontal="center" vertical="center" wrapText="1"/>
    </xf>
    <xf numFmtId="0" fontId="120" fillId="0" borderId="36" xfId="0" applyFont="1" applyBorder="1" applyAlignment="1">
      <alignment horizontal="center" vertical="center" wrapText="1"/>
    </xf>
    <xf numFmtId="0" fontId="120" fillId="0" borderId="38" xfId="0" applyFont="1" applyBorder="1" applyAlignment="1">
      <alignment horizontal="center" vertical="center" wrapText="1"/>
    </xf>
    <xf numFmtId="0" fontId="120" fillId="0" borderId="33" xfId="0" applyFont="1" applyBorder="1" applyAlignment="1">
      <alignment horizontal="center" vertical="center" wrapText="1"/>
    </xf>
    <xf numFmtId="0" fontId="120" fillId="0" borderId="0" xfId="0" applyFont="1" applyBorder="1" applyAlignment="1">
      <alignment horizontal="center" vertical="center" wrapText="1"/>
    </xf>
    <xf numFmtId="0" fontId="190" fillId="0" borderId="82" xfId="0" applyFont="1" applyBorder="1" applyAlignment="1">
      <alignment horizontal="center" vertical="center" wrapText="1"/>
    </xf>
    <xf numFmtId="0" fontId="190" fillId="0" borderId="35" xfId="0" applyFont="1" applyBorder="1" applyAlignment="1">
      <alignment horizontal="center" vertical="center" wrapText="1"/>
    </xf>
    <xf numFmtId="0" fontId="39" fillId="0" borderId="0" xfId="0" applyFont="1" applyAlignment="1">
      <alignment horizontal="left" vertical="center" wrapText="1"/>
    </xf>
    <xf numFmtId="0" fontId="120" fillId="0" borderId="31" xfId="0" applyFont="1" applyBorder="1" applyAlignment="1">
      <alignment horizontal="center" vertical="center" wrapText="1"/>
    </xf>
    <xf numFmtId="0" fontId="120" fillId="0" borderId="82" xfId="0" applyFont="1" applyBorder="1" applyAlignment="1">
      <alignment horizontal="center" vertical="center" wrapText="1"/>
    </xf>
    <xf numFmtId="0" fontId="120" fillId="0" borderId="35" xfId="0" applyFont="1" applyBorder="1" applyAlignment="1">
      <alignment horizontal="center" vertical="center" wrapText="1"/>
    </xf>
    <xf numFmtId="0" fontId="34" fillId="0" borderId="0" xfId="0" applyFont="1" applyAlignment="1">
      <alignment horizontal="left" vertical="top" wrapText="1"/>
    </xf>
    <xf numFmtId="0" fontId="11" fillId="0" borderId="0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 wrapText="1"/>
    </xf>
    <xf numFmtId="0" fontId="170" fillId="0" borderId="0" xfId="0" applyFont="1" applyFill="1" applyAlignment="1">
      <alignment horizontal="center" vertical="center" wrapText="1"/>
    </xf>
    <xf numFmtId="0" fontId="46" fillId="0" borderId="36" xfId="188" applyFont="1" applyBorder="1" applyAlignment="1">
      <alignment horizontal="center" wrapText="1"/>
    </xf>
    <xf numFmtId="0" fontId="46" fillId="0" borderId="83" xfId="188" applyFont="1" applyBorder="1" applyAlignment="1">
      <alignment horizontal="center" wrapText="1"/>
    </xf>
    <xf numFmtId="0" fontId="114" fillId="0" borderId="0" xfId="188" applyFont="1" applyFill="1" applyBorder="1" applyAlignment="1">
      <alignment horizontal="left" wrapText="1"/>
    </xf>
    <xf numFmtId="0" fontId="106" fillId="0" borderId="0" xfId="188" applyFont="1" applyFill="1" applyBorder="1" applyAlignment="1">
      <alignment horizontal="center"/>
    </xf>
    <xf numFmtId="0" fontId="27" fillId="0" borderId="41" xfId="188" applyFont="1" applyBorder="1" applyAlignment="1">
      <alignment horizontal="justify" wrapText="1"/>
    </xf>
    <xf numFmtId="0" fontId="46" fillId="60" borderId="36" xfId="188" applyFont="1" applyFill="1" applyBorder="1" applyAlignment="1">
      <alignment horizontal="center" wrapText="1"/>
    </xf>
    <xf numFmtId="0" fontId="46" fillId="60" borderId="83" xfId="188" applyFont="1" applyFill="1" applyBorder="1" applyAlignment="1">
      <alignment horizontal="center" wrapText="1"/>
    </xf>
    <xf numFmtId="0" fontId="120" fillId="60" borderId="2" xfId="188" applyFont="1" applyFill="1" applyBorder="1" applyAlignment="1">
      <alignment horizontal="center" wrapText="1"/>
    </xf>
    <xf numFmtId="0" fontId="120" fillId="60" borderId="3" xfId="188" applyFont="1" applyFill="1" applyBorder="1" applyAlignment="1">
      <alignment horizontal="center" wrapText="1"/>
    </xf>
    <xf numFmtId="0" fontId="120" fillId="60" borderId="4" xfId="188" applyFont="1" applyFill="1" applyBorder="1" applyAlignment="1">
      <alignment horizontal="center" wrapText="1"/>
    </xf>
    <xf numFmtId="0" fontId="120" fillId="60" borderId="36" xfId="188" applyFont="1" applyFill="1" applyBorder="1" applyAlignment="1">
      <alignment horizontal="center" vertical="center" wrapText="1"/>
    </xf>
    <xf numFmtId="0" fontId="120" fillId="60" borderId="40" xfId="188" applyFont="1" applyFill="1" applyBorder="1" applyAlignment="1">
      <alignment horizontal="center" vertical="center" wrapText="1"/>
    </xf>
    <xf numFmtId="0" fontId="46" fillId="0" borderId="40" xfId="188" applyFont="1" applyBorder="1" applyAlignment="1">
      <alignment horizontal="center" wrapText="1"/>
    </xf>
    <xf numFmtId="0" fontId="120" fillId="0" borderId="2" xfId="188" applyFont="1" applyBorder="1" applyAlignment="1">
      <alignment horizontal="center" wrapText="1"/>
    </xf>
    <xf numFmtId="0" fontId="120" fillId="0" borderId="3" xfId="188" applyFont="1" applyBorder="1" applyAlignment="1">
      <alignment horizontal="center" wrapText="1"/>
    </xf>
    <xf numFmtId="0" fontId="120" fillId="0" borderId="4" xfId="188" applyFont="1" applyBorder="1" applyAlignment="1">
      <alignment horizontal="center" wrapText="1"/>
    </xf>
    <xf numFmtId="0" fontId="120" fillId="0" borderId="36" xfId="188" applyFont="1" applyBorder="1" applyAlignment="1">
      <alignment horizontal="center" vertical="center" wrapText="1"/>
    </xf>
    <xf numFmtId="0" fontId="120" fillId="0" borderId="40" xfId="188" applyFont="1" applyBorder="1" applyAlignment="1">
      <alignment horizontal="center" vertical="center" wrapText="1"/>
    </xf>
    <xf numFmtId="0" fontId="107" fillId="0" borderId="0" xfId="188" applyFont="1" applyAlignment="1">
      <alignment horizontal="left" vertical="center" wrapText="1"/>
    </xf>
    <xf numFmtId="0" fontId="180" fillId="0" borderId="0" xfId="188" applyFont="1" applyAlignment="1">
      <alignment horizontal="center" vertical="center" wrapText="1"/>
    </xf>
    <xf numFmtId="0" fontId="109" fillId="0" borderId="41" xfId="188" applyFont="1" applyBorder="1" applyAlignment="1">
      <alignment horizontal="center" vertical="center" wrapText="1"/>
    </xf>
    <xf numFmtId="0" fontId="158" fillId="0" borderId="0" xfId="188" applyFont="1" applyAlignment="1">
      <alignment horizontal="left" vertical="center" wrapText="1"/>
    </xf>
    <xf numFmtId="0" fontId="42" fillId="0" borderId="0" xfId="0" applyFont="1" applyBorder="1" applyAlignment="1">
      <alignment horizontal="center"/>
    </xf>
    <xf numFmtId="0" fontId="42" fillId="0" borderId="11" xfId="0" applyFont="1" applyBorder="1" applyAlignment="1">
      <alignment horizontal="center"/>
    </xf>
    <xf numFmtId="0" fontId="4" fillId="0" borderId="48" xfId="0" applyFont="1" applyBorder="1" applyAlignment="1">
      <alignment horizontal="center" vertical="center" wrapText="1"/>
    </xf>
    <xf numFmtId="0" fontId="4" fillId="0" borderId="52" xfId="0" applyFont="1" applyBorder="1" applyAlignment="1">
      <alignment horizontal="center" vertical="center" wrapText="1"/>
    </xf>
    <xf numFmtId="0" fontId="27" fillId="0" borderId="0" xfId="0" applyFont="1" applyBorder="1" applyAlignment="1">
      <alignment horizontal="center"/>
    </xf>
    <xf numFmtId="0" fontId="27" fillId="0" borderId="11" xfId="0" applyFont="1" applyBorder="1" applyAlignment="1">
      <alignment horizontal="center"/>
    </xf>
    <xf numFmtId="0" fontId="40" fillId="0" borderId="48" xfId="0" applyFont="1" applyBorder="1" applyAlignment="1">
      <alignment horizontal="center" vertical="center"/>
    </xf>
    <xf numFmtId="0" fontId="40" fillId="0" borderId="52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93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61" xfId="0" applyFont="1" applyBorder="1" applyAlignment="1">
      <alignment horizontal="center" vertical="center"/>
    </xf>
    <xf numFmtId="0" fontId="4" fillId="0" borderId="94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4" fillId="0" borderId="52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 wrapText="1"/>
    </xf>
    <xf numFmtId="0" fontId="115" fillId="0" borderId="48" xfId="0" applyFont="1" applyBorder="1" applyAlignment="1">
      <alignment horizontal="center" vertical="center"/>
    </xf>
    <xf numFmtId="0" fontId="115" fillId="0" borderId="52" xfId="0" applyFont="1" applyBorder="1" applyAlignment="1">
      <alignment horizontal="center" vertical="center"/>
    </xf>
    <xf numFmtId="0" fontId="115" fillId="0" borderId="48" xfId="0" applyFont="1" applyBorder="1" applyAlignment="1">
      <alignment horizontal="center" vertical="center" wrapText="1"/>
    </xf>
    <xf numFmtId="0" fontId="115" fillId="0" borderId="52" xfId="0" applyFont="1" applyBorder="1" applyAlignment="1">
      <alignment horizontal="center" vertical="center" wrapText="1"/>
    </xf>
    <xf numFmtId="0" fontId="42" fillId="0" borderId="0" xfId="51" applyFont="1" applyBorder="1" applyAlignment="1">
      <alignment horizontal="center"/>
    </xf>
    <xf numFmtId="0" fontId="42" fillId="0" borderId="11" xfId="51" applyFont="1" applyBorder="1" applyAlignment="1">
      <alignment horizontal="center"/>
    </xf>
    <xf numFmtId="0" fontId="40" fillId="0" borderId="48" xfId="51" applyFont="1" applyBorder="1" applyAlignment="1">
      <alignment horizontal="center" vertical="center"/>
    </xf>
    <xf numFmtId="0" fontId="40" fillId="0" borderId="52" xfId="51" applyFont="1" applyBorder="1" applyAlignment="1">
      <alignment horizontal="center" vertical="center"/>
    </xf>
    <xf numFmtId="0" fontId="4" fillId="0" borderId="48" xfId="51" applyFont="1" applyBorder="1" applyAlignment="1">
      <alignment horizontal="center" vertical="center" wrapText="1"/>
    </xf>
    <xf numFmtId="0" fontId="4" fillId="0" borderId="52" xfId="51" applyFont="1" applyBorder="1" applyAlignment="1">
      <alignment horizontal="center" vertical="center" wrapText="1"/>
    </xf>
    <xf numFmtId="0" fontId="4" fillId="0" borderId="47" xfId="51" applyFont="1" applyBorder="1" applyAlignment="1">
      <alignment horizontal="center" vertical="center"/>
    </xf>
    <xf numFmtId="0" fontId="4" fillId="0" borderId="93" xfId="51" applyFont="1" applyBorder="1" applyAlignment="1">
      <alignment horizontal="center" vertical="center"/>
    </xf>
    <xf numFmtId="0" fontId="4" fillId="0" borderId="21" xfId="51" applyFont="1" applyBorder="1" applyAlignment="1">
      <alignment horizontal="center" vertical="center"/>
    </xf>
    <xf numFmtId="0" fontId="4" fillId="0" borderId="24" xfId="51" applyFont="1" applyBorder="1" applyAlignment="1">
      <alignment horizontal="center" vertical="center" wrapText="1"/>
    </xf>
    <xf numFmtId="0" fontId="4" fillId="0" borderId="11" xfId="51" applyFont="1" applyBorder="1" applyAlignment="1">
      <alignment horizontal="center" vertical="center" wrapText="1"/>
    </xf>
    <xf numFmtId="0" fontId="4" fillId="0" borderId="61" xfId="51" applyFont="1" applyBorder="1" applyAlignment="1">
      <alignment horizontal="center" vertical="center"/>
    </xf>
    <xf numFmtId="0" fontId="4" fillId="0" borderId="94" xfId="51" applyFont="1" applyBorder="1" applyAlignment="1">
      <alignment horizontal="center" vertical="center"/>
    </xf>
    <xf numFmtId="0" fontId="4" fillId="0" borderId="24" xfId="51" applyFont="1" applyBorder="1" applyAlignment="1">
      <alignment horizontal="center" vertical="center"/>
    </xf>
    <xf numFmtId="0" fontId="115" fillId="0" borderId="48" xfId="51" applyFont="1" applyBorder="1" applyAlignment="1">
      <alignment horizontal="center" vertical="center"/>
    </xf>
    <xf numFmtId="0" fontId="115" fillId="0" borderId="52" xfId="51" applyFont="1" applyBorder="1" applyAlignment="1">
      <alignment horizontal="center" vertical="center"/>
    </xf>
    <xf numFmtId="0" fontId="115" fillId="0" borderId="12" xfId="51" applyFont="1" applyBorder="1" applyAlignment="1">
      <alignment horizontal="center" vertical="center"/>
    </xf>
    <xf numFmtId="0" fontId="115" fillId="0" borderId="48" xfId="51" applyFont="1" applyBorder="1" applyAlignment="1">
      <alignment horizontal="center" vertical="center" wrapText="1"/>
    </xf>
    <xf numFmtId="0" fontId="115" fillId="0" borderId="12" xfId="51" applyFont="1" applyBorder="1" applyAlignment="1">
      <alignment horizontal="center" vertical="center" wrapText="1"/>
    </xf>
    <xf numFmtId="0" fontId="4" fillId="0" borderId="48" xfId="51" applyFont="1" applyBorder="1" applyAlignment="1">
      <alignment horizontal="center" vertical="center"/>
    </xf>
    <xf numFmtId="0" fontId="4" fillId="0" borderId="12" xfId="51" applyFont="1" applyBorder="1" applyAlignment="1">
      <alignment horizontal="center" vertical="center"/>
    </xf>
    <xf numFmtId="0" fontId="4" fillId="0" borderId="12" xfId="51" applyFont="1" applyBorder="1" applyAlignment="1">
      <alignment horizontal="center" vertical="center" wrapText="1"/>
    </xf>
    <xf numFmtId="0" fontId="115" fillId="0" borderId="52" xfId="51" applyFont="1" applyBorder="1" applyAlignment="1">
      <alignment horizontal="center" vertical="center" wrapText="1"/>
    </xf>
    <xf numFmtId="0" fontId="27" fillId="0" borderId="0" xfId="51" applyFont="1" applyBorder="1" applyAlignment="1">
      <alignment horizontal="center"/>
    </xf>
    <xf numFmtId="0" fontId="27" fillId="0" borderId="11" xfId="51" applyFont="1" applyBorder="1" applyAlignment="1">
      <alignment horizontal="center"/>
    </xf>
    <xf numFmtId="0" fontId="4" fillId="0" borderId="53" xfId="51" applyFont="1" applyBorder="1" applyAlignment="1">
      <alignment horizontal="center" vertical="center"/>
    </xf>
    <xf numFmtId="0" fontId="4" fillId="0" borderId="52" xfId="51" applyFont="1" applyBorder="1" applyAlignment="1">
      <alignment horizontal="center" vertical="center"/>
    </xf>
    <xf numFmtId="0" fontId="40" fillId="0" borderId="24" xfId="51" applyFont="1" applyBorder="1" applyAlignment="1">
      <alignment horizontal="center" vertical="center"/>
    </xf>
    <xf numFmtId="0" fontId="40" fillId="0" borderId="11" xfId="51" applyFont="1" applyBorder="1" applyAlignment="1">
      <alignment horizontal="center" vertical="center"/>
    </xf>
    <xf numFmtId="0" fontId="42" fillId="0" borderId="64" xfId="51" applyFont="1" applyBorder="1" applyAlignment="1">
      <alignment horizontal="center"/>
    </xf>
    <xf numFmtId="0" fontId="4" fillId="0" borderId="11" xfId="51" applyFont="1" applyBorder="1" applyAlignment="1">
      <alignment horizontal="center" vertical="center"/>
    </xf>
    <xf numFmtId="0" fontId="26" fillId="0" borderId="48" xfId="51" applyFont="1" applyBorder="1" applyAlignment="1">
      <alignment horizontal="center" vertical="center" wrapText="1"/>
    </xf>
    <xf numFmtId="0" fontId="4" fillId="0" borderId="52" xfId="51" applyBorder="1" applyAlignment="1">
      <alignment horizontal="center" vertical="center" wrapText="1"/>
    </xf>
    <xf numFmtId="0" fontId="26" fillId="0" borderId="48" xfId="51" applyFont="1" applyBorder="1" applyAlignment="1">
      <alignment horizontal="center" vertical="center"/>
    </xf>
    <xf numFmtId="0" fontId="26" fillId="0" borderId="52" xfId="51" applyFont="1" applyBorder="1" applyAlignment="1">
      <alignment horizontal="center" vertical="center"/>
    </xf>
    <xf numFmtId="0" fontId="4" fillId="0" borderId="62" xfId="51" applyFont="1" applyBorder="1" applyAlignment="1">
      <alignment horizontal="center" vertical="center"/>
    </xf>
    <xf numFmtId="0" fontId="4" fillId="0" borderId="28" xfId="51" applyFont="1" applyBorder="1" applyAlignment="1">
      <alignment horizontal="center" vertical="center"/>
    </xf>
    <xf numFmtId="0" fontId="105" fillId="0" borderId="0" xfId="51" applyFont="1" applyAlignment="1">
      <alignment horizontal="center" vertical="center" wrapText="1"/>
    </xf>
    <xf numFmtId="0" fontId="90" fillId="0" borderId="0" xfId="51" applyFont="1" applyBorder="1" applyAlignment="1">
      <alignment horizontal="center"/>
    </xf>
    <xf numFmtId="0" fontId="26" fillId="0" borderId="24" xfId="51" applyFont="1" applyBorder="1" applyAlignment="1">
      <alignment horizontal="center" vertical="center"/>
    </xf>
    <xf numFmtId="0" fontId="26" fillId="0" borderId="11" xfId="51" applyFont="1" applyBorder="1" applyAlignment="1">
      <alignment horizontal="center" vertical="center"/>
    </xf>
    <xf numFmtId="0" fontId="26" fillId="0" borderId="52" xfId="51" applyFont="1" applyBorder="1" applyAlignment="1">
      <alignment horizontal="center" vertical="center" wrapText="1"/>
    </xf>
    <xf numFmtId="0" fontId="26" fillId="0" borderId="47" xfId="51" applyFont="1" applyBorder="1" applyAlignment="1">
      <alignment horizontal="center" vertical="center"/>
    </xf>
    <xf numFmtId="0" fontId="26" fillId="0" borderId="93" xfId="51" applyFont="1" applyBorder="1" applyAlignment="1">
      <alignment horizontal="center" vertical="center"/>
    </xf>
    <xf numFmtId="0" fontId="26" fillId="0" borderId="21" xfId="51" applyFont="1" applyBorder="1" applyAlignment="1">
      <alignment horizontal="center" vertical="center"/>
    </xf>
    <xf numFmtId="0" fontId="26" fillId="0" borderId="24" xfId="51" applyFont="1" applyBorder="1" applyAlignment="1">
      <alignment horizontal="center" vertical="center" wrapText="1"/>
    </xf>
    <xf numFmtId="0" fontId="26" fillId="0" borderId="11" xfId="51" applyFont="1" applyBorder="1" applyAlignment="1">
      <alignment horizontal="center" vertical="center" wrapText="1"/>
    </xf>
    <xf numFmtId="0" fontId="26" fillId="0" borderId="61" xfId="51" applyFont="1" applyBorder="1" applyAlignment="1">
      <alignment horizontal="center" vertical="center"/>
    </xf>
    <xf numFmtId="0" fontId="26" fillId="0" borderId="94" xfId="51" applyFont="1" applyBorder="1" applyAlignment="1">
      <alignment horizontal="center" vertical="center"/>
    </xf>
    <xf numFmtId="0" fontId="40" fillId="0" borderId="25" xfId="51" applyFont="1" applyBorder="1" applyAlignment="1">
      <alignment horizontal="center" vertical="center"/>
    </xf>
    <xf numFmtId="0" fontId="40" fillId="0" borderId="10" xfId="51" applyFont="1" applyBorder="1" applyAlignment="1">
      <alignment horizontal="center" vertical="center"/>
    </xf>
    <xf numFmtId="0" fontId="4" fillId="0" borderId="63" xfId="51" applyFont="1" applyBorder="1" applyAlignment="1">
      <alignment horizontal="center" vertical="center"/>
    </xf>
    <xf numFmtId="0" fontId="37" fillId="0" borderId="0" xfId="0" applyFont="1" applyAlignment="1">
      <alignment horizontal="center"/>
    </xf>
    <xf numFmtId="0" fontId="116" fillId="4" borderId="41" xfId="104" applyFont="1" applyFill="1" applyBorder="1" applyAlignment="1">
      <alignment horizontal="center"/>
    </xf>
    <xf numFmtId="0" fontId="120" fillId="0" borderId="0" xfId="104" applyFont="1" applyAlignment="1">
      <alignment horizontal="left" vertical="center" wrapText="1"/>
    </xf>
    <xf numFmtId="0" fontId="119" fillId="4" borderId="41" xfId="104" applyFill="1" applyBorder="1" applyAlignment="1"/>
  </cellXfs>
  <cellStyles count="206">
    <cellStyle name="20% - akcent 1" xfId="18" builtinId="30" customBuiltin="1"/>
    <cellStyle name="20% - akcent 1 2" xfId="106"/>
    <cellStyle name="20% - akcent 1 3" xfId="107"/>
    <cellStyle name="20% - akcent 1 4" xfId="194"/>
    <cellStyle name="20% - akcent 2" xfId="22" builtinId="34" customBuiltin="1"/>
    <cellStyle name="20% - akcent 2 2" xfId="108"/>
    <cellStyle name="20% - akcent 2 3" xfId="109"/>
    <cellStyle name="20% - akcent 2 4" xfId="196"/>
    <cellStyle name="20% - akcent 3" xfId="26" builtinId="38" customBuiltin="1"/>
    <cellStyle name="20% - akcent 3 2" xfId="110"/>
    <cellStyle name="20% - akcent 3 3" xfId="111"/>
    <cellStyle name="20% - akcent 3 4" xfId="198"/>
    <cellStyle name="20% - akcent 4" xfId="30" builtinId="42" customBuiltin="1"/>
    <cellStyle name="20% - akcent 4 2" xfId="112"/>
    <cellStyle name="20% - akcent 4 3" xfId="113"/>
    <cellStyle name="20% - akcent 4 4" xfId="200"/>
    <cellStyle name="20% - akcent 5" xfId="34" builtinId="46" customBuiltin="1"/>
    <cellStyle name="20% - akcent 5 2" xfId="114"/>
    <cellStyle name="20% - akcent 5 3" xfId="115"/>
    <cellStyle name="20% - akcent 5 4" xfId="202"/>
    <cellStyle name="20% - akcent 6" xfId="38" builtinId="50" customBuiltin="1"/>
    <cellStyle name="20% - akcent 6 2" xfId="116"/>
    <cellStyle name="20% - akcent 6 3" xfId="117"/>
    <cellStyle name="20% - akcent 6 4" xfId="204"/>
    <cellStyle name="40% - akcent 1" xfId="19" builtinId="31" customBuiltin="1"/>
    <cellStyle name="40% - akcent 1 2" xfId="118"/>
    <cellStyle name="40% - akcent 1 3" xfId="119"/>
    <cellStyle name="40% - akcent 1 4" xfId="195"/>
    <cellStyle name="40% - akcent 2" xfId="23" builtinId="35" customBuiltin="1"/>
    <cellStyle name="40% - akcent 2 2" xfId="120"/>
    <cellStyle name="40% - akcent 2 3" xfId="121"/>
    <cellStyle name="40% - akcent 2 4" xfId="197"/>
    <cellStyle name="40% - akcent 3" xfId="27" builtinId="39" customBuiltin="1"/>
    <cellStyle name="40% - akcent 3 2" xfId="122"/>
    <cellStyle name="40% - akcent 3 3" xfId="123"/>
    <cellStyle name="40% - akcent 3 4" xfId="199"/>
    <cellStyle name="40% - akcent 4" xfId="31" builtinId="43" customBuiltin="1"/>
    <cellStyle name="40% - akcent 4 2" xfId="124"/>
    <cellStyle name="40% - akcent 4 3" xfId="125"/>
    <cellStyle name="40% - akcent 4 4" xfId="201"/>
    <cellStyle name="40% - akcent 5" xfId="35" builtinId="47" customBuiltin="1"/>
    <cellStyle name="40% - akcent 5 2" xfId="126"/>
    <cellStyle name="40% - akcent 5 3" xfId="127"/>
    <cellStyle name="40% - akcent 5 4" xfId="203"/>
    <cellStyle name="40% - akcent 6" xfId="39" builtinId="51" customBuiltin="1"/>
    <cellStyle name="40% - akcent 6 2" xfId="128"/>
    <cellStyle name="40% - akcent 6 3" xfId="129"/>
    <cellStyle name="40% - akcent 6 4" xfId="205"/>
    <cellStyle name="60% - akcent 1" xfId="20" builtinId="32" customBuiltin="1"/>
    <cellStyle name="60% - akcent 1 2" xfId="130"/>
    <cellStyle name="60% - akcent 1 3" xfId="131"/>
    <cellStyle name="60% - akcent 2" xfId="24" builtinId="36" customBuiltin="1"/>
    <cellStyle name="60% - akcent 2 2" xfId="132"/>
    <cellStyle name="60% - akcent 2 3" xfId="133"/>
    <cellStyle name="60% - akcent 3" xfId="28" builtinId="40" customBuiltin="1"/>
    <cellStyle name="60% - akcent 3 2" xfId="134"/>
    <cellStyle name="60% - akcent 3 3" xfId="135"/>
    <cellStyle name="60% - akcent 4" xfId="32" builtinId="44" customBuiltin="1"/>
    <cellStyle name="60% - akcent 4 2" xfId="136"/>
    <cellStyle name="60% - akcent 4 3" xfId="137"/>
    <cellStyle name="60% - akcent 5" xfId="36" builtinId="48" customBuiltin="1"/>
    <cellStyle name="60% - akcent 5 2" xfId="138"/>
    <cellStyle name="60% - akcent 5 3" xfId="139"/>
    <cellStyle name="60% - akcent 6" xfId="40" builtinId="52" customBuiltin="1"/>
    <cellStyle name="60% - akcent 6 2" xfId="140"/>
    <cellStyle name="60% - akcent 6 3" xfId="141"/>
    <cellStyle name="Akcent 1" xfId="17" builtinId="29" customBuiltin="1"/>
    <cellStyle name="Akcent 1 2" xfId="142"/>
    <cellStyle name="Akcent 1 3" xfId="143"/>
    <cellStyle name="Akcent 2" xfId="21" builtinId="33" customBuiltin="1"/>
    <cellStyle name="Akcent 2 2" xfId="144"/>
    <cellStyle name="Akcent 2 3" xfId="145"/>
    <cellStyle name="Akcent 3" xfId="25" builtinId="37" customBuiltin="1"/>
    <cellStyle name="Akcent 3 2" xfId="146"/>
    <cellStyle name="Akcent 3 3" xfId="147"/>
    <cellStyle name="Akcent 4" xfId="29" builtinId="41" customBuiltin="1"/>
    <cellStyle name="Akcent 4 2" xfId="148"/>
    <cellStyle name="Akcent 4 3" xfId="149"/>
    <cellStyle name="Akcent 5" xfId="33" builtinId="45" customBuiltin="1"/>
    <cellStyle name="Akcent 5 2" xfId="150"/>
    <cellStyle name="Akcent 5 3" xfId="151"/>
    <cellStyle name="Akcent 6" xfId="37" builtinId="49" customBuiltin="1"/>
    <cellStyle name="Akcent 6 2" xfId="152"/>
    <cellStyle name="Akcent 6 3" xfId="153"/>
    <cellStyle name="Dane wejściowe" xfId="9" builtinId="20" customBuiltin="1"/>
    <cellStyle name="Dane wejściowe 2" xfId="154"/>
    <cellStyle name="Dane wejściowe 3" xfId="155"/>
    <cellStyle name="Dane wyjściowe" xfId="10" builtinId="21" customBuiltin="1"/>
    <cellStyle name="Dane wyjściowe 2" xfId="156"/>
    <cellStyle name="Dane wyjściowe 3" xfId="157"/>
    <cellStyle name="Dobre" xfId="6" builtinId="26" customBuiltin="1"/>
    <cellStyle name="Dobre 2" xfId="158"/>
    <cellStyle name="Dobre 3" xfId="159"/>
    <cellStyle name="Dziesiętny 10" xfId="67"/>
    <cellStyle name="Dziesiętny 11" xfId="70"/>
    <cellStyle name="Dziesiętny 12" xfId="73"/>
    <cellStyle name="Dziesiętny 13" xfId="76"/>
    <cellStyle name="Dziesiętny 14" xfId="79"/>
    <cellStyle name="Dziesiętny 15" xfId="82"/>
    <cellStyle name="Dziesiętny 16" xfId="85"/>
    <cellStyle name="Dziesiętny 17" xfId="88"/>
    <cellStyle name="Dziesiętny 18" xfId="91"/>
    <cellStyle name="Dziesiętny 19" xfId="94"/>
    <cellStyle name="Dziesiętny 2" xfId="43"/>
    <cellStyle name="Dziesiętny 20" xfId="98"/>
    <cellStyle name="Dziesiętny 21" xfId="101"/>
    <cellStyle name="Dziesiętny 22" xfId="189"/>
    <cellStyle name="Dziesiętny 3" xfId="47"/>
    <cellStyle name="Dziesiętny 4" xfId="49"/>
    <cellStyle name="Dziesiętny 5" xfId="52"/>
    <cellStyle name="Dziesiętny 6" xfId="55"/>
    <cellStyle name="Dziesiętny 7" xfId="57"/>
    <cellStyle name="Dziesiętny 8" xfId="61"/>
    <cellStyle name="Dziesiętny 9" xfId="64"/>
    <cellStyle name="Komórka połączona" xfId="12" builtinId="24" customBuiltin="1"/>
    <cellStyle name="Komórka połączona 2" xfId="160"/>
    <cellStyle name="Komórka połączona 3" xfId="161"/>
    <cellStyle name="Komórka zaznaczona" xfId="13" builtinId="23" customBuiltin="1"/>
    <cellStyle name="Komórka zaznaczona 2" xfId="162"/>
    <cellStyle name="Komórka zaznaczona 3" xfId="163"/>
    <cellStyle name="Nagłówek 1" xfId="2" builtinId="16" customBuiltin="1"/>
    <cellStyle name="Nagłówek 1 2" xfId="164"/>
    <cellStyle name="Nagłówek 1 3" xfId="165"/>
    <cellStyle name="Nagłówek 2" xfId="3" builtinId="17" customBuiltin="1"/>
    <cellStyle name="Nagłówek 2 2" xfId="166"/>
    <cellStyle name="Nagłówek 2 3" xfId="167"/>
    <cellStyle name="Nagłówek 3" xfId="4" builtinId="18" customBuiltin="1"/>
    <cellStyle name="Nagłówek 3 2" xfId="168"/>
    <cellStyle name="Nagłówek 3 3" xfId="169"/>
    <cellStyle name="Nagłówek 4" xfId="5" builtinId="19" customBuiltin="1"/>
    <cellStyle name="Nagłówek 4 2" xfId="170"/>
    <cellStyle name="Nagłówek 4 3" xfId="171"/>
    <cellStyle name="Neutralne" xfId="8" builtinId="28" customBuiltin="1"/>
    <cellStyle name="Neutralne 2" xfId="172"/>
    <cellStyle name="Neutralne 3" xfId="173"/>
    <cellStyle name="Normal 2" xfId="174"/>
    <cellStyle name="Normal 7" xfId="96"/>
    <cellStyle name="Normal_sce25" xfId="97"/>
    <cellStyle name="Normalny" xfId="0" builtinId="0"/>
    <cellStyle name="Normalny 10" xfId="63"/>
    <cellStyle name="Normalny 11" xfId="66"/>
    <cellStyle name="Normalny 12" xfId="69"/>
    <cellStyle name="Normalny 13" xfId="72"/>
    <cellStyle name="Normalny 14" xfId="75"/>
    <cellStyle name="Normalny 14 2" xfId="104"/>
    <cellStyle name="Normalny 15" xfId="78"/>
    <cellStyle name="Normalny 16" xfId="81"/>
    <cellStyle name="Normalny 17" xfId="84"/>
    <cellStyle name="Normalny 18" xfId="87"/>
    <cellStyle name="Normalny 19" xfId="90"/>
    <cellStyle name="Normalny 2" xfId="41"/>
    <cellStyle name="Normalny 2 2" xfId="190"/>
    <cellStyle name="Normalny 20" xfId="93"/>
    <cellStyle name="Normalny 21" xfId="100"/>
    <cellStyle name="Normalny 22" xfId="102"/>
    <cellStyle name="Normalny 23" xfId="103"/>
    <cellStyle name="Normalny 24" xfId="192"/>
    <cellStyle name="Normalny 3" xfId="45"/>
    <cellStyle name="Normalny 3 2" xfId="105"/>
    <cellStyle name="Normalny 3 3" xfId="188"/>
    <cellStyle name="Normalny 3 4" xfId="191"/>
    <cellStyle name="Normalny 4" xfId="46"/>
    <cellStyle name="Normalny 5" xfId="48"/>
    <cellStyle name="Normalny 6" xfId="51"/>
    <cellStyle name="Normalny 7" xfId="54"/>
    <cellStyle name="Normalny 8" xfId="58"/>
    <cellStyle name="Normalny 9" xfId="60"/>
    <cellStyle name="Obliczenia" xfId="11" builtinId="22" customBuiltin="1"/>
    <cellStyle name="Obliczenia 2" xfId="175"/>
    <cellStyle name="Obliczenia 3" xfId="176"/>
    <cellStyle name="Procentowy 10" xfId="71"/>
    <cellStyle name="Procentowy 11" xfId="74"/>
    <cellStyle name="Procentowy 12" xfId="77"/>
    <cellStyle name="Procentowy 13" xfId="80"/>
    <cellStyle name="Procentowy 14" xfId="83"/>
    <cellStyle name="Procentowy 15" xfId="86"/>
    <cellStyle name="Procentowy 16" xfId="89"/>
    <cellStyle name="Procentowy 17" xfId="92"/>
    <cellStyle name="Procentowy 18" xfId="95"/>
    <cellStyle name="Procentowy 19" xfId="99"/>
    <cellStyle name="Procentowy 2" xfId="44"/>
    <cellStyle name="Procentowy 3" xfId="50"/>
    <cellStyle name="Procentowy 4" xfId="53"/>
    <cellStyle name="Procentowy 5" xfId="56"/>
    <cellStyle name="Procentowy 6" xfId="59"/>
    <cellStyle name="Procentowy 7" xfId="62"/>
    <cellStyle name="Procentowy 8" xfId="65"/>
    <cellStyle name="Procentowy 9" xfId="68"/>
    <cellStyle name="Suma" xfId="16" builtinId="25" customBuiltin="1"/>
    <cellStyle name="Suma 2" xfId="177"/>
    <cellStyle name="Suma 3" xfId="178"/>
    <cellStyle name="Tekst objaśnienia" xfId="15" builtinId="53" customBuiltin="1"/>
    <cellStyle name="Tekst objaśnienia 2" xfId="179"/>
    <cellStyle name="Tekst objaśnienia 3" xfId="180"/>
    <cellStyle name="Tekst ostrzeżenia" xfId="14" builtinId="11" customBuiltin="1"/>
    <cellStyle name="Tekst ostrzeżenia 2" xfId="181"/>
    <cellStyle name="Tekst ostrzeżenia 3" xfId="182"/>
    <cellStyle name="Tytuł" xfId="1" builtinId="15" customBuiltin="1"/>
    <cellStyle name="Tytuł 2" xfId="183"/>
    <cellStyle name="Tytuł 3" xfId="184"/>
    <cellStyle name="Uwaga 2" xfId="42"/>
    <cellStyle name="Uwaga 3" xfId="185"/>
    <cellStyle name="Uwaga 4" xfId="193"/>
    <cellStyle name="Złe" xfId="7" builtinId="27" customBuiltin="1"/>
    <cellStyle name="Złe 2" xfId="186"/>
    <cellStyle name="Złe 3" xfId="187"/>
  </cellStyles>
  <dxfs count="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colors>
    <mruColors>
      <color rgb="FFFFFF99"/>
      <color rgb="FFFFCC99"/>
      <color rgb="FF0000FF"/>
      <color rgb="FF006600"/>
      <color rgb="FF66FFFF"/>
      <color rgb="FF33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5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200025</xdr:colOff>
          <xdr:row>0</xdr:row>
          <xdr:rowOff>123825</xdr:rowOff>
        </xdr:from>
        <xdr:to>
          <xdr:col>13</xdr:col>
          <xdr:colOff>428625</xdr:colOff>
          <xdr:row>12</xdr:row>
          <xdr:rowOff>123825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37108</xdr:colOff>
      <xdr:row>20</xdr:row>
      <xdr:rowOff>84108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133108" cy="3322608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21</xdr:col>
      <xdr:colOff>49301</xdr:colOff>
      <xdr:row>20</xdr:row>
      <xdr:rowOff>47529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705600" y="0"/>
          <a:ext cx="6145301" cy="328602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10</xdr:col>
      <xdr:colOff>38100</xdr:colOff>
      <xdr:row>41</xdr:row>
      <xdr:rowOff>110775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3400425"/>
          <a:ext cx="6134100" cy="3292125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21</xdr:row>
      <xdr:rowOff>0</xdr:rowOff>
    </xdr:from>
    <xdr:to>
      <xdr:col>21</xdr:col>
      <xdr:colOff>76200</xdr:colOff>
      <xdr:row>41</xdr:row>
      <xdr:rowOff>110775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705600" y="3400425"/>
          <a:ext cx="6172200" cy="32921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1"/>
  <dimension ref="A1:AH44"/>
  <sheetViews>
    <sheetView showGridLines="0" tabSelected="1" zoomScale="130" zoomScaleNormal="130" workbookViewId="0">
      <selection activeCell="S31" sqref="S31"/>
    </sheetView>
  </sheetViews>
  <sheetFormatPr defaultRowHeight="11.25"/>
  <cols>
    <col min="1" max="1" width="4.42578125" style="2" customWidth="1"/>
    <col min="2" max="2" width="13.7109375" style="2" customWidth="1"/>
    <col min="3" max="3" width="10.28515625" style="2" customWidth="1"/>
    <col min="4" max="4" width="10.7109375" style="2" customWidth="1"/>
    <col min="5" max="6" width="9.140625" style="2"/>
    <col min="7" max="7" width="12.42578125" style="2" customWidth="1"/>
    <col min="8" max="16384" width="9.140625" style="2"/>
  </cols>
  <sheetData>
    <row r="1" spans="1:34">
      <c r="A1" s="62"/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  <c r="AF1" s="62"/>
      <c r="AG1" s="62"/>
      <c r="AH1" s="62"/>
    </row>
    <row r="2" spans="1:34" ht="12.75">
      <c r="A2" s="62"/>
      <c r="B2" s="63" t="s">
        <v>0</v>
      </c>
      <c r="C2" s="62"/>
      <c r="D2" s="62"/>
      <c r="E2" s="62"/>
      <c r="F2" s="62"/>
      <c r="G2" s="880" t="s">
        <v>379</v>
      </c>
      <c r="H2" s="62"/>
      <c r="I2" s="64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  <c r="AA2" s="62"/>
      <c r="AB2" s="62"/>
      <c r="AC2" s="62"/>
      <c r="AD2" s="62"/>
      <c r="AE2" s="62"/>
      <c r="AF2" s="62"/>
      <c r="AG2" s="62"/>
      <c r="AH2" s="62"/>
    </row>
    <row r="3" spans="1:34" ht="12.75">
      <c r="A3" s="62"/>
      <c r="B3" s="63" t="s">
        <v>350</v>
      </c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62"/>
      <c r="AC3" s="62"/>
      <c r="AD3" s="62"/>
      <c r="AE3" s="62"/>
      <c r="AF3" s="62"/>
      <c r="AG3" s="62"/>
      <c r="AH3" s="62"/>
    </row>
    <row r="4" spans="1:34">
      <c r="A4" s="62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  <c r="AA4" s="62"/>
      <c r="AB4" s="62"/>
      <c r="AC4" s="62"/>
      <c r="AD4" s="62"/>
      <c r="AE4" s="62"/>
      <c r="AF4" s="62"/>
      <c r="AG4" s="62"/>
      <c r="AH4" s="62"/>
    </row>
    <row r="5" spans="1:34">
      <c r="A5" s="62"/>
      <c r="B5" s="788" t="s">
        <v>352</v>
      </c>
      <c r="C5" s="788"/>
      <c r="D5" s="788"/>
      <c r="E5" s="788"/>
      <c r="F5" s="788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  <c r="AA5" s="62"/>
      <c r="AB5" s="62"/>
      <c r="AC5" s="62"/>
      <c r="AD5" s="62"/>
      <c r="AE5" s="62"/>
      <c r="AF5" s="62"/>
      <c r="AG5" s="62"/>
      <c r="AH5" s="62"/>
    </row>
    <row r="6" spans="1:34">
      <c r="A6" s="62"/>
      <c r="B6" s="65"/>
      <c r="C6" s="66"/>
      <c r="D6" s="67"/>
      <c r="E6" s="67"/>
      <c r="F6" s="67"/>
      <c r="G6" s="67"/>
      <c r="H6" s="67"/>
      <c r="I6" s="67"/>
      <c r="J6" s="67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  <c r="Z6" s="62"/>
      <c r="AA6" s="62"/>
      <c r="AB6" s="62"/>
      <c r="AC6" s="62"/>
      <c r="AD6" s="62"/>
      <c r="AE6" s="62"/>
      <c r="AF6" s="62"/>
      <c r="AG6" s="62"/>
      <c r="AH6" s="62"/>
    </row>
    <row r="7" spans="1:34">
      <c r="A7" s="62"/>
      <c r="B7" s="65" t="s">
        <v>1</v>
      </c>
      <c r="C7" s="66"/>
      <c r="D7" s="67"/>
      <c r="E7" s="67"/>
      <c r="F7" s="67"/>
      <c r="G7" s="67"/>
      <c r="H7" s="67"/>
      <c r="I7" s="67"/>
      <c r="J7" s="67"/>
      <c r="K7" s="62"/>
      <c r="L7" s="62"/>
      <c r="M7" s="62"/>
      <c r="N7" s="62"/>
      <c r="O7" s="62"/>
      <c r="P7" s="62"/>
      <c r="Q7" s="62"/>
      <c r="R7" s="62"/>
      <c r="S7" s="62"/>
      <c r="T7" s="62"/>
      <c r="U7" s="62"/>
      <c r="V7" s="62"/>
      <c r="W7" s="62"/>
      <c r="X7" s="62"/>
      <c r="Y7" s="62"/>
      <c r="Z7" s="62"/>
      <c r="AA7" s="62"/>
      <c r="AB7" s="62"/>
      <c r="AC7" s="62"/>
      <c r="AD7" s="62"/>
      <c r="AE7" s="62"/>
      <c r="AF7" s="62"/>
      <c r="AG7" s="62"/>
      <c r="AH7" s="62"/>
    </row>
    <row r="8" spans="1:34">
      <c r="A8" s="62"/>
      <c r="B8" s="65" t="s">
        <v>2</v>
      </c>
      <c r="C8" s="66"/>
      <c r="D8" s="67"/>
      <c r="E8" s="67"/>
      <c r="F8" s="67"/>
      <c r="G8" s="67"/>
      <c r="H8" s="67"/>
      <c r="I8" s="67"/>
      <c r="J8" s="67"/>
      <c r="K8" s="62"/>
      <c r="L8" s="62"/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  <c r="X8" s="62"/>
      <c r="Y8" s="62"/>
      <c r="Z8" s="62"/>
      <c r="AA8" s="62"/>
      <c r="AB8" s="62"/>
      <c r="AC8" s="62"/>
      <c r="AD8" s="62"/>
      <c r="AE8" s="62"/>
      <c r="AF8" s="62"/>
      <c r="AG8" s="62"/>
      <c r="AH8" s="62"/>
    </row>
    <row r="9" spans="1:34" ht="23.25">
      <c r="A9" s="62"/>
      <c r="B9" s="67"/>
      <c r="C9" s="67"/>
      <c r="D9" s="67"/>
      <c r="E9" s="67"/>
      <c r="F9" s="62"/>
      <c r="G9" s="62"/>
      <c r="H9" s="67"/>
      <c r="I9" s="67"/>
      <c r="J9" s="71"/>
      <c r="K9" s="62"/>
      <c r="L9" s="62"/>
      <c r="M9" s="62"/>
      <c r="N9" s="62"/>
      <c r="O9" s="62"/>
      <c r="P9" s="62"/>
      <c r="Q9" s="62"/>
      <c r="R9" s="62"/>
      <c r="S9" s="62"/>
      <c r="T9" s="62"/>
      <c r="U9" s="62"/>
      <c r="V9" s="62"/>
      <c r="W9" s="62"/>
      <c r="X9" s="62"/>
      <c r="Y9" s="62"/>
      <c r="Z9" s="62"/>
      <c r="AA9" s="62"/>
      <c r="AB9" s="62"/>
      <c r="AC9" s="62"/>
      <c r="AD9" s="62"/>
      <c r="AE9" s="62"/>
      <c r="AF9" s="62"/>
      <c r="AG9" s="62"/>
      <c r="AH9" s="62"/>
    </row>
    <row r="10" spans="1:34" ht="24.75" customHeight="1">
      <c r="A10" s="62"/>
      <c r="B10" s="777" t="s">
        <v>378</v>
      </c>
      <c r="C10" s="68"/>
      <c r="D10" s="69" t="s">
        <v>68</v>
      </c>
      <c r="E10" s="70"/>
      <c r="F10" s="70"/>
      <c r="G10" s="70"/>
      <c r="H10" s="70"/>
      <c r="I10" s="70"/>
      <c r="J10" s="67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</row>
    <row r="11" spans="1:34">
      <c r="A11" s="62"/>
      <c r="B11" s="66"/>
      <c r="C11" s="66"/>
      <c r="D11" s="62"/>
      <c r="E11" s="67"/>
      <c r="F11" s="120" t="s">
        <v>258</v>
      </c>
      <c r="G11" s="67"/>
      <c r="H11" s="67"/>
      <c r="I11" s="67"/>
      <c r="J11" s="67"/>
      <c r="K11" s="62"/>
      <c r="L11" s="62"/>
      <c r="M11" s="62"/>
      <c r="N11" s="62"/>
      <c r="O11" s="62"/>
      <c r="P11" s="62"/>
      <c r="Q11" s="62"/>
      <c r="R11" s="62"/>
      <c r="S11" s="62"/>
      <c r="T11" s="62"/>
      <c r="U11" s="62"/>
      <c r="V11" s="62"/>
      <c r="W11" s="62"/>
      <c r="X11" s="62"/>
      <c r="Y11" s="62"/>
      <c r="Z11" s="62"/>
      <c r="AA11" s="62"/>
      <c r="AB11" s="62"/>
      <c r="AC11" s="62"/>
      <c r="AD11" s="62"/>
      <c r="AE11" s="62"/>
      <c r="AF11" s="62"/>
      <c r="AG11" s="62"/>
      <c r="AH11" s="62"/>
    </row>
    <row r="12" spans="1:34" ht="15.75">
      <c r="A12" s="62"/>
      <c r="B12" s="773"/>
      <c r="C12" s="66"/>
      <c r="D12" s="67"/>
      <c r="E12" s="67"/>
      <c r="F12" s="67"/>
      <c r="G12" s="72"/>
      <c r="H12" s="73"/>
      <c r="I12" s="67"/>
      <c r="J12" s="67"/>
      <c r="K12" s="62"/>
      <c r="L12" s="62"/>
      <c r="M12" s="62"/>
      <c r="N12" s="62"/>
      <c r="O12" s="62"/>
      <c r="P12" s="62"/>
      <c r="Q12" s="62"/>
      <c r="R12" s="62"/>
      <c r="S12" s="62"/>
      <c r="T12" s="62"/>
      <c r="U12" s="62"/>
      <c r="V12" s="62"/>
      <c r="W12" s="62"/>
      <c r="X12" s="62"/>
      <c r="Y12" s="62"/>
      <c r="Z12" s="62"/>
      <c r="AA12" s="62"/>
      <c r="AB12" s="62"/>
      <c r="AC12" s="62"/>
      <c r="AD12" s="62"/>
      <c r="AE12" s="62"/>
      <c r="AF12" s="62"/>
      <c r="AG12" s="62"/>
      <c r="AH12" s="62"/>
    </row>
    <row r="13" spans="1:34" ht="15.75">
      <c r="A13" s="67"/>
      <c r="B13" s="774" t="s">
        <v>380</v>
      </c>
      <c r="C13" s="775"/>
      <c r="D13" s="775"/>
      <c r="E13" s="775"/>
      <c r="F13" s="776"/>
      <c r="G13" s="67"/>
      <c r="H13" s="74"/>
      <c r="I13" s="67"/>
      <c r="J13" s="67"/>
      <c r="K13" s="62"/>
      <c r="L13" s="62"/>
      <c r="M13" s="62"/>
      <c r="N13" s="62"/>
      <c r="O13" s="62"/>
      <c r="P13" s="62"/>
      <c r="Q13" s="62"/>
      <c r="R13" s="62"/>
      <c r="S13" s="62"/>
      <c r="T13" s="62"/>
      <c r="U13" s="62"/>
      <c r="V13" s="62"/>
      <c r="W13" s="62"/>
      <c r="X13" s="62"/>
      <c r="Y13" s="62"/>
      <c r="Z13" s="62"/>
      <c r="AA13" s="62"/>
      <c r="AB13" s="62"/>
      <c r="AC13" s="62"/>
      <c r="AD13" s="62"/>
      <c r="AE13" s="62"/>
      <c r="AF13" s="62"/>
      <c r="AG13" s="62"/>
      <c r="AH13" s="62"/>
    </row>
    <row r="14" spans="1:34" ht="12.75">
      <c r="A14" s="67"/>
      <c r="B14" s="67"/>
      <c r="C14" s="67"/>
      <c r="D14" s="67"/>
      <c r="E14" s="67"/>
      <c r="F14" s="67"/>
      <c r="G14" s="67"/>
      <c r="H14" s="74"/>
      <c r="I14" s="67"/>
      <c r="J14" s="67"/>
      <c r="K14" s="62"/>
      <c r="L14" s="62"/>
      <c r="M14" s="62"/>
      <c r="N14" s="62"/>
      <c r="O14" s="62"/>
      <c r="P14" s="62"/>
      <c r="Q14" s="62"/>
      <c r="R14" s="62"/>
      <c r="S14" s="62"/>
      <c r="T14" s="62"/>
      <c r="U14" s="62"/>
      <c r="V14" s="62"/>
      <c r="W14" s="62"/>
      <c r="X14" s="62"/>
      <c r="Y14" s="62"/>
      <c r="Z14" s="62"/>
      <c r="AA14" s="62"/>
      <c r="AB14" s="62"/>
      <c r="AC14" s="62"/>
      <c r="AD14" s="62"/>
      <c r="AE14" s="62"/>
      <c r="AF14" s="62"/>
      <c r="AG14" s="62"/>
      <c r="AH14" s="62"/>
    </row>
    <row r="15" spans="1:34" ht="18.75">
      <c r="A15" s="787"/>
      <c r="B15" s="1143"/>
      <c r="C15" s="1141"/>
      <c r="D15" s="1141"/>
      <c r="E15" s="1142"/>
      <c r="F15" s="1142"/>
      <c r="G15" s="1142"/>
      <c r="H15" s="1142"/>
      <c r="I15" s="1141"/>
      <c r="J15" s="1141"/>
      <c r="K15" s="1141"/>
      <c r="L15" s="1142"/>
      <c r="M15" s="1142"/>
      <c r="N15" s="1142"/>
      <c r="O15" s="62"/>
      <c r="P15" s="67"/>
      <c r="Q15" s="67"/>
      <c r="R15" s="67"/>
      <c r="S15" s="62"/>
      <c r="T15" s="62"/>
      <c r="U15" s="62"/>
      <c r="V15" s="62"/>
      <c r="W15" s="62"/>
      <c r="X15" s="62"/>
      <c r="Y15" s="62"/>
      <c r="Z15" s="62"/>
      <c r="AA15" s="62"/>
      <c r="AB15" s="62"/>
      <c r="AC15" s="62"/>
      <c r="AD15" s="62"/>
      <c r="AE15" s="62"/>
      <c r="AF15" s="62"/>
      <c r="AG15" s="62"/>
      <c r="AH15" s="62"/>
    </row>
    <row r="16" spans="1:34" ht="12.75">
      <c r="A16" s="62"/>
      <c r="B16" s="973"/>
      <c r="C16" s="973"/>
      <c r="D16" s="974"/>
      <c r="E16" s="974"/>
      <c r="F16" s="974"/>
      <c r="G16" s="974"/>
      <c r="H16" s="974"/>
      <c r="I16" s="974"/>
      <c r="J16" s="974"/>
      <c r="K16" s="975"/>
      <c r="L16" s="975"/>
      <c r="M16" s="975"/>
      <c r="N16" s="975"/>
      <c r="O16" s="975"/>
      <c r="P16" s="62"/>
      <c r="Q16" s="62"/>
      <c r="R16" s="62"/>
      <c r="S16" s="62"/>
      <c r="T16" s="62"/>
      <c r="U16" s="62"/>
      <c r="V16" s="62"/>
      <c r="W16" s="62"/>
      <c r="X16" s="62"/>
      <c r="Y16" s="62"/>
      <c r="Z16" s="62"/>
      <c r="AA16" s="62"/>
      <c r="AB16" s="62"/>
      <c r="AC16" s="62"/>
      <c r="AD16" s="62"/>
      <c r="AE16" s="62"/>
      <c r="AF16" s="62"/>
      <c r="AG16" s="62"/>
      <c r="AH16" s="62"/>
    </row>
    <row r="17" spans="1:34">
      <c r="A17" s="62"/>
      <c r="B17" s="65" t="s">
        <v>342</v>
      </c>
      <c r="C17" s="66"/>
      <c r="D17" s="67"/>
      <c r="E17" s="67"/>
      <c r="F17" s="67"/>
      <c r="G17" s="67"/>
      <c r="H17" s="67"/>
      <c r="I17" s="67"/>
      <c r="J17" s="67"/>
      <c r="K17" s="62"/>
      <c r="L17" s="62"/>
      <c r="M17" s="62"/>
      <c r="N17" s="62"/>
      <c r="O17" s="62"/>
      <c r="P17" s="62"/>
      <c r="Q17" s="62"/>
      <c r="R17" s="62"/>
      <c r="S17" s="62"/>
      <c r="T17" s="62"/>
      <c r="U17" s="62"/>
      <c r="V17" s="62"/>
      <c r="W17" s="62"/>
      <c r="X17" s="62"/>
      <c r="Y17" s="62"/>
      <c r="Z17" s="62"/>
      <c r="AA17" s="62"/>
      <c r="AB17" s="62"/>
      <c r="AC17" s="62"/>
      <c r="AD17" s="62"/>
      <c r="AE17" s="62"/>
      <c r="AF17" s="62"/>
      <c r="AG17" s="62"/>
      <c r="AH17" s="62"/>
    </row>
    <row r="18" spans="1:34">
      <c r="A18" s="62"/>
      <c r="B18" s="67" t="s">
        <v>3</v>
      </c>
      <c r="C18" s="67"/>
      <c r="D18" s="67"/>
      <c r="E18" s="67"/>
      <c r="F18" s="67"/>
      <c r="G18" s="67"/>
      <c r="H18" s="67"/>
      <c r="I18" s="67"/>
      <c r="J18" s="67"/>
      <c r="K18" s="62"/>
      <c r="L18" s="62"/>
      <c r="M18" s="62"/>
      <c r="N18" s="62"/>
      <c r="O18" s="62"/>
      <c r="P18" s="62"/>
      <c r="Q18" s="62"/>
      <c r="R18" s="62"/>
      <c r="S18" s="62"/>
      <c r="T18" s="62"/>
      <c r="U18" s="62"/>
      <c r="V18" s="62"/>
      <c r="W18" s="62"/>
      <c r="X18" s="62"/>
      <c r="Y18" s="62"/>
      <c r="Z18" s="62"/>
      <c r="AA18" s="62"/>
      <c r="AB18" s="62"/>
      <c r="AC18" s="62"/>
      <c r="AD18" s="62"/>
      <c r="AE18" s="62"/>
      <c r="AF18" s="62"/>
      <c r="AG18" s="62"/>
      <c r="AH18" s="62"/>
    </row>
    <row r="19" spans="1:34">
      <c r="A19" s="62"/>
      <c r="B19" s="67" t="s">
        <v>351</v>
      </c>
      <c r="C19" s="67"/>
      <c r="D19" s="67"/>
      <c r="E19" s="67"/>
      <c r="F19" s="67"/>
      <c r="G19" s="67"/>
      <c r="H19" s="67"/>
      <c r="I19" s="67"/>
      <c r="J19" s="67"/>
      <c r="K19" s="62"/>
      <c r="L19" s="62"/>
      <c r="M19" s="62"/>
      <c r="N19" s="62"/>
      <c r="O19" s="62"/>
      <c r="P19" s="62"/>
      <c r="Q19" s="62"/>
      <c r="R19" s="62"/>
      <c r="S19" s="62"/>
      <c r="T19" s="62"/>
      <c r="U19" s="62"/>
      <c r="V19" s="62"/>
      <c r="W19" s="62"/>
      <c r="X19" s="62"/>
      <c r="Y19" s="62"/>
      <c r="Z19" s="62"/>
      <c r="AA19" s="62"/>
      <c r="AB19" s="62"/>
      <c r="AC19" s="62"/>
      <c r="AD19" s="62"/>
      <c r="AE19" s="62"/>
      <c r="AF19" s="62"/>
      <c r="AG19" s="62"/>
      <c r="AH19" s="62"/>
    </row>
    <row r="20" spans="1:34">
      <c r="A20" s="62"/>
      <c r="B20" s="67" t="s">
        <v>4</v>
      </c>
      <c r="C20" s="67"/>
      <c r="D20" s="67"/>
      <c r="E20" s="67"/>
      <c r="F20" s="67"/>
      <c r="G20" s="67"/>
      <c r="H20" s="67"/>
      <c r="I20" s="67"/>
      <c r="J20" s="67"/>
      <c r="K20" s="62"/>
      <c r="L20" s="62"/>
      <c r="M20" s="62"/>
      <c r="N20" s="62"/>
      <c r="O20" s="62"/>
      <c r="P20" s="62"/>
      <c r="Q20" s="62"/>
      <c r="R20" s="62"/>
      <c r="S20" s="62"/>
      <c r="T20" s="62"/>
      <c r="U20" s="62"/>
      <c r="V20" s="62"/>
      <c r="W20" s="62"/>
      <c r="X20" s="62"/>
      <c r="Y20" s="62"/>
      <c r="Z20" s="62"/>
      <c r="AA20" s="62"/>
      <c r="AB20" s="62"/>
      <c r="AC20" s="62"/>
      <c r="AD20" s="62"/>
      <c r="AE20" s="62"/>
      <c r="AF20" s="62"/>
      <c r="AG20" s="62"/>
      <c r="AH20" s="62"/>
    </row>
    <row r="21" spans="1:34">
      <c r="A21" s="62"/>
      <c r="B21" s="67" t="s">
        <v>5</v>
      </c>
      <c r="C21" s="67"/>
      <c r="D21" s="67"/>
      <c r="E21" s="67"/>
      <c r="F21" s="67"/>
      <c r="G21" s="67"/>
      <c r="H21" s="67"/>
      <c r="I21" s="67"/>
      <c r="J21" s="67"/>
      <c r="K21" s="62"/>
      <c r="L21" s="62"/>
      <c r="M21" s="62"/>
      <c r="N21" s="62"/>
      <c r="O21" s="62"/>
      <c r="P21" s="62"/>
      <c r="Q21" s="62"/>
      <c r="R21" s="62"/>
      <c r="S21" s="62"/>
      <c r="T21" s="62"/>
      <c r="U21" s="62"/>
      <c r="V21" s="62"/>
      <c r="W21" s="62"/>
      <c r="X21" s="62"/>
      <c r="Y21" s="62"/>
      <c r="Z21" s="62"/>
      <c r="AA21" s="62"/>
      <c r="AB21" s="62"/>
      <c r="AC21" s="62"/>
      <c r="AD21" s="62"/>
      <c r="AE21" s="62"/>
      <c r="AF21" s="62"/>
      <c r="AG21" s="62"/>
      <c r="AH21" s="62"/>
    </row>
    <row r="22" spans="1:34">
      <c r="A22" s="62"/>
      <c r="B22" s="67" t="s">
        <v>86</v>
      </c>
      <c r="C22" s="67"/>
      <c r="D22" s="67"/>
      <c r="E22" s="67"/>
      <c r="F22" s="67"/>
      <c r="G22" s="67"/>
      <c r="H22" s="67"/>
      <c r="I22" s="67"/>
      <c r="J22" s="67"/>
      <c r="K22" s="62"/>
      <c r="L22" s="62"/>
      <c r="M22" s="62"/>
      <c r="N22" s="62"/>
      <c r="O22" s="62"/>
      <c r="P22" s="62"/>
      <c r="Q22" s="62"/>
      <c r="R22" s="62"/>
      <c r="S22" s="62"/>
      <c r="T22" s="62"/>
      <c r="U22" s="62"/>
      <c r="V22" s="62"/>
      <c r="W22" s="62"/>
      <c r="X22" s="62"/>
      <c r="Y22" s="62"/>
      <c r="Z22" s="62"/>
      <c r="AA22" s="62"/>
      <c r="AB22" s="62"/>
      <c r="AC22" s="62"/>
      <c r="AD22" s="62"/>
      <c r="AE22" s="62"/>
      <c r="AF22" s="62"/>
      <c r="AG22" s="62"/>
      <c r="AH22" s="62"/>
    </row>
    <row r="23" spans="1:34">
      <c r="A23" s="62"/>
      <c r="B23" s="67" t="s">
        <v>6</v>
      </c>
      <c r="C23" s="67"/>
      <c r="D23" s="67"/>
      <c r="E23" s="67"/>
      <c r="F23" s="67"/>
      <c r="G23" s="67"/>
      <c r="H23" s="67"/>
      <c r="I23" s="67"/>
      <c r="J23" s="67"/>
      <c r="K23" s="62"/>
      <c r="L23" s="62"/>
      <c r="M23" s="62"/>
      <c r="N23" s="62"/>
      <c r="O23" s="62"/>
      <c r="P23" s="62"/>
      <c r="Q23" s="62"/>
      <c r="R23" s="62"/>
      <c r="S23" s="62"/>
      <c r="T23" s="62"/>
      <c r="U23" s="62"/>
      <c r="V23" s="62"/>
      <c r="W23" s="62"/>
      <c r="X23" s="62"/>
      <c r="Y23" s="62"/>
      <c r="Z23" s="62"/>
      <c r="AA23" s="62"/>
      <c r="AB23" s="62"/>
      <c r="AC23" s="62"/>
      <c r="AD23" s="62"/>
      <c r="AE23" s="62"/>
      <c r="AF23" s="62"/>
      <c r="AG23" s="62"/>
      <c r="AH23" s="62"/>
    </row>
    <row r="24" spans="1:34">
      <c r="A24" s="62"/>
      <c r="B24" s="67" t="s">
        <v>97</v>
      </c>
      <c r="C24" s="67"/>
      <c r="D24" s="67"/>
      <c r="E24" s="67"/>
      <c r="F24" s="67"/>
      <c r="G24" s="67"/>
      <c r="H24" s="67"/>
      <c r="I24" s="67"/>
      <c r="J24" s="67"/>
      <c r="K24" s="62"/>
      <c r="L24" s="62"/>
      <c r="M24" s="62"/>
      <c r="N24" s="62"/>
      <c r="O24" s="62"/>
      <c r="P24" s="62"/>
      <c r="Q24" s="62"/>
      <c r="R24" s="62"/>
      <c r="S24" s="62"/>
      <c r="T24" s="62"/>
      <c r="U24" s="62"/>
      <c r="V24" s="62"/>
      <c r="W24" s="62"/>
      <c r="X24" s="62"/>
      <c r="Y24" s="62"/>
      <c r="Z24" s="62"/>
      <c r="AA24" s="62"/>
      <c r="AB24" s="62"/>
      <c r="AC24" s="62"/>
      <c r="AD24" s="62"/>
      <c r="AE24" s="62"/>
      <c r="AF24" s="62"/>
      <c r="AG24" s="62"/>
      <c r="AH24" s="62"/>
    </row>
    <row r="25" spans="1:34">
      <c r="A25" s="62"/>
      <c r="B25" s="67" t="s">
        <v>7</v>
      </c>
      <c r="C25" s="67"/>
      <c r="D25" s="67"/>
      <c r="E25" s="67"/>
      <c r="F25" s="67"/>
      <c r="G25" s="67"/>
      <c r="H25" s="67"/>
      <c r="I25" s="67"/>
      <c r="J25" s="67"/>
      <c r="K25" s="62"/>
      <c r="L25" s="62"/>
      <c r="M25" s="62"/>
      <c r="N25" s="62"/>
      <c r="O25" s="62"/>
      <c r="P25" s="62"/>
      <c r="Q25" s="62"/>
      <c r="R25" s="62"/>
      <c r="S25" s="62"/>
      <c r="T25" s="62"/>
      <c r="U25" s="62"/>
      <c r="V25" s="62"/>
      <c r="W25" s="62"/>
      <c r="X25" s="62"/>
      <c r="Y25" s="62"/>
      <c r="Z25" s="62"/>
      <c r="AA25" s="62"/>
      <c r="AB25" s="62"/>
      <c r="AC25" s="62"/>
      <c r="AD25" s="62"/>
      <c r="AE25" s="62"/>
      <c r="AF25" s="62"/>
      <c r="AG25" s="62"/>
      <c r="AH25" s="62"/>
    </row>
    <row r="26" spans="1:34">
      <c r="A26" s="62"/>
      <c r="B26" s="62"/>
      <c r="C26" s="67"/>
      <c r="D26" s="67"/>
      <c r="E26" s="67"/>
      <c r="F26" s="67"/>
      <c r="G26" s="67"/>
      <c r="H26" s="67"/>
      <c r="I26" s="67"/>
      <c r="J26" s="67"/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62"/>
      <c r="V26" s="62"/>
      <c r="W26" s="62"/>
      <c r="X26" s="62"/>
      <c r="Y26" s="62"/>
      <c r="Z26" s="62"/>
      <c r="AA26" s="62"/>
      <c r="AB26" s="62"/>
      <c r="AC26" s="62"/>
      <c r="AD26" s="62"/>
      <c r="AE26" s="62"/>
      <c r="AF26" s="62"/>
      <c r="AG26" s="62"/>
      <c r="AH26" s="62"/>
    </row>
    <row r="27" spans="1:34" ht="11.25" customHeight="1">
      <c r="A27" s="62"/>
      <c r="B27" s="692" t="s">
        <v>324</v>
      </c>
      <c r="C27" s="67"/>
      <c r="D27" s="67"/>
      <c r="E27" s="67"/>
      <c r="F27" s="67"/>
      <c r="G27" s="67"/>
      <c r="H27" s="67"/>
      <c r="I27" s="67"/>
      <c r="J27" s="62"/>
      <c r="K27" s="62"/>
      <c r="L27" s="62"/>
      <c r="M27" s="62"/>
      <c r="N27" s="62"/>
      <c r="O27" s="62"/>
      <c r="P27" s="62"/>
      <c r="Q27" s="62"/>
      <c r="R27" s="62"/>
      <c r="S27" s="62"/>
      <c r="T27" s="62"/>
      <c r="U27" s="62"/>
      <c r="V27" s="62"/>
      <c r="W27" s="62"/>
      <c r="X27" s="62"/>
      <c r="Y27" s="62"/>
      <c r="Z27" s="62"/>
      <c r="AA27" s="62"/>
      <c r="AB27" s="62"/>
      <c r="AC27" s="62"/>
      <c r="AD27" s="62"/>
      <c r="AE27" s="62"/>
      <c r="AF27" s="62"/>
      <c r="AG27" s="62"/>
      <c r="AH27" s="62"/>
    </row>
    <row r="28" spans="1:34" ht="12.75">
      <c r="A28" s="62"/>
      <c r="B28" s="693"/>
      <c r="C28" s="694"/>
      <c r="D28" s="694"/>
      <c r="E28" s="694"/>
      <c r="F28" s="694"/>
      <c r="G28" s="694"/>
      <c r="H28" s="694"/>
      <c r="I28" s="694"/>
      <c r="J28" s="62"/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62"/>
      <c r="V28" s="62"/>
      <c r="W28" s="62"/>
      <c r="X28" s="62"/>
      <c r="Y28" s="62"/>
      <c r="Z28" s="62"/>
      <c r="AA28" s="62"/>
      <c r="AB28" s="62"/>
      <c r="AC28" s="62"/>
      <c r="AD28" s="62"/>
      <c r="AE28" s="62"/>
      <c r="AF28" s="62"/>
      <c r="AG28" s="62"/>
      <c r="AH28" s="62"/>
    </row>
    <row r="29" spans="1:34" ht="12.75">
      <c r="A29" s="62"/>
      <c r="B29" s="693" t="s">
        <v>336</v>
      </c>
      <c r="C29" s="694"/>
      <c r="D29" s="694"/>
      <c r="E29" s="694"/>
      <c r="F29" s="694"/>
      <c r="G29" s="694"/>
      <c r="H29" s="694"/>
      <c r="I29" s="694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  <c r="U29" s="62"/>
      <c r="V29" s="62"/>
      <c r="W29" s="62"/>
      <c r="X29" s="62"/>
      <c r="Y29" s="62"/>
      <c r="Z29" s="62"/>
      <c r="AA29" s="62"/>
      <c r="AB29" s="62"/>
      <c r="AC29" s="62"/>
      <c r="AD29" s="62"/>
      <c r="AE29" s="62"/>
      <c r="AF29" s="62"/>
      <c r="AG29" s="62"/>
      <c r="AH29" s="62"/>
    </row>
    <row r="30" spans="1:34">
      <c r="A30" s="62"/>
      <c r="B30" s="123"/>
      <c r="C30" s="76"/>
      <c r="D30" s="76"/>
      <c r="E30" s="76"/>
      <c r="F30" s="76"/>
      <c r="G30" s="76"/>
      <c r="H30" s="76"/>
      <c r="I30" s="76"/>
      <c r="J30" s="76"/>
      <c r="K30" s="76"/>
      <c r="L30" s="62"/>
      <c r="M30" s="62"/>
      <c r="N30" s="62"/>
      <c r="O30" s="62"/>
      <c r="P30" s="62"/>
      <c r="Q30" s="62"/>
      <c r="R30" s="62"/>
      <c r="S30" s="62"/>
      <c r="T30" s="62"/>
      <c r="U30" s="62"/>
      <c r="V30" s="62"/>
      <c r="W30" s="62"/>
      <c r="X30" s="62"/>
      <c r="Y30" s="62"/>
      <c r="Z30" s="62"/>
      <c r="AA30" s="62"/>
      <c r="AB30" s="62"/>
      <c r="AC30" s="62"/>
      <c r="AD30" s="62"/>
      <c r="AE30" s="62"/>
      <c r="AF30" s="62"/>
      <c r="AG30" s="62"/>
      <c r="AH30" s="62"/>
    </row>
    <row r="31" spans="1:34">
      <c r="A31" s="62"/>
      <c r="B31" s="75"/>
      <c r="C31" s="76"/>
      <c r="D31" s="76"/>
      <c r="E31" s="76"/>
      <c r="F31" s="76"/>
      <c r="G31" s="76"/>
      <c r="H31" s="76"/>
      <c r="I31" s="76"/>
      <c r="J31" s="76"/>
      <c r="K31" s="76"/>
      <c r="L31" s="62"/>
      <c r="M31" s="62"/>
      <c r="N31" s="62"/>
      <c r="O31" s="62"/>
      <c r="P31" s="62"/>
      <c r="Q31" s="62"/>
      <c r="R31" s="62"/>
      <c r="S31" s="62"/>
      <c r="T31" s="62"/>
      <c r="U31" s="62"/>
      <c r="V31" s="62"/>
      <c r="W31" s="62"/>
      <c r="X31" s="62"/>
      <c r="Y31" s="62"/>
      <c r="Z31" s="62"/>
      <c r="AA31" s="62"/>
      <c r="AB31" s="62"/>
      <c r="AC31" s="62"/>
      <c r="AD31" s="62"/>
      <c r="AE31" s="62"/>
      <c r="AF31" s="62"/>
      <c r="AG31" s="62"/>
      <c r="AH31" s="62"/>
    </row>
    <row r="32" spans="1:34">
      <c r="A32" s="62"/>
      <c r="B32" s="62"/>
      <c r="C32" s="62"/>
      <c r="D32" s="62"/>
      <c r="E32" s="62"/>
      <c r="F32" s="62"/>
      <c r="G32" s="62"/>
      <c r="H32" s="62"/>
      <c r="I32" s="62"/>
      <c r="J32" s="62"/>
      <c r="K32" s="62"/>
      <c r="L32" s="62"/>
      <c r="M32" s="62"/>
      <c r="N32" s="62"/>
      <c r="O32" s="62"/>
      <c r="P32" s="62"/>
      <c r="Q32" s="62"/>
      <c r="R32" s="62"/>
      <c r="S32" s="62"/>
      <c r="T32" s="62"/>
      <c r="U32" s="62"/>
      <c r="V32" s="62"/>
      <c r="W32" s="62"/>
      <c r="X32" s="62"/>
      <c r="Y32" s="62"/>
      <c r="Z32" s="62"/>
      <c r="AA32" s="62"/>
      <c r="AB32" s="62"/>
      <c r="AC32" s="62"/>
      <c r="AD32" s="62"/>
      <c r="AE32" s="62"/>
      <c r="AF32" s="62"/>
      <c r="AG32" s="62"/>
      <c r="AH32" s="62"/>
    </row>
    <row r="33" spans="1:34">
      <c r="A33" s="62"/>
      <c r="B33" s="62"/>
      <c r="C33" s="62"/>
      <c r="D33" s="62"/>
      <c r="E33" s="62"/>
      <c r="F33" s="62"/>
      <c r="G33" s="62"/>
      <c r="H33" s="62"/>
      <c r="I33" s="62"/>
      <c r="J33" s="62"/>
      <c r="K33" s="62"/>
      <c r="L33" s="62"/>
      <c r="M33" s="62"/>
      <c r="N33" s="62"/>
      <c r="O33" s="62"/>
      <c r="P33" s="62"/>
      <c r="Q33" s="62"/>
      <c r="R33" s="62"/>
      <c r="S33" s="62"/>
      <c r="T33" s="62"/>
      <c r="U33" s="62"/>
      <c r="V33" s="62"/>
      <c r="W33" s="62"/>
      <c r="X33" s="62"/>
      <c r="Y33" s="62"/>
      <c r="Z33" s="62"/>
      <c r="AA33" s="62"/>
      <c r="AB33" s="62"/>
      <c r="AC33" s="62"/>
      <c r="AD33" s="62"/>
      <c r="AE33" s="62"/>
      <c r="AF33" s="62"/>
      <c r="AG33" s="62"/>
      <c r="AH33" s="62"/>
    </row>
    <row r="34" spans="1:34">
      <c r="A34" s="62"/>
      <c r="B34" s="62"/>
      <c r="C34" s="62"/>
      <c r="D34" s="62"/>
      <c r="E34" s="62"/>
      <c r="F34" s="62"/>
      <c r="G34" s="62"/>
      <c r="H34" s="62"/>
      <c r="I34" s="62"/>
      <c r="J34" s="62"/>
      <c r="K34" s="62"/>
      <c r="L34" s="62"/>
      <c r="M34" s="62"/>
      <c r="N34" s="62"/>
      <c r="O34" s="62"/>
      <c r="P34" s="62"/>
      <c r="Q34" s="62"/>
      <c r="R34" s="62"/>
      <c r="S34" s="62"/>
      <c r="T34" s="62"/>
      <c r="U34" s="62"/>
      <c r="V34" s="62"/>
      <c r="W34" s="62"/>
      <c r="X34" s="62"/>
      <c r="Y34" s="62"/>
      <c r="Z34" s="62"/>
      <c r="AA34" s="62"/>
      <c r="AB34" s="62"/>
      <c r="AC34" s="62"/>
      <c r="AD34" s="62"/>
      <c r="AE34" s="62"/>
      <c r="AF34" s="62"/>
      <c r="AG34" s="62"/>
      <c r="AH34" s="62"/>
    </row>
    <row r="35" spans="1:34">
      <c r="A35" s="62"/>
      <c r="B35" s="62"/>
      <c r="C35" s="62"/>
      <c r="D35" s="62"/>
      <c r="E35" s="62"/>
      <c r="F35" s="62"/>
      <c r="G35" s="62"/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2"/>
      <c r="S35" s="62"/>
      <c r="T35" s="62"/>
      <c r="U35" s="62"/>
      <c r="V35" s="62"/>
      <c r="W35" s="62"/>
      <c r="X35" s="62"/>
      <c r="Y35" s="62"/>
      <c r="Z35" s="62"/>
      <c r="AA35" s="62"/>
      <c r="AB35" s="62"/>
      <c r="AC35" s="62"/>
      <c r="AD35" s="62"/>
      <c r="AE35" s="62"/>
      <c r="AF35" s="62"/>
      <c r="AG35" s="62"/>
      <c r="AH35" s="62"/>
    </row>
    <row r="36" spans="1:34">
      <c r="A36" s="62"/>
      <c r="B36" s="62"/>
      <c r="C36" s="62"/>
      <c r="D36" s="62"/>
      <c r="E36" s="62"/>
      <c r="F36" s="62"/>
      <c r="G36" s="62"/>
      <c r="H36" s="62"/>
      <c r="I36" s="62"/>
      <c r="J36" s="62"/>
      <c r="K36" s="62"/>
      <c r="L36" s="62"/>
      <c r="M36" s="62"/>
      <c r="N36" s="62"/>
      <c r="O36" s="62"/>
      <c r="P36" s="62"/>
      <c r="Q36" s="62"/>
      <c r="R36" s="62"/>
      <c r="S36" s="62"/>
      <c r="T36" s="62"/>
      <c r="U36" s="62"/>
      <c r="V36" s="62"/>
      <c r="W36" s="62"/>
      <c r="X36" s="62"/>
      <c r="Y36" s="62"/>
      <c r="Z36" s="62"/>
      <c r="AA36" s="62"/>
      <c r="AB36" s="62"/>
      <c r="AC36" s="62"/>
      <c r="AD36" s="62"/>
      <c r="AE36" s="62"/>
      <c r="AF36" s="62"/>
      <c r="AG36" s="62"/>
      <c r="AH36" s="62"/>
    </row>
    <row r="37" spans="1:34">
      <c r="A37" s="62"/>
      <c r="B37" s="62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/>
    </row>
    <row r="38" spans="1:34">
      <c r="A38" s="62"/>
      <c r="B38" s="62"/>
      <c r="C38" s="62"/>
      <c r="D38" s="62"/>
      <c r="E38" s="62"/>
      <c r="F38" s="62"/>
      <c r="G38" s="62"/>
      <c r="H38" s="62"/>
      <c r="I38" s="62"/>
      <c r="J38" s="62"/>
      <c r="K38" s="62"/>
      <c r="L38" s="62"/>
      <c r="M38" s="62"/>
      <c r="N38" s="62"/>
      <c r="O38" s="62"/>
      <c r="P38" s="62"/>
      <c r="Q38" s="62"/>
      <c r="R38" s="62"/>
      <c r="S38" s="62"/>
      <c r="T38" s="62"/>
      <c r="U38" s="62"/>
      <c r="V38" s="62"/>
      <c r="W38" s="62"/>
      <c r="X38" s="62"/>
      <c r="Y38" s="62"/>
      <c r="Z38" s="62"/>
      <c r="AA38" s="62"/>
      <c r="AB38" s="62"/>
      <c r="AC38" s="62"/>
      <c r="AD38" s="62"/>
      <c r="AE38" s="62"/>
      <c r="AF38" s="62"/>
      <c r="AG38" s="62"/>
      <c r="AH38" s="62"/>
    </row>
    <row r="39" spans="1:34">
      <c r="A39" s="62"/>
      <c r="B39" s="62"/>
      <c r="C39" s="62"/>
      <c r="D39" s="62"/>
      <c r="E39" s="62"/>
      <c r="F39" s="62"/>
      <c r="G39" s="62"/>
      <c r="H39" s="62"/>
      <c r="I39" s="62"/>
      <c r="J39" s="62"/>
      <c r="K39" s="62"/>
      <c r="L39" s="62"/>
      <c r="M39" s="62"/>
      <c r="N39" s="62"/>
      <c r="O39" s="62"/>
      <c r="P39" s="62"/>
      <c r="Q39" s="62"/>
      <c r="R39" s="62"/>
      <c r="S39" s="62"/>
      <c r="T39" s="62"/>
      <c r="U39" s="62"/>
      <c r="V39" s="62"/>
      <c r="W39" s="62"/>
      <c r="X39" s="62"/>
      <c r="Y39" s="62"/>
      <c r="Z39" s="62"/>
      <c r="AA39" s="62"/>
      <c r="AB39" s="62"/>
      <c r="AC39" s="62"/>
      <c r="AD39" s="62"/>
      <c r="AE39" s="62"/>
      <c r="AF39" s="62"/>
      <c r="AG39" s="62"/>
      <c r="AH39" s="62"/>
    </row>
    <row r="40" spans="1:34">
      <c r="A40" s="62"/>
      <c r="B40" s="62"/>
      <c r="C40" s="62"/>
      <c r="D40" s="62"/>
      <c r="E40" s="62"/>
      <c r="F40" s="62"/>
      <c r="G40" s="62"/>
      <c r="H40" s="62"/>
      <c r="I40" s="62"/>
      <c r="J40" s="62"/>
      <c r="K40" s="62"/>
      <c r="L40" s="62"/>
      <c r="M40" s="62"/>
      <c r="N40" s="62"/>
      <c r="O40" s="62"/>
      <c r="P40" s="62"/>
      <c r="Q40" s="62"/>
      <c r="R40" s="62"/>
      <c r="S40" s="62"/>
      <c r="T40" s="62"/>
      <c r="U40" s="62"/>
      <c r="V40" s="62"/>
      <c r="W40" s="62"/>
      <c r="X40" s="62"/>
      <c r="Y40" s="62"/>
      <c r="Z40" s="62"/>
      <c r="AA40" s="62"/>
      <c r="AB40" s="62"/>
      <c r="AC40" s="62"/>
      <c r="AD40" s="62"/>
      <c r="AE40" s="62"/>
      <c r="AF40" s="62"/>
      <c r="AG40" s="62"/>
      <c r="AH40" s="62"/>
    </row>
    <row r="41" spans="1:34">
      <c r="A41" s="62"/>
      <c r="B41" s="62"/>
      <c r="C41" s="62"/>
      <c r="D41" s="62"/>
      <c r="E41" s="62"/>
      <c r="F41" s="62"/>
      <c r="G41" s="62"/>
      <c r="H41" s="62"/>
      <c r="I41" s="62"/>
      <c r="J41" s="62"/>
      <c r="K41" s="62"/>
      <c r="L41" s="62"/>
      <c r="M41" s="62"/>
      <c r="N41" s="62"/>
      <c r="O41" s="62"/>
      <c r="P41" s="62"/>
      <c r="Q41" s="62"/>
      <c r="R41" s="62"/>
      <c r="S41" s="62"/>
      <c r="T41" s="62"/>
      <c r="U41" s="62"/>
      <c r="V41" s="62"/>
      <c r="W41" s="62"/>
      <c r="X41" s="62"/>
      <c r="Y41" s="62"/>
      <c r="Z41" s="62"/>
      <c r="AA41" s="62"/>
      <c r="AB41" s="62"/>
      <c r="AC41" s="62"/>
      <c r="AD41" s="62"/>
      <c r="AE41" s="62"/>
      <c r="AF41" s="62"/>
      <c r="AG41" s="62"/>
      <c r="AH41" s="62"/>
    </row>
    <row r="42" spans="1:34">
      <c r="A42" s="62"/>
      <c r="B42" s="62"/>
      <c r="C42" s="62"/>
      <c r="D42" s="62"/>
      <c r="E42" s="62"/>
      <c r="F42" s="62"/>
      <c r="G42" s="62"/>
      <c r="H42" s="62"/>
      <c r="I42" s="62"/>
      <c r="J42" s="62"/>
      <c r="K42" s="62"/>
      <c r="L42" s="62"/>
      <c r="M42" s="62"/>
      <c r="N42" s="62"/>
      <c r="O42" s="62"/>
      <c r="P42" s="62"/>
      <c r="Q42" s="62"/>
      <c r="R42" s="62"/>
      <c r="S42" s="62"/>
      <c r="T42" s="62"/>
      <c r="U42" s="62"/>
      <c r="V42" s="62"/>
      <c r="W42" s="62"/>
      <c r="X42" s="62"/>
      <c r="Y42" s="62"/>
      <c r="Z42" s="62"/>
      <c r="AA42" s="62"/>
      <c r="AB42" s="62"/>
      <c r="AC42" s="62"/>
      <c r="AD42" s="62"/>
      <c r="AE42" s="62"/>
      <c r="AF42" s="62"/>
      <c r="AG42" s="62"/>
      <c r="AH42" s="62"/>
    </row>
    <row r="43" spans="1:34">
      <c r="A43" s="62"/>
      <c r="B43" s="62"/>
      <c r="C43" s="62"/>
      <c r="D43" s="62"/>
      <c r="E43" s="62"/>
      <c r="F43" s="62"/>
      <c r="G43" s="62"/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2"/>
      <c r="S43" s="62"/>
      <c r="T43" s="62"/>
      <c r="U43" s="62"/>
      <c r="V43" s="62"/>
      <c r="W43" s="62"/>
      <c r="X43" s="62"/>
      <c r="Y43" s="62"/>
      <c r="Z43" s="62"/>
      <c r="AA43" s="62"/>
      <c r="AB43" s="62"/>
      <c r="AC43" s="62"/>
      <c r="AD43" s="62"/>
      <c r="AE43" s="62"/>
      <c r="AF43" s="62"/>
      <c r="AG43" s="62"/>
      <c r="AH43" s="62"/>
    </row>
    <row r="44" spans="1:34">
      <c r="A44" s="62"/>
      <c r="B44" s="62"/>
      <c r="C44" s="62"/>
      <c r="D44" s="62"/>
      <c r="E44" s="62"/>
      <c r="F44" s="62"/>
      <c r="G44" s="62"/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  <c r="T44" s="62"/>
      <c r="U44" s="62"/>
      <c r="V44" s="62"/>
      <c r="W44" s="62"/>
      <c r="X44" s="62"/>
      <c r="Y44" s="62"/>
      <c r="Z44" s="62"/>
      <c r="AA44" s="62"/>
      <c r="AB44" s="62"/>
      <c r="AC44" s="62"/>
      <c r="AD44" s="62"/>
      <c r="AE44" s="62"/>
      <c r="AF44" s="62"/>
      <c r="AG44" s="62"/>
      <c r="AH44" s="62"/>
    </row>
  </sheetData>
  <sortState ref="B29">
    <sortCondition descending="1" ref="B28"/>
  </sortState>
  <phoneticPr fontId="0" type="noConversion"/>
  <pageMargins left="0.75" right="0.75" top="1" bottom="1" header="0.5" footer="0.5"/>
  <pageSetup paperSize="9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Picture.8" shapeId="1025" r:id="rId4">
          <objectPr defaultSize="0" autoPict="0" r:id="rId5">
            <anchor moveWithCells="1" sizeWithCells="1">
              <from>
                <xdr:col>9</xdr:col>
                <xdr:colOff>200025</xdr:colOff>
                <xdr:row>0</xdr:row>
                <xdr:rowOff>123825</xdr:rowOff>
              </from>
              <to>
                <xdr:col>13</xdr:col>
                <xdr:colOff>428625</xdr:colOff>
                <xdr:row>12</xdr:row>
                <xdr:rowOff>123825</xdr:rowOff>
              </to>
            </anchor>
          </objectPr>
        </oleObject>
      </mc:Choice>
      <mc:Fallback>
        <oleObject progId="Word.Picture.8" shapeId="1025" r:id="rId4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>
    <tabColor theme="9" tint="0.59999389629810485"/>
  </sheetPr>
  <dimension ref="A1:N82"/>
  <sheetViews>
    <sheetView workbookViewId="0">
      <selection activeCell="P29" sqref="P29"/>
    </sheetView>
  </sheetViews>
  <sheetFormatPr defaultRowHeight="12.75"/>
  <cols>
    <col min="1" max="1" width="4.42578125" style="699" customWidth="1"/>
    <col min="2" max="2" width="18.85546875" style="699" customWidth="1"/>
    <col min="3" max="3" width="12" style="699" customWidth="1"/>
    <col min="4" max="4" width="13.7109375" style="699" customWidth="1"/>
    <col min="5" max="5" width="12.85546875" style="699" bestFit="1" customWidth="1"/>
    <col min="6" max="6" width="13.85546875" style="699" customWidth="1"/>
    <col min="7" max="7" width="15.7109375" style="699" customWidth="1"/>
    <col min="8" max="8" width="9.140625" style="699"/>
    <col min="9" max="9" width="18.85546875" style="699" bestFit="1" customWidth="1"/>
    <col min="10" max="10" width="12.5703125" style="699" customWidth="1"/>
    <col min="11" max="252" width="9.140625" style="699"/>
    <col min="253" max="253" width="4.42578125" style="699" customWidth="1"/>
    <col min="254" max="254" width="20.85546875" style="699" customWidth="1"/>
    <col min="255" max="256" width="12" style="699" customWidth="1"/>
    <col min="257" max="257" width="14.5703125" style="699" customWidth="1"/>
    <col min="258" max="258" width="12.42578125" style="699" customWidth="1"/>
    <col min="259" max="259" width="19.7109375" style="699" customWidth="1"/>
    <col min="260" max="260" width="9.140625" style="699"/>
    <col min="261" max="261" width="16.85546875" style="699" customWidth="1"/>
    <col min="262" max="262" width="12.5703125" style="699" customWidth="1"/>
    <col min="263" max="263" width="11.7109375" style="699" customWidth="1"/>
    <col min="264" max="264" width="12.28515625" style="699" customWidth="1"/>
    <col min="265" max="508" width="9.140625" style="699"/>
    <col min="509" max="509" width="4.42578125" style="699" customWidth="1"/>
    <col min="510" max="510" width="20.85546875" style="699" customWidth="1"/>
    <col min="511" max="512" width="12" style="699" customWidth="1"/>
    <col min="513" max="513" width="14.5703125" style="699" customWidth="1"/>
    <col min="514" max="514" width="12.42578125" style="699" customWidth="1"/>
    <col min="515" max="515" width="19.7109375" style="699" customWidth="1"/>
    <col min="516" max="516" width="9.140625" style="699"/>
    <col min="517" max="517" width="16.85546875" style="699" customWidth="1"/>
    <col min="518" max="518" width="12.5703125" style="699" customWidth="1"/>
    <col min="519" max="519" width="11.7109375" style="699" customWidth="1"/>
    <col min="520" max="520" width="12.28515625" style="699" customWidth="1"/>
    <col min="521" max="764" width="9.140625" style="699"/>
    <col min="765" max="765" width="4.42578125" style="699" customWidth="1"/>
    <col min="766" max="766" width="20.85546875" style="699" customWidth="1"/>
    <col min="767" max="768" width="12" style="699" customWidth="1"/>
    <col min="769" max="769" width="14.5703125" style="699" customWidth="1"/>
    <col min="770" max="770" width="12.42578125" style="699" customWidth="1"/>
    <col min="771" max="771" width="19.7109375" style="699" customWidth="1"/>
    <col min="772" max="772" width="9.140625" style="699"/>
    <col min="773" max="773" width="16.85546875" style="699" customWidth="1"/>
    <col min="774" max="774" width="12.5703125" style="699" customWidth="1"/>
    <col min="775" max="775" width="11.7109375" style="699" customWidth="1"/>
    <col min="776" max="776" width="12.28515625" style="699" customWidth="1"/>
    <col min="777" max="1020" width="9.140625" style="699"/>
    <col min="1021" max="1021" width="4.42578125" style="699" customWidth="1"/>
    <col min="1022" max="1022" width="20.85546875" style="699" customWidth="1"/>
    <col min="1023" max="1024" width="12" style="699" customWidth="1"/>
    <col min="1025" max="1025" width="14.5703125" style="699" customWidth="1"/>
    <col min="1026" max="1026" width="12.42578125" style="699" customWidth="1"/>
    <col min="1027" max="1027" width="19.7109375" style="699" customWidth="1"/>
    <col min="1028" max="1028" width="9.140625" style="699"/>
    <col min="1029" max="1029" width="16.85546875" style="699" customWidth="1"/>
    <col min="1030" max="1030" width="12.5703125" style="699" customWidth="1"/>
    <col min="1031" max="1031" width="11.7109375" style="699" customWidth="1"/>
    <col min="1032" max="1032" width="12.28515625" style="699" customWidth="1"/>
    <col min="1033" max="1276" width="9.140625" style="699"/>
    <col min="1277" max="1277" width="4.42578125" style="699" customWidth="1"/>
    <col min="1278" max="1278" width="20.85546875" style="699" customWidth="1"/>
    <col min="1279" max="1280" width="12" style="699" customWidth="1"/>
    <col min="1281" max="1281" width="14.5703125" style="699" customWidth="1"/>
    <col min="1282" max="1282" width="12.42578125" style="699" customWidth="1"/>
    <col min="1283" max="1283" width="19.7109375" style="699" customWidth="1"/>
    <col min="1284" max="1284" width="9.140625" style="699"/>
    <col min="1285" max="1285" width="16.85546875" style="699" customWidth="1"/>
    <col min="1286" max="1286" width="12.5703125" style="699" customWidth="1"/>
    <col min="1287" max="1287" width="11.7109375" style="699" customWidth="1"/>
    <col min="1288" max="1288" width="12.28515625" style="699" customWidth="1"/>
    <col min="1289" max="1532" width="9.140625" style="699"/>
    <col min="1533" max="1533" width="4.42578125" style="699" customWidth="1"/>
    <col min="1534" max="1534" width="20.85546875" style="699" customWidth="1"/>
    <col min="1535" max="1536" width="12" style="699" customWidth="1"/>
    <col min="1537" max="1537" width="14.5703125" style="699" customWidth="1"/>
    <col min="1538" max="1538" width="12.42578125" style="699" customWidth="1"/>
    <col min="1539" max="1539" width="19.7109375" style="699" customWidth="1"/>
    <col min="1540" max="1540" width="9.140625" style="699"/>
    <col min="1541" max="1541" width="16.85546875" style="699" customWidth="1"/>
    <col min="1542" max="1542" width="12.5703125" style="699" customWidth="1"/>
    <col min="1543" max="1543" width="11.7109375" style="699" customWidth="1"/>
    <col min="1544" max="1544" width="12.28515625" style="699" customWidth="1"/>
    <col min="1545" max="1788" width="9.140625" style="699"/>
    <col min="1789" max="1789" width="4.42578125" style="699" customWidth="1"/>
    <col min="1790" max="1790" width="20.85546875" style="699" customWidth="1"/>
    <col min="1791" max="1792" width="12" style="699" customWidth="1"/>
    <col min="1793" max="1793" width="14.5703125" style="699" customWidth="1"/>
    <col min="1794" max="1794" width="12.42578125" style="699" customWidth="1"/>
    <col min="1795" max="1795" width="19.7109375" style="699" customWidth="1"/>
    <col min="1796" max="1796" width="9.140625" style="699"/>
    <col min="1797" max="1797" width="16.85546875" style="699" customWidth="1"/>
    <col min="1798" max="1798" width="12.5703125" style="699" customWidth="1"/>
    <col min="1799" max="1799" width="11.7109375" style="699" customWidth="1"/>
    <col min="1800" max="1800" width="12.28515625" style="699" customWidth="1"/>
    <col min="1801" max="2044" width="9.140625" style="699"/>
    <col min="2045" max="2045" width="4.42578125" style="699" customWidth="1"/>
    <col min="2046" max="2046" width="20.85546875" style="699" customWidth="1"/>
    <col min="2047" max="2048" width="12" style="699" customWidth="1"/>
    <col min="2049" max="2049" width="14.5703125" style="699" customWidth="1"/>
    <col min="2050" max="2050" width="12.42578125" style="699" customWidth="1"/>
    <col min="2051" max="2051" width="19.7109375" style="699" customWidth="1"/>
    <col min="2052" max="2052" width="9.140625" style="699"/>
    <col min="2053" max="2053" width="16.85546875" style="699" customWidth="1"/>
    <col min="2054" max="2054" width="12.5703125" style="699" customWidth="1"/>
    <col min="2055" max="2055" width="11.7109375" style="699" customWidth="1"/>
    <col min="2056" max="2056" width="12.28515625" style="699" customWidth="1"/>
    <col min="2057" max="2300" width="9.140625" style="699"/>
    <col min="2301" max="2301" width="4.42578125" style="699" customWidth="1"/>
    <col min="2302" max="2302" width="20.85546875" style="699" customWidth="1"/>
    <col min="2303" max="2304" width="12" style="699" customWidth="1"/>
    <col min="2305" max="2305" width="14.5703125" style="699" customWidth="1"/>
    <col min="2306" max="2306" width="12.42578125" style="699" customWidth="1"/>
    <col min="2307" max="2307" width="19.7109375" style="699" customWidth="1"/>
    <col min="2308" max="2308" width="9.140625" style="699"/>
    <col min="2309" max="2309" width="16.85546875" style="699" customWidth="1"/>
    <col min="2310" max="2310" width="12.5703125" style="699" customWidth="1"/>
    <col min="2311" max="2311" width="11.7109375" style="699" customWidth="1"/>
    <col min="2312" max="2312" width="12.28515625" style="699" customWidth="1"/>
    <col min="2313" max="2556" width="9.140625" style="699"/>
    <col min="2557" max="2557" width="4.42578125" style="699" customWidth="1"/>
    <col min="2558" max="2558" width="20.85546875" style="699" customWidth="1"/>
    <col min="2559" max="2560" width="12" style="699" customWidth="1"/>
    <col min="2561" max="2561" width="14.5703125" style="699" customWidth="1"/>
    <col min="2562" max="2562" width="12.42578125" style="699" customWidth="1"/>
    <col min="2563" max="2563" width="19.7109375" style="699" customWidth="1"/>
    <col min="2564" max="2564" width="9.140625" style="699"/>
    <col min="2565" max="2565" width="16.85546875" style="699" customWidth="1"/>
    <col min="2566" max="2566" width="12.5703125" style="699" customWidth="1"/>
    <col min="2567" max="2567" width="11.7109375" style="699" customWidth="1"/>
    <col min="2568" max="2568" width="12.28515625" style="699" customWidth="1"/>
    <col min="2569" max="2812" width="9.140625" style="699"/>
    <col min="2813" max="2813" width="4.42578125" style="699" customWidth="1"/>
    <col min="2814" max="2814" width="20.85546875" style="699" customWidth="1"/>
    <col min="2815" max="2816" width="12" style="699" customWidth="1"/>
    <col min="2817" max="2817" width="14.5703125" style="699" customWidth="1"/>
    <col min="2818" max="2818" width="12.42578125" style="699" customWidth="1"/>
    <col min="2819" max="2819" width="19.7109375" style="699" customWidth="1"/>
    <col min="2820" max="2820" width="9.140625" style="699"/>
    <col min="2821" max="2821" width="16.85546875" style="699" customWidth="1"/>
    <col min="2822" max="2822" width="12.5703125" style="699" customWidth="1"/>
    <col min="2823" max="2823" width="11.7109375" style="699" customWidth="1"/>
    <col min="2824" max="2824" width="12.28515625" style="699" customWidth="1"/>
    <col min="2825" max="3068" width="9.140625" style="699"/>
    <col min="3069" max="3069" width="4.42578125" style="699" customWidth="1"/>
    <col min="3070" max="3070" width="20.85546875" style="699" customWidth="1"/>
    <col min="3071" max="3072" width="12" style="699" customWidth="1"/>
    <col min="3073" max="3073" width="14.5703125" style="699" customWidth="1"/>
    <col min="3074" max="3074" width="12.42578125" style="699" customWidth="1"/>
    <col min="3075" max="3075" width="19.7109375" style="699" customWidth="1"/>
    <col min="3076" max="3076" width="9.140625" style="699"/>
    <col min="3077" max="3077" width="16.85546875" style="699" customWidth="1"/>
    <col min="3078" max="3078" width="12.5703125" style="699" customWidth="1"/>
    <col min="3079" max="3079" width="11.7109375" style="699" customWidth="1"/>
    <col min="3080" max="3080" width="12.28515625" style="699" customWidth="1"/>
    <col min="3081" max="3324" width="9.140625" style="699"/>
    <col min="3325" max="3325" width="4.42578125" style="699" customWidth="1"/>
    <col min="3326" max="3326" width="20.85546875" style="699" customWidth="1"/>
    <col min="3327" max="3328" width="12" style="699" customWidth="1"/>
    <col min="3329" max="3329" width="14.5703125" style="699" customWidth="1"/>
    <col min="3330" max="3330" width="12.42578125" style="699" customWidth="1"/>
    <col min="3331" max="3331" width="19.7109375" style="699" customWidth="1"/>
    <col min="3332" max="3332" width="9.140625" style="699"/>
    <col min="3333" max="3333" width="16.85546875" style="699" customWidth="1"/>
    <col min="3334" max="3334" width="12.5703125" style="699" customWidth="1"/>
    <col min="3335" max="3335" width="11.7109375" style="699" customWidth="1"/>
    <col min="3336" max="3336" width="12.28515625" style="699" customWidth="1"/>
    <col min="3337" max="3580" width="9.140625" style="699"/>
    <col min="3581" max="3581" width="4.42578125" style="699" customWidth="1"/>
    <col min="3582" max="3582" width="20.85546875" style="699" customWidth="1"/>
    <col min="3583" max="3584" width="12" style="699" customWidth="1"/>
    <col min="3585" max="3585" width="14.5703125" style="699" customWidth="1"/>
    <col min="3586" max="3586" width="12.42578125" style="699" customWidth="1"/>
    <col min="3587" max="3587" width="19.7109375" style="699" customWidth="1"/>
    <col min="3588" max="3588" width="9.140625" style="699"/>
    <col min="3589" max="3589" width="16.85546875" style="699" customWidth="1"/>
    <col min="3590" max="3590" width="12.5703125" style="699" customWidth="1"/>
    <col min="3591" max="3591" width="11.7109375" style="699" customWidth="1"/>
    <col min="3592" max="3592" width="12.28515625" style="699" customWidth="1"/>
    <col min="3593" max="3836" width="9.140625" style="699"/>
    <col min="3837" max="3837" width="4.42578125" style="699" customWidth="1"/>
    <col min="3838" max="3838" width="20.85546875" style="699" customWidth="1"/>
    <col min="3839" max="3840" width="12" style="699" customWidth="1"/>
    <col min="3841" max="3841" width="14.5703125" style="699" customWidth="1"/>
    <col min="3842" max="3842" width="12.42578125" style="699" customWidth="1"/>
    <col min="3843" max="3843" width="19.7109375" style="699" customWidth="1"/>
    <col min="3844" max="3844" width="9.140625" style="699"/>
    <col min="3845" max="3845" width="16.85546875" style="699" customWidth="1"/>
    <col min="3846" max="3846" width="12.5703125" style="699" customWidth="1"/>
    <col min="3847" max="3847" width="11.7109375" style="699" customWidth="1"/>
    <col min="3848" max="3848" width="12.28515625" style="699" customWidth="1"/>
    <col min="3849" max="4092" width="9.140625" style="699"/>
    <col min="4093" max="4093" width="4.42578125" style="699" customWidth="1"/>
    <col min="4094" max="4094" width="20.85546875" style="699" customWidth="1"/>
    <col min="4095" max="4096" width="12" style="699" customWidth="1"/>
    <col min="4097" max="4097" width="14.5703125" style="699" customWidth="1"/>
    <col min="4098" max="4098" width="12.42578125" style="699" customWidth="1"/>
    <col min="4099" max="4099" width="19.7109375" style="699" customWidth="1"/>
    <col min="4100" max="4100" width="9.140625" style="699"/>
    <col min="4101" max="4101" width="16.85546875" style="699" customWidth="1"/>
    <col min="4102" max="4102" width="12.5703125" style="699" customWidth="1"/>
    <col min="4103" max="4103" width="11.7109375" style="699" customWidth="1"/>
    <col min="4104" max="4104" width="12.28515625" style="699" customWidth="1"/>
    <col min="4105" max="4348" width="9.140625" style="699"/>
    <col min="4349" max="4349" width="4.42578125" style="699" customWidth="1"/>
    <col min="4350" max="4350" width="20.85546875" style="699" customWidth="1"/>
    <col min="4351" max="4352" width="12" style="699" customWidth="1"/>
    <col min="4353" max="4353" width="14.5703125" style="699" customWidth="1"/>
    <col min="4354" max="4354" width="12.42578125" style="699" customWidth="1"/>
    <col min="4355" max="4355" width="19.7109375" style="699" customWidth="1"/>
    <col min="4356" max="4356" width="9.140625" style="699"/>
    <col min="4357" max="4357" width="16.85546875" style="699" customWidth="1"/>
    <col min="4358" max="4358" width="12.5703125" style="699" customWidth="1"/>
    <col min="4359" max="4359" width="11.7109375" style="699" customWidth="1"/>
    <col min="4360" max="4360" width="12.28515625" style="699" customWidth="1"/>
    <col min="4361" max="4604" width="9.140625" style="699"/>
    <col min="4605" max="4605" width="4.42578125" style="699" customWidth="1"/>
    <col min="4606" max="4606" width="20.85546875" style="699" customWidth="1"/>
    <col min="4607" max="4608" width="12" style="699" customWidth="1"/>
    <col min="4609" max="4609" width="14.5703125" style="699" customWidth="1"/>
    <col min="4610" max="4610" width="12.42578125" style="699" customWidth="1"/>
    <col min="4611" max="4611" width="19.7109375" style="699" customWidth="1"/>
    <col min="4612" max="4612" width="9.140625" style="699"/>
    <col min="4613" max="4613" width="16.85546875" style="699" customWidth="1"/>
    <col min="4614" max="4614" width="12.5703125" style="699" customWidth="1"/>
    <col min="4615" max="4615" width="11.7109375" style="699" customWidth="1"/>
    <col min="4616" max="4616" width="12.28515625" style="699" customWidth="1"/>
    <col min="4617" max="4860" width="9.140625" style="699"/>
    <col min="4861" max="4861" width="4.42578125" style="699" customWidth="1"/>
    <col min="4862" max="4862" width="20.85546875" style="699" customWidth="1"/>
    <col min="4863" max="4864" width="12" style="699" customWidth="1"/>
    <col min="4865" max="4865" width="14.5703125" style="699" customWidth="1"/>
    <col min="4866" max="4866" width="12.42578125" style="699" customWidth="1"/>
    <col min="4867" max="4867" width="19.7109375" style="699" customWidth="1"/>
    <col min="4868" max="4868" width="9.140625" style="699"/>
    <col min="4869" max="4869" width="16.85546875" style="699" customWidth="1"/>
    <col min="4870" max="4870" width="12.5703125" style="699" customWidth="1"/>
    <col min="4871" max="4871" width="11.7109375" style="699" customWidth="1"/>
    <col min="4872" max="4872" width="12.28515625" style="699" customWidth="1"/>
    <col min="4873" max="5116" width="9.140625" style="699"/>
    <col min="5117" max="5117" width="4.42578125" style="699" customWidth="1"/>
    <col min="5118" max="5118" width="20.85546875" style="699" customWidth="1"/>
    <col min="5119" max="5120" width="12" style="699" customWidth="1"/>
    <col min="5121" max="5121" width="14.5703125" style="699" customWidth="1"/>
    <col min="5122" max="5122" width="12.42578125" style="699" customWidth="1"/>
    <col min="5123" max="5123" width="19.7109375" style="699" customWidth="1"/>
    <col min="5124" max="5124" width="9.140625" style="699"/>
    <col min="5125" max="5125" width="16.85546875" style="699" customWidth="1"/>
    <col min="5126" max="5126" width="12.5703125" style="699" customWidth="1"/>
    <col min="5127" max="5127" width="11.7109375" style="699" customWidth="1"/>
    <col min="5128" max="5128" width="12.28515625" style="699" customWidth="1"/>
    <col min="5129" max="5372" width="9.140625" style="699"/>
    <col min="5373" max="5373" width="4.42578125" style="699" customWidth="1"/>
    <col min="5374" max="5374" width="20.85546875" style="699" customWidth="1"/>
    <col min="5375" max="5376" width="12" style="699" customWidth="1"/>
    <col min="5377" max="5377" width="14.5703125" style="699" customWidth="1"/>
    <col min="5378" max="5378" width="12.42578125" style="699" customWidth="1"/>
    <col min="5379" max="5379" width="19.7109375" style="699" customWidth="1"/>
    <col min="5380" max="5380" width="9.140625" style="699"/>
    <col min="5381" max="5381" width="16.85546875" style="699" customWidth="1"/>
    <col min="5382" max="5382" width="12.5703125" style="699" customWidth="1"/>
    <col min="5383" max="5383" width="11.7109375" style="699" customWidth="1"/>
    <col min="5384" max="5384" width="12.28515625" style="699" customWidth="1"/>
    <col min="5385" max="5628" width="9.140625" style="699"/>
    <col min="5629" max="5629" width="4.42578125" style="699" customWidth="1"/>
    <col min="5630" max="5630" width="20.85546875" style="699" customWidth="1"/>
    <col min="5631" max="5632" width="12" style="699" customWidth="1"/>
    <col min="5633" max="5633" width="14.5703125" style="699" customWidth="1"/>
    <col min="5634" max="5634" width="12.42578125" style="699" customWidth="1"/>
    <col min="5635" max="5635" width="19.7109375" style="699" customWidth="1"/>
    <col min="5636" max="5636" width="9.140625" style="699"/>
    <col min="5637" max="5637" width="16.85546875" style="699" customWidth="1"/>
    <col min="5638" max="5638" width="12.5703125" style="699" customWidth="1"/>
    <col min="5639" max="5639" width="11.7109375" style="699" customWidth="1"/>
    <col min="5640" max="5640" width="12.28515625" style="699" customWidth="1"/>
    <col min="5641" max="5884" width="9.140625" style="699"/>
    <col min="5885" max="5885" width="4.42578125" style="699" customWidth="1"/>
    <col min="5886" max="5886" width="20.85546875" style="699" customWidth="1"/>
    <col min="5887" max="5888" width="12" style="699" customWidth="1"/>
    <col min="5889" max="5889" width="14.5703125" style="699" customWidth="1"/>
    <col min="5890" max="5890" width="12.42578125" style="699" customWidth="1"/>
    <col min="5891" max="5891" width="19.7109375" style="699" customWidth="1"/>
    <col min="5892" max="5892" width="9.140625" style="699"/>
    <col min="5893" max="5893" width="16.85546875" style="699" customWidth="1"/>
    <col min="5894" max="5894" width="12.5703125" style="699" customWidth="1"/>
    <col min="5895" max="5895" width="11.7109375" style="699" customWidth="1"/>
    <col min="5896" max="5896" width="12.28515625" style="699" customWidth="1"/>
    <col min="5897" max="6140" width="9.140625" style="699"/>
    <col min="6141" max="6141" width="4.42578125" style="699" customWidth="1"/>
    <col min="6142" max="6142" width="20.85546875" style="699" customWidth="1"/>
    <col min="6143" max="6144" width="12" style="699" customWidth="1"/>
    <col min="6145" max="6145" width="14.5703125" style="699" customWidth="1"/>
    <col min="6146" max="6146" width="12.42578125" style="699" customWidth="1"/>
    <col min="6147" max="6147" width="19.7109375" style="699" customWidth="1"/>
    <col min="6148" max="6148" width="9.140625" style="699"/>
    <col min="6149" max="6149" width="16.85546875" style="699" customWidth="1"/>
    <col min="6150" max="6150" width="12.5703125" style="699" customWidth="1"/>
    <col min="6151" max="6151" width="11.7109375" style="699" customWidth="1"/>
    <col min="6152" max="6152" width="12.28515625" style="699" customWidth="1"/>
    <col min="6153" max="6396" width="9.140625" style="699"/>
    <col min="6397" max="6397" width="4.42578125" style="699" customWidth="1"/>
    <col min="6398" max="6398" width="20.85546875" style="699" customWidth="1"/>
    <col min="6399" max="6400" width="12" style="699" customWidth="1"/>
    <col min="6401" max="6401" width="14.5703125" style="699" customWidth="1"/>
    <col min="6402" max="6402" width="12.42578125" style="699" customWidth="1"/>
    <col min="6403" max="6403" width="19.7109375" style="699" customWidth="1"/>
    <col min="6404" max="6404" width="9.140625" style="699"/>
    <col min="6405" max="6405" width="16.85546875" style="699" customWidth="1"/>
    <col min="6406" max="6406" width="12.5703125" style="699" customWidth="1"/>
    <col min="6407" max="6407" width="11.7109375" style="699" customWidth="1"/>
    <col min="6408" max="6408" width="12.28515625" style="699" customWidth="1"/>
    <col min="6409" max="6652" width="9.140625" style="699"/>
    <col min="6653" max="6653" width="4.42578125" style="699" customWidth="1"/>
    <col min="6654" max="6654" width="20.85546875" style="699" customWidth="1"/>
    <col min="6655" max="6656" width="12" style="699" customWidth="1"/>
    <col min="6657" max="6657" width="14.5703125" style="699" customWidth="1"/>
    <col min="6658" max="6658" width="12.42578125" style="699" customWidth="1"/>
    <col min="6659" max="6659" width="19.7109375" style="699" customWidth="1"/>
    <col min="6660" max="6660" width="9.140625" style="699"/>
    <col min="6661" max="6661" width="16.85546875" style="699" customWidth="1"/>
    <col min="6662" max="6662" width="12.5703125" style="699" customWidth="1"/>
    <col min="6663" max="6663" width="11.7109375" style="699" customWidth="1"/>
    <col min="6664" max="6664" width="12.28515625" style="699" customWidth="1"/>
    <col min="6665" max="6908" width="9.140625" style="699"/>
    <col min="6909" max="6909" width="4.42578125" style="699" customWidth="1"/>
    <col min="6910" max="6910" width="20.85546875" style="699" customWidth="1"/>
    <col min="6911" max="6912" width="12" style="699" customWidth="1"/>
    <col min="6913" max="6913" width="14.5703125" style="699" customWidth="1"/>
    <col min="6914" max="6914" width="12.42578125" style="699" customWidth="1"/>
    <col min="6915" max="6915" width="19.7109375" style="699" customWidth="1"/>
    <col min="6916" max="6916" width="9.140625" style="699"/>
    <col min="6917" max="6917" width="16.85546875" style="699" customWidth="1"/>
    <col min="6918" max="6918" width="12.5703125" style="699" customWidth="1"/>
    <col min="6919" max="6919" width="11.7109375" style="699" customWidth="1"/>
    <col min="6920" max="6920" width="12.28515625" style="699" customWidth="1"/>
    <col min="6921" max="7164" width="9.140625" style="699"/>
    <col min="7165" max="7165" width="4.42578125" style="699" customWidth="1"/>
    <col min="7166" max="7166" width="20.85546875" style="699" customWidth="1"/>
    <col min="7167" max="7168" width="12" style="699" customWidth="1"/>
    <col min="7169" max="7169" width="14.5703125" style="699" customWidth="1"/>
    <col min="7170" max="7170" width="12.42578125" style="699" customWidth="1"/>
    <col min="7171" max="7171" width="19.7109375" style="699" customWidth="1"/>
    <col min="7172" max="7172" width="9.140625" style="699"/>
    <col min="7173" max="7173" width="16.85546875" style="699" customWidth="1"/>
    <col min="7174" max="7174" width="12.5703125" style="699" customWidth="1"/>
    <col min="7175" max="7175" width="11.7109375" style="699" customWidth="1"/>
    <col min="7176" max="7176" width="12.28515625" style="699" customWidth="1"/>
    <col min="7177" max="7420" width="9.140625" style="699"/>
    <col min="7421" max="7421" width="4.42578125" style="699" customWidth="1"/>
    <col min="7422" max="7422" width="20.85546875" style="699" customWidth="1"/>
    <col min="7423" max="7424" width="12" style="699" customWidth="1"/>
    <col min="7425" max="7425" width="14.5703125" style="699" customWidth="1"/>
    <col min="7426" max="7426" width="12.42578125" style="699" customWidth="1"/>
    <col min="7427" max="7427" width="19.7109375" style="699" customWidth="1"/>
    <col min="7428" max="7428" width="9.140625" style="699"/>
    <col min="7429" max="7429" width="16.85546875" style="699" customWidth="1"/>
    <col min="7430" max="7430" width="12.5703125" style="699" customWidth="1"/>
    <col min="7431" max="7431" width="11.7109375" style="699" customWidth="1"/>
    <col min="7432" max="7432" width="12.28515625" style="699" customWidth="1"/>
    <col min="7433" max="7676" width="9.140625" style="699"/>
    <col min="7677" max="7677" width="4.42578125" style="699" customWidth="1"/>
    <col min="7678" max="7678" width="20.85546875" style="699" customWidth="1"/>
    <col min="7679" max="7680" width="12" style="699" customWidth="1"/>
    <col min="7681" max="7681" width="14.5703125" style="699" customWidth="1"/>
    <col min="7682" max="7682" width="12.42578125" style="699" customWidth="1"/>
    <col min="7683" max="7683" width="19.7109375" style="699" customWidth="1"/>
    <col min="7684" max="7684" width="9.140625" style="699"/>
    <col min="7685" max="7685" width="16.85546875" style="699" customWidth="1"/>
    <col min="7686" max="7686" width="12.5703125" style="699" customWidth="1"/>
    <col min="7687" max="7687" width="11.7109375" style="699" customWidth="1"/>
    <col min="7688" max="7688" width="12.28515625" style="699" customWidth="1"/>
    <col min="7689" max="7932" width="9.140625" style="699"/>
    <col min="7933" max="7933" width="4.42578125" style="699" customWidth="1"/>
    <col min="7934" max="7934" width="20.85546875" style="699" customWidth="1"/>
    <col min="7935" max="7936" width="12" style="699" customWidth="1"/>
    <col min="7937" max="7937" width="14.5703125" style="699" customWidth="1"/>
    <col min="7938" max="7938" width="12.42578125" style="699" customWidth="1"/>
    <col min="7939" max="7939" width="19.7109375" style="699" customWidth="1"/>
    <col min="7940" max="7940" width="9.140625" style="699"/>
    <col min="7941" max="7941" width="16.85546875" style="699" customWidth="1"/>
    <col min="7942" max="7942" width="12.5703125" style="699" customWidth="1"/>
    <col min="7943" max="7943" width="11.7109375" style="699" customWidth="1"/>
    <col min="7944" max="7944" width="12.28515625" style="699" customWidth="1"/>
    <col min="7945" max="8188" width="9.140625" style="699"/>
    <col min="8189" max="8189" width="4.42578125" style="699" customWidth="1"/>
    <col min="8190" max="8190" width="20.85546875" style="699" customWidth="1"/>
    <col min="8191" max="8192" width="12" style="699" customWidth="1"/>
    <col min="8193" max="8193" width="14.5703125" style="699" customWidth="1"/>
    <col min="8194" max="8194" width="12.42578125" style="699" customWidth="1"/>
    <col min="8195" max="8195" width="19.7109375" style="699" customWidth="1"/>
    <col min="8196" max="8196" width="9.140625" style="699"/>
    <col min="8197" max="8197" width="16.85546875" style="699" customWidth="1"/>
    <col min="8198" max="8198" width="12.5703125" style="699" customWidth="1"/>
    <col min="8199" max="8199" width="11.7109375" style="699" customWidth="1"/>
    <col min="8200" max="8200" width="12.28515625" style="699" customWidth="1"/>
    <col min="8201" max="8444" width="9.140625" style="699"/>
    <col min="8445" max="8445" width="4.42578125" style="699" customWidth="1"/>
    <col min="8446" max="8446" width="20.85546875" style="699" customWidth="1"/>
    <col min="8447" max="8448" width="12" style="699" customWidth="1"/>
    <col min="8449" max="8449" width="14.5703125" style="699" customWidth="1"/>
    <col min="8450" max="8450" width="12.42578125" style="699" customWidth="1"/>
    <col min="8451" max="8451" width="19.7109375" style="699" customWidth="1"/>
    <col min="8452" max="8452" width="9.140625" style="699"/>
    <col min="8453" max="8453" width="16.85546875" style="699" customWidth="1"/>
    <col min="8454" max="8454" width="12.5703125" style="699" customWidth="1"/>
    <col min="8455" max="8455" width="11.7109375" style="699" customWidth="1"/>
    <col min="8456" max="8456" width="12.28515625" style="699" customWidth="1"/>
    <col min="8457" max="8700" width="9.140625" style="699"/>
    <col min="8701" max="8701" width="4.42578125" style="699" customWidth="1"/>
    <col min="8702" max="8702" width="20.85546875" style="699" customWidth="1"/>
    <col min="8703" max="8704" width="12" style="699" customWidth="1"/>
    <col min="8705" max="8705" width="14.5703125" style="699" customWidth="1"/>
    <col min="8706" max="8706" width="12.42578125" style="699" customWidth="1"/>
    <col min="8707" max="8707" width="19.7109375" style="699" customWidth="1"/>
    <col min="8708" max="8708" width="9.140625" style="699"/>
    <col min="8709" max="8709" width="16.85546875" style="699" customWidth="1"/>
    <col min="8710" max="8710" width="12.5703125" style="699" customWidth="1"/>
    <col min="8711" max="8711" width="11.7109375" style="699" customWidth="1"/>
    <col min="8712" max="8712" width="12.28515625" style="699" customWidth="1"/>
    <col min="8713" max="8956" width="9.140625" style="699"/>
    <col min="8957" max="8957" width="4.42578125" style="699" customWidth="1"/>
    <col min="8958" max="8958" width="20.85546875" style="699" customWidth="1"/>
    <col min="8959" max="8960" width="12" style="699" customWidth="1"/>
    <col min="8961" max="8961" width="14.5703125" style="699" customWidth="1"/>
    <col min="8962" max="8962" width="12.42578125" style="699" customWidth="1"/>
    <col min="8963" max="8963" width="19.7109375" style="699" customWidth="1"/>
    <col min="8964" max="8964" width="9.140625" style="699"/>
    <col min="8965" max="8965" width="16.85546875" style="699" customWidth="1"/>
    <col min="8966" max="8966" width="12.5703125" style="699" customWidth="1"/>
    <col min="8967" max="8967" width="11.7109375" style="699" customWidth="1"/>
    <col min="8968" max="8968" width="12.28515625" style="699" customWidth="1"/>
    <col min="8969" max="9212" width="9.140625" style="699"/>
    <col min="9213" max="9213" width="4.42578125" style="699" customWidth="1"/>
    <col min="9214" max="9214" width="20.85546875" style="699" customWidth="1"/>
    <col min="9215" max="9216" width="12" style="699" customWidth="1"/>
    <col min="9217" max="9217" width="14.5703125" style="699" customWidth="1"/>
    <col min="9218" max="9218" width="12.42578125" style="699" customWidth="1"/>
    <col min="9219" max="9219" width="19.7109375" style="699" customWidth="1"/>
    <col min="9220" max="9220" width="9.140625" style="699"/>
    <col min="9221" max="9221" width="16.85546875" style="699" customWidth="1"/>
    <col min="9222" max="9222" width="12.5703125" style="699" customWidth="1"/>
    <col min="9223" max="9223" width="11.7109375" style="699" customWidth="1"/>
    <col min="9224" max="9224" width="12.28515625" style="699" customWidth="1"/>
    <col min="9225" max="9468" width="9.140625" style="699"/>
    <col min="9469" max="9469" width="4.42578125" style="699" customWidth="1"/>
    <col min="9470" max="9470" width="20.85546875" style="699" customWidth="1"/>
    <col min="9471" max="9472" width="12" style="699" customWidth="1"/>
    <col min="9473" max="9473" width="14.5703125" style="699" customWidth="1"/>
    <col min="9474" max="9474" width="12.42578125" style="699" customWidth="1"/>
    <col min="9475" max="9475" width="19.7109375" style="699" customWidth="1"/>
    <col min="9476" max="9476" width="9.140625" style="699"/>
    <col min="9477" max="9477" width="16.85546875" style="699" customWidth="1"/>
    <col min="9478" max="9478" width="12.5703125" style="699" customWidth="1"/>
    <col min="9479" max="9479" width="11.7109375" style="699" customWidth="1"/>
    <col min="9480" max="9480" width="12.28515625" style="699" customWidth="1"/>
    <col min="9481" max="9724" width="9.140625" style="699"/>
    <col min="9725" max="9725" width="4.42578125" style="699" customWidth="1"/>
    <col min="9726" max="9726" width="20.85546875" style="699" customWidth="1"/>
    <col min="9727" max="9728" width="12" style="699" customWidth="1"/>
    <col min="9729" max="9729" width="14.5703125" style="699" customWidth="1"/>
    <col min="9730" max="9730" width="12.42578125" style="699" customWidth="1"/>
    <col min="9731" max="9731" width="19.7109375" style="699" customWidth="1"/>
    <col min="9732" max="9732" width="9.140625" style="699"/>
    <col min="9733" max="9733" width="16.85546875" style="699" customWidth="1"/>
    <col min="9734" max="9734" width="12.5703125" style="699" customWidth="1"/>
    <col min="9735" max="9735" width="11.7109375" style="699" customWidth="1"/>
    <col min="9736" max="9736" width="12.28515625" style="699" customWidth="1"/>
    <col min="9737" max="9980" width="9.140625" style="699"/>
    <col min="9981" max="9981" width="4.42578125" style="699" customWidth="1"/>
    <col min="9982" max="9982" width="20.85546875" style="699" customWidth="1"/>
    <col min="9983" max="9984" width="12" style="699" customWidth="1"/>
    <col min="9985" max="9985" width="14.5703125" style="699" customWidth="1"/>
    <col min="9986" max="9986" width="12.42578125" style="699" customWidth="1"/>
    <col min="9987" max="9987" width="19.7109375" style="699" customWidth="1"/>
    <col min="9988" max="9988" width="9.140625" style="699"/>
    <col min="9989" max="9989" width="16.85546875" style="699" customWidth="1"/>
    <col min="9990" max="9990" width="12.5703125" style="699" customWidth="1"/>
    <col min="9991" max="9991" width="11.7109375" style="699" customWidth="1"/>
    <col min="9992" max="9992" width="12.28515625" style="699" customWidth="1"/>
    <col min="9993" max="10236" width="9.140625" style="699"/>
    <col min="10237" max="10237" width="4.42578125" style="699" customWidth="1"/>
    <col min="10238" max="10238" width="20.85546875" style="699" customWidth="1"/>
    <col min="10239" max="10240" width="12" style="699" customWidth="1"/>
    <col min="10241" max="10241" width="14.5703125" style="699" customWidth="1"/>
    <col min="10242" max="10242" width="12.42578125" style="699" customWidth="1"/>
    <col min="10243" max="10243" width="19.7109375" style="699" customWidth="1"/>
    <col min="10244" max="10244" width="9.140625" style="699"/>
    <col min="10245" max="10245" width="16.85546875" style="699" customWidth="1"/>
    <col min="10246" max="10246" width="12.5703125" style="699" customWidth="1"/>
    <col min="10247" max="10247" width="11.7109375" style="699" customWidth="1"/>
    <col min="10248" max="10248" width="12.28515625" style="699" customWidth="1"/>
    <col min="10249" max="10492" width="9.140625" style="699"/>
    <col min="10493" max="10493" width="4.42578125" style="699" customWidth="1"/>
    <col min="10494" max="10494" width="20.85546875" style="699" customWidth="1"/>
    <col min="10495" max="10496" width="12" style="699" customWidth="1"/>
    <col min="10497" max="10497" width="14.5703125" style="699" customWidth="1"/>
    <col min="10498" max="10498" width="12.42578125" style="699" customWidth="1"/>
    <col min="10499" max="10499" width="19.7109375" style="699" customWidth="1"/>
    <col min="10500" max="10500" width="9.140625" style="699"/>
    <col min="10501" max="10501" width="16.85546875" style="699" customWidth="1"/>
    <col min="10502" max="10502" width="12.5703125" style="699" customWidth="1"/>
    <col min="10503" max="10503" width="11.7109375" style="699" customWidth="1"/>
    <col min="10504" max="10504" width="12.28515625" style="699" customWidth="1"/>
    <col min="10505" max="10748" width="9.140625" style="699"/>
    <col min="10749" max="10749" width="4.42578125" style="699" customWidth="1"/>
    <col min="10750" max="10750" width="20.85546875" style="699" customWidth="1"/>
    <col min="10751" max="10752" width="12" style="699" customWidth="1"/>
    <col min="10753" max="10753" width="14.5703125" style="699" customWidth="1"/>
    <col min="10754" max="10754" width="12.42578125" style="699" customWidth="1"/>
    <col min="10755" max="10755" width="19.7109375" style="699" customWidth="1"/>
    <col min="10756" max="10756" width="9.140625" style="699"/>
    <col min="10757" max="10757" width="16.85546875" style="699" customWidth="1"/>
    <col min="10758" max="10758" width="12.5703125" style="699" customWidth="1"/>
    <col min="10759" max="10759" width="11.7109375" style="699" customWidth="1"/>
    <col min="10760" max="10760" width="12.28515625" style="699" customWidth="1"/>
    <col min="10761" max="11004" width="9.140625" style="699"/>
    <col min="11005" max="11005" width="4.42578125" style="699" customWidth="1"/>
    <col min="11006" max="11006" width="20.85546875" style="699" customWidth="1"/>
    <col min="11007" max="11008" width="12" style="699" customWidth="1"/>
    <col min="11009" max="11009" width="14.5703125" style="699" customWidth="1"/>
    <col min="11010" max="11010" width="12.42578125" style="699" customWidth="1"/>
    <col min="11011" max="11011" width="19.7109375" style="699" customWidth="1"/>
    <col min="11012" max="11012" width="9.140625" style="699"/>
    <col min="11013" max="11013" width="16.85546875" style="699" customWidth="1"/>
    <col min="11014" max="11014" width="12.5703125" style="699" customWidth="1"/>
    <col min="11015" max="11015" width="11.7109375" style="699" customWidth="1"/>
    <col min="11016" max="11016" width="12.28515625" style="699" customWidth="1"/>
    <col min="11017" max="11260" width="9.140625" style="699"/>
    <col min="11261" max="11261" width="4.42578125" style="699" customWidth="1"/>
    <col min="11262" max="11262" width="20.85546875" style="699" customWidth="1"/>
    <col min="11263" max="11264" width="12" style="699" customWidth="1"/>
    <col min="11265" max="11265" width="14.5703125" style="699" customWidth="1"/>
    <col min="11266" max="11266" width="12.42578125" style="699" customWidth="1"/>
    <col min="11267" max="11267" width="19.7109375" style="699" customWidth="1"/>
    <col min="11268" max="11268" width="9.140625" style="699"/>
    <col min="11269" max="11269" width="16.85546875" style="699" customWidth="1"/>
    <col min="11270" max="11270" width="12.5703125" style="699" customWidth="1"/>
    <col min="11271" max="11271" width="11.7109375" style="699" customWidth="1"/>
    <col min="11272" max="11272" width="12.28515625" style="699" customWidth="1"/>
    <col min="11273" max="11516" width="9.140625" style="699"/>
    <col min="11517" max="11517" width="4.42578125" style="699" customWidth="1"/>
    <col min="11518" max="11518" width="20.85546875" style="699" customWidth="1"/>
    <col min="11519" max="11520" width="12" style="699" customWidth="1"/>
    <col min="11521" max="11521" width="14.5703125" style="699" customWidth="1"/>
    <col min="11522" max="11522" width="12.42578125" style="699" customWidth="1"/>
    <col min="11523" max="11523" width="19.7109375" style="699" customWidth="1"/>
    <col min="11524" max="11524" width="9.140625" style="699"/>
    <col min="11525" max="11525" width="16.85546875" style="699" customWidth="1"/>
    <col min="11526" max="11526" width="12.5703125" style="699" customWidth="1"/>
    <col min="11527" max="11527" width="11.7109375" style="699" customWidth="1"/>
    <col min="11528" max="11528" width="12.28515625" style="699" customWidth="1"/>
    <col min="11529" max="11772" width="9.140625" style="699"/>
    <col min="11773" max="11773" width="4.42578125" style="699" customWidth="1"/>
    <col min="11774" max="11774" width="20.85546875" style="699" customWidth="1"/>
    <col min="11775" max="11776" width="12" style="699" customWidth="1"/>
    <col min="11777" max="11777" width="14.5703125" style="699" customWidth="1"/>
    <col min="11778" max="11778" width="12.42578125" style="699" customWidth="1"/>
    <col min="11779" max="11779" width="19.7109375" style="699" customWidth="1"/>
    <col min="11780" max="11780" width="9.140625" style="699"/>
    <col min="11781" max="11781" width="16.85546875" style="699" customWidth="1"/>
    <col min="11782" max="11782" width="12.5703125" style="699" customWidth="1"/>
    <col min="11783" max="11783" width="11.7109375" style="699" customWidth="1"/>
    <col min="11784" max="11784" width="12.28515625" style="699" customWidth="1"/>
    <col min="11785" max="12028" width="9.140625" style="699"/>
    <col min="12029" max="12029" width="4.42578125" style="699" customWidth="1"/>
    <col min="12030" max="12030" width="20.85546875" style="699" customWidth="1"/>
    <col min="12031" max="12032" width="12" style="699" customWidth="1"/>
    <col min="12033" max="12033" width="14.5703125" style="699" customWidth="1"/>
    <col min="12034" max="12034" width="12.42578125" style="699" customWidth="1"/>
    <col min="12035" max="12035" width="19.7109375" style="699" customWidth="1"/>
    <col min="12036" max="12036" width="9.140625" style="699"/>
    <col min="12037" max="12037" width="16.85546875" style="699" customWidth="1"/>
    <col min="12038" max="12038" width="12.5703125" style="699" customWidth="1"/>
    <col min="12039" max="12039" width="11.7109375" style="699" customWidth="1"/>
    <col min="12040" max="12040" width="12.28515625" style="699" customWidth="1"/>
    <col min="12041" max="12284" width="9.140625" style="699"/>
    <col min="12285" max="12285" width="4.42578125" style="699" customWidth="1"/>
    <col min="12286" max="12286" width="20.85546875" style="699" customWidth="1"/>
    <col min="12287" max="12288" width="12" style="699" customWidth="1"/>
    <col min="12289" max="12289" width="14.5703125" style="699" customWidth="1"/>
    <col min="12290" max="12290" width="12.42578125" style="699" customWidth="1"/>
    <col min="12291" max="12291" width="19.7109375" style="699" customWidth="1"/>
    <col min="12292" max="12292" width="9.140625" style="699"/>
    <col min="12293" max="12293" width="16.85546875" style="699" customWidth="1"/>
    <col min="12294" max="12294" width="12.5703125" style="699" customWidth="1"/>
    <col min="12295" max="12295" width="11.7109375" style="699" customWidth="1"/>
    <col min="12296" max="12296" width="12.28515625" style="699" customWidth="1"/>
    <col min="12297" max="12540" width="9.140625" style="699"/>
    <col min="12541" max="12541" width="4.42578125" style="699" customWidth="1"/>
    <col min="12542" max="12542" width="20.85546875" style="699" customWidth="1"/>
    <col min="12543" max="12544" width="12" style="699" customWidth="1"/>
    <col min="12545" max="12545" width="14.5703125" style="699" customWidth="1"/>
    <col min="12546" max="12546" width="12.42578125" style="699" customWidth="1"/>
    <col min="12547" max="12547" width="19.7109375" style="699" customWidth="1"/>
    <col min="12548" max="12548" width="9.140625" style="699"/>
    <col min="12549" max="12549" width="16.85546875" style="699" customWidth="1"/>
    <col min="12550" max="12550" width="12.5703125" style="699" customWidth="1"/>
    <col min="12551" max="12551" width="11.7109375" style="699" customWidth="1"/>
    <col min="12552" max="12552" width="12.28515625" style="699" customWidth="1"/>
    <col min="12553" max="12796" width="9.140625" style="699"/>
    <col min="12797" max="12797" width="4.42578125" style="699" customWidth="1"/>
    <col min="12798" max="12798" width="20.85546875" style="699" customWidth="1"/>
    <col min="12799" max="12800" width="12" style="699" customWidth="1"/>
    <col min="12801" max="12801" width="14.5703125" style="699" customWidth="1"/>
    <col min="12802" max="12802" width="12.42578125" style="699" customWidth="1"/>
    <col min="12803" max="12803" width="19.7109375" style="699" customWidth="1"/>
    <col min="12804" max="12804" width="9.140625" style="699"/>
    <col min="12805" max="12805" width="16.85546875" style="699" customWidth="1"/>
    <col min="12806" max="12806" width="12.5703125" style="699" customWidth="1"/>
    <col min="12807" max="12807" width="11.7109375" style="699" customWidth="1"/>
    <col min="12808" max="12808" width="12.28515625" style="699" customWidth="1"/>
    <col min="12809" max="13052" width="9.140625" style="699"/>
    <col min="13053" max="13053" width="4.42578125" style="699" customWidth="1"/>
    <col min="13054" max="13054" width="20.85546875" style="699" customWidth="1"/>
    <col min="13055" max="13056" width="12" style="699" customWidth="1"/>
    <col min="13057" max="13057" width="14.5703125" style="699" customWidth="1"/>
    <col min="13058" max="13058" width="12.42578125" style="699" customWidth="1"/>
    <col min="13059" max="13059" width="19.7109375" style="699" customWidth="1"/>
    <col min="13060" max="13060" width="9.140625" style="699"/>
    <col min="13061" max="13061" width="16.85546875" style="699" customWidth="1"/>
    <col min="13062" max="13062" width="12.5703125" style="699" customWidth="1"/>
    <col min="13063" max="13063" width="11.7109375" style="699" customWidth="1"/>
    <col min="13064" max="13064" width="12.28515625" style="699" customWidth="1"/>
    <col min="13065" max="13308" width="9.140625" style="699"/>
    <col min="13309" max="13309" width="4.42578125" style="699" customWidth="1"/>
    <col min="13310" max="13310" width="20.85546875" style="699" customWidth="1"/>
    <col min="13311" max="13312" width="12" style="699" customWidth="1"/>
    <col min="13313" max="13313" width="14.5703125" style="699" customWidth="1"/>
    <col min="13314" max="13314" width="12.42578125" style="699" customWidth="1"/>
    <col min="13315" max="13315" width="19.7109375" style="699" customWidth="1"/>
    <col min="13316" max="13316" width="9.140625" style="699"/>
    <col min="13317" max="13317" width="16.85546875" style="699" customWidth="1"/>
    <col min="13318" max="13318" width="12.5703125" style="699" customWidth="1"/>
    <col min="13319" max="13319" width="11.7109375" style="699" customWidth="1"/>
    <col min="13320" max="13320" width="12.28515625" style="699" customWidth="1"/>
    <col min="13321" max="13564" width="9.140625" style="699"/>
    <col min="13565" max="13565" width="4.42578125" style="699" customWidth="1"/>
    <col min="13566" max="13566" width="20.85546875" style="699" customWidth="1"/>
    <col min="13567" max="13568" width="12" style="699" customWidth="1"/>
    <col min="13569" max="13569" width="14.5703125" style="699" customWidth="1"/>
    <col min="13570" max="13570" width="12.42578125" style="699" customWidth="1"/>
    <col min="13571" max="13571" width="19.7109375" style="699" customWidth="1"/>
    <col min="13572" max="13572" width="9.140625" style="699"/>
    <col min="13573" max="13573" width="16.85546875" style="699" customWidth="1"/>
    <col min="13574" max="13574" width="12.5703125" style="699" customWidth="1"/>
    <col min="13575" max="13575" width="11.7109375" style="699" customWidth="1"/>
    <col min="13576" max="13576" width="12.28515625" style="699" customWidth="1"/>
    <col min="13577" max="13820" width="9.140625" style="699"/>
    <col min="13821" max="13821" width="4.42578125" style="699" customWidth="1"/>
    <col min="13822" max="13822" width="20.85546875" style="699" customWidth="1"/>
    <col min="13823" max="13824" width="12" style="699" customWidth="1"/>
    <col min="13825" max="13825" width="14.5703125" style="699" customWidth="1"/>
    <col min="13826" max="13826" width="12.42578125" style="699" customWidth="1"/>
    <col min="13827" max="13827" width="19.7109375" style="699" customWidth="1"/>
    <col min="13828" max="13828" width="9.140625" style="699"/>
    <col min="13829" max="13829" width="16.85546875" style="699" customWidth="1"/>
    <col min="13830" max="13830" width="12.5703125" style="699" customWidth="1"/>
    <col min="13831" max="13831" width="11.7109375" style="699" customWidth="1"/>
    <col min="13832" max="13832" width="12.28515625" style="699" customWidth="1"/>
    <col min="13833" max="14076" width="9.140625" style="699"/>
    <col min="14077" max="14077" width="4.42578125" style="699" customWidth="1"/>
    <col min="14078" max="14078" width="20.85546875" style="699" customWidth="1"/>
    <col min="14079" max="14080" width="12" style="699" customWidth="1"/>
    <col min="14081" max="14081" width="14.5703125" style="699" customWidth="1"/>
    <col min="14082" max="14082" width="12.42578125" style="699" customWidth="1"/>
    <col min="14083" max="14083" width="19.7109375" style="699" customWidth="1"/>
    <col min="14084" max="14084" width="9.140625" style="699"/>
    <col min="14085" max="14085" width="16.85546875" style="699" customWidth="1"/>
    <col min="14086" max="14086" width="12.5703125" style="699" customWidth="1"/>
    <col min="14087" max="14087" width="11.7109375" style="699" customWidth="1"/>
    <col min="14088" max="14088" width="12.28515625" style="699" customWidth="1"/>
    <col min="14089" max="14332" width="9.140625" style="699"/>
    <col min="14333" max="14333" width="4.42578125" style="699" customWidth="1"/>
    <col min="14334" max="14334" width="20.85546875" style="699" customWidth="1"/>
    <col min="14335" max="14336" width="12" style="699" customWidth="1"/>
    <col min="14337" max="14337" width="14.5703125" style="699" customWidth="1"/>
    <col min="14338" max="14338" width="12.42578125" style="699" customWidth="1"/>
    <col min="14339" max="14339" width="19.7109375" style="699" customWidth="1"/>
    <col min="14340" max="14340" width="9.140625" style="699"/>
    <col min="14341" max="14341" width="16.85546875" style="699" customWidth="1"/>
    <col min="14342" max="14342" width="12.5703125" style="699" customWidth="1"/>
    <col min="14343" max="14343" width="11.7109375" style="699" customWidth="1"/>
    <col min="14344" max="14344" width="12.28515625" style="699" customWidth="1"/>
    <col min="14345" max="14588" width="9.140625" style="699"/>
    <col min="14589" max="14589" width="4.42578125" style="699" customWidth="1"/>
    <col min="14590" max="14590" width="20.85546875" style="699" customWidth="1"/>
    <col min="14591" max="14592" width="12" style="699" customWidth="1"/>
    <col min="14593" max="14593" width="14.5703125" style="699" customWidth="1"/>
    <col min="14594" max="14594" width="12.42578125" style="699" customWidth="1"/>
    <col min="14595" max="14595" width="19.7109375" style="699" customWidth="1"/>
    <col min="14596" max="14596" width="9.140625" style="699"/>
    <col min="14597" max="14597" width="16.85546875" style="699" customWidth="1"/>
    <col min="14598" max="14598" width="12.5703125" style="699" customWidth="1"/>
    <col min="14599" max="14599" width="11.7109375" style="699" customWidth="1"/>
    <col min="14600" max="14600" width="12.28515625" style="699" customWidth="1"/>
    <col min="14601" max="14844" width="9.140625" style="699"/>
    <col min="14845" max="14845" width="4.42578125" style="699" customWidth="1"/>
    <col min="14846" max="14846" width="20.85546875" style="699" customWidth="1"/>
    <col min="14847" max="14848" width="12" style="699" customWidth="1"/>
    <col min="14849" max="14849" width="14.5703125" style="699" customWidth="1"/>
    <col min="14850" max="14850" width="12.42578125" style="699" customWidth="1"/>
    <col min="14851" max="14851" width="19.7109375" style="699" customWidth="1"/>
    <col min="14852" max="14852" width="9.140625" style="699"/>
    <col min="14853" max="14853" width="16.85546875" style="699" customWidth="1"/>
    <col min="14854" max="14854" width="12.5703125" style="699" customWidth="1"/>
    <col min="14855" max="14855" width="11.7109375" style="699" customWidth="1"/>
    <col min="14856" max="14856" width="12.28515625" style="699" customWidth="1"/>
    <col min="14857" max="15100" width="9.140625" style="699"/>
    <col min="15101" max="15101" width="4.42578125" style="699" customWidth="1"/>
    <col min="15102" max="15102" width="20.85546875" style="699" customWidth="1"/>
    <col min="15103" max="15104" width="12" style="699" customWidth="1"/>
    <col min="15105" max="15105" width="14.5703125" style="699" customWidth="1"/>
    <col min="15106" max="15106" width="12.42578125" style="699" customWidth="1"/>
    <col min="15107" max="15107" width="19.7109375" style="699" customWidth="1"/>
    <col min="15108" max="15108" width="9.140625" style="699"/>
    <col min="15109" max="15109" width="16.85546875" style="699" customWidth="1"/>
    <col min="15110" max="15110" width="12.5703125" style="699" customWidth="1"/>
    <col min="15111" max="15111" width="11.7109375" style="699" customWidth="1"/>
    <col min="15112" max="15112" width="12.28515625" style="699" customWidth="1"/>
    <col min="15113" max="15356" width="9.140625" style="699"/>
    <col min="15357" max="15357" width="4.42578125" style="699" customWidth="1"/>
    <col min="15358" max="15358" width="20.85546875" style="699" customWidth="1"/>
    <col min="15359" max="15360" width="12" style="699" customWidth="1"/>
    <col min="15361" max="15361" width="14.5703125" style="699" customWidth="1"/>
    <col min="15362" max="15362" width="12.42578125" style="699" customWidth="1"/>
    <col min="15363" max="15363" width="19.7109375" style="699" customWidth="1"/>
    <col min="15364" max="15364" width="9.140625" style="699"/>
    <col min="15365" max="15365" width="16.85546875" style="699" customWidth="1"/>
    <col min="15366" max="15366" width="12.5703125" style="699" customWidth="1"/>
    <col min="15367" max="15367" width="11.7109375" style="699" customWidth="1"/>
    <col min="15368" max="15368" width="12.28515625" style="699" customWidth="1"/>
    <col min="15369" max="15612" width="9.140625" style="699"/>
    <col min="15613" max="15613" width="4.42578125" style="699" customWidth="1"/>
    <col min="15614" max="15614" width="20.85546875" style="699" customWidth="1"/>
    <col min="15615" max="15616" width="12" style="699" customWidth="1"/>
    <col min="15617" max="15617" width="14.5703125" style="699" customWidth="1"/>
    <col min="15618" max="15618" width="12.42578125" style="699" customWidth="1"/>
    <col min="15619" max="15619" width="19.7109375" style="699" customWidth="1"/>
    <col min="15620" max="15620" width="9.140625" style="699"/>
    <col min="15621" max="15621" width="16.85546875" style="699" customWidth="1"/>
    <col min="15622" max="15622" width="12.5703125" style="699" customWidth="1"/>
    <col min="15623" max="15623" width="11.7109375" style="699" customWidth="1"/>
    <col min="15624" max="15624" width="12.28515625" style="699" customWidth="1"/>
    <col min="15625" max="15868" width="9.140625" style="699"/>
    <col min="15869" max="15869" width="4.42578125" style="699" customWidth="1"/>
    <col min="15870" max="15870" width="20.85546875" style="699" customWidth="1"/>
    <col min="15871" max="15872" width="12" style="699" customWidth="1"/>
    <col min="15873" max="15873" width="14.5703125" style="699" customWidth="1"/>
    <col min="15874" max="15874" width="12.42578125" style="699" customWidth="1"/>
    <col min="15875" max="15875" width="19.7109375" style="699" customWidth="1"/>
    <col min="15876" max="15876" width="9.140625" style="699"/>
    <col min="15877" max="15877" width="16.85546875" style="699" customWidth="1"/>
    <col min="15878" max="15878" width="12.5703125" style="699" customWidth="1"/>
    <col min="15879" max="15879" width="11.7109375" style="699" customWidth="1"/>
    <col min="15880" max="15880" width="12.28515625" style="699" customWidth="1"/>
    <col min="15881" max="16124" width="9.140625" style="699"/>
    <col min="16125" max="16125" width="4.42578125" style="699" customWidth="1"/>
    <col min="16126" max="16126" width="20.85546875" style="699" customWidth="1"/>
    <col min="16127" max="16128" width="12" style="699" customWidth="1"/>
    <col min="16129" max="16129" width="14.5703125" style="699" customWidth="1"/>
    <col min="16130" max="16130" width="12.42578125" style="699" customWidth="1"/>
    <col min="16131" max="16131" width="19.7109375" style="699" customWidth="1"/>
    <col min="16132" max="16132" width="9.140625" style="699"/>
    <col min="16133" max="16133" width="16.85546875" style="699" customWidth="1"/>
    <col min="16134" max="16134" width="12.5703125" style="699" customWidth="1"/>
    <col min="16135" max="16135" width="11.7109375" style="699" customWidth="1"/>
    <col min="16136" max="16136" width="12.28515625" style="699" customWidth="1"/>
    <col min="16137" max="16384" width="9.140625" style="699"/>
  </cols>
  <sheetData>
    <row r="1" spans="2:11" ht="15.75">
      <c r="B1" s="587" t="s">
        <v>307</v>
      </c>
    </row>
    <row r="2" spans="2:11" ht="26.25" customHeight="1">
      <c r="B2" s="588" t="s">
        <v>308</v>
      </c>
    </row>
    <row r="5" spans="2:11" ht="38.25" customHeight="1" thickBot="1">
      <c r="B5" s="1222" t="s">
        <v>364</v>
      </c>
      <c r="C5" s="1222"/>
      <c r="D5" s="1222"/>
      <c r="E5" s="1222"/>
      <c r="F5" s="1222"/>
      <c r="G5" s="1222"/>
      <c r="I5" s="685" t="s">
        <v>337</v>
      </c>
    </row>
    <row r="6" spans="2:11" ht="15.75" customHeight="1" thickBot="1">
      <c r="B6" s="1223" t="s">
        <v>172</v>
      </c>
      <c r="C6" s="1225" t="s">
        <v>365</v>
      </c>
      <c r="D6" s="1226"/>
      <c r="E6" s="1227"/>
      <c r="F6" s="1228" t="s">
        <v>366</v>
      </c>
      <c r="G6" s="1223" t="s">
        <v>367</v>
      </c>
    </row>
    <row r="7" spans="2:11" ht="31.5" customHeight="1" thickBot="1">
      <c r="B7" s="1224"/>
      <c r="C7" s="919" t="s">
        <v>317</v>
      </c>
      <c r="D7" s="919" t="s">
        <v>326</v>
      </c>
      <c r="E7" s="919" t="s">
        <v>327</v>
      </c>
      <c r="F7" s="1229"/>
      <c r="G7" s="1224"/>
    </row>
    <row r="8" spans="2:11" ht="17.25" customHeight="1" thickBot="1">
      <c r="B8" s="920" t="s">
        <v>173</v>
      </c>
      <c r="C8" s="789">
        <v>3712.93</v>
      </c>
      <c r="D8" s="789">
        <v>1307.2719999999999</v>
      </c>
      <c r="E8" s="985">
        <f>(D8/C8)*100</f>
        <v>35.208635767439731</v>
      </c>
      <c r="F8" s="789">
        <v>3184.0450000000001</v>
      </c>
      <c r="G8" s="985">
        <f>((C8-F8)/F8)*100</f>
        <v>16.610475040396722</v>
      </c>
      <c r="I8" s="720" t="s">
        <v>174</v>
      </c>
    </row>
    <row r="9" spans="2:11" ht="18" customHeight="1" thickBot="1">
      <c r="B9" s="921" t="s">
        <v>175</v>
      </c>
      <c r="C9" s="790">
        <v>13496</v>
      </c>
      <c r="D9" s="790">
        <v>2797</v>
      </c>
      <c r="E9" s="986">
        <f t="shared" ref="E9:E13" si="0">(D9/C9)*100</f>
        <v>20.72465915826912</v>
      </c>
      <c r="F9" s="790">
        <v>16738</v>
      </c>
      <c r="G9" s="986">
        <f t="shared" ref="G9:G13" si="1">((C9-F9)/F9)*100</f>
        <v>-19.369100250926035</v>
      </c>
      <c r="I9" s="684">
        <f>C9-F9</f>
        <v>-3242</v>
      </c>
    </row>
    <row r="10" spans="2:11" ht="15" customHeight="1" thickBot="1">
      <c r="B10" s="922" t="s">
        <v>309</v>
      </c>
      <c r="C10" s="791">
        <v>5439</v>
      </c>
      <c r="D10" s="792">
        <v>0</v>
      </c>
      <c r="E10" s="986">
        <f t="shared" si="0"/>
        <v>0</v>
      </c>
      <c r="F10" s="793">
        <v>9178</v>
      </c>
      <c r="G10" s="986">
        <f t="shared" si="1"/>
        <v>-40.738723033340598</v>
      </c>
    </row>
    <row r="11" spans="2:11" ht="17.25" customHeight="1" thickBot="1">
      <c r="B11" s="923" t="s">
        <v>176</v>
      </c>
      <c r="C11" s="794">
        <v>80769.168000000005</v>
      </c>
      <c r="D11" s="795">
        <v>4646.1450000000004</v>
      </c>
      <c r="E11" s="987">
        <f t="shared" si="0"/>
        <v>5.7523744704167319</v>
      </c>
      <c r="F11" s="795">
        <v>101142.754</v>
      </c>
      <c r="G11" s="987">
        <f t="shared" si="1"/>
        <v>-20.14339653041284</v>
      </c>
      <c r="K11" s="917"/>
    </row>
    <row r="12" spans="2:11" ht="15" customHeight="1" thickBot="1">
      <c r="B12" s="920" t="s">
        <v>177</v>
      </c>
      <c r="C12" s="789">
        <v>32759.728999999999</v>
      </c>
      <c r="D12" s="789">
        <v>6448.2430000000004</v>
      </c>
      <c r="E12" s="986">
        <f t="shared" si="0"/>
        <v>19.683444267808202</v>
      </c>
      <c r="F12" s="789">
        <v>28924.446</v>
      </c>
      <c r="G12" s="986">
        <f t="shared" si="1"/>
        <v>13.259659320700557</v>
      </c>
    </row>
    <row r="13" spans="2:11" ht="15" customHeight="1" thickBot="1">
      <c r="B13" s="920" t="s">
        <v>178</v>
      </c>
      <c r="C13" s="789">
        <f t="shared" ref="C13:D13" si="2">C11+C12</f>
        <v>113528.897</v>
      </c>
      <c r="D13" s="789">
        <f t="shared" si="2"/>
        <v>11094.388000000001</v>
      </c>
      <c r="E13" s="988">
        <f t="shared" si="0"/>
        <v>9.7723031696502805</v>
      </c>
      <c r="F13" s="789">
        <f t="shared" ref="F13" si="3">F11+F12</f>
        <v>130067.2</v>
      </c>
      <c r="G13" s="988">
        <f t="shared" si="1"/>
        <v>-12.715198758795454</v>
      </c>
    </row>
    <row r="14" spans="2:11">
      <c r="C14" s="938"/>
      <c r="D14" s="938"/>
    </row>
    <row r="16" spans="2:11" ht="15.75">
      <c r="B16" s="591" t="s">
        <v>310</v>
      </c>
    </row>
    <row r="18" spans="1:13" ht="33" customHeight="1" thickBot="1">
      <c r="B18" s="1222" t="s">
        <v>368</v>
      </c>
      <c r="C18" s="1222"/>
      <c r="D18" s="1222"/>
      <c r="E18" s="1222"/>
      <c r="F18" s="1222"/>
      <c r="G18" s="1222"/>
      <c r="L18" s="122"/>
      <c r="M18" s="122"/>
    </row>
    <row r="19" spans="1:13" ht="24.75" customHeight="1" thickBot="1">
      <c r="B19" s="1218" t="s">
        <v>179</v>
      </c>
      <c r="C19" s="1231" t="s">
        <v>365</v>
      </c>
      <c r="D19" s="1232"/>
      <c r="E19" s="1233"/>
      <c r="F19" s="1234" t="s">
        <v>366</v>
      </c>
      <c r="G19" s="1218" t="s">
        <v>367</v>
      </c>
      <c r="K19" s="122"/>
      <c r="L19" s="122"/>
      <c r="M19" s="122"/>
    </row>
    <row r="20" spans="1:13" ht="21" customHeight="1" thickBot="1">
      <c r="B20" s="1230"/>
      <c r="C20" s="972" t="s">
        <v>317</v>
      </c>
      <c r="D20" s="972" t="s">
        <v>326</v>
      </c>
      <c r="E20" s="972" t="s">
        <v>327</v>
      </c>
      <c r="F20" s="1235"/>
      <c r="G20" s="1219"/>
      <c r="K20" s="122"/>
      <c r="L20" s="122"/>
      <c r="M20" s="989"/>
    </row>
    <row r="21" spans="1:13" ht="15.75" thickBot="1">
      <c r="B21" s="589" t="s">
        <v>173</v>
      </c>
      <c r="C21" s="789">
        <v>11377.562</v>
      </c>
      <c r="D21" s="796">
        <v>0</v>
      </c>
      <c r="E21" s="985">
        <f>(D21/C21)*100</f>
        <v>0</v>
      </c>
      <c r="F21" s="789">
        <v>15600.903</v>
      </c>
      <c r="G21" s="985">
        <f>((C21-F21)/F21)*100</f>
        <v>-27.07113171590132</v>
      </c>
      <c r="I21" s="720" t="s">
        <v>180</v>
      </c>
      <c r="K21" s="122"/>
      <c r="L21" s="122"/>
      <c r="M21" s="122"/>
    </row>
    <row r="22" spans="1:13" ht="15.75" thickBot="1">
      <c r="B22" s="589" t="s">
        <v>175</v>
      </c>
      <c r="C22" s="789">
        <v>51897</v>
      </c>
      <c r="D22" s="796">
        <v>0</v>
      </c>
      <c r="E22" s="986">
        <f t="shared" ref="E22:E26" si="4">(D22/C22)*100</f>
        <v>0</v>
      </c>
      <c r="F22" s="789">
        <v>64943</v>
      </c>
      <c r="G22" s="986">
        <f t="shared" ref="G22:G26" si="5">((C22-F22)/F22)*100</f>
        <v>-20.088385199328641</v>
      </c>
      <c r="I22" s="684">
        <f>C22-F22</f>
        <v>-13046</v>
      </c>
      <c r="L22" s="122"/>
      <c r="M22" s="122"/>
    </row>
    <row r="23" spans="1:13" ht="15.75" thickBot="1">
      <c r="B23" s="590" t="s">
        <v>309</v>
      </c>
      <c r="C23" s="793">
        <v>17081</v>
      </c>
      <c r="D23" s="797">
        <v>0</v>
      </c>
      <c r="E23" s="986">
        <f t="shared" si="4"/>
        <v>0</v>
      </c>
      <c r="F23" s="793">
        <v>21455</v>
      </c>
      <c r="G23" s="986">
        <f t="shared" si="5"/>
        <v>-20.386856210673503</v>
      </c>
    </row>
    <row r="24" spans="1:13" ht="15.75" thickBot="1">
      <c r="B24" s="589" t="s">
        <v>176</v>
      </c>
      <c r="C24" s="789">
        <v>5557.7370000000001</v>
      </c>
      <c r="D24" s="798">
        <v>8.9139999999999997</v>
      </c>
      <c r="E24" s="987">
        <f t="shared" si="4"/>
        <v>0.16038902164676019</v>
      </c>
      <c r="F24" s="789">
        <v>5616.8559999999998</v>
      </c>
      <c r="G24" s="987">
        <f t="shared" si="5"/>
        <v>-1.0525283183332399</v>
      </c>
    </row>
    <row r="25" spans="1:13" ht="15.75" thickBot="1">
      <c r="B25" s="589" t="s">
        <v>177</v>
      </c>
      <c r="C25" s="789">
        <v>1492.4829999999999</v>
      </c>
      <c r="D25" s="798">
        <v>15.518000000000001</v>
      </c>
      <c r="E25" s="986">
        <f t="shared" si="4"/>
        <v>1.0397438362782021</v>
      </c>
      <c r="F25" s="789">
        <v>1736.7919999999999</v>
      </c>
      <c r="G25" s="986">
        <f t="shared" si="5"/>
        <v>-14.066681560025609</v>
      </c>
    </row>
    <row r="26" spans="1:13" ht="15.75" thickBot="1">
      <c r="B26" s="589" t="s">
        <v>178</v>
      </c>
      <c r="C26" s="789">
        <f t="shared" ref="C26:D26" si="6">C24+C25</f>
        <v>7050.22</v>
      </c>
      <c r="D26" s="799">
        <f t="shared" si="6"/>
        <v>24.432000000000002</v>
      </c>
      <c r="E26" s="988">
        <f t="shared" si="4"/>
        <v>0.34654237740098892</v>
      </c>
      <c r="F26" s="789">
        <f>F24+F25</f>
        <v>7353.6479999999992</v>
      </c>
      <c r="G26" s="988">
        <f t="shared" si="5"/>
        <v>-4.1262241543244791</v>
      </c>
    </row>
    <row r="27" spans="1:13" ht="16.5" customHeight="1">
      <c r="B27" s="1220"/>
      <c r="C27" s="1220"/>
      <c r="D27" s="1220"/>
      <c r="E27" s="1220"/>
      <c r="F27" s="1220"/>
      <c r="G27" s="1220"/>
      <c r="K27" s="122"/>
      <c r="L27" s="122"/>
      <c r="M27" s="122"/>
    </row>
    <row r="28" spans="1:13">
      <c r="C28" s="594"/>
      <c r="D28" s="595"/>
      <c r="E28" s="595"/>
      <c r="F28" s="595"/>
      <c r="G28" s="596"/>
      <c r="J28" s="122"/>
      <c r="K28" s="122"/>
      <c r="L28" s="122"/>
      <c r="M28" s="122"/>
    </row>
    <row r="29" spans="1:13" ht="15">
      <c r="C29" s="598"/>
      <c r="D29" s="599"/>
      <c r="E29" s="599"/>
      <c r="F29" s="599"/>
      <c r="G29" s="596"/>
      <c r="J29" s="122"/>
      <c r="K29" s="122"/>
      <c r="L29" s="989"/>
      <c r="M29" s="122"/>
    </row>
    <row r="30" spans="1:13">
      <c r="A30" s="592"/>
      <c r="B30" s="594"/>
      <c r="C30" s="603"/>
      <c r="D30" s="592"/>
      <c r="E30" s="592"/>
      <c r="F30" s="592"/>
      <c r="G30" s="592"/>
      <c r="H30" s="592"/>
      <c r="J30" s="122"/>
      <c r="K30" s="122"/>
      <c r="L30" s="122"/>
      <c r="M30" s="122"/>
    </row>
    <row r="31" spans="1:13">
      <c r="A31" s="592"/>
      <c r="B31" s="594"/>
      <c r="C31" s="604"/>
      <c r="D31" s="592"/>
      <c r="E31" s="605"/>
      <c r="F31" s="606"/>
      <c r="G31" s="592"/>
      <c r="H31" s="592"/>
      <c r="I31" s="597"/>
    </row>
    <row r="32" spans="1:13">
      <c r="A32" s="592"/>
      <c r="B32" s="598"/>
      <c r="C32" s="592"/>
      <c r="D32" s="1221"/>
      <c r="E32" s="1221"/>
      <c r="F32" s="592"/>
      <c r="G32" s="592"/>
      <c r="H32" s="592"/>
    </row>
    <row r="33" spans="1:14">
      <c r="A33" s="592"/>
      <c r="B33" s="592"/>
      <c r="C33" s="605"/>
      <c r="D33" s="592"/>
      <c r="E33" s="592"/>
      <c r="F33" s="592"/>
      <c r="G33" s="592"/>
      <c r="H33" s="592"/>
    </row>
    <row r="34" spans="1:14" ht="15.75">
      <c r="A34" s="592"/>
      <c r="B34" s="600"/>
      <c r="C34" s="605"/>
      <c r="D34" s="602"/>
      <c r="E34" s="592"/>
      <c r="F34" s="592"/>
      <c r="G34" s="592"/>
      <c r="H34" s="592"/>
    </row>
    <row r="35" spans="1:14">
      <c r="A35" s="592"/>
      <c r="B35" s="592"/>
      <c r="C35" s="607"/>
      <c r="D35" s="592"/>
      <c r="E35" s="592"/>
      <c r="F35" s="592"/>
      <c r="G35" s="592"/>
      <c r="H35" s="592"/>
      <c r="K35" s="122"/>
      <c r="L35" s="122"/>
      <c r="M35" s="122"/>
    </row>
    <row r="36" spans="1:14">
      <c r="A36" s="592"/>
      <c r="B36" s="593"/>
      <c r="C36" s="607"/>
      <c r="D36" s="592"/>
      <c r="E36" s="592"/>
      <c r="F36" s="602"/>
      <c r="G36" s="592"/>
      <c r="H36" s="592"/>
      <c r="I36" s="592"/>
      <c r="J36" s="122"/>
      <c r="K36" s="122"/>
      <c r="L36" s="122"/>
      <c r="M36" s="122"/>
    </row>
    <row r="37" spans="1:14" ht="15">
      <c r="A37" s="592"/>
      <c r="B37" s="593"/>
      <c r="C37" s="592"/>
      <c r="D37" s="592"/>
      <c r="E37" s="592"/>
      <c r="F37" s="592"/>
      <c r="G37" s="592"/>
      <c r="H37" s="592"/>
      <c r="I37" s="592"/>
      <c r="J37" s="122"/>
      <c r="K37" s="122"/>
      <c r="L37" s="989"/>
      <c r="M37" s="122"/>
    </row>
    <row r="38" spans="1:14">
      <c r="A38" s="592"/>
      <c r="B38" s="594"/>
      <c r="C38" s="595"/>
      <c r="D38" s="595"/>
      <c r="E38" s="595"/>
      <c r="F38" s="596"/>
      <c r="G38" s="596"/>
      <c r="H38" s="592"/>
      <c r="I38" s="592"/>
      <c r="J38" s="122"/>
      <c r="K38" s="122"/>
      <c r="L38" s="122"/>
      <c r="M38" s="122"/>
    </row>
    <row r="39" spans="1:14">
      <c r="A39" s="592"/>
      <c r="B39" s="594"/>
      <c r="C39" s="595"/>
      <c r="D39" s="595"/>
      <c r="E39" s="595"/>
      <c r="F39" s="596"/>
      <c r="G39" s="596"/>
      <c r="H39" s="592"/>
      <c r="I39" s="592"/>
    </row>
    <row r="40" spans="1:14">
      <c r="A40" s="592"/>
      <c r="B40" s="598"/>
      <c r="C40" s="599"/>
      <c r="D40" s="599"/>
      <c r="E40" s="599"/>
      <c r="F40" s="596"/>
      <c r="G40" s="596"/>
      <c r="H40" s="601"/>
      <c r="I40" s="592"/>
    </row>
    <row r="41" spans="1:14">
      <c r="A41" s="592"/>
      <c r="B41" s="603"/>
      <c r="C41" s="592"/>
      <c r="D41" s="592"/>
      <c r="E41" s="592"/>
      <c r="F41" s="592"/>
      <c r="G41" s="592"/>
      <c r="H41" s="592"/>
      <c r="I41" s="592"/>
      <c r="L41" s="122"/>
      <c r="M41" s="122"/>
    </row>
    <row r="42" spans="1:14">
      <c r="A42" s="592"/>
      <c r="B42" s="604"/>
      <c r="C42" s="592"/>
      <c r="D42" s="605"/>
      <c r="E42" s="606"/>
      <c r="F42" s="592"/>
      <c r="G42" s="592"/>
      <c r="H42" s="592"/>
      <c r="I42" s="592"/>
      <c r="L42" s="122"/>
      <c r="M42" s="122"/>
      <c r="N42" s="122"/>
    </row>
    <row r="43" spans="1:14">
      <c r="A43" s="592"/>
      <c r="B43" s="592"/>
      <c r="C43" s="1221"/>
      <c r="D43" s="1221"/>
      <c r="E43" s="592"/>
      <c r="F43" s="592"/>
      <c r="G43" s="592"/>
      <c r="H43" s="592"/>
      <c r="L43" s="122"/>
      <c r="M43" s="122"/>
      <c r="N43" s="122"/>
    </row>
    <row r="44" spans="1:14">
      <c r="A44" s="592"/>
      <c r="B44" s="605"/>
      <c r="C44" s="592"/>
      <c r="D44" s="592"/>
      <c r="E44" s="592"/>
      <c r="F44" s="592"/>
      <c r="G44" s="592"/>
      <c r="H44" s="592"/>
      <c r="L44" s="122"/>
      <c r="M44" s="122"/>
      <c r="N44" s="122"/>
    </row>
    <row r="45" spans="1:14">
      <c r="A45" s="592"/>
      <c r="B45" s="605"/>
      <c r="C45" s="602"/>
      <c r="D45" s="592"/>
      <c r="E45" s="592"/>
      <c r="F45" s="592"/>
      <c r="G45" s="592"/>
      <c r="H45" s="592"/>
      <c r="L45" s="122"/>
      <c r="M45" s="122"/>
      <c r="N45" s="122"/>
    </row>
    <row r="46" spans="1:14">
      <c r="A46" s="592"/>
      <c r="B46" s="607"/>
      <c r="C46" s="592"/>
      <c r="D46" s="592"/>
      <c r="E46" s="592"/>
      <c r="F46" s="592"/>
      <c r="G46" s="592"/>
      <c r="H46" s="592"/>
      <c r="L46" s="122"/>
      <c r="M46" s="122"/>
      <c r="N46" s="122"/>
    </row>
    <row r="47" spans="1:14">
      <c r="A47" s="592"/>
      <c r="B47" s="607"/>
      <c r="C47" s="592"/>
      <c r="D47" s="592"/>
      <c r="E47" s="602"/>
      <c r="F47" s="592"/>
      <c r="G47" s="592"/>
      <c r="H47" s="592"/>
      <c r="L47" s="122"/>
      <c r="M47" s="122"/>
      <c r="N47" s="122"/>
    </row>
    <row r="48" spans="1:14">
      <c r="A48" s="592"/>
      <c r="B48" s="592"/>
      <c r="C48" s="592"/>
      <c r="D48" s="592"/>
      <c r="E48" s="592"/>
      <c r="F48" s="592"/>
      <c r="G48" s="592"/>
      <c r="H48" s="592"/>
      <c r="L48" s="122"/>
      <c r="M48" s="122"/>
      <c r="N48" s="122"/>
    </row>
    <row r="49" spans="1:14">
      <c r="A49" s="592"/>
      <c r="B49" s="592"/>
      <c r="C49" s="592"/>
      <c r="D49" s="592"/>
      <c r="E49" s="592"/>
      <c r="F49" s="592"/>
      <c r="G49" s="592"/>
      <c r="H49" s="592"/>
      <c r="L49" s="122"/>
      <c r="M49" s="122"/>
      <c r="N49" s="122"/>
    </row>
    <row r="50" spans="1:14">
      <c r="L50" s="122"/>
      <c r="M50" s="122"/>
      <c r="N50" s="122"/>
    </row>
    <row r="51" spans="1:14">
      <c r="L51" s="122"/>
      <c r="M51" s="122"/>
      <c r="N51" s="122"/>
    </row>
    <row r="52" spans="1:14">
      <c r="L52" s="122"/>
      <c r="M52" s="122"/>
      <c r="N52" s="122"/>
    </row>
    <row r="53" spans="1:14">
      <c r="L53" s="122"/>
      <c r="M53" s="122"/>
      <c r="N53" s="122"/>
    </row>
    <row r="54" spans="1:14">
      <c r="L54" s="122"/>
      <c r="M54" s="122"/>
      <c r="N54" s="122"/>
    </row>
    <row r="55" spans="1:14">
      <c r="L55" s="122"/>
      <c r="M55" s="122"/>
      <c r="N55" s="122"/>
    </row>
    <row r="56" spans="1:14">
      <c r="L56" s="122"/>
      <c r="M56" s="122"/>
      <c r="N56" s="122"/>
    </row>
    <row r="57" spans="1:14">
      <c r="L57" s="122"/>
      <c r="M57" s="122"/>
      <c r="N57" s="122"/>
    </row>
    <row r="58" spans="1:14">
      <c r="L58" s="122"/>
      <c r="M58" s="122"/>
      <c r="N58" s="122"/>
    </row>
    <row r="59" spans="1:14">
      <c r="L59" s="122"/>
      <c r="M59" s="122"/>
      <c r="N59" s="122"/>
    </row>
    <row r="60" spans="1:14">
      <c r="L60" s="122"/>
      <c r="M60" s="122"/>
      <c r="N60" s="122"/>
    </row>
    <row r="61" spans="1:14">
      <c r="L61" s="122"/>
      <c r="M61" s="122"/>
      <c r="N61" s="122"/>
    </row>
    <row r="62" spans="1:14">
      <c r="L62" s="122"/>
      <c r="M62" s="122"/>
      <c r="N62" s="122"/>
    </row>
    <row r="63" spans="1:14">
      <c r="L63" s="122"/>
      <c r="M63" s="122"/>
      <c r="N63" s="122"/>
    </row>
    <row r="64" spans="1:14">
      <c r="L64" s="122"/>
      <c r="M64" s="122"/>
      <c r="N64" s="122"/>
    </row>
    <row r="65" spans="12:14">
      <c r="L65" s="122"/>
      <c r="M65" s="122"/>
      <c r="N65" s="122"/>
    </row>
    <row r="66" spans="12:14">
      <c r="L66" s="122"/>
      <c r="M66" s="122"/>
      <c r="N66" s="122"/>
    </row>
    <row r="67" spans="12:14">
      <c r="L67" s="122"/>
      <c r="M67" s="122"/>
      <c r="N67" s="122"/>
    </row>
    <row r="68" spans="12:14">
      <c r="L68" s="122"/>
      <c r="M68" s="122"/>
      <c r="N68" s="122"/>
    </row>
    <row r="69" spans="12:14">
      <c r="L69" s="122"/>
      <c r="M69" s="122"/>
      <c r="N69" s="122"/>
    </row>
    <row r="70" spans="12:14">
      <c r="L70" s="122"/>
      <c r="M70" s="122"/>
      <c r="N70" s="122"/>
    </row>
    <row r="71" spans="12:14">
      <c r="L71" s="122"/>
      <c r="M71" s="122"/>
      <c r="N71" s="122"/>
    </row>
    <row r="72" spans="12:14">
      <c r="L72" s="122"/>
      <c r="M72" s="122"/>
      <c r="N72" s="122"/>
    </row>
    <row r="73" spans="12:14">
      <c r="L73" s="122"/>
      <c r="M73" s="122"/>
      <c r="N73" s="122"/>
    </row>
    <row r="74" spans="12:14">
      <c r="L74" s="122"/>
      <c r="M74" s="122"/>
      <c r="N74" s="122"/>
    </row>
    <row r="75" spans="12:14">
      <c r="L75" s="122"/>
      <c r="M75" s="122"/>
      <c r="N75" s="122"/>
    </row>
    <row r="76" spans="12:14">
      <c r="L76" s="122"/>
      <c r="M76" s="122"/>
      <c r="N76" s="122"/>
    </row>
    <row r="77" spans="12:14">
      <c r="L77" s="122"/>
      <c r="M77" s="122"/>
      <c r="N77" s="122"/>
    </row>
    <row r="78" spans="12:14">
      <c r="L78" s="122"/>
      <c r="M78" s="122"/>
      <c r="N78" s="122"/>
    </row>
    <row r="79" spans="12:14">
      <c r="L79" s="122"/>
      <c r="M79" s="122"/>
      <c r="N79" s="122"/>
    </row>
    <row r="80" spans="12:14">
      <c r="L80" s="122"/>
      <c r="M80" s="122"/>
      <c r="N80" s="122"/>
    </row>
    <row r="81" spans="12:14">
      <c r="L81" s="122"/>
      <c r="M81" s="122"/>
      <c r="N81" s="122"/>
    </row>
    <row r="82" spans="12:14">
      <c r="L82" s="122"/>
      <c r="M82" s="122"/>
      <c r="N82" s="122"/>
    </row>
  </sheetData>
  <mergeCells count="13">
    <mergeCell ref="G19:G20"/>
    <mergeCell ref="B27:G27"/>
    <mergeCell ref="C43:D43"/>
    <mergeCell ref="B5:G5"/>
    <mergeCell ref="B6:B7"/>
    <mergeCell ref="C6:E6"/>
    <mergeCell ref="F6:F7"/>
    <mergeCell ref="G6:G7"/>
    <mergeCell ref="B18:G18"/>
    <mergeCell ref="B19:B20"/>
    <mergeCell ref="C19:E19"/>
    <mergeCell ref="F19:F20"/>
    <mergeCell ref="D32:E32"/>
  </mergeCells>
  <pageMargins left="0.7" right="0.7" top="0.75" bottom="0.75" header="0.3" footer="0.3"/>
  <pageSetup paperSize="9" orientation="portrait" horizontalDpi="4294967295" verticalDpi="4294967295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>
    <tabColor theme="9" tint="0.59999389629810485"/>
  </sheetPr>
  <dimension ref="B1:Y96"/>
  <sheetViews>
    <sheetView workbookViewId="0">
      <selection activeCell="M35" sqref="M35"/>
    </sheetView>
  </sheetViews>
  <sheetFormatPr defaultRowHeight="12.75"/>
  <cols>
    <col min="1" max="1" width="5" style="699" customWidth="1"/>
    <col min="2" max="2" width="21.7109375" style="699" customWidth="1"/>
    <col min="3" max="3" width="11.140625" style="699" customWidth="1"/>
    <col min="4" max="4" width="12.140625" style="699" customWidth="1"/>
    <col min="5" max="5" width="12.28515625" style="699" customWidth="1"/>
    <col min="6" max="6" width="3" style="699" customWidth="1"/>
    <col min="7" max="7" width="20.28515625" style="699" customWidth="1"/>
    <col min="8" max="8" width="10.5703125" style="699" customWidth="1"/>
    <col min="9" max="9" width="9.85546875" style="917" bestFit="1" customWidth="1"/>
    <col min="10" max="10" width="11" style="699" customWidth="1"/>
    <col min="11" max="11" width="2.85546875" style="699" customWidth="1"/>
    <col min="12" max="12" width="19.85546875" style="699" customWidth="1"/>
    <col min="13" max="13" width="18.28515625" style="699" customWidth="1"/>
    <col min="14" max="14" width="14.140625" style="699" customWidth="1"/>
    <col min="15" max="15" width="10.140625" style="699" customWidth="1"/>
    <col min="16" max="16" width="4.42578125" style="699" customWidth="1"/>
    <col min="17" max="17" width="21.85546875" style="699" customWidth="1"/>
    <col min="18" max="18" width="12.42578125" style="699" customWidth="1"/>
    <col min="19" max="19" width="9.85546875" style="699" bestFit="1" customWidth="1"/>
    <col min="20" max="20" width="10.42578125" style="699" customWidth="1"/>
    <col min="21" max="253" width="9.140625" style="699"/>
    <col min="254" max="254" width="5" style="699" customWidth="1"/>
    <col min="255" max="255" width="17.7109375" style="699" customWidth="1"/>
    <col min="256" max="256" width="13.85546875" style="699" customWidth="1"/>
    <col min="257" max="257" width="13.140625" style="699" customWidth="1"/>
    <col min="258" max="258" width="12.28515625" style="699" customWidth="1"/>
    <col min="259" max="259" width="3" style="699" customWidth="1"/>
    <col min="260" max="260" width="20.28515625" style="699" customWidth="1"/>
    <col min="261" max="261" width="12.5703125" style="699" customWidth="1"/>
    <col min="262" max="262" width="11.7109375" style="699" customWidth="1"/>
    <col min="263" max="263" width="9.140625" style="699"/>
    <col min="264" max="264" width="2.85546875" style="699" customWidth="1"/>
    <col min="265" max="265" width="18.5703125" style="699" customWidth="1"/>
    <col min="266" max="266" width="14.42578125" style="699" customWidth="1"/>
    <col min="267" max="267" width="13.7109375" style="699" customWidth="1"/>
    <col min="268" max="268" width="10.140625" style="699" customWidth="1"/>
    <col min="269" max="269" width="4.42578125" style="699" customWidth="1"/>
    <col min="270" max="270" width="24" style="699" customWidth="1"/>
    <col min="271" max="271" width="13.140625" style="699" customWidth="1"/>
    <col min="272" max="272" width="13" style="699" customWidth="1"/>
    <col min="273" max="273" width="10.42578125" style="699" customWidth="1"/>
    <col min="274" max="509" width="9.140625" style="699"/>
    <col min="510" max="510" width="5" style="699" customWidth="1"/>
    <col min="511" max="511" width="17.7109375" style="699" customWidth="1"/>
    <col min="512" max="512" width="13.85546875" style="699" customWidth="1"/>
    <col min="513" max="513" width="13.140625" style="699" customWidth="1"/>
    <col min="514" max="514" width="12.28515625" style="699" customWidth="1"/>
    <col min="515" max="515" width="3" style="699" customWidth="1"/>
    <col min="516" max="516" width="20.28515625" style="699" customWidth="1"/>
    <col min="517" max="517" width="12.5703125" style="699" customWidth="1"/>
    <col min="518" max="518" width="11.7109375" style="699" customWidth="1"/>
    <col min="519" max="519" width="9.140625" style="699"/>
    <col min="520" max="520" width="2.85546875" style="699" customWidth="1"/>
    <col min="521" max="521" width="18.5703125" style="699" customWidth="1"/>
    <col min="522" max="522" width="14.42578125" style="699" customWidth="1"/>
    <col min="523" max="523" width="13.7109375" style="699" customWidth="1"/>
    <col min="524" max="524" width="10.140625" style="699" customWidth="1"/>
    <col min="525" max="525" width="4.42578125" style="699" customWidth="1"/>
    <col min="526" max="526" width="24" style="699" customWidth="1"/>
    <col min="527" max="527" width="13.140625" style="699" customWidth="1"/>
    <col min="528" max="528" width="13" style="699" customWidth="1"/>
    <col min="529" max="529" width="10.42578125" style="699" customWidth="1"/>
    <col min="530" max="765" width="9.140625" style="699"/>
    <col min="766" max="766" width="5" style="699" customWidth="1"/>
    <col min="767" max="767" width="17.7109375" style="699" customWidth="1"/>
    <col min="768" max="768" width="13.85546875" style="699" customWidth="1"/>
    <col min="769" max="769" width="13.140625" style="699" customWidth="1"/>
    <col min="770" max="770" width="12.28515625" style="699" customWidth="1"/>
    <col min="771" max="771" width="3" style="699" customWidth="1"/>
    <col min="772" max="772" width="20.28515625" style="699" customWidth="1"/>
    <col min="773" max="773" width="12.5703125" style="699" customWidth="1"/>
    <col min="774" max="774" width="11.7109375" style="699" customWidth="1"/>
    <col min="775" max="775" width="9.140625" style="699"/>
    <col min="776" max="776" width="2.85546875" style="699" customWidth="1"/>
    <col min="777" max="777" width="18.5703125" style="699" customWidth="1"/>
    <col min="778" max="778" width="14.42578125" style="699" customWidth="1"/>
    <col min="779" max="779" width="13.7109375" style="699" customWidth="1"/>
    <col min="780" max="780" width="10.140625" style="699" customWidth="1"/>
    <col min="781" max="781" width="4.42578125" style="699" customWidth="1"/>
    <col min="782" max="782" width="24" style="699" customWidth="1"/>
    <col min="783" max="783" width="13.140625" style="699" customWidth="1"/>
    <col min="784" max="784" width="13" style="699" customWidth="1"/>
    <col min="785" max="785" width="10.42578125" style="699" customWidth="1"/>
    <col min="786" max="1021" width="9.140625" style="699"/>
    <col min="1022" max="1022" width="5" style="699" customWidth="1"/>
    <col min="1023" max="1023" width="17.7109375" style="699" customWidth="1"/>
    <col min="1024" max="1024" width="13.85546875" style="699" customWidth="1"/>
    <col min="1025" max="1025" width="13.140625" style="699" customWidth="1"/>
    <col min="1026" max="1026" width="12.28515625" style="699" customWidth="1"/>
    <col min="1027" max="1027" width="3" style="699" customWidth="1"/>
    <col min="1028" max="1028" width="20.28515625" style="699" customWidth="1"/>
    <col min="1029" max="1029" width="12.5703125" style="699" customWidth="1"/>
    <col min="1030" max="1030" width="11.7109375" style="699" customWidth="1"/>
    <col min="1031" max="1031" width="9.140625" style="699"/>
    <col min="1032" max="1032" width="2.85546875" style="699" customWidth="1"/>
    <col min="1033" max="1033" width="18.5703125" style="699" customWidth="1"/>
    <col min="1034" max="1034" width="14.42578125" style="699" customWidth="1"/>
    <col min="1035" max="1035" width="13.7109375" style="699" customWidth="1"/>
    <col min="1036" max="1036" width="10.140625" style="699" customWidth="1"/>
    <col min="1037" max="1037" width="4.42578125" style="699" customWidth="1"/>
    <col min="1038" max="1038" width="24" style="699" customWidth="1"/>
    <col min="1039" max="1039" width="13.140625" style="699" customWidth="1"/>
    <col min="1040" max="1040" width="13" style="699" customWidth="1"/>
    <col min="1041" max="1041" width="10.42578125" style="699" customWidth="1"/>
    <col min="1042" max="1277" width="9.140625" style="699"/>
    <col min="1278" max="1278" width="5" style="699" customWidth="1"/>
    <col min="1279" max="1279" width="17.7109375" style="699" customWidth="1"/>
    <col min="1280" max="1280" width="13.85546875" style="699" customWidth="1"/>
    <col min="1281" max="1281" width="13.140625" style="699" customWidth="1"/>
    <col min="1282" max="1282" width="12.28515625" style="699" customWidth="1"/>
    <col min="1283" max="1283" width="3" style="699" customWidth="1"/>
    <col min="1284" max="1284" width="20.28515625" style="699" customWidth="1"/>
    <col min="1285" max="1285" width="12.5703125" style="699" customWidth="1"/>
    <col min="1286" max="1286" width="11.7109375" style="699" customWidth="1"/>
    <col min="1287" max="1287" width="9.140625" style="699"/>
    <col min="1288" max="1288" width="2.85546875" style="699" customWidth="1"/>
    <col min="1289" max="1289" width="18.5703125" style="699" customWidth="1"/>
    <col min="1290" max="1290" width="14.42578125" style="699" customWidth="1"/>
    <col min="1291" max="1291" width="13.7109375" style="699" customWidth="1"/>
    <col min="1292" max="1292" width="10.140625" style="699" customWidth="1"/>
    <col min="1293" max="1293" width="4.42578125" style="699" customWidth="1"/>
    <col min="1294" max="1294" width="24" style="699" customWidth="1"/>
    <col min="1295" max="1295" width="13.140625" style="699" customWidth="1"/>
    <col min="1296" max="1296" width="13" style="699" customWidth="1"/>
    <col min="1297" max="1297" width="10.42578125" style="699" customWidth="1"/>
    <col min="1298" max="1533" width="9.140625" style="699"/>
    <col min="1534" max="1534" width="5" style="699" customWidth="1"/>
    <col min="1535" max="1535" width="17.7109375" style="699" customWidth="1"/>
    <col min="1536" max="1536" width="13.85546875" style="699" customWidth="1"/>
    <col min="1537" max="1537" width="13.140625" style="699" customWidth="1"/>
    <col min="1538" max="1538" width="12.28515625" style="699" customWidth="1"/>
    <col min="1539" max="1539" width="3" style="699" customWidth="1"/>
    <col min="1540" max="1540" width="20.28515625" style="699" customWidth="1"/>
    <col min="1541" max="1541" width="12.5703125" style="699" customWidth="1"/>
    <col min="1542" max="1542" width="11.7109375" style="699" customWidth="1"/>
    <col min="1543" max="1543" width="9.140625" style="699"/>
    <col min="1544" max="1544" width="2.85546875" style="699" customWidth="1"/>
    <col min="1545" max="1545" width="18.5703125" style="699" customWidth="1"/>
    <col min="1546" max="1546" width="14.42578125" style="699" customWidth="1"/>
    <col min="1547" max="1547" width="13.7109375" style="699" customWidth="1"/>
    <col min="1548" max="1548" width="10.140625" style="699" customWidth="1"/>
    <col min="1549" max="1549" width="4.42578125" style="699" customWidth="1"/>
    <col min="1550" max="1550" width="24" style="699" customWidth="1"/>
    <col min="1551" max="1551" width="13.140625" style="699" customWidth="1"/>
    <col min="1552" max="1552" width="13" style="699" customWidth="1"/>
    <col min="1553" max="1553" width="10.42578125" style="699" customWidth="1"/>
    <col min="1554" max="1789" width="9.140625" style="699"/>
    <col min="1790" max="1790" width="5" style="699" customWidth="1"/>
    <col min="1791" max="1791" width="17.7109375" style="699" customWidth="1"/>
    <col min="1792" max="1792" width="13.85546875" style="699" customWidth="1"/>
    <col min="1793" max="1793" width="13.140625" style="699" customWidth="1"/>
    <col min="1794" max="1794" width="12.28515625" style="699" customWidth="1"/>
    <col min="1795" max="1795" width="3" style="699" customWidth="1"/>
    <col min="1796" max="1796" width="20.28515625" style="699" customWidth="1"/>
    <col min="1797" max="1797" width="12.5703125" style="699" customWidth="1"/>
    <col min="1798" max="1798" width="11.7109375" style="699" customWidth="1"/>
    <col min="1799" max="1799" width="9.140625" style="699"/>
    <col min="1800" max="1800" width="2.85546875" style="699" customWidth="1"/>
    <col min="1801" max="1801" width="18.5703125" style="699" customWidth="1"/>
    <col min="1802" max="1802" width="14.42578125" style="699" customWidth="1"/>
    <col min="1803" max="1803" width="13.7109375" style="699" customWidth="1"/>
    <col min="1804" max="1804" width="10.140625" style="699" customWidth="1"/>
    <col min="1805" max="1805" width="4.42578125" style="699" customWidth="1"/>
    <col min="1806" max="1806" width="24" style="699" customWidth="1"/>
    <col min="1807" max="1807" width="13.140625" style="699" customWidth="1"/>
    <col min="1808" max="1808" width="13" style="699" customWidth="1"/>
    <col min="1809" max="1809" width="10.42578125" style="699" customWidth="1"/>
    <col min="1810" max="2045" width="9.140625" style="699"/>
    <col min="2046" max="2046" width="5" style="699" customWidth="1"/>
    <col min="2047" max="2047" width="17.7109375" style="699" customWidth="1"/>
    <col min="2048" max="2048" width="13.85546875" style="699" customWidth="1"/>
    <col min="2049" max="2049" width="13.140625" style="699" customWidth="1"/>
    <col min="2050" max="2050" width="12.28515625" style="699" customWidth="1"/>
    <col min="2051" max="2051" width="3" style="699" customWidth="1"/>
    <col min="2052" max="2052" width="20.28515625" style="699" customWidth="1"/>
    <col min="2053" max="2053" width="12.5703125" style="699" customWidth="1"/>
    <col min="2054" max="2054" width="11.7109375" style="699" customWidth="1"/>
    <col min="2055" max="2055" width="9.140625" style="699"/>
    <col min="2056" max="2056" width="2.85546875" style="699" customWidth="1"/>
    <col min="2057" max="2057" width="18.5703125" style="699" customWidth="1"/>
    <col min="2058" max="2058" width="14.42578125" style="699" customWidth="1"/>
    <col min="2059" max="2059" width="13.7109375" style="699" customWidth="1"/>
    <col min="2060" max="2060" width="10.140625" style="699" customWidth="1"/>
    <col min="2061" max="2061" width="4.42578125" style="699" customWidth="1"/>
    <col min="2062" max="2062" width="24" style="699" customWidth="1"/>
    <col min="2063" max="2063" width="13.140625" style="699" customWidth="1"/>
    <col min="2064" max="2064" width="13" style="699" customWidth="1"/>
    <col min="2065" max="2065" width="10.42578125" style="699" customWidth="1"/>
    <col min="2066" max="2301" width="9.140625" style="699"/>
    <col min="2302" max="2302" width="5" style="699" customWidth="1"/>
    <col min="2303" max="2303" width="17.7109375" style="699" customWidth="1"/>
    <col min="2304" max="2304" width="13.85546875" style="699" customWidth="1"/>
    <col min="2305" max="2305" width="13.140625" style="699" customWidth="1"/>
    <col min="2306" max="2306" width="12.28515625" style="699" customWidth="1"/>
    <col min="2307" max="2307" width="3" style="699" customWidth="1"/>
    <col min="2308" max="2308" width="20.28515625" style="699" customWidth="1"/>
    <col min="2309" max="2309" width="12.5703125" style="699" customWidth="1"/>
    <col min="2310" max="2310" width="11.7109375" style="699" customWidth="1"/>
    <col min="2311" max="2311" width="9.140625" style="699"/>
    <col min="2312" max="2312" width="2.85546875" style="699" customWidth="1"/>
    <col min="2313" max="2313" width="18.5703125" style="699" customWidth="1"/>
    <col min="2314" max="2314" width="14.42578125" style="699" customWidth="1"/>
    <col min="2315" max="2315" width="13.7109375" style="699" customWidth="1"/>
    <col min="2316" max="2316" width="10.140625" style="699" customWidth="1"/>
    <col min="2317" max="2317" width="4.42578125" style="699" customWidth="1"/>
    <col min="2318" max="2318" width="24" style="699" customWidth="1"/>
    <col min="2319" max="2319" width="13.140625" style="699" customWidth="1"/>
    <col min="2320" max="2320" width="13" style="699" customWidth="1"/>
    <col min="2321" max="2321" width="10.42578125" style="699" customWidth="1"/>
    <col min="2322" max="2557" width="9.140625" style="699"/>
    <col min="2558" max="2558" width="5" style="699" customWidth="1"/>
    <col min="2559" max="2559" width="17.7109375" style="699" customWidth="1"/>
    <col min="2560" max="2560" width="13.85546875" style="699" customWidth="1"/>
    <col min="2561" max="2561" width="13.140625" style="699" customWidth="1"/>
    <col min="2562" max="2562" width="12.28515625" style="699" customWidth="1"/>
    <col min="2563" max="2563" width="3" style="699" customWidth="1"/>
    <col min="2564" max="2564" width="20.28515625" style="699" customWidth="1"/>
    <col min="2565" max="2565" width="12.5703125" style="699" customWidth="1"/>
    <col min="2566" max="2566" width="11.7109375" style="699" customWidth="1"/>
    <col min="2567" max="2567" width="9.140625" style="699"/>
    <col min="2568" max="2568" width="2.85546875" style="699" customWidth="1"/>
    <col min="2569" max="2569" width="18.5703125" style="699" customWidth="1"/>
    <col min="2570" max="2570" width="14.42578125" style="699" customWidth="1"/>
    <col min="2571" max="2571" width="13.7109375" style="699" customWidth="1"/>
    <col min="2572" max="2572" width="10.140625" style="699" customWidth="1"/>
    <col min="2573" max="2573" width="4.42578125" style="699" customWidth="1"/>
    <col min="2574" max="2574" width="24" style="699" customWidth="1"/>
    <col min="2575" max="2575" width="13.140625" style="699" customWidth="1"/>
    <col min="2576" max="2576" width="13" style="699" customWidth="1"/>
    <col min="2577" max="2577" width="10.42578125" style="699" customWidth="1"/>
    <col min="2578" max="2813" width="9.140625" style="699"/>
    <col min="2814" max="2814" width="5" style="699" customWidth="1"/>
    <col min="2815" max="2815" width="17.7109375" style="699" customWidth="1"/>
    <col min="2816" max="2816" width="13.85546875" style="699" customWidth="1"/>
    <col min="2817" max="2817" width="13.140625" style="699" customWidth="1"/>
    <col min="2818" max="2818" width="12.28515625" style="699" customWidth="1"/>
    <col min="2819" max="2819" width="3" style="699" customWidth="1"/>
    <col min="2820" max="2820" width="20.28515625" style="699" customWidth="1"/>
    <col min="2821" max="2821" width="12.5703125" style="699" customWidth="1"/>
    <col min="2822" max="2822" width="11.7109375" style="699" customWidth="1"/>
    <col min="2823" max="2823" width="9.140625" style="699"/>
    <col min="2824" max="2824" width="2.85546875" style="699" customWidth="1"/>
    <col min="2825" max="2825" width="18.5703125" style="699" customWidth="1"/>
    <col min="2826" max="2826" width="14.42578125" style="699" customWidth="1"/>
    <col min="2827" max="2827" width="13.7109375" style="699" customWidth="1"/>
    <col min="2828" max="2828" width="10.140625" style="699" customWidth="1"/>
    <col min="2829" max="2829" width="4.42578125" style="699" customWidth="1"/>
    <col min="2830" max="2830" width="24" style="699" customWidth="1"/>
    <col min="2831" max="2831" width="13.140625" style="699" customWidth="1"/>
    <col min="2832" max="2832" width="13" style="699" customWidth="1"/>
    <col min="2833" max="2833" width="10.42578125" style="699" customWidth="1"/>
    <col min="2834" max="3069" width="9.140625" style="699"/>
    <col min="3070" max="3070" width="5" style="699" customWidth="1"/>
    <col min="3071" max="3071" width="17.7109375" style="699" customWidth="1"/>
    <col min="3072" max="3072" width="13.85546875" style="699" customWidth="1"/>
    <col min="3073" max="3073" width="13.140625" style="699" customWidth="1"/>
    <col min="3074" max="3074" width="12.28515625" style="699" customWidth="1"/>
    <col min="3075" max="3075" width="3" style="699" customWidth="1"/>
    <col min="3076" max="3076" width="20.28515625" style="699" customWidth="1"/>
    <col min="3077" max="3077" width="12.5703125" style="699" customWidth="1"/>
    <col min="3078" max="3078" width="11.7109375" style="699" customWidth="1"/>
    <col min="3079" max="3079" width="9.140625" style="699"/>
    <col min="3080" max="3080" width="2.85546875" style="699" customWidth="1"/>
    <col min="3081" max="3081" width="18.5703125" style="699" customWidth="1"/>
    <col min="3082" max="3082" width="14.42578125" style="699" customWidth="1"/>
    <col min="3083" max="3083" width="13.7109375" style="699" customWidth="1"/>
    <col min="3084" max="3084" width="10.140625" style="699" customWidth="1"/>
    <col min="3085" max="3085" width="4.42578125" style="699" customWidth="1"/>
    <col min="3086" max="3086" width="24" style="699" customWidth="1"/>
    <col min="3087" max="3087" width="13.140625" style="699" customWidth="1"/>
    <col min="3088" max="3088" width="13" style="699" customWidth="1"/>
    <col min="3089" max="3089" width="10.42578125" style="699" customWidth="1"/>
    <col min="3090" max="3325" width="9.140625" style="699"/>
    <col min="3326" max="3326" width="5" style="699" customWidth="1"/>
    <col min="3327" max="3327" width="17.7109375" style="699" customWidth="1"/>
    <col min="3328" max="3328" width="13.85546875" style="699" customWidth="1"/>
    <col min="3329" max="3329" width="13.140625" style="699" customWidth="1"/>
    <col min="3330" max="3330" width="12.28515625" style="699" customWidth="1"/>
    <col min="3331" max="3331" width="3" style="699" customWidth="1"/>
    <col min="3332" max="3332" width="20.28515625" style="699" customWidth="1"/>
    <col min="3333" max="3333" width="12.5703125" style="699" customWidth="1"/>
    <col min="3334" max="3334" width="11.7109375" style="699" customWidth="1"/>
    <col min="3335" max="3335" width="9.140625" style="699"/>
    <col min="3336" max="3336" width="2.85546875" style="699" customWidth="1"/>
    <col min="3337" max="3337" width="18.5703125" style="699" customWidth="1"/>
    <col min="3338" max="3338" width="14.42578125" style="699" customWidth="1"/>
    <col min="3339" max="3339" width="13.7109375" style="699" customWidth="1"/>
    <col min="3340" max="3340" width="10.140625" style="699" customWidth="1"/>
    <col min="3341" max="3341" width="4.42578125" style="699" customWidth="1"/>
    <col min="3342" max="3342" width="24" style="699" customWidth="1"/>
    <col min="3343" max="3343" width="13.140625" style="699" customWidth="1"/>
    <col min="3344" max="3344" width="13" style="699" customWidth="1"/>
    <col min="3345" max="3345" width="10.42578125" style="699" customWidth="1"/>
    <col min="3346" max="3581" width="9.140625" style="699"/>
    <col min="3582" max="3582" width="5" style="699" customWidth="1"/>
    <col min="3583" max="3583" width="17.7109375" style="699" customWidth="1"/>
    <col min="3584" max="3584" width="13.85546875" style="699" customWidth="1"/>
    <col min="3585" max="3585" width="13.140625" style="699" customWidth="1"/>
    <col min="3586" max="3586" width="12.28515625" style="699" customWidth="1"/>
    <col min="3587" max="3587" width="3" style="699" customWidth="1"/>
    <col min="3588" max="3588" width="20.28515625" style="699" customWidth="1"/>
    <col min="3589" max="3589" width="12.5703125" style="699" customWidth="1"/>
    <col min="3590" max="3590" width="11.7109375" style="699" customWidth="1"/>
    <col min="3591" max="3591" width="9.140625" style="699"/>
    <col min="3592" max="3592" width="2.85546875" style="699" customWidth="1"/>
    <col min="3593" max="3593" width="18.5703125" style="699" customWidth="1"/>
    <col min="3594" max="3594" width="14.42578125" style="699" customWidth="1"/>
    <col min="3595" max="3595" width="13.7109375" style="699" customWidth="1"/>
    <col min="3596" max="3596" width="10.140625" style="699" customWidth="1"/>
    <col min="3597" max="3597" width="4.42578125" style="699" customWidth="1"/>
    <col min="3598" max="3598" width="24" style="699" customWidth="1"/>
    <col min="3599" max="3599" width="13.140625" style="699" customWidth="1"/>
    <col min="3600" max="3600" width="13" style="699" customWidth="1"/>
    <col min="3601" max="3601" width="10.42578125" style="699" customWidth="1"/>
    <col min="3602" max="3837" width="9.140625" style="699"/>
    <col min="3838" max="3838" width="5" style="699" customWidth="1"/>
    <col min="3839" max="3839" width="17.7109375" style="699" customWidth="1"/>
    <col min="3840" max="3840" width="13.85546875" style="699" customWidth="1"/>
    <col min="3841" max="3841" width="13.140625" style="699" customWidth="1"/>
    <col min="3842" max="3842" width="12.28515625" style="699" customWidth="1"/>
    <col min="3843" max="3843" width="3" style="699" customWidth="1"/>
    <col min="3844" max="3844" width="20.28515625" style="699" customWidth="1"/>
    <col min="3845" max="3845" width="12.5703125" style="699" customWidth="1"/>
    <col min="3846" max="3846" width="11.7109375" style="699" customWidth="1"/>
    <col min="3847" max="3847" width="9.140625" style="699"/>
    <col min="3848" max="3848" width="2.85546875" style="699" customWidth="1"/>
    <col min="3849" max="3849" width="18.5703125" style="699" customWidth="1"/>
    <col min="3850" max="3850" width="14.42578125" style="699" customWidth="1"/>
    <col min="3851" max="3851" width="13.7109375" style="699" customWidth="1"/>
    <col min="3852" max="3852" width="10.140625" style="699" customWidth="1"/>
    <col min="3853" max="3853" width="4.42578125" style="699" customWidth="1"/>
    <col min="3854" max="3854" width="24" style="699" customWidth="1"/>
    <col min="3855" max="3855" width="13.140625" style="699" customWidth="1"/>
    <col min="3856" max="3856" width="13" style="699" customWidth="1"/>
    <col min="3857" max="3857" width="10.42578125" style="699" customWidth="1"/>
    <col min="3858" max="4093" width="9.140625" style="699"/>
    <col min="4094" max="4094" width="5" style="699" customWidth="1"/>
    <col min="4095" max="4095" width="17.7109375" style="699" customWidth="1"/>
    <col min="4096" max="4096" width="13.85546875" style="699" customWidth="1"/>
    <col min="4097" max="4097" width="13.140625" style="699" customWidth="1"/>
    <col min="4098" max="4098" width="12.28515625" style="699" customWidth="1"/>
    <col min="4099" max="4099" width="3" style="699" customWidth="1"/>
    <col min="4100" max="4100" width="20.28515625" style="699" customWidth="1"/>
    <col min="4101" max="4101" width="12.5703125" style="699" customWidth="1"/>
    <col min="4102" max="4102" width="11.7109375" style="699" customWidth="1"/>
    <col min="4103" max="4103" width="9.140625" style="699"/>
    <col min="4104" max="4104" width="2.85546875" style="699" customWidth="1"/>
    <col min="4105" max="4105" width="18.5703125" style="699" customWidth="1"/>
    <col min="4106" max="4106" width="14.42578125" style="699" customWidth="1"/>
    <col min="4107" max="4107" width="13.7109375" style="699" customWidth="1"/>
    <col min="4108" max="4108" width="10.140625" style="699" customWidth="1"/>
    <col min="4109" max="4109" width="4.42578125" style="699" customWidth="1"/>
    <col min="4110" max="4110" width="24" style="699" customWidth="1"/>
    <col min="4111" max="4111" width="13.140625" style="699" customWidth="1"/>
    <col min="4112" max="4112" width="13" style="699" customWidth="1"/>
    <col min="4113" max="4113" width="10.42578125" style="699" customWidth="1"/>
    <col min="4114" max="4349" width="9.140625" style="699"/>
    <col min="4350" max="4350" width="5" style="699" customWidth="1"/>
    <col min="4351" max="4351" width="17.7109375" style="699" customWidth="1"/>
    <col min="4352" max="4352" width="13.85546875" style="699" customWidth="1"/>
    <col min="4353" max="4353" width="13.140625" style="699" customWidth="1"/>
    <col min="4354" max="4354" width="12.28515625" style="699" customWidth="1"/>
    <col min="4355" max="4355" width="3" style="699" customWidth="1"/>
    <col min="4356" max="4356" width="20.28515625" style="699" customWidth="1"/>
    <col min="4357" max="4357" width="12.5703125" style="699" customWidth="1"/>
    <col min="4358" max="4358" width="11.7109375" style="699" customWidth="1"/>
    <col min="4359" max="4359" width="9.140625" style="699"/>
    <col min="4360" max="4360" width="2.85546875" style="699" customWidth="1"/>
    <col min="4361" max="4361" width="18.5703125" style="699" customWidth="1"/>
    <col min="4362" max="4362" width="14.42578125" style="699" customWidth="1"/>
    <col min="4363" max="4363" width="13.7109375" style="699" customWidth="1"/>
    <col min="4364" max="4364" width="10.140625" style="699" customWidth="1"/>
    <col min="4365" max="4365" width="4.42578125" style="699" customWidth="1"/>
    <col min="4366" max="4366" width="24" style="699" customWidth="1"/>
    <col min="4367" max="4367" width="13.140625" style="699" customWidth="1"/>
    <col min="4368" max="4368" width="13" style="699" customWidth="1"/>
    <col min="4369" max="4369" width="10.42578125" style="699" customWidth="1"/>
    <col min="4370" max="4605" width="9.140625" style="699"/>
    <col min="4606" max="4606" width="5" style="699" customWidth="1"/>
    <col min="4607" max="4607" width="17.7109375" style="699" customWidth="1"/>
    <col min="4608" max="4608" width="13.85546875" style="699" customWidth="1"/>
    <col min="4609" max="4609" width="13.140625" style="699" customWidth="1"/>
    <col min="4610" max="4610" width="12.28515625" style="699" customWidth="1"/>
    <col min="4611" max="4611" width="3" style="699" customWidth="1"/>
    <col min="4612" max="4612" width="20.28515625" style="699" customWidth="1"/>
    <col min="4613" max="4613" width="12.5703125" style="699" customWidth="1"/>
    <col min="4614" max="4614" width="11.7109375" style="699" customWidth="1"/>
    <col min="4615" max="4615" width="9.140625" style="699"/>
    <col min="4616" max="4616" width="2.85546875" style="699" customWidth="1"/>
    <col min="4617" max="4617" width="18.5703125" style="699" customWidth="1"/>
    <col min="4618" max="4618" width="14.42578125" style="699" customWidth="1"/>
    <col min="4619" max="4619" width="13.7109375" style="699" customWidth="1"/>
    <col min="4620" max="4620" width="10.140625" style="699" customWidth="1"/>
    <col min="4621" max="4621" width="4.42578125" style="699" customWidth="1"/>
    <col min="4622" max="4622" width="24" style="699" customWidth="1"/>
    <col min="4623" max="4623" width="13.140625" style="699" customWidth="1"/>
    <col min="4624" max="4624" width="13" style="699" customWidth="1"/>
    <col min="4625" max="4625" width="10.42578125" style="699" customWidth="1"/>
    <col min="4626" max="4861" width="9.140625" style="699"/>
    <col min="4862" max="4862" width="5" style="699" customWidth="1"/>
    <col min="4863" max="4863" width="17.7109375" style="699" customWidth="1"/>
    <col min="4864" max="4864" width="13.85546875" style="699" customWidth="1"/>
    <col min="4865" max="4865" width="13.140625" style="699" customWidth="1"/>
    <col min="4866" max="4866" width="12.28515625" style="699" customWidth="1"/>
    <col min="4867" max="4867" width="3" style="699" customWidth="1"/>
    <col min="4868" max="4868" width="20.28515625" style="699" customWidth="1"/>
    <col min="4869" max="4869" width="12.5703125" style="699" customWidth="1"/>
    <col min="4870" max="4870" width="11.7109375" style="699" customWidth="1"/>
    <col min="4871" max="4871" width="9.140625" style="699"/>
    <col min="4872" max="4872" width="2.85546875" style="699" customWidth="1"/>
    <col min="4873" max="4873" width="18.5703125" style="699" customWidth="1"/>
    <col min="4874" max="4874" width="14.42578125" style="699" customWidth="1"/>
    <col min="4875" max="4875" width="13.7109375" style="699" customWidth="1"/>
    <col min="4876" max="4876" width="10.140625" style="699" customWidth="1"/>
    <col min="4877" max="4877" width="4.42578125" style="699" customWidth="1"/>
    <col min="4878" max="4878" width="24" style="699" customWidth="1"/>
    <col min="4879" max="4879" width="13.140625" style="699" customWidth="1"/>
    <col min="4880" max="4880" width="13" style="699" customWidth="1"/>
    <col min="4881" max="4881" width="10.42578125" style="699" customWidth="1"/>
    <col min="4882" max="5117" width="9.140625" style="699"/>
    <col min="5118" max="5118" width="5" style="699" customWidth="1"/>
    <col min="5119" max="5119" width="17.7109375" style="699" customWidth="1"/>
    <col min="5120" max="5120" width="13.85546875" style="699" customWidth="1"/>
    <col min="5121" max="5121" width="13.140625" style="699" customWidth="1"/>
    <col min="5122" max="5122" width="12.28515625" style="699" customWidth="1"/>
    <col min="5123" max="5123" width="3" style="699" customWidth="1"/>
    <col min="5124" max="5124" width="20.28515625" style="699" customWidth="1"/>
    <col min="5125" max="5125" width="12.5703125" style="699" customWidth="1"/>
    <col min="5126" max="5126" width="11.7109375" style="699" customWidth="1"/>
    <col min="5127" max="5127" width="9.140625" style="699"/>
    <col min="5128" max="5128" width="2.85546875" style="699" customWidth="1"/>
    <col min="5129" max="5129" width="18.5703125" style="699" customWidth="1"/>
    <col min="5130" max="5130" width="14.42578125" style="699" customWidth="1"/>
    <col min="5131" max="5131" width="13.7109375" style="699" customWidth="1"/>
    <col min="5132" max="5132" width="10.140625" style="699" customWidth="1"/>
    <col min="5133" max="5133" width="4.42578125" style="699" customWidth="1"/>
    <col min="5134" max="5134" width="24" style="699" customWidth="1"/>
    <col min="5135" max="5135" width="13.140625" style="699" customWidth="1"/>
    <col min="5136" max="5136" width="13" style="699" customWidth="1"/>
    <col min="5137" max="5137" width="10.42578125" style="699" customWidth="1"/>
    <col min="5138" max="5373" width="9.140625" style="699"/>
    <col min="5374" max="5374" width="5" style="699" customWidth="1"/>
    <col min="5375" max="5375" width="17.7109375" style="699" customWidth="1"/>
    <col min="5376" max="5376" width="13.85546875" style="699" customWidth="1"/>
    <col min="5377" max="5377" width="13.140625" style="699" customWidth="1"/>
    <col min="5378" max="5378" width="12.28515625" style="699" customWidth="1"/>
    <col min="5379" max="5379" width="3" style="699" customWidth="1"/>
    <col min="5380" max="5380" width="20.28515625" style="699" customWidth="1"/>
    <col min="5381" max="5381" width="12.5703125" style="699" customWidth="1"/>
    <col min="5382" max="5382" width="11.7109375" style="699" customWidth="1"/>
    <col min="5383" max="5383" width="9.140625" style="699"/>
    <col min="5384" max="5384" width="2.85546875" style="699" customWidth="1"/>
    <col min="5385" max="5385" width="18.5703125" style="699" customWidth="1"/>
    <col min="5386" max="5386" width="14.42578125" style="699" customWidth="1"/>
    <col min="5387" max="5387" width="13.7109375" style="699" customWidth="1"/>
    <col min="5388" max="5388" width="10.140625" style="699" customWidth="1"/>
    <col min="5389" max="5389" width="4.42578125" style="699" customWidth="1"/>
    <col min="5390" max="5390" width="24" style="699" customWidth="1"/>
    <col min="5391" max="5391" width="13.140625" style="699" customWidth="1"/>
    <col min="5392" max="5392" width="13" style="699" customWidth="1"/>
    <col min="5393" max="5393" width="10.42578125" style="699" customWidth="1"/>
    <col min="5394" max="5629" width="9.140625" style="699"/>
    <col min="5630" max="5630" width="5" style="699" customWidth="1"/>
    <col min="5631" max="5631" width="17.7109375" style="699" customWidth="1"/>
    <col min="5632" max="5632" width="13.85546875" style="699" customWidth="1"/>
    <col min="5633" max="5633" width="13.140625" style="699" customWidth="1"/>
    <col min="5634" max="5634" width="12.28515625" style="699" customWidth="1"/>
    <col min="5635" max="5635" width="3" style="699" customWidth="1"/>
    <col min="5636" max="5636" width="20.28515625" style="699" customWidth="1"/>
    <col min="5637" max="5637" width="12.5703125" style="699" customWidth="1"/>
    <col min="5638" max="5638" width="11.7109375" style="699" customWidth="1"/>
    <col min="5639" max="5639" width="9.140625" style="699"/>
    <col min="5640" max="5640" width="2.85546875" style="699" customWidth="1"/>
    <col min="5641" max="5641" width="18.5703125" style="699" customWidth="1"/>
    <col min="5642" max="5642" width="14.42578125" style="699" customWidth="1"/>
    <col min="5643" max="5643" width="13.7109375" style="699" customWidth="1"/>
    <col min="5644" max="5644" width="10.140625" style="699" customWidth="1"/>
    <col min="5645" max="5645" width="4.42578125" style="699" customWidth="1"/>
    <col min="5646" max="5646" width="24" style="699" customWidth="1"/>
    <col min="5647" max="5647" width="13.140625" style="699" customWidth="1"/>
    <col min="5648" max="5648" width="13" style="699" customWidth="1"/>
    <col min="5649" max="5649" width="10.42578125" style="699" customWidth="1"/>
    <col min="5650" max="5885" width="9.140625" style="699"/>
    <col min="5886" max="5886" width="5" style="699" customWidth="1"/>
    <col min="5887" max="5887" width="17.7109375" style="699" customWidth="1"/>
    <col min="5888" max="5888" width="13.85546875" style="699" customWidth="1"/>
    <col min="5889" max="5889" width="13.140625" style="699" customWidth="1"/>
    <col min="5890" max="5890" width="12.28515625" style="699" customWidth="1"/>
    <col min="5891" max="5891" width="3" style="699" customWidth="1"/>
    <col min="5892" max="5892" width="20.28515625" style="699" customWidth="1"/>
    <col min="5893" max="5893" width="12.5703125" style="699" customWidth="1"/>
    <col min="5894" max="5894" width="11.7109375" style="699" customWidth="1"/>
    <col min="5895" max="5895" width="9.140625" style="699"/>
    <col min="5896" max="5896" width="2.85546875" style="699" customWidth="1"/>
    <col min="5897" max="5897" width="18.5703125" style="699" customWidth="1"/>
    <col min="5898" max="5898" width="14.42578125" style="699" customWidth="1"/>
    <col min="5899" max="5899" width="13.7109375" style="699" customWidth="1"/>
    <col min="5900" max="5900" width="10.140625" style="699" customWidth="1"/>
    <col min="5901" max="5901" width="4.42578125" style="699" customWidth="1"/>
    <col min="5902" max="5902" width="24" style="699" customWidth="1"/>
    <col min="5903" max="5903" width="13.140625" style="699" customWidth="1"/>
    <col min="5904" max="5904" width="13" style="699" customWidth="1"/>
    <col min="5905" max="5905" width="10.42578125" style="699" customWidth="1"/>
    <col min="5906" max="6141" width="9.140625" style="699"/>
    <col min="6142" max="6142" width="5" style="699" customWidth="1"/>
    <col min="6143" max="6143" width="17.7109375" style="699" customWidth="1"/>
    <col min="6144" max="6144" width="13.85546875" style="699" customWidth="1"/>
    <col min="6145" max="6145" width="13.140625" style="699" customWidth="1"/>
    <col min="6146" max="6146" width="12.28515625" style="699" customWidth="1"/>
    <col min="6147" max="6147" width="3" style="699" customWidth="1"/>
    <col min="6148" max="6148" width="20.28515625" style="699" customWidth="1"/>
    <col min="6149" max="6149" width="12.5703125" style="699" customWidth="1"/>
    <col min="6150" max="6150" width="11.7109375" style="699" customWidth="1"/>
    <col min="6151" max="6151" width="9.140625" style="699"/>
    <col min="6152" max="6152" width="2.85546875" style="699" customWidth="1"/>
    <col min="6153" max="6153" width="18.5703125" style="699" customWidth="1"/>
    <col min="6154" max="6154" width="14.42578125" style="699" customWidth="1"/>
    <col min="6155" max="6155" width="13.7109375" style="699" customWidth="1"/>
    <col min="6156" max="6156" width="10.140625" style="699" customWidth="1"/>
    <col min="6157" max="6157" width="4.42578125" style="699" customWidth="1"/>
    <col min="6158" max="6158" width="24" style="699" customWidth="1"/>
    <col min="6159" max="6159" width="13.140625" style="699" customWidth="1"/>
    <col min="6160" max="6160" width="13" style="699" customWidth="1"/>
    <col min="6161" max="6161" width="10.42578125" style="699" customWidth="1"/>
    <col min="6162" max="6397" width="9.140625" style="699"/>
    <col min="6398" max="6398" width="5" style="699" customWidth="1"/>
    <col min="6399" max="6399" width="17.7109375" style="699" customWidth="1"/>
    <col min="6400" max="6400" width="13.85546875" style="699" customWidth="1"/>
    <col min="6401" max="6401" width="13.140625" style="699" customWidth="1"/>
    <col min="6402" max="6402" width="12.28515625" style="699" customWidth="1"/>
    <col min="6403" max="6403" width="3" style="699" customWidth="1"/>
    <col min="6404" max="6404" width="20.28515625" style="699" customWidth="1"/>
    <col min="6405" max="6405" width="12.5703125" style="699" customWidth="1"/>
    <col min="6406" max="6406" width="11.7109375" style="699" customWidth="1"/>
    <col min="6407" max="6407" width="9.140625" style="699"/>
    <col min="6408" max="6408" width="2.85546875" style="699" customWidth="1"/>
    <col min="6409" max="6409" width="18.5703125" style="699" customWidth="1"/>
    <col min="6410" max="6410" width="14.42578125" style="699" customWidth="1"/>
    <col min="6411" max="6411" width="13.7109375" style="699" customWidth="1"/>
    <col min="6412" max="6412" width="10.140625" style="699" customWidth="1"/>
    <col min="6413" max="6413" width="4.42578125" style="699" customWidth="1"/>
    <col min="6414" max="6414" width="24" style="699" customWidth="1"/>
    <col min="6415" max="6415" width="13.140625" style="699" customWidth="1"/>
    <col min="6416" max="6416" width="13" style="699" customWidth="1"/>
    <col min="6417" max="6417" width="10.42578125" style="699" customWidth="1"/>
    <col min="6418" max="6653" width="9.140625" style="699"/>
    <col min="6654" max="6654" width="5" style="699" customWidth="1"/>
    <col min="6655" max="6655" width="17.7109375" style="699" customWidth="1"/>
    <col min="6656" max="6656" width="13.85546875" style="699" customWidth="1"/>
    <col min="6657" max="6657" width="13.140625" style="699" customWidth="1"/>
    <col min="6658" max="6658" width="12.28515625" style="699" customWidth="1"/>
    <col min="6659" max="6659" width="3" style="699" customWidth="1"/>
    <col min="6660" max="6660" width="20.28515625" style="699" customWidth="1"/>
    <col min="6661" max="6661" width="12.5703125" style="699" customWidth="1"/>
    <col min="6662" max="6662" width="11.7109375" style="699" customWidth="1"/>
    <col min="6663" max="6663" width="9.140625" style="699"/>
    <col min="6664" max="6664" width="2.85546875" style="699" customWidth="1"/>
    <col min="6665" max="6665" width="18.5703125" style="699" customWidth="1"/>
    <col min="6666" max="6666" width="14.42578125" style="699" customWidth="1"/>
    <col min="6667" max="6667" width="13.7109375" style="699" customWidth="1"/>
    <col min="6668" max="6668" width="10.140625" style="699" customWidth="1"/>
    <col min="6669" max="6669" width="4.42578125" style="699" customWidth="1"/>
    <col min="6670" max="6670" width="24" style="699" customWidth="1"/>
    <col min="6671" max="6671" width="13.140625" style="699" customWidth="1"/>
    <col min="6672" max="6672" width="13" style="699" customWidth="1"/>
    <col min="6673" max="6673" width="10.42578125" style="699" customWidth="1"/>
    <col min="6674" max="6909" width="9.140625" style="699"/>
    <col min="6910" max="6910" width="5" style="699" customWidth="1"/>
    <col min="6911" max="6911" width="17.7109375" style="699" customWidth="1"/>
    <col min="6912" max="6912" width="13.85546875" style="699" customWidth="1"/>
    <col min="6913" max="6913" width="13.140625" style="699" customWidth="1"/>
    <col min="6914" max="6914" width="12.28515625" style="699" customWidth="1"/>
    <col min="6915" max="6915" width="3" style="699" customWidth="1"/>
    <col min="6916" max="6916" width="20.28515625" style="699" customWidth="1"/>
    <col min="6917" max="6917" width="12.5703125" style="699" customWidth="1"/>
    <col min="6918" max="6918" width="11.7109375" style="699" customWidth="1"/>
    <col min="6919" max="6919" width="9.140625" style="699"/>
    <col min="6920" max="6920" width="2.85546875" style="699" customWidth="1"/>
    <col min="6921" max="6921" width="18.5703125" style="699" customWidth="1"/>
    <col min="6922" max="6922" width="14.42578125" style="699" customWidth="1"/>
    <col min="6923" max="6923" width="13.7109375" style="699" customWidth="1"/>
    <col min="6924" max="6924" width="10.140625" style="699" customWidth="1"/>
    <col min="6925" max="6925" width="4.42578125" style="699" customWidth="1"/>
    <col min="6926" max="6926" width="24" style="699" customWidth="1"/>
    <col min="6927" max="6927" width="13.140625" style="699" customWidth="1"/>
    <col min="6928" max="6928" width="13" style="699" customWidth="1"/>
    <col min="6929" max="6929" width="10.42578125" style="699" customWidth="1"/>
    <col min="6930" max="7165" width="9.140625" style="699"/>
    <col min="7166" max="7166" width="5" style="699" customWidth="1"/>
    <col min="7167" max="7167" width="17.7109375" style="699" customWidth="1"/>
    <col min="7168" max="7168" width="13.85546875" style="699" customWidth="1"/>
    <col min="7169" max="7169" width="13.140625" style="699" customWidth="1"/>
    <col min="7170" max="7170" width="12.28515625" style="699" customWidth="1"/>
    <col min="7171" max="7171" width="3" style="699" customWidth="1"/>
    <col min="7172" max="7172" width="20.28515625" style="699" customWidth="1"/>
    <col min="7173" max="7173" width="12.5703125" style="699" customWidth="1"/>
    <col min="7174" max="7174" width="11.7109375" style="699" customWidth="1"/>
    <col min="7175" max="7175" width="9.140625" style="699"/>
    <col min="7176" max="7176" width="2.85546875" style="699" customWidth="1"/>
    <col min="7177" max="7177" width="18.5703125" style="699" customWidth="1"/>
    <col min="7178" max="7178" width="14.42578125" style="699" customWidth="1"/>
    <col min="7179" max="7179" width="13.7109375" style="699" customWidth="1"/>
    <col min="7180" max="7180" width="10.140625" style="699" customWidth="1"/>
    <col min="7181" max="7181" width="4.42578125" style="699" customWidth="1"/>
    <col min="7182" max="7182" width="24" style="699" customWidth="1"/>
    <col min="7183" max="7183" width="13.140625" style="699" customWidth="1"/>
    <col min="7184" max="7184" width="13" style="699" customWidth="1"/>
    <col min="7185" max="7185" width="10.42578125" style="699" customWidth="1"/>
    <col min="7186" max="7421" width="9.140625" style="699"/>
    <col min="7422" max="7422" width="5" style="699" customWidth="1"/>
    <col min="7423" max="7423" width="17.7109375" style="699" customWidth="1"/>
    <col min="7424" max="7424" width="13.85546875" style="699" customWidth="1"/>
    <col min="7425" max="7425" width="13.140625" style="699" customWidth="1"/>
    <col min="7426" max="7426" width="12.28515625" style="699" customWidth="1"/>
    <col min="7427" max="7427" width="3" style="699" customWidth="1"/>
    <col min="7428" max="7428" width="20.28515625" style="699" customWidth="1"/>
    <col min="7429" max="7429" width="12.5703125" style="699" customWidth="1"/>
    <col min="7430" max="7430" width="11.7109375" style="699" customWidth="1"/>
    <col min="7431" max="7431" width="9.140625" style="699"/>
    <col min="7432" max="7432" width="2.85546875" style="699" customWidth="1"/>
    <col min="7433" max="7433" width="18.5703125" style="699" customWidth="1"/>
    <col min="7434" max="7434" width="14.42578125" style="699" customWidth="1"/>
    <col min="7435" max="7435" width="13.7109375" style="699" customWidth="1"/>
    <col min="7436" max="7436" width="10.140625" style="699" customWidth="1"/>
    <col min="7437" max="7437" width="4.42578125" style="699" customWidth="1"/>
    <col min="7438" max="7438" width="24" style="699" customWidth="1"/>
    <col min="7439" max="7439" width="13.140625" style="699" customWidth="1"/>
    <col min="7440" max="7440" width="13" style="699" customWidth="1"/>
    <col min="7441" max="7441" width="10.42578125" style="699" customWidth="1"/>
    <col min="7442" max="7677" width="9.140625" style="699"/>
    <col min="7678" max="7678" width="5" style="699" customWidth="1"/>
    <col min="7679" max="7679" width="17.7109375" style="699" customWidth="1"/>
    <col min="7680" max="7680" width="13.85546875" style="699" customWidth="1"/>
    <col min="7681" max="7681" width="13.140625" style="699" customWidth="1"/>
    <col min="7682" max="7682" width="12.28515625" style="699" customWidth="1"/>
    <col min="7683" max="7683" width="3" style="699" customWidth="1"/>
    <col min="7684" max="7684" width="20.28515625" style="699" customWidth="1"/>
    <col min="7685" max="7685" width="12.5703125" style="699" customWidth="1"/>
    <col min="7686" max="7686" width="11.7109375" style="699" customWidth="1"/>
    <col min="7687" max="7687" width="9.140625" style="699"/>
    <col min="7688" max="7688" width="2.85546875" style="699" customWidth="1"/>
    <col min="7689" max="7689" width="18.5703125" style="699" customWidth="1"/>
    <col min="7690" max="7690" width="14.42578125" style="699" customWidth="1"/>
    <col min="7691" max="7691" width="13.7109375" style="699" customWidth="1"/>
    <col min="7692" max="7692" width="10.140625" style="699" customWidth="1"/>
    <col min="7693" max="7693" width="4.42578125" style="699" customWidth="1"/>
    <col min="7694" max="7694" width="24" style="699" customWidth="1"/>
    <col min="7695" max="7695" width="13.140625" style="699" customWidth="1"/>
    <col min="7696" max="7696" width="13" style="699" customWidth="1"/>
    <col min="7697" max="7697" width="10.42578125" style="699" customWidth="1"/>
    <col min="7698" max="7933" width="9.140625" style="699"/>
    <col min="7934" max="7934" width="5" style="699" customWidth="1"/>
    <col min="7935" max="7935" width="17.7109375" style="699" customWidth="1"/>
    <col min="7936" max="7936" width="13.85546875" style="699" customWidth="1"/>
    <col min="7937" max="7937" width="13.140625" style="699" customWidth="1"/>
    <col min="7938" max="7938" width="12.28515625" style="699" customWidth="1"/>
    <col min="7939" max="7939" width="3" style="699" customWidth="1"/>
    <col min="7940" max="7940" width="20.28515625" style="699" customWidth="1"/>
    <col min="7941" max="7941" width="12.5703125" style="699" customWidth="1"/>
    <col min="7942" max="7942" width="11.7109375" style="699" customWidth="1"/>
    <col min="7943" max="7943" width="9.140625" style="699"/>
    <col min="7944" max="7944" width="2.85546875" style="699" customWidth="1"/>
    <col min="7945" max="7945" width="18.5703125" style="699" customWidth="1"/>
    <col min="7946" max="7946" width="14.42578125" style="699" customWidth="1"/>
    <col min="7947" max="7947" width="13.7109375" style="699" customWidth="1"/>
    <col min="7948" max="7948" width="10.140625" style="699" customWidth="1"/>
    <col min="7949" max="7949" width="4.42578125" style="699" customWidth="1"/>
    <col min="7950" max="7950" width="24" style="699" customWidth="1"/>
    <col min="7951" max="7951" width="13.140625" style="699" customWidth="1"/>
    <col min="7952" max="7952" width="13" style="699" customWidth="1"/>
    <col min="7953" max="7953" width="10.42578125" style="699" customWidth="1"/>
    <col min="7954" max="8189" width="9.140625" style="699"/>
    <col min="8190" max="8190" width="5" style="699" customWidth="1"/>
    <col min="8191" max="8191" width="17.7109375" style="699" customWidth="1"/>
    <col min="8192" max="8192" width="13.85546875" style="699" customWidth="1"/>
    <col min="8193" max="8193" width="13.140625" style="699" customWidth="1"/>
    <col min="8194" max="8194" width="12.28515625" style="699" customWidth="1"/>
    <col min="8195" max="8195" width="3" style="699" customWidth="1"/>
    <col min="8196" max="8196" width="20.28515625" style="699" customWidth="1"/>
    <col min="8197" max="8197" width="12.5703125" style="699" customWidth="1"/>
    <col min="8198" max="8198" width="11.7109375" style="699" customWidth="1"/>
    <col min="8199" max="8199" width="9.140625" style="699"/>
    <col min="8200" max="8200" width="2.85546875" style="699" customWidth="1"/>
    <col min="8201" max="8201" width="18.5703125" style="699" customWidth="1"/>
    <col min="8202" max="8202" width="14.42578125" style="699" customWidth="1"/>
    <col min="8203" max="8203" width="13.7109375" style="699" customWidth="1"/>
    <col min="8204" max="8204" width="10.140625" style="699" customWidth="1"/>
    <col min="8205" max="8205" width="4.42578125" style="699" customWidth="1"/>
    <col min="8206" max="8206" width="24" style="699" customWidth="1"/>
    <col min="8207" max="8207" width="13.140625" style="699" customWidth="1"/>
    <col min="8208" max="8208" width="13" style="699" customWidth="1"/>
    <col min="8209" max="8209" width="10.42578125" style="699" customWidth="1"/>
    <col min="8210" max="8445" width="9.140625" style="699"/>
    <col min="8446" max="8446" width="5" style="699" customWidth="1"/>
    <col min="8447" max="8447" width="17.7109375" style="699" customWidth="1"/>
    <col min="8448" max="8448" width="13.85546875" style="699" customWidth="1"/>
    <col min="8449" max="8449" width="13.140625" style="699" customWidth="1"/>
    <col min="8450" max="8450" width="12.28515625" style="699" customWidth="1"/>
    <col min="8451" max="8451" width="3" style="699" customWidth="1"/>
    <col min="8452" max="8452" width="20.28515625" style="699" customWidth="1"/>
    <col min="8453" max="8453" width="12.5703125" style="699" customWidth="1"/>
    <col min="8454" max="8454" width="11.7109375" style="699" customWidth="1"/>
    <col min="8455" max="8455" width="9.140625" style="699"/>
    <col min="8456" max="8456" width="2.85546875" style="699" customWidth="1"/>
    <col min="8457" max="8457" width="18.5703125" style="699" customWidth="1"/>
    <col min="8458" max="8458" width="14.42578125" style="699" customWidth="1"/>
    <col min="8459" max="8459" width="13.7109375" style="699" customWidth="1"/>
    <col min="8460" max="8460" width="10.140625" style="699" customWidth="1"/>
    <col min="8461" max="8461" width="4.42578125" style="699" customWidth="1"/>
    <col min="8462" max="8462" width="24" style="699" customWidth="1"/>
    <col min="8463" max="8463" width="13.140625" style="699" customWidth="1"/>
    <col min="8464" max="8464" width="13" style="699" customWidth="1"/>
    <col min="8465" max="8465" width="10.42578125" style="699" customWidth="1"/>
    <col min="8466" max="8701" width="9.140625" style="699"/>
    <col min="8702" max="8702" width="5" style="699" customWidth="1"/>
    <col min="8703" max="8703" width="17.7109375" style="699" customWidth="1"/>
    <col min="8704" max="8704" width="13.85546875" style="699" customWidth="1"/>
    <col min="8705" max="8705" width="13.140625" style="699" customWidth="1"/>
    <col min="8706" max="8706" width="12.28515625" style="699" customWidth="1"/>
    <col min="8707" max="8707" width="3" style="699" customWidth="1"/>
    <col min="8708" max="8708" width="20.28515625" style="699" customWidth="1"/>
    <col min="8709" max="8709" width="12.5703125" style="699" customWidth="1"/>
    <col min="8710" max="8710" width="11.7109375" style="699" customWidth="1"/>
    <col min="8711" max="8711" width="9.140625" style="699"/>
    <col min="8712" max="8712" width="2.85546875" style="699" customWidth="1"/>
    <col min="8713" max="8713" width="18.5703125" style="699" customWidth="1"/>
    <col min="8714" max="8714" width="14.42578125" style="699" customWidth="1"/>
    <col min="8715" max="8715" width="13.7109375" style="699" customWidth="1"/>
    <col min="8716" max="8716" width="10.140625" style="699" customWidth="1"/>
    <col min="8717" max="8717" width="4.42578125" style="699" customWidth="1"/>
    <col min="8718" max="8718" width="24" style="699" customWidth="1"/>
    <col min="8719" max="8719" width="13.140625" style="699" customWidth="1"/>
    <col min="8720" max="8720" width="13" style="699" customWidth="1"/>
    <col min="8721" max="8721" width="10.42578125" style="699" customWidth="1"/>
    <col min="8722" max="8957" width="9.140625" style="699"/>
    <col min="8958" max="8958" width="5" style="699" customWidth="1"/>
    <col min="8959" max="8959" width="17.7109375" style="699" customWidth="1"/>
    <col min="8960" max="8960" width="13.85546875" style="699" customWidth="1"/>
    <col min="8961" max="8961" width="13.140625" style="699" customWidth="1"/>
    <col min="8962" max="8962" width="12.28515625" style="699" customWidth="1"/>
    <col min="8963" max="8963" width="3" style="699" customWidth="1"/>
    <col min="8964" max="8964" width="20.28515625" style="699" customWidth="1"/>
    <col min="8965" max="8965" width="12.5703125" style="699" customWidth="1"/>
    <col min="8966" max="8966" width="11.7109375" style="699" customWidth="1"/>
    <col min="8967" max="8967" width="9.140625" style="699"/>
    <col min="8968" max="8968" width="2.85546875" style="699" customWidth="1"/>
    <col min="8969" max="8969" width="18.5703125" style="699" customWidth="1"/>
    <col min="8970" max="8970" width="14.42578125" style="699" customWidth="1"/>
    <col min="8971" max="8971" width="13.7109375" style="699" customWidth="1"/>
    <col min="8972" max="8972" width="10.140625" style="699" customWidth="1"/>
    <col min="8973" max="8973" width="4.42578125" style="699" customWidth="1"/>
    <col min="8974" max="8974" width="24" style="699" customWidth="1"/>
    <col min="8975" max="8975" width="13.140625" style="699" customWidth="1"/>
    <col min="8976" max="8976" width="13" style="699" customWidth="1"/>
    <col min="8977" max="8977" width="10.42578125" style="699" customWidth="1"/>
    <col min="8978" max="9213" width="9.140625" style="699"/>
    <col min="9214" max="9214" width="5" style="699" customWidth="1"/>
    <col min="9215" max="9215" width="17.7109375" style="699" customWidth="1"/>
    <col min="9216" max="9216" width="13.85546875" style="699" customWidth="1"/>
    <col min="9217" max="9217" width="13.140625" style="699" customWidth="1"/>
    <col min="9218" max="9218" width="12.28515625" style="699" customWidth="1"/>
    <col min="9219" max="9219" width="3" style="699" customWidth="1"/>
    <col min="9220" max="9220" width="20.28515625" style="699" customWidth="1"/>
    <col min="9221" max="9221" width="12.5703125" style="699" customWidth="1"/>
    <col min="9222" max="9222" width="11.7109375" style="699" customWidth="1"/>
    <col min="9223" max="9223" width="9.140625" style="699"/>
    <col min="9224" max="9224" width="2.85546875" style="699" customWidth="1"/>
    <col min="9225" max="9225" width="18.5703125" style="699" customWidth="1"/>
    <col min="9226" max="9226" width="14.42578125" style="699" customWidth="1"/>
    <col min="9227" max="9227" width="13.7109375" style="699" customWidth="1"/>
    <col min="9228" max="9228" width="10.140625" style="699" customWidth="1"/>
    <col min="9229" max="9229" width="4.42578125" style="699" customWidth="1"/>
    <col min="9230" max="9230" width="24" style="699" customWidth="1"/>
    <col min="9231" max="9231" width="13.140625" style="699" customWidth="1"/>
    <col min="9232" max="9232" width="13" style="699" customWidth="1"/>
    <col min="9233" max="9233" width="10.42578125" style="699" customWidth="1"/>
    <col min="9234" max="9469" width="9.140625" style="699"/>
    <col min="9470" max="9470" width="5" style="699" customWidth="1"/>
    <col min="9471" max="9471" width="17.7109375" style="699" customWidth="1"/>
    <col min="9472" max="9472" width="13.85546875" style="699" customWidth="1"/>
    <col min="9473" max="9473" width="13.140625" style="699" customWidth="1"/>
    <col min="9474" max="9474" width="12.28515625" style="699" customWidth="1"/>
    <col min="9475" max="9475" width="3" style="699" customWidth="1"/>
    <col min="9476" max="9476" width="20.28515625" style="699" customWidth="1"/>
    <col min="9477" max="9477" width="12.5703125" style="699" customWidth="1"/>
    <col min="9478" max="9478" width="11.7109375" style="699" customWidth="1"/>
    <col min="9479" max="9479" width="9.140625" style="699"/>
    <col min="9480" max="9480" width="2.85546875" style="699" customWidth="1"/>
    <col min="9481" max="9481" width="18.5703125" style="699" customWidth="1"/>
    <col min="9482" max="9482" width="14.42578125" style="699" customWidth="1"/>
    <col min="9483" max="9483" width="13.7109375" style="699" customWidth="1"/>
    <col min="9484" max="9484" width="10.140625" style="699" customWidth="1"/>
    <col min="9485" max="9485" width="4.42578125" style="699" customWidth="1"/>
    <col min="9486" max="9486" width="24" style="699" customWidth="1"/>
    <col min="9487" max="9487" width="13.140625" style="699" customWidth="1"/>
    <col min="9488" max="9488" width="13" style="699" customWidth="1"/>
    <col min="9489" max="9489" width="10.42578125" style="699" customWidth="1"/>
    <col min="9490" max="9725" width="9.140625" style="699"/>
    <col min="9726" max="9726" width="5" style="699" customWidth="1"/>
    <col min="9727" max="9727" width="17.7109375" style="699" customWidth="1"/>
    <col min="9728" max="9728" width="13.85546875" style="699" customWidth="1"/>
    <col min="9729" max="9729" width="13.140625" style="699" customWidth="1"/>
    <col min="9730" max="9730" width="12.28515625" style="699" customWidth="1"/>
    <col min="9731" max="9731" width="3" style="699" customWidth="1"/>
    <col min="9732" max="9732" width="20.28515625" style="699" customWidth="1"/>
    <col min="9733" max="9733" width="12.5703125" style="699" customWidth="1"/>
    <col min="9734" max="9734" width="11.7109375" style="699" customWidth="1"/>
    <col min="9735" max="9735" width="9.140625" style="699"/>
    <col min="9736" max="9736" width="2.85546875" style="699" customWidth="1"/>
    <col min="9737" max="9737" width="18.5703125" style="699" customWidth="1"/>
    <col min="9738" max="9738" width="14.42578125" style="699" customWidth="1"/>
    <col min="9739" max="9739" width="13.7109375" style="699" customWidth="1"/>
    <col min="9740" max="9740" width="10.140625" style="699" customWidth="1"/>
    <col min="9741" max="9741" width="4.42578125" style="699" customWidth="1"/>
    <col min="9742" max="9742" width="24" style="699" customWidth="1"/>
    <col min="9743" max="9743" width="13.140625" style="699" customWidth="1"/>
    <col min="9744" max="9744" width="13" style="699" customWidth="1"/>
    <col min="9745" max="9745" width="10.42578125" style="699" customWidth="1"/>
    <col min="9746" max="9981" width="9.140625" style="699"/>
    <col min="9982" max="9982" width="5" style="699" customWidth="1"/>
    <col min="9983" max="9983" width="17.7109375" style="699" customWidth="1"/>
    <col min="9984" max="9984" width="13.85546875" style="699" customWidth="1"/>
    <col min="9985" max="9985" width="13.140625" style="699" customWidth="1"/>
    <col min="9986" max="9986" width="12.28515625" style="699" customWidth="1"/>
    <col min="9987" max="9987" width="3" style="699" customWidth="1"/>
    <col min="9988" max="9988" width="20.28515625" style="699" customWidth="1"/>
    <col min="9989" max="9989" width="12.5703125" style="699" customWidth="1"/>
    <col min="9990" max="9990" width="11.7109375" style="699" customWidth="1"/>
    <col min="9991" max="9991" width="9.140625" style="699"/>
    <col min="9992" max="9992" width="2.85546875" style="699" customWidth="1"/>
    <col min="9993" max="9993" width="18.5703125" style="699" customWidth="1"/>
    <col min="9994" max="9994" width="14.42578125" style="699" customWidth="1"/>
    <col min="9995" max="9995" width="13.7109375" style="699" customWidth="1"/>
    <col min="9996" max="9996" width="10.140625" style="699" customWidth="1"/>
    <col min="9997" max="9997" width="4.42578125" style="699" customWidth="1"/>
    <col min="9998" max="9998" width="24" style="699" customWidth="1"/>
    <col min="9999" max="9999" width="13.140625" style="699" customWidth="1"/>
    <col min="10000" max="10000" width="13" style="699" customWidth="1"/>
    <col min="10001" max="10001" width="10.42578125" style="699" customWidth="1"/>
    <col min="10002" max="10237" width="9.140625" style="699"/>
    <col min="10238" max="10238" width="5" style="699" customWidth="1"/>
    <col min="10239" max="10239" width="17.7109375" style="699" customWidth="1"/>
    <col min="10240" max="10240" width="13.85546875" style="699" customWidth="1"/>
    <col min="10241" max="10241" width="13.140625" style="699" customWidth="1"/>
    <col min="10242" max="10242" width="12.28515625" style="699" customWidth="1"/>
    <col min="10243" max="10243" width="3" style="699" customWidth="1"/>
    <col min="10244" max="10244" width="20.28515625" style="699" customWidth="1"/>
    <col min="10245" max="10245" width="12.5703125" style="699" customWidth="1"/>
    <col min="10246" max="10246" width="11.7109375" style="699" customWidth="1"/>
    <col min="10247" max="10247" width="9.140625" style="699"/>
    <col min="10248" max="10248" width="2.85546875" style="699" customWidth="1"/>
    <col min="10249" max="10249" width="18.5703125" style="699" customWidth="1"/>
    <col min="10250" max="10250" width="14.42578125" style="699" customWidth="1"/>
    <col min="10251" max="10251" width="13.7109375" style="699" customWidth="1"/>
    <col min="10252" max="10252" width="10.140625" style="699" customWidth="1"/>
    <col min="10253" max="10253" width="4.42578125" style="699" customWidth="1"/>
    <col min="10254" max="10254" width="24" style="699" customWidth="1"/>
    <col min="10255" max="10255" width="13.140625" style="699" customWidth="1"/>
    <col min="10256" max="10256" width="13" style="699" customWidth="1"/>
    <col min="10257" max="10257" width="10.42578125" style="699" customWidth="1"/>
    <col min="10258" max="10493" width="9.140625" style="699"/>
    <col min="10494" max="10494" width="5" style="699" customWidth="1"/>
    <col min="10495" max="10495" width="17.7109375" style="699" customWidth="1"/>
    <col min="10496" max="10496" width="13.85546875" style="699" customWidth="1"/>
    <col min="10497" max="10497" width="13.140625" style="699" customWidth="1"/>
    <col min="10498" max="10498" width="12.28515625" style="699" customWidth="1"/>
    <col min="10499" max="10499" width="3" style="699" customWidth="1"/>
    <col min="10500" max="10500" width="20.28515625" style="699" customWidth="1"/>
    <col min="10501" max="10501" width="12.5703125" style="699" customWidth="1"/>
    <col min="10502" max="10502" width="11.7109375" style="699" customWidth="1"/>
    <col min="10503" max="10503" width="9.140625" style="699"/>
    <col min="10504" max="10504" width="2.85546875" style="699" customWidth="1"/>
    <col min="10505" max="10505" width="18.5703125" style="699" customWidth="1"/>
    <col min="10506" max="10506" width="14.42578125" style="699" customWidth="1"/>
    <col min="10507" max="10507" width="13.7109375" style="699" customWidth="1"/>
    <col min="10508" max="10508" width="10.140625" style="699" customWidth="1"/>
    <col min="10509" max="10509" width="4.42578125" style="699" customWidth="1"/>
    <col min="10510" max="10510" width="24" style="699" customWidth="1"/>
    <col min="10511" max="10511" width="13.140625" style="699" customWidth="1"/>
    <col min="10512" max="10512" width="13" style="699" customWidth="1"/>
    <col min="10513" max="10513" width="10.42578125" style="699" customWidth="1"/>
    <col min="10514" max="10749" width="9.140625" style="699"/>
    <col min="10750" max="10750" width="5" style="699" customWidth="1"/>
    <col min="10751" max="10751" width="17.7109375" style="699" customWidth="1"/>
    <col min="10752" max="10752" width="13.85546875" style="699" customWidth="1"/>
    <col min="10753" max="10753" width="13.140625" style="699" customWidth="1"/>
    <col min="10754" max="10754" width="12.28515625" style="699" customWidth="1"/>
    <col min="10755" max="10755" width="3" style="699" customWidth="1"/>
    <col min="10756" max="10756" width="20.28515625" style="699" customWidth="1"/>
    <col min="10757" max="10757" width="12.5703125" style="699" customWidth="1"/>
    <col min="10758" max="10758" width="11.7109375" style="699" customWidth="1"/>
    <col min="10759" max="10759" width="9.140625" style="699"/>
    <col min="10760" max="10760" width="2.85546875" style="699" customWidth="1"/>
    <col min="10761" max="10761" width="18.5703125" style="699" customWidth="1"/>
    <col min="10762" max="10762" width="14.42578125" style="699" customWidth="1"/>
    <col min="10763" max="10763" width="13.7109375" style="699" customWidth="1"/>
    <col min="10764" max="10764" width="10.140625" style="699" customWidth="1"/>
    <col min="10765" max="10765" width="4.42578125" style="699" customWidth="1"/>
    <col min="10766" max="10766" width="24" style="699" customWidth="1"/>
    <col min="10767" max="10767" width="13.140625" style="699" customWidth="1"/>
    <col min="10768" max="10768" width="13" style="699" customWidth="1"/>
    <col min="10769" max="10769" width="10.42578125" style="699" customWidth="1"/>
    <col min="10770" max="11005" width="9.140625" style="699"/>
    <col min="11006" max="11006" width="5" style="699" customWidth="1"/>
    <col min="11007" max="11007" width="17.7109375" style="699" customWidth="1"/>
    <col min="11008" max="11008" width="13.85546875" style="699" customWidth="1"/>
    <col min="11009" max="11009" width="13.140625" style="699" customWidth="1"/>
    <col min="11010" max="11010" width="12.28515625" style="699" customWidth="1"/>
    <col min="11011" max="11011" width="3" style="699" customWidth="1"/>
    <col min="11012" max="11012" width="20.28515625" style="699" customWidth="1"/>
    <col min="11013" max="11013" width="12.5703125" style="699" customWidth="1"/>
    <col min="11014" max="11014" width="11.7109375" style="699" customWidth="1"/>
    <col min="11015" max="11015" width="9.140625" style="699"/>
    <col min="11016" max="11016" width="2.85546875" style="699" customWidth="1"/>
    <col min="11017" max="11017" width="18.5703125" style="699" customWidth="1"/>
    <col min="11018" max="11018" width="14.42578125" style="699" customWidth="1"/>
    <col min="11019" max="11019" width="13.7109375" style="699" customWidth="1"/>
    <col min="11020" max="11020" width="10.140625" style="699" customWidth="1"/>
    <col min="11021" max="11021" width="4.42578125" style="699" customWidth="1"/>
    <col min="11022" max="11022" width="24" style="699" customWidth="1"/>
    <col min="11023" max="11023" width="13.140625" style="699" customWidth="1"/>
    <col min="11024" max="11024" width="13" style="699" customWidth="1"/>
    <col min="11025" max="11025" width="10.42578125" style="699" customWidth="1"/>
    <col min="11026" max="11261" width="9.140625" style="699"/>
    <col min="11262" max="11262" width="5" style="699" customWidth="1"/>
    <col min="11263" max="11263" width="17.7109375" style="699" customWidth="1"/>
    <col min="11264" max="11264" width="13.85546875" style="699" customWidth="1"/>
    <col min="11265" max="11265" width="13.140625" style="699" customWidth="1"/>
    <col min="11266" max="11266" width="12.28515625" style="699" customWidth="1"/>
    <col min="11267" max="11267" width="3" style="699" customWidth="1"/>
    <col min="11268" max="11268" width="20.28515625" style="699" customWidth="1"/>
    <col min="11269" max="11269" width="12.5703125" style="699" customWidth="1"/>
    <col min="11270" max="11270" width="11.7109375" style="699" customWidth="1"/>
    <col min="11271" max="11271" width="9.140625" style="699"/>
    <col min="11272" max="11272" width="2.85546875" style="699" customWidth="1"/>
    <col min="11273" max="11273" width="18.5703125" style="699" customWidth="1"/>
    <col min="11274" max="11274" width="14.42578125" style="699" customWidth="1"/>
    <col min="11275" max="11275" width="13.7109375" style="699" customWidth="1"/>
    <col min="11276" max="11276" width="10.140625" style="699" customWidth="1"/>
    <col min="11277" max="11277" width="4.42578125" style="699" customWidth="1"/>
    <col min="11278" max="11278" width="24" style="699" customWidth="1"/>
    <col min="11279" max="11279" width="13.140625" style="699" customWidth="1"/>
    <col min="11280" max="11280" width="13" style="699" customWidth="1"/>
    <col min="11281" max="11281" width="10.42578125" style="699" customWidth="1"/>
    <col min="11282" max="11517" width="9.140625" style="699"/>
    <col min="11518" max="11518" width="5" style="699" customWidth="1"/>
    <col min="11519" max="11519" width="17.7109375" style="699" customWidth="1"/>
    <col min="11520" max="11520" width="13.85546875" style="699" customWidth="1"/>
    <col min="11521" max="11521" width="13.140625" style="699" customWidth="1"/>
    <col min="11522" max="11522" width="12.28515625" style="699" customWidth="1"/>
    <col min="11523" max="11523" width="3" style="699" customWidth="1"/>
    <col min="11524" max="11524" width="20.28515625" style="699" customWidth="1"/>
    <col min="11525" max="11525" width="12.5703125" style="699" customWidth="1"/>
    <col min="11526" max="11526" width="11.7109375" style="699" customWidth="1"/>
    <col min="11527" max="11527" width="9.140625" style="699"/>
    <col min="11528" max="11528" width="2.85546875" style="699" customWidth="1"/>
    <col min="11529" max="11529" width="18.5703125" style="699" customWidth="1"/>
    <col min="11530" max="11530" width="14.42578125" style="699" customWidth="1"/>
    <col min="11531" max="11531" width="13.7109375" style="699" customWidth="1"/>
    <col min="11532" max="11532" width="10.140625" style="699" customWidth="1"/>
    <col min="11533" max="11533" width="4.42578125" style="699" customWidth="1"/>
    <col min="11534" max="11534" width="24" style="699" customWidth="1"/>
    <col min="11535" max="11535" width="13.140625" style="699" customWidth="1"/>
    <col min="11536" max="11536" width="13" style="699" customWidth="1"/>
    <col min="11537" max="11537" width="10.42578125" style="699" customWidth="1"/>
    <col min="11538" max="11773" width="9.140625" style="699"/>
    <col min="11774" max="11774" width="5" style="699" customWidth="1"/>
    <col min="11775" max="11775" width="17.7109375" style="699" customWidth="1"/>
    <col min="11776" max="11776" width="13.85546875" style="699" customWidth="1"/>
    <col min="11777" max="11777" width="13.140625" style="699" customWidth="1"/>
    <col min="11778" max="11778" width="12.28515625" style="699" customWidth="1"/>
    <col min="11779" max="11779" width="3" style="699" customWidth="1"/>
    <col min="11780" max="11780" width="20.28515625" style="699" customWidth="1"/>
    <col min="11781" max="11781" width="12.5703125" style="699" customWidth="1"/>
    <col min="11782" max="11782" width="11.7109375" style="699" customWidth="1"/>
    <col min="11783" max="11783" width="9.140625" style="699"/>
    <col min="11784" max="11784" width="2.85546875" style="699" customWidth="1"/>
    <col min="11785" max="11785" width="18.5703125" style="699" customWidth="1"/>
    <col min="11786" max="11786" width="14.42578125" style="699" customWidth="1"/>
    <col min="11787" max="11787" width="13.7109375" style="699" customWidth="1"/>
    <col min="11788" max="11788" width="10.140625" style="699" customWidth="1"/>
    <col min="11789" max="11789" width="4.42578125" style="699" customWidth="1"/>
    <col min="11790" max="11790" width="24" style="699" customWidth="1"/>
    <col min="11791" max="11791" width="13.140625" style="699" customWidth="1"/>
    <col min="11792" max="11792" width="13" style="699" customWidth="1"/>
    <col min="11793" max="11793" width="10.42578125" style="699" customWidth="1"/>
    <col min="11794" max="12029" width="9.140625" style="699"/>
    <col min="12030" max="12030" width="5" style="699" customWidth="1"/>
    <col min="12031" max="12031" width="17.7109375" style="699" customWidth="1"/>
    <col min="12032" max="12032" width="13.85546875" style="699" customWidth="1"/>
    <col min="12033" max="12033" width="13.140625" style="699" customWidth="1"/>
    <col min="12034" max="12034" width="12.28515625" style="699" customWidth="1"/>
    <col min="12035" max="12035" width="3" style="699" customWidth="1"/>
    <col min="12036" max="12036" width="20.28515625" style="699" customWidth="1"/>
    <col min="12037" max="12037" width="12.5703125" style="699" customWidth="1"/>
    <col min="12038" max="12038" width="11.7109375" style="699" customWidth="1"/>
    <col min="12039" max="12039" width="9.140625" style="699"/>
    <col min="12040" max="12040" width="2.85546875" style="699" customWidth="1"/>
    <col min="12041" max="12041" width="18.5703125" style="699" customWidth="1"/>
    <col min="12042" max="12042" width="14.42578125" style="699" customWidth="1"/>
    <col min="12043" max="12043" width="13.7109375" style="699" customWidth="1"/>
    <col min="12044" max="12044" width="10.140625" style="699" customWidth="1"/>
    <col min="12045" max="12045" width="4.42578125" style="699" customWidth="1"/>
    <col min="12046" max="12046" width="24" style="699" customWidth="1"/>
    <col min="12047" max="12047" width="13.140625" style="699" customWidth="1"/>
    <col min="12048" max="12048" width="13" style="699" customWidth="1"/>
    <col min="12049" max="12049" width="10.42578125" style="699" customWidth="1"/>
    <col min="12050" max="12285" width="9.140625" style="699"/>
    <col min="12286" max="12286" width="5" style="699" customWidth="1"/>
    <col min="12287" max="12287" width="17.7109375" style="699" customWidth="1"/>
    <col min="12288" max="12288" width="13.85546875" style="699" customWidth="1"/>
    <col min="12289" max="12289" width="13.140625" style="699" customWidth="1"/>
    <col min="12290" max="12290" width="12.28515625" style="699" customWidth="1"/>
    <col min="12291" max="12291" width="3" style="699" customWidth="1"/>
    <col min="12292" max="12292" width="20.28515625" style="699" customWidth="1"/>
    <col min="12293" max="12293" width="12.5703125" style="699" customWidth="1"/>
    <col min="12294" max="12294" width="11.7109375" style="699" customWidth="1"/>
    <col min="12295" max="12295" width="9.140625" style="699"/>
    <col min="12296" max="12296" width="2.85546875" style="699" customWidth="1"/>
    <col min="12297" max="12297" width="18.5703125" style="699" customWidth="1"/>
    <col min="12298" max="12298" width="14.42578125" style="699" customWidth="1"/>
    <col min="12299" max="12299" width="13.7109375" style="699" customWidth="1"/>
    <col min="12300" max="12300" width="10.140625" style="699" customWidth="1"/>
    <col min="12301" max="12301" width="4.42578125" style="699" customWidth="1"/>
    <col min="12302" max="12302" width="24" style="699" customWidth="1"/>
    <col min="12303" max="12303" width="13.140625" style="699" customWidth="1"/>
    <col min="12304" max="12304" width="13" style="699" customWidth="1"/>
    <col min="12305" max="12305" width="10.42578125" style="699" customWidth="1"/>
    <col min="12306" max="12541" width="9.140625" style="699"/>
    <col min="12542" max="12542" width="5" style="699" customWidth="1"/>
    <col min="12543" max="12543" width="17.7109375" style="699" customWidth="1"/>
    <col min="12544" max="12544" width="13.85546875" style="699" customWidth="1"/>
    <col min="12545" max="12545" width="13.140625" style="699" customWidth="1"/>
    <col min="12546" max="12546" width="12.28515625" style="699" customWidth="1"/>
    <col min="12547" max="12547" width="3" style="699" customWidth="1"/>
    <col min="12548" max="12548" width="20.28515625" style="699" customWidth="1"/>
    <col min="12549" max="12549" width="12.5703125" style="699" customWidth="1"/>
    <col min="12550" max="12550" width="11.7109375" style="699" customWidth="1"/>
    <col min="12551" max="12551" width="9.140625" style="699"/>
    <col min="12552" max="12552" width="2.85546875" style="699" customWidth="1"/>
    <col min="12553" max="12553" width="18.5703125" style="699" customWidth="1"/>
    <col min="12554" max="12554" width="14.42578125" style="699" customWidth="1"/>
    <col min="12555" max="12555" width="13.7109375" style="699" customWidth="1"/>
    <col min="12556" max="12556" width="10.140625" style="699" customWidth="1"/>
    <col min="12557" max="12557" width="4.42578125" style="699" customWidth="1"/>
    <col min="12558" max="12558" width="24" style="699" customWidth="1"/>
    <col min="12559" max="12559" width="13.140625" style="699" customWidth="1"/>
    <col min="12560" max="12560" width="13" style="699" customWidth="1"/>
    <col min="12561" max="12561" width="10.42578125" style="699" customWidth="1"/>
    <col min="12562" max="12797" width="9.140625" style="699"/>
    <col min="12798" max="12798" width="5" style="699" customWidth="1"/>
    <col min="12799" max="12799" width="17.7109375" style="699" customWidth="1"/>
    <col min="12800" max="12800" width="13.85546875" style="699" customWidth="1"/>
    <col min="12801" max="12801" width="13.140625" style="699" customWidth="1"/>
    <col min="12802" max="12802" width="12.28515625" style="699" customWidth="1"/>
    <col min="12803" max="12803" width="3" style="699" customWidth="1"/>
    <col min="12804" max="12804" width="20.28515625" style="699" customWidth="1"/>
    <col min="12805" max="12805" width="12.5703125" style="699" customWidth="1"/>
    <col min="12806" max="12806" width="11.7109375" style="699" customWidth="1"/>
    <col min="12807" max="12807" width="9.140625" style="699"/>
    <col min="12808" max="12808" width="2.85546875" style="699" customWidth="1"/>
    <col min="12809" max="12809" width="18.5703125" style="699" customWidth="1"/>
    <col min="12810" max="12810" width="14.42578125" style="699" customWidth="1"/>
    <col min="12811" max="12811" width="13.7109375" style="699" customWidth="1"/>
    <col min="12812" max="12812" width="10.140625" style="699" customWidth="1"/>
    <col min="12813" max="12813" width="4.42578125" style="699" customWidth="1"/>
    <col min="12814" max="12814" width="24" style="699" customWidth="1"/>
    <col min="12815" max="12815" width="13.140625" style="699" customWidth="1"/>
    <col min="12816" max="12816" width="13" style="699" customWidth="1"/>
    <col min="12817" max="12817" width="10.42578125" style="699" customWidth="1"/>
    <col min="12818" max="13053" width="9.140625" style="699"/>
    <col min="13054" max="13054" width="5" style="699" customWidth="1"/>
    <col min="13055" max="13055" width="17.7109375" style="699" customWidth="1"/>
    <col min="13056" max="13056" width="13.85546875" style="699" customWidth="1"/>
    <col min="13057" max="13057" width="13.140625" style="699" customWidth="1"/>
    <col min="13058" max="13058" width="12.28515625" style="699" customWidth="1"/>
    <col min="13059" max="13059" width="3" style="699" customWidth="1"/>
    <col min="13060" max="13060" width="20.28515625" style="699" customWidth="1"/>
    <col min="13061" max="13061" width="12.5703125" style="699" customWidth="1"/>
    <col min="13062" max="13062" width="11.7109375" style="699" customWidth="1"/>
    <col min="13063" max="13063" width="9.140625" style="699"/>
    <col min="13064" max="13064" width="2.85546875" style="699" customWidth="1"/>
    <col min="13065" max="13065" width="18.5703125" style="699" customWidth="1"/>
    <col min="13066" max="13066" width="14.42578125" style="699" customWidth="1"/>
    <col min="13067" max="13067" width="13.7109375" style="699" customWidth="1"/>
    <col min="13068" max="13068" width="10.140625" style="699" customWidth="1"/>
    <col min="13069" max="13069" width="4.42578125" style="699" customWidth="1"/>
    <col min="13070" max="13070" width="24" style="699" customWidth="1"/>
    <col min="13071" max="13071" width="13.140625" style="699" customWidth="1"/>
    <col min="13072" max="13072" width="13" style="699" customWidth="1"/>
    <col min="13073" max="13073" width="10.42578125" style="699" customWidth="1"/>
    <col min="13074" max="13309" width="9.140625" style="699"/>
    <col min="13310" max="13310" width="5" style="699" customWidth="1"/>
    <col min="13311" max="13311" width="17.7109375" style="699" customWidth="1"/>
    <col min="13312" max="13312" width="13.85546875" style="699" customWidth="1"/>
    <col min="13313" max="13313" width="13.140625" style="699" customWidth="1"/>
    <col min="13314" max="13314" width="12.28515625" style="699" customWidth="1"/>
    <col min="13315" max="13315" width="3" style="699" customWidth="1"/>
    <col min="13316" max="13316" width="20.28515625" style="699" customWidth="1"/>
    <col min="13317" max="13317" width="12.5703125" style="699" customWidth="1"/>
    <col min="13318" max="13318" width="11.7109375" style="699" customWidth="1"/>
    <col min="13319" max="13319" width="9.140625" style="699"/>
    <col min="13320" max="13320" width="2.85546875" style="699" customWidth="1"/>
    <col min="13321" max="13321" width="18.5703125" style="699" customWidth="1"/>
    <col min="13322" max="13322" width="14.42578125" style="699" customWidth="1"/>
    <col min="13323" max="13323" width="13.7109375" style="699" customWidth="1"/>
    <col min="13324" max="13324" width="10.140625" style="699" customWidth="1"/>
    <col min="13325" max="13325" width="4.42578125" style="699" customWidth="1"/>
    <col min="13326" max="13326" width="24" style="699" customWidth="1"/>
    <col min="13327" max="13327" width="13.140625" style="699" customWidth="1"/>
    <col min="13328" max="13328" width="13" style="699" customWidth="1"/>
    <col min="13329" max="13329" width="10.42578125" style="699" customWidth="1"/>
    <col min="13330" max="13565" width="9.140625" style="699"/>
    <col min="13566" max="13566" width="5" style="699" customWidth="1"/>
    <col min="13567" max="13567" width="17.7109375" style="699" customWidth="1"/>
    <col min="13568" max="13568" width="13.85546875" style="699" customWidth="1"/>
    <col min="13569" max="13569" width="13.140625" style="699" customWidth="1"/>
    <col min="13570" max="13570" width="12.28515625" style="699" customWidth="1"/>
    <col min="13571" max="13571" width="3" style="699" customWidth="1"/>
    <col min="13572" max="13572" width="20.28515625" style="699" customWidth="1"/>
    <col min="13573" max="13573" width="12.5703125" style="699" customWidth="1"/>
    <col min="13574" max="13574" width="11.7109375" style="699" customWidth="1"/>
    <col min="13575" max="13575" width="9.140625" style="699"/>
    <col min="13576" max="13576" width="2.85546875" style="699" customWidth="1"/>
    <col min="13577" max="13577" width="18.5703125" style="699" customWidth="1"/>
    <col min="13578" max="13578" width="14.42578125" style="699" customWidth="1"/>
    <col min="13579" max="13579" width="13.7109375" style="699" customWidth="1"/>
    <col min="13580" max="13580" width="10.140625" style="699" customWidth="1"/>
    <col min="13581" max="13581" width="4.42578125" style="699" customWidth="1"/>
    <col min="13582" max="13582" width="24" style="699" customWidth="1"/>
    <col min="13583" max="13583" width="13.140625" style="699" customWidth="1"/>
    <col min="13584" max="13584" width="13" style="699" customWidth="1"/>
    <col min="13585" max="13585" width="10.42578125" style="699" customWidth="1"/>
    <col min="13586" max="13821" width="9.140625" style="699"/>
    <col min="13822" max="13822" width="5" style="699" customWidth="1"/>
    <col min="13823" max="13823" width="17.7109375" style="699" customWidth="1"/>
    <col min="13824" max="13824" width="13.85546875" style="699" customWidth="1"/>
    <col min="13825" max="13825" width="13.140625" style="699" customWidth="1"/>
    <col min="13826" max="13826" width="12.28515625" style="699" customWidth="1"/>
    <col min="13827" max="13827" width="3" style="699" customWidth="1"/>
    <col min="13828" max="13828" width="20.28515625" style="699" customWidth="1"/>
    <col min="13829" max="13829" width="12.5703125" style="699" customWidth="1"/>
    <col min="13830" max="13830" width="11.7109375" style="699" customWidth="1"/>
    <col min="13831" max="13831" width="9.140625" style="699"/>
    <col min="13832" max="13832" width="2.85546875" style="699" customWidth="1"/>
    <col min="13833" max="13833" width="18.5703125" style="699" customWidth="1"/>
    <col min="13834" max="13834" width="14.42578125" style="699" customWidth="1"/>
    <col min="13835" max="13835" width="13.7109375" style="699" customWidth="1"/>
    <col min="13836" max="13836" width="10.140625" style="699" customWidth="1"/>
    <col min="13837" max="13837" width="4.42578125" style="699" customWidth="1"/>
    <col min="13838" max="13838" width="24" style="699" customWidth="1"/>
    <col min="13839" max="13839" width="13.140625" style="699" customWidth="1"/>
    <col min="13840" max="13840" width="13" style="699" customWidth="1"/>
    <col min="13841" max="13841" width="10.42578125" style="699" customWidth="1"/>
    <col min="13842" max="14077" width="9.140625" style="699"/>
    <col min="14078" max="14078" width="5" style="699" customWidth="1"/>
    <col min="14079" max="14079" width="17.7109375" style="699" customWidth="1"/>
    <col min="14080" max="14080" width="13.85546875" style="699" customWidth="1"/>
    <col min="14081" max="14081" width="13.140625" style="699" customWidth="1"/>
    <col min="14082" max="14082" width="12.28515625" style="699" customWidth="1"/>
    <col min="14083" max="14083" width="3" style="699" customWidth="1"/>
    <col min="14084" max="14084" width="20.28515625" style="699" customWidth="1"/>
    <col min="14085" max="14085" width="12.5703125" style="699" customWidth="1"/>
    <col min="14086" max="14086" width="11.7109375" style="699" customWidth="1"/>
    <col min="14087" max="14087" width="9.140625" style="699"/>
    <col min="14088" max="14088" width="2.85546875" style="699" customWidth="1"/>
    <col min="14089" max="14089" width="18.5703125" style="699" customWidth="1"/>
    <col min="14090" max="14090" width="14.42578125" style="699" customWidth="1"/>
    <col min="14091" max="14091" width="13.7109375" style="699" customWidth="1"/>
    <col min="14092" max="14092" width="10.140625" style="699" customWidth="1"/>
    <col min="14093" max="14093" width="4.42578125" style="699" customWidth="1"/>
    <col min="14094" max="14094" width="24" style="699" customWidth="1"/>
    <col min="14095" max="14095" width="13.140625" style="699" customWidth="1"/>
    <col min="14096" max="14096" width="13" style="699" customWidth="1"/>
    <col min="14097" max="14097" width="10.42578125" style="699" customWidth="1"/>
    <col min="14098" max="14333" width="9.140625" style="699"/>
    <col min="14334" max="14334" width="5" style="699" customWidth="1"/>
    <col min="14335" max="14335" width="17.7109375" style="699" customWidth="1"/>
    <col min="14336" max="14336" width="13.85546875" style="699" customWidth="1"/>
    <col min="14337" max="14337" width="13.140625" style="699" customWidth="1"/>
    <col min="14338" max="14338" width="12.28515625" style="699" customWidth="1"/>
    <col min="14339" max="14339" width="3" style="699" customWidth="1"/>
    <col min="14340" max="14340" width="20.28515625" style="699" customWidth="1"/>
    <col min="14341" max="14341" width="12.5703125" style="699" customWidth="1"/>
    <col min="14342" max="14342" width="11.7109375" style="699" customWidth="1"/>
    <col min="14343" max="14343" width="9.140625" style="699"/>
    <col min="14344" max="14344" width="2.85546875" style="699" customWidth="1"/>
    <col min="14345" max="14345" width="18.5703125" style="699" customWidth="1"/>
    <col min="14346" max="14346" width="14.42578125" style="699" customWidth="1"/>
    <col min="14347" max="14347" width="13.7109375" style="699" customWidth="1"/>
    <col min="14348" max="14348" width="10.140625" style="699" customWidth="1"/>
    <col min="14349" max="14349" width="4.42578125" style="699" customWidth="1"/>
    <col min="14350" max="14350" width="24" style="699" customWidth="1"/>
    <col min="14351" max="14351" width="13.140625" style="699" customWidth="1"/>
    <col min="14352" max="14352" width="13" style="699" customWidth="1"/>
    <col min="14353" max="14353" width="10.42578125" style="699" customWidth="1"/>
    <col min="14354" max="14589" width="9.140625" style="699"/>
    <col min="14590" max="14590" width="5" style="699" customWidth="1"/>
    <col min="14591" max="14591" width="17.7109375" style="699" customWidth="1"/>
    <col min="14592" max="14592" width="13.85546875" style="699" customWidth="1"/>
    <col min="14593" max="14593" width="13.140625" style="699" customWidth="1"/>
    <col min="14594" max="14594" width="12.28515625" style="699" customWidth="1"/>
    <col min="14595" max="14595" width="3" style="699" customWidth="1"/>
    <col min="14596" max="14596" width="20.28515625" style="699" customWidth="1"/>
    <col min="14597" max="14597" width="12.5703125" style="699" customWidth="1"/>
    <col min="14598" max="14598" width="11.7109375" style="699" customWidth="1"/>
    <col min="14599" max="14599" width="9.140625" style="699"/>
    <col min="14600" max="14600" width="2.85546875" style="699" customWidth="1"/>
    <col min="14601" max="14601" width="18.5703125" style="699" customWidth="1"/>
    <col min="14602" max="14602" width="14.42578125" style="699" customWidth="1"/>
    <col min="14603" max="14603" width="13.7109375" style="699" customWidth="1"/>
    <col min="14604" max="14604" width="10.140625" style="699" customWidth="1"/>
    <col min="14605" max="14605" width="4.42578125" style="699" customWidth="1"/>
    <col min="14606" max="14606" width="24" style="699" customWidth="1"/>
    <col min="14607" max="14607" width="13.140625" style="699" customWidth="1"/>
    <col min="14608" max="14608" width="13" style="699" customWidth="1"/>
    <col min="14609" max="14609" width="10.42578125" style="699" customWidth="1"/>
    <col min="14610" max="14845" width="9.140625" style="699"/>
    <col min="14846" max="14846" width="5" style="699" customWidth="1"/>
    <col min="14847" max="14847" width="17.7109375" style="699" customWidth="1"/>
    <col min="14848" max="14848" width="13.85546875" style="699" customWidth="1"/>
    <col min="14849" max="14849" width="13.140625" style="699" customWidth="1"/>
    <col min="14850" max="14850" width="12.28515625" style="699" customWidth="1"/>
    <col min="14851" max="14851" width="3" style="699" customWidth="1"/>
    <col min="14852" max="14852" width="20.28515625" style="699" customWidth="1"/>
    <col min="14853" max="14853" width="12.5703125" style="699" customWidth="1"/>
    <col min="14854" max="14854" width="11.7109375" style="699" customWidth="1"/>
    <col min="14855" max="14855" width="9.140625" style="699"/>
    <col min="14856" max="14856" width="2.85546875" style="699" customWidth="1"/>
    <col min="14857" max="14857" width="18.5703125" style="699" customWidth="1"/>
    <col min="14858" max="14858" width="14.42578125" style="699" customWidth="1"/>
    <col min="14859" max="14859" width="13.7109375" style="699" customWidth="1"/>
    <col min="14860" max="14860" width="10.140625" style="699" customWidth="1"/>
    <col min="14861" max="14861" width="4.42578125" style="699" customWidth="1"/>
    <col min="14862" max="14862" width="24" style="699" customWidth="1"/>
    <col min="14863" max="14863" width="13.140625" style="699" customWidth="1"/>
    <col min="14864" max="14864" width="13" style="699" customWidth="1"/>
    <col min="14865" max="14865" width="10.42578125" style="699" customWidth="1"/>
    <col min="14866" max="15101" width="9.140625" style="699"/>
    <col min="15102" max="15102" width="5" style="699" customWidth="1"/>
    <col min="15103" max="15103" width="17.7109375" style="699" customWidth="1"/>
    <col min="15104" max="15104" width="13.85546875" style="699" customWidth="1"/>
    <col min="15105" max="15105" width="13.140625" style="699" customWidth="1"/>
    <col min="15106" max="15106" width="12.28515625" style="699" customWidth="1"/>
    <col min="15107" max="15107" width="3" style="699" customWidth="1"/>
    <col min="15108" max="15108" width="20.28515625" style="699" customWidth="1"/>
    <col min="15109" max="15109" width="12.5703125" style="699" customWidth="1"/>
    <col min="15110" max="15110" width="11.7109375" style="699" customWidth="1"/>
    <col min="15111" max="15111" width="9.140625" style="699"/>
    <col min="15112" max="15112" width="2.85546875" style="699" customWidth="1"/>
    <col min="15113" max="15113" width="18.5703125" style="699" customWidth="1"/>
    <col min="15114" max="15114" width="14.42578125" style="699" customWidth="1"/>
    <col min="15115" max="15115" width="13.7109375" style="699" customWidth="1"/>
    <col min="15116" max="15116" width="10.140625" style="699" customWidth="1"/>
    <col min="15117" max="15117" width="4.42578125" style="699" customWidth="1"/>
    <col min="15118" max="15118" width="24" style="699" customWidth="1"/>
    <col min="15119" max="15119" width="13.140625" style="699" customWidth="1"/>
    <col min="15120" max="15120" width="13" style="699" customWidth="1"/>
    <col min="15121" max="15121" width="10.42578125" style="699" customWidth="1"/>
    <col min="15122" max="15357" width="9.140625" style="699"/>
    <col min="15358" max="15358" width="5" style="699" customWidth="1"/>
    <col min="15359" max="15359" width="17.7109375" style="699" customWidth="1"/>
    <col min="15360" max="15360" width="13.85546875" style="699" customWidth="1"/>
    <col min="15361" max="15361" width="13.140625" style="699" customWidth="1"/>
    <col min="15362" max="15362" width="12.28515625" style="699" customWidth="1"/>
    <col min="15363" max="15363" width="3" style="699" customWidth="1"/>
    <col min="15364" max="15364" width="20.28515625" style="699" customWidth="1"/>
    <col min="15365" max="15365" width="12.5703125" style="699" customWidth="1"/>
    <col min="15366" max="15366" width="11.7109375" style="699" customWidth="1"/>
    <col min="15367" max="15367" width="9.140625" style="699"/>
    <col min="15368" max="15368" width="2.85546875" style="699" customWidth="1"/>
    <col min="15369" max="15369" width="18.5703125" style="699" customWidth="1"/>
    <col min="15370" max="15370" width="14.42578125" style="699" customWidth="1"/>
    <col min="15371" max="15371" width="13.7109375" style="699" customWidth="1"/>
    <col min="15372" max="15372" width="10.140625" style="699" customWidth="1"/>
    <col min="15373" max="15373" width="4.42578125" style="699" customWidth="1"/>
    <col min="15374" max="15374" width="24" style="699" customWidth="1"/>
    <col min="15375" max="15375" width="13.140625" style="699" customWidth="1"/>
    <col min="15376" max="15376" width="13" style="699" customWidth="1"/>
    <col min="15377" max="15377" width="10.42578125" style="699" customWidth="1"/>
    <col min="15378" max="15613" width="9.140625" style="699"/>
    <col min="15614" max="15614" width="5" style="699" customWidth="1"/>
    <col min="15615" max="15615" width="17.7109375" style="699" customWidth="1"/>
    <col min="15616" max="15616" width="13.85546875" style="699" customWidth="1"/>
    <col min="15617" max="15617" width="13.140625" style="699" customWidth="1"/>
    <col min="15618" max="15618" width="12.28515625" style="699" customWidth="1"/>
    <col min="15619" max="15619" width="3" style="699" customWidth="1"/>
    <col min="15620" max="15620" width="20.28515625" style="699" customWidth="1"/>
    <col min="15621" max="15621" width="12.5703125" style="699" customWidth="1"/>
    <col min="15622" max="15622" width="11.7109375" style="699" customWidth="1"/>
    <col min="15623" max="15623" width="9.140625" style="699"/>
    <col min="15624" max="15624" width="2.85546875" style="699" customWidth="1"/>
    <col min="15625" max="15625" width="18.5703125" style="699" customWidth="1"/>
    <col min="15626" max="15626" width="14.42578125" style="699" customWidth="1"/>
    <col min="15627" max="15627" width="13.7109375" style="699" customWidth="1"/>
    <col min="15628" max="15628" width="10.140625" style="699" customWidth="1"/>
    <col min="15629" max="15629" width="4.42578125" style="699" customWidth="1"/>
    <col min="15630" max="15630" width="24" style="699" customWidth="1"/>
    <col min="15631" max="15631" width="13.140625" style="699" customWidth="1"/>
    <col min="15632" max="15632" width="13" style="699" customWidth="1"/>
    <col min="15633" max="15633" width="10.42578125" style="699" customWidth="1"/>
    <col min="15634" max="15869" width="9.140625" style="699"/>
    <col min="15870" max="15870" width="5" style="699" customWidth="1"/>
    <col min="15871" max="15871" width="17.7109375" style="699" customWidth="1"/>
    <col min="15872" max="15872" width="13.85546875" style="699" customWidth="1"/>
    <col min="15873" max="15873" width="13.140625" style="699" customWidth="1"/>
    <col min="15874" max="15874" width="12.28515625" style="699" customWidth="1"/>
    <col min="15875" max="15875" width="3" style="699" customWidth="1"/>
    <col min="15876" max="15876" width="20.28515625" style="699" customWidth="1"/>
    <col min="15877" max="15877" width="12.5703125" style="699" customWidth="1"/>
    <col min="15878" max="15878" width="11.7109375" style="699" customWidth="1"/>
    <col min="15879" max="15879" width="9.140625" style="699"/>
    <col min="15880" max="15880" width="2.85546875" style="699" customWidth="1"/>
    <col min="15881" max="15881" width="18.5703125" style="699" customWidth="1"/>
    <col min="15882" max="15882" width="14.42578125" style="699" customWidth="1"/>
    <col min="15883" max="15883" width="13.7109375" style="699" customWidth="1"/>
    <col min="15884" max="15884" width="10.140625" style="699" customWidth="1"/>
    <col min="15885" max="15885" width="4.42578125" style="699" customWidth="1"/>
    <col min="15886" max="15886" width="24" style="699" customWidth="1"/>
    <col min="15887" max="15887" width="13.140625" style="699" customWidth="1"/>
    <col min="15888" max="15888" width="13" style="699" customWidth="1"/>
    <col min="15889" max="15889" width="10.42578125" style="699" customWidth="1"/>
    <col min="15890" max="16125" width="9.140625" style="699"/>
    <col min="16126" max="16126" width="5" style="699" customWidth="1"/>
    <col min="16127" max="16127" width="17.7109375" style="699" customWidth="1"/>
    <col min="16128" max="16128" width="13.85546875" style="699" customWidth="1"/>
    <col min="16129" max="16129" width="13.140625" style="699" customWidth="1"/>
    <col min="16130" max="16130" width="12.28515625" style="699" customWidth="1"/>
    <col min="16131" max="16131" width="3" style="699" customWidth="1"/>
    <col min="16132" max="16132" width="20.28515625" style="699" customWidth="1"/>
    <col min="16133" max="16133" width="12.5703125" style="699" customWidth="1"/>
    <col min="16134" max="16134" width="11.7109375" style="699" customWidth="1"/>
    <col min="16135" max="16135" width="9.140625" style="699"/>
    <col min="16136" max="16136" width="2.85546875" style="699" customWidth="1"/>
    <col min="16137" max="16137" width="18.5703125" style="699" customWidth="1"/>
    <col min="16138" max="16138" width="14.42578125" style="699" customWidth="1"/>
    <col min="16139" max="16139" width="13.7109375" style="699" customWidth="1"/>
    <col min="16140" max="16140" width="10.140625" style="699" customWidth="1"/>
    <col min="16141" max="16141" width="4.42578125" style="699" customWidth="1"/>
    <col min="16142" max="16142" width="24" style="699" customWidth="1"/>
    <col min="16143" max="16143" width="13.140625" style="699" customWidth="1"/>
    <col min="16144" max="16144" width="13" style="699" customWidth="1"/>
    <col min="16145" max="16145" width="10.42578125" style="699" customWidth="1"/>
    <col min="16146" max="16384" width="9.140625" style="699"/>
  </cols>
  <sheetData>
    <row r="1" spans="2:25" ht="18.75">
      <c r="B1" s="608" t="s">
        <v>307</v>
      </c>
    </row>
    <row r="2" spans="2:25" ht="28.5" customHeight="1">
      <c r="B2" s="1236" t="s">
        <v>369</v>
      </c>
      <c r="C2" s="1236"/>
      <c r="D2" s="1236"/>
      <c r="E2" s="1236"/>
      <c r="F2" s="1236"/>
      <c r="G2" s="1236"/>
      <c r="H2" s="1236"/>
      <c r="I2" s="1236"/>
      <c r="J2" s="1236"/>
      <c r="K2" s="1236"/>
      <c r="L2" s="1236"/>
      <c r="M2" s="1236"/>
      <c r="N2" s="1236"/>
      <c r="O2" s="1236"/>
      <c r="P2" s="1236"/>
      <c r="Q2" s="1236"/>
      <c r="R2" s="1236"/>
      <c r="S2" s="1236"/>
      <c r="T2" s="1236"/>
      <c r="U2" s="1236"/>
      <c r="V2" s="1236"/>
      <c r="W2" s="1236"/>
      <c r="X2" s="1236"/>
      <c r="Y2" s="1236"/>
    </row>
    <row r="3" spans="2:25" ht="15.75" customHeight="1">
      <c r="B3" s="1237" t="s">
        <v>370</v>
      </c>
      <c r="C3" s="1237"/>
      <c r="D3" s="1237"/>
      <c r="E3" s="1237"/>
      <c r="F3" s="1237"/>
      <c r="G3" s="1237"/>
      <c r="Q3" s="610"/>
    </row>
    <row r="4" spans="2:25" ht="4.5" customHeight="1">
      <c r="B4" s="611"/>
      <c r="C4" s="611"/>
      <c r="D4" s="609"/>
      <c r="E4" s="609"/>
    </row>
    <row r="5" spans="2:25" ht="15.75" thickBot="1">
      <c r="B5" s="612" t="s">
        <v>181</v>
      </c>
      <c r="C5" s="1238" t="s">
        <v>182</v>
      </c>
      <c r="D5" s="1238"/>
      <c r="E5" s="613"/>
      <c r="F5" s="613"/>
      <c r="G5" s="612" t="s">
        <v>183</v>
      </c>
      <c r="H5" s="614" t="s">
        <v>184</v>
      </c>
      <c r="I5" s="1043"/>
      <c r="J5" s="613"/>
      <c r="K5" s="613"/>
      <c r="L5" s="612" t="s">
        <v>185</v>
      </c>
      <c r="M5" s="615" t="s">
        <v>186</v>
      </c>
      <c r="N5" s="613"/>
      <c r="O5" s="616"/>
      <c r="P5" s="613"/>
      <c r="Q5" s="612" t="s">
        <v>187</v>
      </c>
      <c r="R5" s="615" t="s">
        <v>188</v>
      </c>
      <c r="S5" s="613"/>
    </row>
    <row r="6" spans="2:25" ht="43.5" thickBot="1">
      <c r="B6" s="621" t="s">
        <v>189</v>
      </c>
      <c r="C6" s="622" t="s">
        <v>190</v>
      </c>
      <c r="D6" s="623" t="s">
        <v>191</v>
      </c>
      <c r="E6" s="689" t="s">
        <v>192</v>
      </c>
      <c r="G6" s="617" t="s">
        <v>189</v>
      </c>
      <c r="H6" s="618" t="s">
        <v>190</v>
      </c>
      <c r="I6" s="1044" t="s">
        <v>191</v>
      </c>
      <c r="J6" s="660" t="s">
        <v>192</v>
      </c>
      <c r="L6" s="617" t="s">
        <v>189</v>
      </c>
      <c r="M6" s="618" t="s">
        <v>190</v>
      </c>
      <c r="N6" s="619" t="s">
        <v>193</v>
      </c>
      <c r="O6" s="660" t="s">
        <v>192</v>
      </c>
      <c r="Q6" s="621" t="s">
        <v>189</v>
      </c>
      <c r="R6" s="622" t="s">
        <v>190</v>
      </c>
      <c r="S6" s="623" t="s">
        <v>193</v>
      </c>
      <c r="T6" s="689" t="s">
        <v>192</v>
      </c>
    </row>
    <row r="7" spans="2:25" ht="15.75">
      <c r="B7" s="800" t="s">
        <v>194</v>
      </c>
      <c r="C7" s="624">
        <v>2915.75</v>
      </c>
      <c r="D7" s="624">
        <v>4005</v>
      </c>
      <c r="E7" s="955">
        <v>2.5843761245570462</v>
      </c>
      <c r="G7" s="627" t="s">
        <v>196</v>
      </c>
      <c r="H7" s="628">
        <v>404.11599999999999</v>
      </c>
      <c r="I7" s="628">
        <v>1857</v>
      </c>
      <c r="J7" s="924">
        <v>3.0223093088825896</v>
      </c>
      <c r="L7" s="800" t="s">
        <v>194</v>
      </c>
      <c r="M7" s="624">
        <v>91486.475999999995</v>
      </c>
      <c r="N7" s="624">
        <v>24466.565999999999</v>
      </c>
      <c r="O7" s="785">
        <v>3.7392446492082296</v>
      </c>
      <c r="Q7" s="625" t="s">
        <v>195</v>
      </c>
      <c r="R7" s="626">
        <v>15651.116</v>
      </c>
      <c r="S7" s="626">
        <v>4317.6270000000004</v>
      </c>
      <c r="T7" s="688">
        <v>3.6249347152961566</v>
      </c>
    </row>
    <row r="8" spans="2:25" ht="15.75">
      <c r="B8" s="627" t="s">
        <v>206</v>
      </c>
      <c r="C8" s="628">
        <v>2518.67</v>
      </c>
      <c r="D8" s="628">
        <v>1637</v>
      </c>
      <c r="E8" s="924">
        <v>2.3965923774761211</v>
      </c>
      <c r="G8" s="627" t="s">
        <v>194</v>
      </c>
      <c r="H8" s="628">
        <v>188.01599999999999</v>
      </c>
      <c r="I8" s="628">
        <v>798</v>
      </c>
      <c r="J8" s="924">
        <v>3.3477440262098925</v>
      </c>
      <c r="L8" s="627" t="s">
        <v>197</v>
      </c>
      <c r="M8" s="628">
        <v>46251.906000000003</v>
      </c>
      <c r="N8" s="628">
        <v>12964.338</v>
      </c>
      <c r="O8" s="686">
        <v>3.5676257437903889</v>
      </c>
      <c r="Q8" s="627" t="s">
        <v>201</v>
      </c>
      <c r="R8" s="628">
        <v>13002.486999999999</v>
      </c>
      <c r="S8" s="628">
        <v>2348.1590000000001</v>
      </c>
      <c r="T8" s="688">
        <v>5.5373111446030689</v>
      </c>
    </row>
    <row r="9" spans="2:25" ht="16.5" thickBot="1">
      <c r="B9" s="627" t="s">
        <v>204</v>
      </c>
      <c r="C9" s="628">
        <v>1659.798</v>
      </c>
      <c r="D9" s="628">
        <v>1233</v>
      </c>
      <c r="E9" s="924">
        <v>2.3734693906734181</v>
      </c>
      <c r="G9" s="627" t="s">
        <v>214</v>
      </c>
      <c r="H9" s="628">
        <v>164.64400000000001</v>
      </c>
      <c r="I9" s="628">
        <v>596</v>
      </c>
      <c r="J9" s="924">
        <v>3.4051829331347854</v>
      </c>
      <c r="L9" s="627" t="s">
        <v>196</v>
      </c>
      <c r="M9" s="628">
        <v>27859.829000000002</v>
      </c>
      <c r="N9" s="628">
        <v>6968.9690000000001</v>
      </c>
      <c r="O9" s="686">
        <v>3.9976973638424855</v>
      </c>
      <c r="Q9" s="627" t="s">
        <v>197</v>
      </c>
      <c r="R9" s="628">
        <v>12236.156000000001</v>
      </c>
      <c r="S9" s="628">
        <v>2883.8910000000001</v>
      </c>
      <c r="T9" s="688">
        <v>4.2429328986428407</v>
      </c>
    </row>
    <row r="10" spans="2:25" ht="16.5" thickBot="1">
      <c r="B10" s="627" t="s">
        <v>202</v>
      </c>
      <c r="C10" s="628">
        <v>756.65099999999995</v>
      </c>
      <c r="D10" s="628">
        <v>1280</v>
      </c>
      <c r="E10" s="924">
        <v>2.9228091997002448</v>
      </c>
      <c r="G10" s="1047" t="s">
        <v>328</v>
      </c>
      <c r="H10" s="631">
        <v>756.77599999999995</v>
      </c>
      <c r="I10" s="631">
        <v>3251</v>
      </c>
      <c r="J10" s="1048">
        <v>3.1767412183491168</v>
      </c>
      <c r="L10" s="627" t="s">
        <v>311</v>
      </c>
      <c r="M10" s="628">
        <v>25254.138999999999</v>
      </c>
      <c r="N10" s="628">
        <v>7904.5770000000002</v>
      </c>
      <c r="O10" s="686">
        <v>3.1948754500082672</v>
      </c>
      <c r="Q10" s="627" t="s">
        <v>196</v>
      </c>
      <c r="R10" s="628">
        <v>6903.8680000000004</v>
      </c>
      <c r="S10" s="628">
        <v>1927.9680000000001</v>
      </c>
      <c r="T10" s="688">
        <v>3.5809038324287541</v>
      </c>
    </row>
    <row r="11" spans="2:25" ht="15.75">
      <c r="B11" s="627" t="s">
        <v>196</v>
      </c>
      <c r="C11" s="628">
        <v>578.71400000000006</v>
      </c>
      <c r="D11" s="628">
        <v>2693</v>
      </c>
      <c r="E11" s="924">
        <v>2.9688146061939866</v>
      </c>
      <c r="L11" s="627" t="s">
        <v>203</v>
      </c>
      <c r="M11" s="628">
        <v>18089.061000000002</v>
      </c>
      <c r="N11" s="628">
        <v>3986.2710000000002</v>
      </c>
      <c r="O11" s="686">
        <v>4.5378402522056334</v>
      </c>
      <c r="Q11" s="627" t="s">
        <v>198</v>
      </c>
      <c r="R11" s="628">
        <v>5741.6750000000002</v>
      </c>
      <c r="S11" s="628">
        <v>1338.067</v>
      </c>
      <c r="T11" s="688">
        <v>4.2910220489706417</v>
      </c>
    </row>
    <row r="12" spans="2:25" ht="16.5" thickBot="1">
      <c r="B12" s="1045" t="s">
        <v>200</v>
      </c>
      <c r="C12" s="1046">
        <v>532.44799999999998</v>
      </c>
      <c r="D12" s="1046">
        <v>1029</v>
      </c>
      <c r="E12" s="1056">
        <v>2.6505246809103764</v>
      </c>
      <c r="I12" s="699"/>
      <c r="L12" s="627" t="s">
        <v>201</v>
      </c>
      <c r="M12" s="628">
        <v>16420.423999999999</v>
      </c>
      <c r="N12" s="628">
        <v>2587.2660000000001</v>
      </c>
      <c r="O12" s="686">
        <v>6.3466315407847507</v>
      </c>
      <c r="Q12" s="627" t="s">
        <v>311</v>
      </c>
      <c r="R12" s="628">
        <v>4796.9409999999998</v>
      </c>
      <c r="S12" s="628">
        <v>1893.2080000000001</v>
      </c>
      <c r="T12" s="688">
        <v>2.5337633265864077</v>
      </c>
    </row>
    <row r="13" spans="2:25" ht="16.5" thickBot="1">
      <c r="B13" s="1047" t="s">
        <v>328</v>
      </c>
      <c r="C13" s="631">
        <v>9677.625</v>
      </c>
      <c r="D13" s="631">
        <v>13496</v>
      </c>
      <c r="E13" s="1048">
        <v>2.6064657830877502</v>
      </c>
      <c r="L13" s="627" t="s">
        <v>195</v>
      </c>
      <c r="M13" s="628">
        <v>10740.699000000001</v>
      </c>
      <c r="N13" s="628">
        <v>2570.7130000000002</v>
      </c>
      <c r="O13" s="686">
        <v>4.1781011727096722</v>
      </c>
      <c r="Q13" s="627" t="s">
        <v>203</v>
      </c>
      <c r="R13" s="628">
        <v>3824.5520000000001</v>
      </c>
      <c r="S13" s="628">
        <v>999.27200000000005</v>
      </c>
      <c r="T13" s="688">
        <v>3.8273383022840628</v>
      </c>
    </row>
    <row r="14" spans="2:25" ht="15.75">
      <c r="B14" s="122"/>
      <c r="C14" s="122"/>
      <c r="D14" s="122"/>
      <c r="E14" s="122"/>
      <c r="G14" s="700"/>
      <c r="L14" s="627" t="s">
        <v>204</v>
      </c>
      <c r="M14" s="628">
        <v>10540.493</v>
      </c>
      <c r="N14" s="628">
        <v>3006.8519999999999</v>
      </c>
      <c r="O14" s="686">
        <v>3.50549112493731</v>
      </c>
      <c r="Q14" s="627" t="s">
        <v>194</v>
      </c>
      <c r="R14" s="628">
        <v>2801.6309999999999</v>
      </c>
      <c r="S14" s="628">
        <v>850.89700000000005</v>
      </c>
      <c r="T14" s="688">
        <v>3.2925618494365354</v>
      </c>
    </row>
    <row r="15" spans="2:25" ht="15.75">
      <c r="B15" s="122"/>
      <c r="C15" s="122"/>
      <c r="D15" s="122"/>
      <c r="E15" s="122"/>
      <c r="F15" s="894"/>
      <c r="G15" s="700"/>
      <c r="L15" s="627" t="s">
        <v>199</v>
      </c>
      <c r="M15" s="628">
        <v>8774.2980000000007</v>
      </c>
      <c r="N15" s="628">
        <v>2311.0540000000001</v>
      </c>
      <c r="O15" s="686">
        <v>3.7966650714349384</v>
      </c>
      <c r="Q15" s="627" t="s">
        <v>215</v>
      </c>
      <c r="R15" s="628">
        <v>2124.4839999999999</v>
      </c>
      <c r="S15" s="628">
        <v>528.82299999999998</v>
      </c>
      <c r="T15" s="688">
        <v>4.0173819973790854</v>
      </c>
    </row>
    <row r="16" spans="2:25" ht="15.75">
      <c r="B16" s="122"/>
      <c r="C16" s="122"/>
      <c r="D16" s="122"/>
      <c r="E16" s="122"/>
      <c r="F16" s="700"/>
      <c r="L16" s="627" t="s">
        <v>210</v>
      </c>
      <c r="M16" s="628">
        <v>8403.3070000000007</v>
      </c>
      <c r="N16" s="628">
        <v>1464.5060000000001</v>
      </c>
      <c r="O16" s="686">
        <v>5.7379805886763187</v>
      </c>
      <c r="Q16" s="627" t="s">
        <v>211</v>
      </c>
      <c r="R16" s="628">
        <v>1963.702</v>
      </c>
      <c r="S16" s="628">
        <v>681.58100000000002</v>
      </c>
      <c r="T16" s="688">
        <v>2.8810985047998696</v>
      </c>
    </row>
    <row r="17" spans="2:20" ht="15.75">
      <c r="B17" s="122"/>
      <c r="C17" s="122"/>
      <c r="D17" s="122"/>
      <c r="E17" s="122"/>
      <c r="L17" s="627" t="s">
        <v>208</v>
      </c>
      <c r="M17" s="628">
        <v>6863.1949999999997</v>
      </c>
      <c r="N17" s="628">
        <v>1879.98</v>
      </c>
      <c r="O17" s="686">
        <v>3.650674475260375</v>
      </c>
      <c r="Q17" s="627" t="s">
        <v>204</v>
      </c>
      <c r="R17" s="628">
        <v>1835.7449999999999</v>
      </c>
      <c r="S17" s="628">
        <v>531.87400000000002</v>
      </c>
      <c r="T17" s="688">
        <v>3.4514659487021357</v>
      </c>
    </row>
    <row r="18" spans="2:20" ht="15.75">
      <c r="L18" s="627" t="s">
        <v>212</v>
      </c>
      <c r="M18" s="628">
        <v>6513.9880000000003</v>
      </c>
      <c r="N18" s="628">
        <v>1935.4929999999999</v>
      </c>
      <c r="O18" s="686">
        <v>3.3655445925146723</v>
      </c>
      <c r="Q18" s="627" t="s">
        <v>205</v>
      </c>
      <c r="R18" s="628">
        <v>1474.723</v>
      </c>
      <c r="S18" s="628">
        <v>843.76300000000003</v>
      </c>
      <c r="T18" s="688">
        <v>1.7477929228942248</v>
      </c>
    </row>
    <row r="19" spans="2:20" ht="15.75">
      <c r="B19" s="122"/>
      <c r="C19" s="122"/>
      <c r="D19" s="122"/>
      <c r="E19" s="122"/>
      <c r="L19" s="627" t="s">
        <v>209</v>
      </c>
      <c r="M19" s="628">
        <v>4350.7070000000003</v>
      </c>
      <c r="N19" s="628">
        <v>1155.55</v>
      </c>
      <c r="O19" s="686">
        <v>3.7650530050625246</v>
      </c>
      <c r="Q19" s="627" t="s">
        <v>216</v>
      </c>
      <c r="R19" s="628">
        <v>1416.309</v>
      </c>
      <c r="S19" s="628">
        <v>526.16300000000001</v>
      </c>
      <c r="T19" s="688">
        <v>2.6917685204014723</v>
      </c>
    </row>
    <row r="20" spans="2:20" ht="15.75">
      <c r="B20" s="122"/>
      <c r="C20" s="122"/>
      <c r="D20" s="122"/>
      <c r="E20" s="122"/>
      <c r="L20" s="627" t="s">
        <v>198</v>
      </c>
      <c r="M20" s="628">
        <v>3558.2269999999999</v>
      </c>
      <c r="N20" s="628">
        <v>794.899</v>
      </c>
      <c r="O20" s="686">
        <v>4.4763259231675976</v>
      </c>
      <c r="Q20" s="627" t="s">
        <v>348</v>
      </c>
      <c r="R20" s="628">
        <v>1404.125</v>
      </c>
      <c r="S20" s="628">
        <v>331.274</v>
      </c>
      <c r="T20" s="688">
        <v>4.2385608288003285</v>
      </c>
    </row>
    <row r="21" spans="2:20" ht="16.5" thickBot="1">
      <c r="B21" s="122"/>
      <c r="C21" s="122"/>
      <c r="D21" s="122"/>
      <c r="E21" s="122"/>
      <c r="L21" s="627" t="s">
        <v>202</v>
      </c>
      <c r="M21" s="628">
        <v>3473.0129999999999</v>
      </c>
      <c r="N21" s="628">
        <v>1275.54</v>
      </c>
      <c r="O21" s="686">
        <v>2.7227785878921869</v>
      </c>
      <c r="Q21" s="627" t="s">
        <v>208</v>
      </c>
      <c r="R21" s="628">
        <v>1053.549</v>
      </c>
      <c r="S21" s="628">
        <v>268.58300000000003</v>
      </c>
      <c r="T21" s="688">
        <v>3.922619823294847</v>
      </c>
    </row>
    <row r="22" spans="2:20" ht="16.5" thickBot="1">
      <c r="B22" s="122"/>
      <c r="C22" s="122"/>
      <c r="D22" s="122"/>
      <c r="E22" s="122"/>
      <c r="F22" s="122"/>
      <c r="G22" s="122"/>
      <c r="H22" s="122"/>
      <c r="I22" s="1049"/>
      <c r="L22" s="1047" t="s">
        <v>328</v>
      </c>
      <c r="M22" s="631">
        <v>306549.00300000003</v>
      </c>
      <c r="N22" s="631">
        <v>80769.168000000005</v>
      </c>
      <c r="O22" s="1048">
        <v>3.7953715581173251</v>
      </c>
      <c r="Q22" s="627" t="s">
        <v>214</v>
      </c>
      <c r="R22" s="628">
        <v>1018.336</v>
      </c>
      <c r="S22" s="628">
        <v>343.90300000000002</v>
      </c>
      <c r="T22" s="688">
        <v>2.961114035062212</v>
      </c>
    </row>
    <row r="23" spans="2:20" ht="16.5" thickBot="1">
      <c r="B23" s="122"/>
      <c r="C23" s="122"/>
      <c r="D23" s="122"/>
      <c r="E23" s="122"/>
      <c r="F23" s="122"/>
      <c r="G23" s="122"/>
      <c r="H23" s="122"/>
      <c r="I23" s="1049"/>
      <c r="L23" s="122"/>
      <c r="M23" s="122"/>
      <c r="N23" s="122"/>
      <c r="O23" s="122"/>
      <c r="Q23" s="1047" t="s">
        <v>328</v>
      </c>
      <c r="R23" s="631">
        <v>87419.622000000003</v>
      </c>
      <c r="S23" s="631">
        <v>23993.739000000001</v>
      </c>
      <c r="T23" s="784">
        <v>3.6434347310354589</v>
      </c>
    </row>
    <row r="24" spans="2:20">
      <c r="F24" s="122"/>
      <c r="G24" s="122"/>
      <c r="H24" s="122"/>
      <c r="I24" s="1049"/>
      <c r="L24" s="122"/>
      <c r="M24" s="122"/>
      <c r="N24" s="122"/>
      <c r="O24" s="122"/>
      <c r="Q24" s="122"/>
      <c r="R24" s="122"/>
      <c r="S24" s="122"/>
      <c r="T24" s="122"/>
    </row>
    <row r="25" spans="2:20">
      <c r="B25" s="122"/>
      <c r="C25" s="122"/>
      <c r="D25" s="122"/>
      <c r="E25" s="122"/>
      <c r="F25" s="122"/>
      <c r="G25" s="122"/>
      <c r="H25" s="122"/>
      <c r="I25" s="1049"/>
      <c r="J25" s="122"/>
      <c r="L25" s="122"/>
      <c r="M25" s="122"/>
      <c r="N25" s="122"/>
      <c r="O25" s="122"/>
      <c r="Q25" s="122"/>
      <c r="R25" s="122"/>
      <c r="S25" s="122"/>
      <c r="T25" s="122"/>
    </row>
    <row r="26" spans="2:20">
      <c r="B26" s="122"/>
      <c r="C26" s="122"/>
      <c r="D26" s="122"/>
      <c r="E26" s="122"/>
      <c r="F26" s="122"/>
      <c r="G26" s="122"/>
      <c r="H26" s="122"/>
      <c r="I26" s="1049"/>
      <c r="J26" s="122"/>
      <c r="K26" s="122"/>
      <c r="L26" s="122"/>
      <c r="M26" s="122"/>
      <c r="N26" s="122"/>
      <c r="O26" s="122"/>
      <c r="Q26" s="122"/>
      <c r="R26" s="122"/>
      <c r="S26" s="122"/>
      <c r="T26" s="122"/>
    </row>
    <row r="27" spans="2:20">
      <c r="B27" s="122"/>
      <c r="C27" s="122"/>
      <c r="D27" s="122"/>
      <c r="E27" s="122"/>
      <c r="F27" s="122"/>
      <c r="G27" s="122"/>
      <c r="H27" s="122"/>
      <c r="I27" s="122"/>
      <c r="J27" s="122"/>
      <c r="K27" s="122"/>
      <c r="L27" s="122"/>
      <c r="M27" s="122"/>
      <c r="N27" s="122"/>
      <c r="O27" s="122"/>
      <c r="Q27" s="122"/>
      <c r="R27" s="122"/>
      <c r="S27" s="122"/>
      <c r="T27" s="122"/>
    </row>
    <row r="28" spans="2:20">
      <c r="B28" s="122"/>
      <c r="C28" s="122"/>
      <c r="D28" s="122"/>
      <c r="E28" s="122"/>
      <c r="F28" s="122"/>
      <c r="G28" s="122"/>
      <c r="H28" s="122"/>
      <c r="I28" s="122"/>
      <c r="J28" s="122"/>
      <c r="K28" s="122"/>
      <c r="L28" s="122"/>
      <c r="M28" s="122"/>
      <c r="N28" s="122"/>
      <c r="O28" s="122"/>
      <c r="Q28" s="122"/>
      <c r="R28" s="122"/>
      <c r="S28" s="122"/>
      <c r="T28" s="122"/>
    </row>
    <row r="29" spans="2:20">
      <c r="B29" s="122"/>
      <c r="C29" s="122"/>
      <c r="D29" s="122"/>
      <c r="E29" s="122"/>
      <c r="F29" s="122"/>
      <c r="G29" s="122"/>
      <c r="H29" s="122"/>
      <c r="I29" s="122"/>
      <c r="J29" s="122"/>
      <c r="K29" s="122"/>
      <c r="L29" s="122"/>
      <c r="M29" s="122"/>
      <c r="N29" s="122"/>
      <c r="O29" s="122"/>
      <c r="Q29" s="122"/>
      <c r="R29" s="122"/>
      <c r="S29" s="122"/>
      <c r="T29" s="122"/>
    </row>
    <row r="30" spans="2:20">
      <c r="B30" s="122"/>
      <c r="C30" s="122"/>
      <c r="D30" s="122"/>
      <c r="E30" s="122"/>
      <c r="F30" s="122"/>
      <c r="G30" s="122"/>
      <c r="H30" s="122"/>
      <c r="I30" s="122"/>
      <c r="J30" s="122"/>
      <c r="K30" s="122"/>
      <c r="L30" s="122"/>
      <c r="M30" s="122"/>
      <c r="N30" s="122"/>
      <c r="O30" s="122"/>
      <c r="Q30" s="122"/>
      <c r="R30" s="122"/>
      <c r="S30" s="122"/>
      <c r="T30" s="122"/>
    </row>
    <row r="31" spans="2:20">
      <c r="B31" s="122"/>
      <c r="C31" s="122"/>
      <c r="D31" s="122"/>
      <c r="E31" s="122"/>
      <c r="F31" s="122"/>
      <c r="G31" s="122"/>
      <c r="H31" s="122"/>
      <c r="I31" s="122"/>
      <c r="J31" s="122"/>
      <c r="K31" s="122"/>
      <c r="L31" s="122"/>
      <c r="M31" s="122"/>
      <c r="N31" s="122"/>
      <c r="O31" s="122"/>
      <c r="Q31" s="122"/>
      <c r="R31" s="122"/>
      <c r="S31" s="122"/>
      <c r="T31" s="122"/>
    </row>
    <row r="32" spans="2:20">
      <c r="B32" s="122"/>
      <c r="C32" s="122"/>
      <c r="D32" s="122"/>
      <c r="E32" s="122"/>
      <c r="F32" s="122"/>
      <c r="G32" s="122"/>
      <c r="H32" s="122"/>
      <c r="I32" s="122"/>
      <c r="J32" s="122"/>
      <c r="K32" s="122"/>
      <c r="L32" s="122"/>
      <c r="M32" s="122"/>
      <c r="N32" s="122"/>
      <c r="O32" s="122"/>
      <c r="Q32" s="122"/>
      <c r="R32" s="122"/>
      <c r="S32" s="122"/>
      <c r="T32" s="122"/>
    </row>
    <row r="33" spans="2:20">
      <c r="B33" s="122"/>
      <c r="C33" s="122"/>
      <c r="D33" s="122"/>
      <c r="E33" s="122"/>
      <c r="F33" s="122"/>
      <c r="G33" s="122"/>
      <c r="H33" s="122"/>
      <c r="I33" s="122"/>
      <c r="J33" s="122"/>
      <c r="K33" s="122"/>
      <c r="L33" s="122"/>
      <c r="M33" s="122"/>
      <c r="N33" s="122"/>
      <c r="O33" s="122"/>
      <c r="Q33" s="122"/>
      <c r="R33" s="122"/>
      <c r="S33" s="122"/>
      <c r="T33" s="122"/>
    </row>
    <row r="34" spans="2:20">
      <c r="B34" s="122"/>
      <c r="C34" s="122"/>
      <c r="D34" s="122"/>
      <c r="E34" s="122"/>
      <c r="F34" s="122"/>
      <c r="G34" s="122"/>
      <c r="H34" s="122"/>
      <c r="I34" s="122"/>
      <c r="J34" s="122"/>
      <c r="K34" s="122"/>
      <c r="L34" s="122"/>
      <c r="M34" s="122"/>
      <c r="N34" s="122"/>
      <c r="O34" s="122"/>
      <c r="Q34" s="122"/>
      <c r="R34" s="122"/>
      <c r="S34" s="122"/>
      <c r="T34" s="122"/>
    </row>
    <row r="35" spans="2:20">
      <c r="B35" s="122"/>
      <c r="C35" s="122"/>
      <c r="D35" s="122"/>
      <c r="E35" s="122"/>
      <c r="F35" s="122"/>
      <c r="G35" s="122"/>
      <c r="H35" s="122"/>
      <c r="I35" s="122"/>
      <c r="J35" s="122"/>
      <c r="K35" s="122"/>
      <c r="L35" s="122"/>
      <c r="M35" s="122"/>
      <c r="N35" s="122"/>
      <c r="O35" s="122"/>
      <c r="Q35" s="122"/>
      <c r="R35" s="122"/>
      <c r="S35" s="122"/>
      <c r="T35" s="122"/>
    </row>
    <row r="36" spans="2:20">
      <c r="B36" s="122"/>
      <c r="C36" s="122"/>
      <c r="D36" s="122"/>
      <c r="E36" s="122"/>
      <c r="F36" s="122"/>
      <c r="G36" s="122"/>
      <c r="H36" s="122"/>
      <c r="I36" s="122"/>
      <c r="J36" s="122"/>
      <c r="K36" s="122"/>
      <c r="L36" s="122"/>
      <c r="M36" s="122"/>
      <c r="N36" s="122"/>
      <c r="O36" s="122"/>
      <c r="Q36" s="122"/>
      <c r="R36" s="122"/>
      <c r="S36" s="122"/>
      <c r="T36" s="122"/>
    </row>
    <row r="37" spans="2:20" ht="17.25" customHeight="1">
      <c r="B37" s="122"/>
      <c r="C37" s="122"/>
      <c r="D37" s="122"/>
      <c r="E37" s="122"/>
      <c r="F37" s="122"/>
      <c r="G37" s="122"/>
      <c r="H37" s="122"/>
      <c r="I37" s="122"/>
      <c r="J37" s="122"/>
      <c r="K37" s="122"/>
      <c r="L37" s="122"/>
      <c r="M37" s="122"/>
      <c r="N37" s="122"/>
      <c r="O37" s="122"/>
      <c r="Q37" s="122"/>
      <c r="R37" s="122"/>
      <c r="S37" s="122"/>
      <c r="T37" s="122"/>
    </row>
    <row r="38" spans="2:20">
      <c r="B38" s="122"/>
      <c r="C38" s="122"/>
      <c r="D38" s="122"/>
      <c r="E38" s="122"/>
      <c r="F38" s="122"/>
      <c r="G38" s="122"/>
      <c r="H38" s="122"/>
      <c r="I38" s="122"/>
      <c r="J38" s="122"/>
      <c r="K38" s="122"/>
      <c r="L38" s="122"/>
      <c r="M38" s="122"/>
      <c r="N38" s="122"/>
      <c r="O38" s="122"/>
      <c r="Q38" s="122"/>
      <c r="R38" s="122"/>
      <c r="S38" s="122"/>
      <c r="T38" s="122"/>
    </row>
    <row r="39" spans="2:20">
      <c r="B39" s="122"/>
      <c r="C39" s="122"/>
      <c r="D39" s="122"/>
      <c r="E39" s="122"/>
      <c r="F39" s="122"/>
      <c r="G39" s="122"/>
      <c r="H39" s="122"/>
      <c r="I39" s="122"/>
      <c r="J39" s="122"/>
      <c r="K39" s="122"/>
      <c r="L39" s="122"/>
      <c r="M39" s="122"/>
      <c r="N39" s="122"/>
      <c r="O39" s="122"/>
      <c r="Q39" s="122"/>
      <c r="R39" s="122"/>
      <c r="S39" s="122"/>
      <c r="T39" s="122"/>
    </row>
    <row r="40" spans="2:20">
      <c r="B40" s="122"/>
      <c r="C40" s="122"/>
      <c r="D40" s="122"/>
      <c r="E40" s="122"/>
      <c r="F40" s="122"/>
      <c r="G40" s="122"/>
      <c r="H40" s="122"/>
      <c r="I40" s="122"/>
      <c r="J40" s="122"/>
      <c r="K40" s="122"/>
      <c r="L40" s="122"/>
      <c r="M40" s="122"/>
      <c r="N40" s="122"/>
      <c r="O40" s="122"/>
      <c r="Q40" s="122"/>
      <c r="R40" s="122"/>
      <c r="S40" s="122"/>
      <c r="T40" s="122"/>
    </row>
    <row r="41" spans="2:20">
      <c r="B41" s="122"/>
      <c r="C41" s="122"/>
      <c r="D41" s="122"/>
      <c r="E41" s="122"/>
      <c r="F41" s="122"/>
      <c r="G41" s="122"/>
      <c r="H41" s="122"/>
      <c r="I41" s="122"/>
      <c r="J41" s="122"/>
      <c r="K41" s="122"/>
      <c r="L41" s="122"/>
      <c r="M41" s="122"/>
      <c r="N41" s="122"/>
      <c r="O41" s="122"/>
      <c r="Q41" s="122"/>
      <c r="R41" s="122"/>
      <c r="S41" s="122"/>
      <c r="T41" s="122"/>
    </row>
    <row r="42" spans="2:20" ht="14.25" customHeight="1">
      <c r="B42" s="122"/>
      <c r="C42" s="122"/>
      <c r="D42" s="122"/>
      <c r="E42" s="122"/>
      <c r="F42" s="122"/>
      <c r="G42" s="122"/>
      <c r="H42" s="122"/>
      <c r="I42" s="122"/>
      <c r="J42" s="122"/>
      <c r="K42" s="122"/>
      <c r="L42" s="122"/>
      <c r="M42" s="122"/>
      <c r="N42" s="122"/>
      <c r="O42" s="122"/>
      <c r="Q42" s="122"/>
      <c r="R42" s="122"/>
      <c r="S42" s="122"/>
      <c r="T42" s="122"/>
    </row>
    <row r="43" spans="2:20">
      <c r="B43" s="122"/>
      <c r="C43" s="122"/>
      <c r="D43" s="122"/>
      <c r="E43" s="122"/>
      <c r="F43" s="122"/>
      <c r="G43" s="122"/>
      <c r="H43" s="122"/>
      <c r="I43" s="122"/>
      <c r="J43" s="122"/>
      <c r="K43" s="122"/>
      <c r="L43" s="122"/>
      <c r="M43" s="122"/>
      <c r="N43" s="122"/>
      <c r="O43" s="122"/>
      <c r="Q43" s="122"/>
      <c r="R43" s="122"/>
      <c r="S43" s="122"/>
      <c r="T43" s="122"/>
    </row>
    <row r="44" spans="2:20">
      <c r="B44" s="122"/>
      <c r="C44" s="122"/>
      <c r="D44" s="122"/>
      <c r="E44" s="122"/>
      <c r="F44" s="122"/>
      <c r="G44" s="122"/>
      <c r="H44" s="122"/>
      <c r="I44" s="122"/>
      <c r="J44" s="122"/>
      <c r="K44" s="122"/>
      <c r="L44" s="122"/>
      <c r="Q44" s="122"/>
      <c r="R44" s="122"/>
      <c r="S44" s="122"/>
      <c r="T44" s="122"/>
    </row>
    <row r="45" spans="2:20">
      <c r="B45" s="122"/>
      <c r="C45" s="122"/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Q45" s="122"/>
      <c r="R45" s="122"/>
      <c r="S45" s="122"/>
      <c r="T45" s="122"/>
    </row>
    <row r="46" spans="2:20">
      <c r="B46" s="122"/>
      <c r="C46" s="122"/>
      <c r="D46" s="122"/>
      <c r="E46" s="122"/>
      <c r="F46" s="122"/>
      <c r="G46" s="122"/>
      <c r="H46" s="122"/>
      <c r="I46" s="122"/>
      <c r="J46" s="122"/>
      <c r="K46" s="122"/>
      <c r="L46" s="122"/>
      <c r="M46" s="122"/>
      <c r="N46" s="122"/>
      <c r="O46" s="122"/>
      <c r="Q46" s="122"/>
      <c r="R46" s="122"/>
      <c r="S46" s="122"/>
      <c r="T46" s="122"/>
    </row>
    <row r="47" spans="2:20">
      <c r="B47" s="122"/>
      <c r="C47" s="122"/>
      <c r="D47" s="122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Q47" s="122"/>
      <c r="R47" s="122"/>
      <c r="S47" s="122"/>
      <c r="T47" s="122"/>
    </row>
    <row r="48" spans="2:20" ht="14.25" customHeight="1">
      <c r="B48" s="122"/>
      <c r="C48" s="122"/>
      <c r="D48" s="122"/>
      <c r="E48" s="122"/>
      <c r="F48" s="122"/>
      <c r="G48" s="122"/>
      <c r="H48" s="122"/>
      <c r="I48" s="122"/>
      <c r="J48" s="122"/>
      <c r="K48" s="122"/>
      <c r="L48" s="122"/>
      <c r="Q48" s="122"/>
      <c r="R48" s="122"/>
      <c r="S48" s="122"/>
      <c r="T48" s="122"/>
    </row>
    <row r="49" spans="2:20">
      <c r="B49" s="122"/>
      <c r="C49" s="122"/>
      <c r="D49" s="122"/>
      <c r="E49" s="122"/>
      <c r="F49" s="122"/>
      <c r="G49" s="122"/>
      <c r="H49" s="122"/>
      <c r="I49" s="122"/>
      <c r="J49" s="122"/>
      <c r="K49" s="122"/>
      <c r="L49" s="122"/>
      <c r="Q49" s="122"/>
      <c r="R49" s="122"/>
      <c r="S49" s="122"/>
      <c r="T49" s="122"/>
    </row>
    <row r="50" spans="2:20">
      <c r="B50" s="122"/>
      <c r="C50" s="122"/>
      <c r="D50" s="122"/>
      <c r="E50" s="122"/>
      <c r="F50" s="122"/>
      <c r="G50" s="122"/>
      <c r="H50" s="122"/>
      <c r="I50" s="122"/>
      <c r="J50" s="122"/>
      <c r="K50" s="122"/>
      <c r="L50" s="122"/>
      <c r="Q50" s="122"/>
      <c r="R50" s="122"/>
      <c r="S50" s="122"/>
      <c r="T50" s="122"/>
    </row>
    <row r="51" spans="2:20">
      <c r="B51" s="122"/>
      <c r="C51" s="122"/>
      <c r="D51" s="122"/>
      <c r="E51" s="122"/>
      <c r="F51" s="122"/>
      <c r="G51" s="122"/>
      <c r="H51" s="122"/>
      <c r="I51" s="122"/>
      <c r="J51" s="122"/>
      <c r="K51" s="122"/>
      <c r="L51" s="122"/>
      <c r="Q51" s="122"/>
      <c r="R51" s="122"/>
      <c r="S51" s="122"/>
      <c r="T51" s="122"/>
    </row>
    <row r="52" spans="2:20">
      <c r="B52" s="122"/>
      <c r="C52" s="122"/>
      <c r="D52" s="122"/>
      <c r="E52" s="122"/>
      <c r="F52" s="122"/>
      <c r="G52" s="122"/>
      <c r="H52" s="122"/>
      <c r="I52" s="122"/>
      <c r="J52" s="122"/>
      <c r="K52" s="122"/>
      <c r="L52" s="122"/>
      <c r="Q52" s="122"/>
      <c r="R52" s="122"/>
      <c r="S52" s="122"/>
      <c r="T52" s="122"/>
    </row>
    <row r="53" spans="2:20">
      <c r="B53" s="122"/>
      <c r="C53" s="122"/>
      <c r="D53" s="122"/>
      <c r="E53" s="122"/>
      <c r="F53" s="122"/>
      <c r="G53" s="122"/>
      <c r="H53" s="122"/>
      <c r="I53" s="122"/>
      <c r="J53" s="122"/>
      <c r="K53" s="122"/>
      <c r="L53" s="122"/>
      <c r="Q53" s="122"/>
      <c r="R53" s="122"/>
      <c r="S53" s="122"/>
      <c r="T53" s="122"/>
    </row>
    <row r="54" spans="2:20">
      <c r="B54" s="122"/>
      <c r="C54" s="122"/>
      <c r="D54" s="122"/>
      <c r="E54" s="122"/>
      <c r="F54" s="122"/>
      <c r="G54" s="122"/>
      <c r="H54" s="122"/>
      <c r="I54" s="122"/>
      <c r="J54" s="122"/>
      <c r="K54" s="122"/>
      <c r="L54" s="122"/>
      <c r="Q54" s="122"/>
      <c r="R54" s="122"/>
      <c r="S54" s="122"/>
      <c r="T54" s="122"/>
    </row>
    <row r="55" spans="2:20">
      <c r="B55" s="122"/>
      <c r="C55" s="122"/>
      <c r="D55" s="122"/>
      <c r="E55" s="122"/>
      <c r="F55" s="122"/>
      <c r="G55" s="122"/>
      <c r="H55" s="122"/>
      <c r="I55" s="122"/>
      <c r="J55" s="122"/>
      <c r="K55" s="122"/>
      <c r="L55" s="122"/>
      <c r="Q55" s="122"/>
      <c r="R55" s="122"/>
      <c r="S55" s="122"/>
      <c r="T55" s="122"/>
    </row>
    <row r="56" spans="2:20">
      <c r="B56" s="122"/>
      <c r="C56" s="122"/>
      <c r="D56" s="122"/>
      <c r="E56" s="122"/>
      <c r="F56" s="122"/>
      <c r="G56" s="122"/>
      <c r="H56" s="122"/>
      <c r="I56" s="122"/>
      <c r="J56" s="122"/>
      <c r="K56" s="122"/>
      <c r="L56" s="122"/>
      <c r="Q56" s="122"/>
      <c r="R56" s="122"/>
      <c r="S56" s="122"/>
      <c r="T56" s="122"/>
    </row>
    <row r="57" spans="2:20">
      <c r="B57" s="122"/>
      <c r="C57" s="122"/>
      <c r="D57" s="122"/>
      <c r="E57" s="122"/>
      <c r="F57" s="122"/>
      <c r="G57" s="122"/>
      <c r="H57" s="122"/>
      <c r="I57" s="122"/>
      <c r="J57" s="122"/>
      <c r="K57" s="122"/>
      <c r="L57" s="122"/>
      <c r="Q57" s="122"/>
      <c r="R57" s="122"/>
      <c r="S57" s="122"/>
      <c r="T57" s="122"/>
    </row>
    <row r="58" spans="2:20">
      <c r="B58" s="122"/>
      <c r="C58" s="122"/>
      <c r="D58" s="122"/>
      <c r="E58" s="122"/>
      <c r="F58" s="122"/>
      <c r="G58" s="122"/>
      <c r="H58" s="122"/>
      <c r="I58" s="122"/>
      <c r="J58" s="122"/>
      <c r="K58" s="122"/>
      <c r="L58" s="122"/>
      <c r="Q58" s="122"/>
      <c r="R58" s="122"/>
      <c r="S58" s="122"/>
      <c r="T58" s="122"/>
    </row>
    <row r="59" spans="2:20">
      <c r="B59" s="122"/>
      <c r="C59" s="122"/>
      <c r="D59" s="122"/>
      <c r="E59" s="122"/>
      <c r="F59" s="122"/>
      <c r="G59" s="122"/>
      <c r="H59" s="122"/>
      <c r="I59" s="122"/>
      <c r="J59" s="122"/>
      <c r="K59" s="122"/>
      <c r="L59" s="122"/>
      <c r="Q59" s="122"/>
      <c r="R59" s="122"/>
      <c r="S59" s="122"/>
      <c r="T59" s="122"/>
    </row>
    <row r="60" spans="2:20">
      <c r="B60" s="122"/>
      <c r="C60" s="122"/>
      <c r="D60" s="122"/>
      <c r="E60" s="122"/>
      <c r="F60" s="122"/>
      <c r="G60" s="122"/>
      <c r="H60" s="122"/>
      <c r="I60" s="122"/>
      <c r="J60" s="122"/>
      <c r="K60" s="122"/>
      <c r="L60" s="122"/>
      <c r="Q60" s="122"/>
      <c r="R60" s="122"/>
      <c r="S60" s="122"/>
      <c r="T60" s="122"/>
    </row>
    <row r="61" spans="2:20">
      <c r="B61" s="122"/>
      <c r="C61" s="122"/>
      <c r="D61" s="122"/>
      <c r="E61" s="122"/>
      <c r="F61" s="122"/>
      <c r="G61" s="122"/>
      <c r="H61" s="122"/>
      <c r="I61" s="122"/>
      <c r="J61" s="122"/>
      <c r="K61" s="122"/>
      <c r="L61" s="122"/>
      <c r="Q61" s="122"/>
      <c r="R61" s="122"/>
      <c r="S61" s="122"/>
      <c r="T61" s="122"/>
    </row>
    <row r="62" spans="2:20">
      <c r="B62" s="122"/>
      <c r="C62" s="122"/>
      <c r="D62" s="122"/>
      <c r="E62" s="122"/>
      <c r="F62" s="122"/>
      <c r="G62" s="122"/>
      <c r="H62" s="122"/>
      <c r="I62" s="122"/>
      <c r="J62" s="122"/>
      <c r="K62" s="122"/>
      <c r="L62" s="122"/>
      <c r="Q62" s="122"/>
      <c r="R62" s="122"/>
      <c r="S62" s="122"/>
      <c r="T62" s="122"/>
    </row>
    <row r="63" spans="2:20">
      <c r="B63" s="122"/>
      <c r="C63" s="122"/>
      <c r="D63" s="122"/>
      <c r="E63" s="122"/>
      <c r="F63" s="122"/>
      <c r="G63" s="122"/>
      <c r="H63" s="122"/>
      <c r="I63" s="122"/>
      <c r="J63" s="122"/>
      <c r="K63" s="122"/>
      <c r="L63" s="122"/>
      <c r="Q63" s="122"/>
      <c r="R63" s="122"/>
      <c r="S63" s="122"/>
      <c r="T63" s="122"/>
    </row>
    <row r="64" spans="2:20">
      <c r="B64" s="122"/>
      <c r="C64" s="122"/>
      <c r="D64" s="122"/>
      <c r="E64" s="122"/>
      <c r="F64" s="122"/>
      <c r="G64" s="122"/>
      <c r="H64" s="122"/>
      <c r="I64" s="122"/>
      <c r="J64" s="122"/>
      <c r="K64" s="122"/>
      <c r="L64" s="122"/>
    </row>
    <row r="65" spans="2:20">
      <c r="B65" s="122"/>
      <c r="C65" s="122"/>
      <c r="D65" s="122"/>
      <c r="E65" s="122"/>
      <c r="F65" s="122"/>
      <c r="G65" s="122"/>
      <c r="H65" s="122"/>
      <c r="I65" s="122"/>
      <c r="J65" s="122"/>
      <c r="K65" s="122"/>
      <c r="L65" s="122"/>
      <c r="Q65" s="122"/>
      <c r="R65" s="122"/>
      <c r="S65" s="122"/>
      <c r="T65" s="122"/>
    </row>
    <row r="66" spans="2:20">
      <c r="B66" s="122"/>
      <c r="C66" s="122"/>
      <c r="D66" s="122"/>
      <c r="E66" s="122"/>
      <c r="F66" s="122"/>
      <c r="G66" s="122"/>
      <c r="H66" s="122"/>
      <c r="I66" s="122"/>
      <c r="J66" s="122"/>
      <c r="K66" s="122"/>
      <c r="L66" s="122"/>
      <c r="Q66" s="122"/>
      <c r="R66" s="122"/>
      <c r="S66" s="122"/>
      <c r="T66" s="122"/>
    </row>
    <row r="67" spans="2:20">
      <c r="B67" s="122"/>
      <c r="C67" s="122"/>
      <c r="D67" s="122"/>
      <c r="E67" s="122"/>
      <c r="F67" s="122"/>
      <c r="G67" s="122"/>
      <c r="H67" s="122"/>
      <c r="I67" s="122"/>
      <c r="J67" s="122"/>
      <c r="K67" s="122"/>
      <c r="L67" s="122"/>
      <c r="Q67" s="122"/>
      <c r="R67" s="122"/>
      <c r="S67" s="122"/>
      <c r="T67" s="122"/>
    </row>
    <row r="68" spans="2:20">
      <c r="B68" s="122"/>
      <c r="C68" s="122"/>
      <c r="D68" s="122"/>
      <c r="E68" s="122"/>
      <c r="F68" s="122"/>
      <c r="G68" s="122"/>
      <c r="H68" s="122"/>
      <c r="I68" s="122"/>
      <c r="J68" s="122"/>
      <c r="K68" s="122"/>
      <c r="L68" s="122"/>
      <c r="Q68" s="122"/>
      <c r="R68" s="122"/>
      <c r="S68" s="122"/>
      <c r="T68" s="122"/>
    </row>
    <row r="69" spans="2:20">
      <c r="B69" s="122"/>
      <c r="C69" s="122"/>
      <c r="D69" s="122"/>
      <c r="E69" s="122"/>
      <c r="F69" s="122"/>
      <c r="G69" s="122"/>
      <c r="H69" s="122"/>
      <c r="I69" s="122"/>
      <c r="J69" s="122"/>
      <c r="K69" s="122"/>
      <c r="L69" s="122"/>
      <c r="Q69" s="122"/>
      <c r="R69" s="122"/>
      <c r="S69" s="122"/>
      <c r="T69" s="122"/>
    </row>
    <row r="70" spans="2:20">
      <c r="B70" s="122"/>
      <c r="C70" s="122"/>
      <c r="D70" s="122"/>
      <c r="E70" s="122"/>
      <c r="F70" s="122"/>
      <c r="G70" s="122"/>
      <c r="H70" s="122"/>
      <c r="I70" s="122"/>
      <c r="J70" s="122"/>
      <c r="K70" s="122"/>
      <c r="L70" s="122"/>
      <c r="Q70" s="122"/>
      <c r="R70" s="122"/>
      <c r="S70" s="122"/>
      <c r="T70" s="122"/>
    </row>
    <row r="71" spans="2:20">
      <c r="B71" s="122"/>
      <c r="C71" s="122"/>
      <c r="D71" s="122"/>
      <c r="E71" s="122"/>
      <c r="F71" s="122"/>
      <c r="G71" s="122"/>
      <c r="H71" s="122"/>
      <c r="I71" s="122"/>
      <c r="J71" s="122"/>
      <c r="K71" s="122"/>
      <c r="L71" s="122"/>
    </row>
    <row r="72" spans="2:20">
      <c r="B72" s="122"/>
      <c r="C72" s="122"/>
      <c r="D72" s="122"/>
      <c r="E72" s="122"/>
      <c r="F72" s="122"/>
      <c r="G72" s="122"/>
      <c r="H72" s="122"/>
      <c r="I72" s="122"/>
      <c r="J72" s="122"/>
      <c r="K72" s="122"/>
      <c r="L72" s="122"/>
    </row>
    <row r="73" spans="2:20">
      <c r="B73" s="122"/>
      <c r="C73" s="122"/>
      <c r="D73" s="122"/>
      <c r="E73" s="122"/>
      <c r="F73" s="122"/>
      <c r="G73" s="122"/>
      <c r="H73" s="122"/>
      <c r="I73" s="122"/>
      <c r="J73" s="122"/>
      <c r="K73" s="122"/>
      <c r="L73" s="122"/>
    </row>
    <row r="74" spans="2:20">
      <c r="B74" s="122"/>
      <c r="C74" s="122"/>
      <c r="D74" s="122"/>
      <c r="E74" s="122"/>
      <c r="F74" s="122"/>
      <c r="G74" s="122"/>
      <c r="H74" s="122"/>
      <c r="I74" s="122"/>
      <c r="J74" s="122"/>
      <c r="K74" s="122"/>
      <c r="L74" s="122"/>
    </row>
    <row r="75" spans="2:20">
      <c r="B75" s="122"/>
      <c r="C75" s="122"/>
      <c r="D75" s="122"/>
      <c r="E75" s="122"/>
      <c r="F75" s="122"/>
      <c r="G75" s="122"/>
      <c r="H75" s="122"/>
      <c r="I75" s="122"/>
      <c r="J75" s="122"/>
      <c r="K75" s="122"/>
      <c r="L75" s="122"/>
    </row>
    <row r="76" spans="2:20">
      <c r="B76" s="122"/>
      <c r="C76" s="122"/>
      <c r="D76" s="122"/>
      <c r="E76" s="122"/>
      <c r="F76" s="122"/>
      <c r="G76" s="122"/>
      <c r="H76" s="122"/>
      <c r="I76" s="122"/>
      <c r="J76" s="122"/>
      <c r="K76" s="122"/>
      <c r="L76" s="122"/>
    </row>
    <row r="77" spans="2:20">
      <c r="B77" s="122"/>
      <c r="C77" s="122"/>
      <c r="D77" s="122"/>
      <c r="E77" s="122"/>
      <c r="F77" s="122"/>
      <c r="G77" s="122"/>
      <c r="H77" s="122"/>
      <c r="I77" s="122"/>
      <c r="J77" s="122"/>
      <c r="K77" s="122"/>
      <c r="L77" s="122"/>
    </row>
    <row r="78" spans="2:20">
      <c r="B78" s="122"/>
      <c r="C78" s="122"/>
      <c r="D78" s="122"/>
      <c r="E78" s="122"/>
      <c r="F78" s="122"/>
      <c r="G78" s="122"/>
      <c r="H78" s="122"/>
      <c r="I78" s="122"/>
      <c r="J78" s="122"/>
      <c r="K78" s="122"/>
      <c r="L78" s="122"/>
    </row>
    <row r="79" spans="2:20">
      <c r="B79" s="122"/>
      <c r="C79" s="122"/>
      <c r="D79" s="122"/>
      <c r="E79" s="122"/>
      <c r="F79" s="122"/>
      <c r="G79" s="122"/>
      <c r="H79" s="122"/>
      <c r="I79" s="122"/>
      <c r="J79" s="122"/>
      <c r="K79" s="122"/>
      <c r="L79" s="122"/>
    </row>
    <row r="80" spans="2:20">
      <c r="B80" s="122"/>
      <c r="C80" s="122"/>
      <c r="D80" s="122"/>
      <c r="E80" s="122"/>
      <c r="F80" s="122"/>
      <c r="G80" s="122"/>
      <c r="H80" s="122"/>
      <c r="I80" s="122"/>
      <c r="J80" s="122"/>
      <c r="K80" s="122"/>
      <c r="L80" s="122"/>
    </row>
    <row r="81" spans="2:12">
      <c r="B81" s="122"/>
      <c r="C81" s="122"/>
      <c r="D81" s="122"/>
      <c r="E81" s="122"/>
      <c r="F81" s="122"/>
      <c r="G81" s="122"/>
      <c r="H81" s="122"/>
      <c r="I81" s="122"/>
      <c r="J81" s="122"/>
      <c r="K81" s="122"/>
      <c r="L81" s="122"/>
    </row>
    <row r="82" spans="2:12">
      <c r="B82" s="122"/>
      <c r="C82" s="122"/>
      <c r="D82" s="122"/>
      <c r="E82" s="122"/>
      <c r="F82" s="122"/>
      <c r="G82" s="122"/>
      <c r="H82" s="122"/>
      <c r="I82" s="122"/>
      <c r="J82" s="122"/>
      <c r="K82" s="122"/>
      <c r="L82" s="122"/>
    </row>
    <row r="83" spans="2:12">
      <c r="B83" s="122"/>
      <c r="C83" s="122"/>
      <c r="D83" s="122"/>
      <c r="E83" s="122"/>
      <c r="F83" s="122"/>
      <c r="G83" s="122"/>
      <c r="H83" s="122"/>
      <c r="I83" s="122"/>
      <c r="J83" s="122"/>
      <c r="K83" s="122"/>
      <c r="L83" s="122"/>
    </row>
    <row r="84" spans="2:12">
      <c r="B84" s="122"/>
      <c r="C84" s="122"/>
      <c r="D84" s="122"/>
      <c r="E84" s="122"/>
      <c r="F84" s="122"/>
      <c r="G84" s="122"/>
      <c r="H84" s="122"/>
      <c r="I84" s="122"/>
      <c r="J84" s="122"/>
      <c r="K84" s="122"/>
      <c r="L84" s="122"/>
    </row>
    <row r="85" spans="2:12">
      <c r="B85" s="122"/>
      <c r="C85" s="122"/>
      <c r="D85" s="122"/>
      <c r="E85" s="122"/>
      <c r="F85" s="122"/>
      <c r="G85" s="122"/>
      <c r="H85" s="122"/>
      <c r="I85" s="122"/>
      <c r="J85" s="122"/>
      <c r="K85" s="122"/>
      <c r="L85" s="122"/>
    </row>
    <row r="86" spans="2:12">
      <c r="B86" s="122"/>
      <c r="C86" s="122"/>
      <c r="D86" s="122"/>
      <c r="E86" s="122"/>
      <c r="F86" s="122"/>
      <c r="G86" s="122"/>
      <c r="H86" s="122"/>
      <c r="I86" s="122"/>
      <c r="J86" s="122"/>
      <c r="K86" s="122"/>
      <c r="L86" s="122"/>
    </row>
    <row r="87" spans="2:12">
      <c r="B87" s="122"/>
      <c r="C87" s="122"/>
      <c r="D87" s="122"/>
      <c r="E87" s="122"/>
      <c r="F87" s="122"/>
      <c r="G87" s="122"/>
      <c r="H87" s="122"/>
      <c r="I87" s="122"/>
      <c r="J87" s="122"/>
      <c r="K87" s="122"/>
      <c r="L87" s="122"/>
    </row>
    <row r="88" spans="2:12">
      <c r="B88" s="122"/>
      <c r="C88" s="122"/>
      <c r="D88" s="122"/>
      <c r="E88" s="122"/>
      <c r="F88" s="122"/>
      <c r="G88" s="122"/>
      <c r="H88" s="122"/>
      <c r="I88" s="122"/>
      <c r="J88" s="122"/>
      <c r="K88" s="122"/>
      <c r="L88" s="122"/>
    </row>
    <row r="89" spans="2:12">
      <c r="B89" s="122"/>
      <c r="C89" s="122"/>
      <c r="D89" s="122"/>
      <c r="E89" s="122"/>
      <c r="F89" s="122"/>
      <c r="G89" s="122"/>
      <c r="H89" s="122"/>
      <c r="I89" s="122"/>
      <c r="J89" s="122"/>
      <c r="K89" s="122"/>
      <c r="L89" s="122"/>
    </row>
    <row r="90" spans="2:12">
      <c r="B90" s="122"/>
      <c r="C90" s="122"/>
      <c r="D90" s="122"/>
      <c r="E90" s="122"/>
      <c r="F90" s="122"/>
      <c r="G90" s="122"/>
      <c r="H90" s="122"/>
      <c r="I90" s="122"/>
      <c r="J90" s="122"/>
      <c r="K90" s="122"/>
      <c r="L90" s="122"/>
    </row>
    <row r="91" spans="2:12">
      <c r="B91" s="122"/>
      <c r="C91" s="122"/>
      <c r="D91" s="122"/>
      <c r="E91" s="122"/>
      <c r="F91" s="122"/>
      <c r="G91" s="122"/>
      <c r="H91" s="122"/>
      <c r="I91" s="122"/>
      <c r="J91" s="122"/>
      <c r="K91" s="122"/>
      <c r="L91" s="122"/>
    </row>
    <row r="92" spans="2:12">
      <c r="B92" s="122"/>
      <c r="C92" s="122"/>
      <c r="D92" s="122"/>
      <c r="E92" s="122"/>
      <c r="F92" s="122"/>
      <c r="G92" s="122"/>
      <c r="H92" s="122"/>
      <c r="I92" s="122"/>
      <c r="J92" s="122"/>
      <c r="K92" s="122"/>
      <c r="L92" s="122"/>
    </row>
    <row r="93" spans="2:12">
      <c r="B93" s="122"/>
      <c r="C93" s="122"/>
      <c r="D93" s="122"/>
      <c r="E93" s="122"/>
      <c r="F93" s="122"/>
      <c r="G93" s="122"/>
      <c r="H93" s="122"/>
      <c r="I93" s="122"/>
      <c r="J93" s="122"/>
      <c r="K93" s="122"/>
      <c r="L93" s="122"/>
    </row>
    <row r="94" spans="2:12">
      <c r="B94" s="122"/>
      <c r="C94" s="122"/>
      <c r="D94" s="122"/>
      <c r="E94" s="122"/>
      <c r="F94" s="122"/>
      <c r="G94" s="122"/>
      <c r="H94" s="122"/>
      <c r="I94" s="122"/>
      <c r="J94" s="122"/>
      <c r="K94" s="122"/>
      <c r="L94" s="122"/>
    </row>
    <row r="95" spans="2:12">
      <c r="B95" s="122"/>
      <c r="C95" s="122"/>
      <c r="D95" s="122"/>
      <c r="E95" s="122"/>
      <c r="F95" s="122"/>
      <c r="G95" s="122"/>
      <c r="H95" s="122"/>
      <c r="I95" s="122"/>
      <c r="J95" s="122"/>
      <c r="K95" s="122"/>
      <c r="L95" s="122"/>
    </row>
    <row r="96" spans="2:12">
      <c r="B96" s="122"/>
      <c r="C96" s="122"/>
      <c r="D96" s="122"/>
      <c r="E96" s="122"/>
      <c r="F96" s="122"/>
      <c r="G96" s="122"/>
      <c r="H96" s="122"/>
      <c r="I96" s="122"/>
      <c r="J96" s="122"/>
      <c r="K96" s="122"/>
      <c r="L96" s="122"/>
    </row>
  </sheetData>
  <mergeCells count="3">
    <mergeCell ref="B2:Y2"/>
    <mergeCell ref="B3:G3"/>
    <mergeCell ref="C5:D5"/>
  </mergeCells>
  <pageMargins left="0.7" right="0.7" top="0.75" bottom="0.75" header="0.3" footer="0.3"/>
  <pageSetup paperSize="9" orientation="landscape" horizontalDpi="4294967295" verticalDpi="4294967295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>
    <tabColor theme="9" tint="0.59999389629810485"/>
  </sheetPr>
  <dimension ref="B1:AB85"/>
  <sheetViews>
    <sheetView zoomScaleNormal="100" workbookViewId="0">
      <selection activeCell="S33" sqref="S33"/>
    </sheetView>
  </sheetViews>
  <sheetFormatPr defaultRowHeight="12.75"/>
  <cols>
    <col min="1" max="1" width="4" style="699" customWidth="1"/>
    <col min="2" max="2" width="16.85546875" style="699" customWidth="1"/>
    <col min="3" max="3" width="12.28515625" style="699" bestFit="1" customWidth="1"/>
    <col min="4" max="4" width="10.140625" style="699" customWidth="1"/>
    <col min="5" max="5" width="9.140625" style="699"/>
    <col min="6" max="6" width="6" style="699" customWidth="1"/>
    <col min="7" max="7" width="16.7109375" style="699" customWidth="1"/>
    <col min="8" max="8" width="11.28515625" style="699" customWidth="1"/>
    <col min="9" max="9" width="10.42578125" style="699" customWidth="1"/>
    <col min="10" max="10" width="9.140625" style="699"/>
    <col min="11" max="11" width="3.5703125" style="699" customWidth="1"/>
    <col min="12" max="12" width="18" style="699" customWidth="1"/>
    <col min="13" max="13" width="11.7109375" style="699" customWidth="1"/>
    <col min="14" max="14" width="12.28515625" style="699" customWidth="1"/>
    <col min="15" max="15" width="10.42578125" style="699" customWidth="1"/>
    <col min="16" max="16" width="3.85546875" style="699" customWidth="1"/>
    <col min="17" max="17" width="31.85546875" style="699" customWidth="1"/>
    <col min="18" max="18" width="11.28515625" style="699" customWidth="1"/>
    <col min="19" max="19" width="10.28515625" style="699" customWidth="1"/>
    <col min="20" max="20" width="10" style="699" customWidth="1"/>
    <col min="21" max="256" width="9.140625" style="699"/>
    <col min="257" max="257" width="4" style="699" customWidth="1"/>
    <col min="258" max="258" width="15.140625" style="699" customWidth="1"/>
    <col min="259" max="259" width="13.85546875" style="699" customWidth="1"/>
    <col min="260" max="260" width="10.140625" style="699" customWidth="1"/>
    <col min="261" max="261" width="9.140625" style="699"/>
    <col min="262" max="262" width="3.42578125" style="699" customWidth="1"/>
    <col min="263" max="263" width="19.5703125" style="699" customWidth="1"/>
    <col min="264" max="264" width="12.28515625" style="699" customWidth="1"/>
    <col min="265" max="265" width="10.42578125" style="699" customWidth="1"/>
    <col min="266" max="266" width="9.140625" style="699"/>
    <col min="267" max="267" width="3.5703125" style="699" customWidth="1"/>
    <col min="268" max="268" width="16.42578125" style="699" customWidth="1"/>
    <col min="269" max="269" width="11.7109375" style="699" customWidth="1"/>
    <col min="270" max="270" width="10.140625" style="699" customWidth="1"/>
    <col min="271" max="271" width="15.85546875" style="699" customWidth="1"/>
    <col min="272" max="272" width="3.85546875" style="699" customWidth="1"/>
    <col min="273" max="273" width="16.42578125" style="699" customWidth="1"/>
    <col min="274" max="274" width="11.28515625" style="699" customWidth="1"/>
    <col min="275" max="275" width="10.28515625" style="699" customWidth="1"/>
    <col min="276" max="276" width="10" style="699" customWidth="1"/>
    <col min="277" max="512" width="9.140625" style="699"/>
    <col min="513" max="513" width="4" style="699" customWidth="1"/>
    <col min="514" max="514" width="15.140625" style="699" customWidth="1"/>
    <col min="515" max="515" width="13.85546875" style="699" customWidth="1"/>
    <col min="516" max="516" width="10.140625" style="699" customWidth="1"/>
    <col min="517" max="517" width="9.140625" style="699"/>
    <col min="518" max="518" width="3.42578125" style="699" customWidth="1"/>
    <col min="519" max="519" width="19.5703125" style="699" customWidth="1"/>
    <col min="520" max="520" width="12.28515625" style="699" customWidth="1"/>
    <col min="521" max="521" width="10.42578125" style="699" customWidth="1"/>
    <col min="522" max="522" width="9.140625" style="699"/>
    <col min="523" max="523" width="3.5703125" style="699" customWidth="1"/>
    <col min="524" max="524" width="16.42578125" style="699" customWidth="1"/>
    <col min="525" max="525" width="11.7109375" style="699" customWidth="1"/>
    <col min="526" max="526" width="10.140625" style="699" customWidth="1"/>
    <col min="527" max="527" width="15.85546875" style="699" customWidth="1"/>
    <col min="528" max="528" width="3.85546875" style="699" customWidth="1"/>
    <col min="529" max="529" width="16.42578125" style="699" customWidth="1"/>
    <col min="530" max="530" width="11.28515625" style="699" customWidth="1"/>
    <col min="531" max="531" width="10.28515625" style="699" customWidth="1"/>
    <col min="532" max="532" width="10" style="699" customWidth="1"/>
    <col min="533" max="768" width="9.140625" style="699"/>
    <col min="769" max="769" width="4" style="699" customWidth="1"/>
    <col min="770" max="770" width="15.140625" style="699" customWidth="1"/>
    <col min="771" max="771" width="13.85546875" style="699" customWidth="1"/>
    <col min="772" max="772" width="10.140625" style="699" customWidth="1"/>
    <col min="773" max="773" width="9.140625" style="699"/>
    <col min="774" max="774" width="3.42578125" style="699" customWidth="1"/>
    <col min="775" max="775" width="19.5703125" style="699" customWidth="1"/>
    <col min="776" max="776" width="12.28515625" style="699" customWidth="1"/>
    <col min="777" max="777" width="10.42578125" style="699" customWidth="1"/>
    <col min="778" max="778" width="9.140625" style="699"/>
    <col min="779" max="779" width="3.5703125" style="699" customWidth="1"/>
    <col min="780" max="780" width="16.42578125" style="699" customWidth="1"/>
    <col min="781" max="781" width="11.7109375" style="699" customWidth="1"/>
    <col min="782" max="782" width="10.140625" style="699" customWidth="1"/>
    <col min="783" max="783" width="15.85546875" style="699" customWidth="1"/>
    <col min="784" max="784" width="3.85546875" style="699" customWidth="1"/>
    <col min="785" max="785" width="16.42578125" style="699" customWidth="1"/>
    <col min="786" max="786" width="11.28515625" style="699" customWidth="1"/>
    <col min="787" max="787" width="10.28515625" style="699" customWidth="1"/>
    <col min="788" max="788" width="10" style="699" customWidth="1"/>
    <col min="789" max="1024" width="9.140625" style="699"/>
    <col min="1025" max="1025" width="4" style="699" customWidth="1"/>
    <col min="1026" max="1026" width="15.140625" style="699" customWidth="1"/>
    <col min="1027" max="1027" width="13.85546875" style="699" customWidth="1"/>
    <col min="1028" max="1028" width="10.140625" style="699" customWidth="1"/>
    <col min="1029" max="1029" width="9.140625" style="699"/>
    <col min="1030" max="1030" width="3.42578125" style="699" customWidth="1"/>
    <col min="1031" max="1031" width="19.5703125" style="699" customWidth="1"/>
    <col min="1032" max="1032" width="12.28515625" style="699" customWidth="1"/>
    <col min="1033" max="1033" width="10.42578125" style="699" customWidth="1"/>
    <col min="1034" max="1034" width="9.140625" style="699"/>
    <col min="1035" max="1035" width="3.5703125" style="699" customWidth="1"/>
    <col min="1036" max="1036" width="16.42578125" style="699" customWidth="1"/>
    <col min="1037" max="1037" width="11.7109375" style="699" customWidth="1"/>
    <col min="1038" max="1038" width="10.140625" style="699" customWidth="1"/>
    <col min="1039" max="1039" width="15.85546875" style="699" customWidth="1"/>
    <col min="1040" max="1040" width="3.85546875" style="699" customWidth="1"/>
    <col min="1041" max="1041" width="16.42578125" style="699" customWidth="1"/>
    <col min="1042" max="1042" width="11.28515625" style="699" customWidth="1"/>
    <col min="1043" max="1043" width="10.28515625" style="699" customWidth="1"/>
    <col min="1044" max="1044" width="10" style="699" customWidth="1"/>
    <col min="1045" max="1280" width="9.140625" style="699"/>
    <col min="1281" max="1281" width="4" style="699" customWidth="1"/>
    <col min="1282" max="1282" width="15.140625" style="699" customWidth="1"/>
    <col min="1283" max="1283" width="13.85546875" style="699" customWidth="1"/>
    <col min="1284" max="1284" width="10.140625" style="699" customWidth="1"/>
    <col min="1285" max="1285" width="9.140625" style="699"/>
    <col min="1286" max="1286" width="3.42578125" style="699" customWidth="1"/>
    <col min="1287" max="1287" width="19.5703125" style="699" customWidth="1"/>
    <col min="1288" max="1288" width="12.28515625" style="699" customWidth="1"/>
    <col min="1289" max="1289" width="10.42578125" style="699" customWidth="1"/>
    <col min="1290" max="1290" width="9.140625" style="699"/>
    <col min="1291" max="1291" width="3.5703125" style="699" customWidth="1"/>
    <col min="1292" max="1292" width="16.42578125" style="699" customWidth="1"/>
    <col min="1293" max="1293" width="11.7109375" style="699" customWidth="1"/>
    <col min="1294" max="1294" width="10.140625" style="699" customWidth="1"/>
    <col min="1295" max="1295" width="15.85546875" style="699" customWidth="1"/>
    <col min="1296" max="1296" width="3.85546875" style="699" customWidth="1"/>
    <col min="1297" max="1297" width="16.42578125" style="699" customWidth="1"/>
    <col min="1298" max="1298" width="11.28515625" style="699" customWidth="1"/>
    <col min="1299" max="1299" width="10.28515625" style="699" customWidth="1"/>
    <col min="1300" max="1300" width="10" style="699" customWidth="1"/>
    <col min="1301" max="1536" width="9.140625" style="699"/>
    <col min="1537" max="1537" width="4" style="699" customWidth="1"/>
    <col min="1538" max="1538" width="15.140625" style="699" customWidth="1"/>
    <col min="1539" max="1539" width="13.85546875" style="699" customWidth="1"/>
    <col min="1540" max="1540" width="10.140625" style="699" customWidth="1"/>
    <col min="1541" max="1541" width="9.140625" style="699"/>
    <col min="1542" max="1542" width="3.42578125" style="699" customWidth="1"/>
    <col min="1543" max="1543" width="19.5703125" style="699" customWidth="1"/>
    <col min="1544" max="1544" width="12.28515625" style="699" customWidth="1"/>
    <col min="1545" max="1545" width="10.42578125" style="699" customWidth="1"/>
    <col min="1546" max="1546" width="9.140625" style="699"/>
    <col min="1547" max="1547" width="3.5703125" style="699" customWidth="1"/>
    <col min="1548" max="1548" width="16.42578125" style="699" customWidth="1"/>
    <col min="1549" max="1549" width="11.7109375" style="699" customWidth="1"/>
    <col min="1550" max="1550" width="10.140625" style="699" customWidth="1"/>
    <col min="1551" max="1551" width="15.85546875" style="699" customWidth="1"/>
    <col min="1552" max="1552" width="3.85546875" style="699" customWidth="1"/>
    <col min="1553" max="1553" width="16.42578125" style="699" customWidth="1"/>
    <col min="1554" max="1554" width="11.28515625" style="699" customWidth="1"/>
    <col min="1555" max="1555" width="10.28515625" style="699" customWidth="1"/>
    <col min="1556" max="1556" width="10" style="699" customWidth="1"/>
    <col min="1557" max="1792" width="9.140625" style="699"/>
    <col min="1793" max="1793" width="4" style="699" customWidth="1"/>
    <col min="1794" max="1794" width="15.140625" style="699" customWidth="1"/>
    <col min="1795" max="1795" width="13.85546875" style="699" customWidth="1"/>
    <col min="1796" max="1796" width="10.140625" style="699" customWidth="1"/>
    <col min="1797" max="1797" width="9.140625" style="699"/>
    <col min="1798" max="1798" width="3.42578125" style="699" customWidth="1"/>
    <col min="1799" max="1799" width="19.5703125" style="699" customWidth="1"/>
    <col min="1800" max="1800" width="12.28515625" style="699" customWidth="1"/>
    <col min="1801" max="1801" width="10.42578125" style="699" customWidth="1"/>
    <col min="1802" max="1802" width="9.140625" style="699"/>
    <col min="1803" max="1803" width="3.5703125" style="699" customWidth="1"/>
    <col min="1804" max="1804" width="16.42578125" style="699" customWidth="1"/>
    <col min="1805" max="1805" width="11.7109375" style="699" customWidth="1"/>
    <col min="1806" max="1806" width="10.140625" style="699" customWidth="1"/>
    <col min="1807" max="1807" width="15.85546875" style="699" customWidth="1"/>
    <col min="1808" max="1808" width="3.85546875" style="699" customWidth="1"/>
    <col min="1809" max="1809" width="16.42578125" style="699" customWidth="1"/>
    <col min="1810" max="1810" width="11.28515625" style="699" customWidth="1"/>
    <col min="1811" max="1811" width="10.28515625" style="699" customWidth="1"/>
    <col min="1812" max="1812" width="10" style="699" customWidth="1"/>
    <col min="1813" max="2048" width="9.140625" style="699"/>
    <col min="2049" max="2049" width="4" style="699" customWidth="1"/>
    <col min="2050" max="2050" width="15.140625" style="699" customWidth="1"/>
    <col min="2051" max="2051" width="13.85546875" style="699" customWidth="1"/>
    <col min="2052" max="2052" width="10.140625" style="699" customWidth="1"/>
    <col min="2053" max="2053" width="9.140625" style="699"/>
    <col min="2054" max="2054" width="3.42578125" style="699" customWidth="1"/>
    <col min="2055" max="2055" width="19.5703125" style="699" customWidth="1"/>
    <col min="2056" max="2056" width="12.28515625" style="699" customWidth="1"/>
    <col min="2057" max="2057" width="10.42578125" style="699" customWidth="1"/>
    <col min="2058" max="2058" width="9.140625" style="699"/>
    <col min="2059" max="2059" width="3.5703125" style="699" customWidth="1"/>
    <col min="2060" max="2060" width="16.42578125" style="699" customWidth="1"/>
    <col min="2061" max="2061" width="11.7109375" style="699" customWidth="1"/>
    <col min="2062" max="2062" width="10.140625" style="699" customWidth="1"/>
    <col min="2063" max="2063" width="15.85546875" style="699" customWidth="1"/>
    <col min="2064" max="2064" width="3.85546875" style="699" customWidth="1"/>
    <col min="2065" max="2065" width="16.42578125" style="699" customWidth="1"/>
    <col min="2066" max="2066" width="11.28515625" style="699" customWidth="1"/>
    <col min="2067" max="2067" width="10.28515625" style="699" customWidth="1"/>
    <col min="2068" max="2068" width="10" style="699" customWidth="1"/>
    <col min="2069" max="2304" width="9.140625" style="699"/>
    <col min="2305" max="2305" width="4" style="699" customWidth="1"/>
    <col min="2306" max="2306" width="15.140625" style="699" customWidth="1"/>
    <col min="2307" max="2307" width="13.85546875" style="699" customWidth="1"/>
    <col min="2308" max="2308" width="10.140625" style="699" customWidth="1"/>
    <col min="2309" max="2309" width="9.140625" style="699"/>
    <col min="2310" max="2310" width="3.42578125" style="699" customWidth="1"/>
    <col min="2311" max="2311" width="19.5703125" style="699" customWidth="1"/>
    <col min="2312" max="2312" width="12.28515625" style="699" customWidth="1"/>
    <col min="2313" max="2313" width="10.42578125" style="699" customWidth="1"/>
    <col min="2314" max="2314" width="9.140625" style="699"/>
    <col min="2315" max="2315" width="3.5703125" style="699" customWidth="1"/>
    <col min="2316" max="2316" width="16.42578125" style="699" customWidth="1"/>
    <col min="2317" max="2317" width="11.7109375" style="699" customWidth="1"/>
    <col min="2318" max="2318" width="10.140625" style="699" customWidth="1"/>
    <col min="2319" max="2319" width="15.85546875" style="699" customWidth="1"/>
    <col min="2320" max="2320" width="3.85546875" style="699" customWidth="1"/>
    <col min="2321" max="2321" width="16.42578125" style="699" customWidth="1"/>
    <col min="2322" max="2322" width="11.28515625" style="699" customWidth="1"/>
    <col min="2323" max="2323" width="10.28515625" style="699" customWidth="1"/>
    <col min="2324" max="2324" width="10" style="699" customWidth="1"/>
    <col min="2325" max="2560" width="9.140625" style="699"/>
    <col min="2561" max="2561" width="4" style="699" customWidth="1"/>
    <col min="2562" max="2562" width="15.140625" style="699" customWidth="1"/>
    <col min="2563" max="2563" width="13.85546875" style="699" customWidth="1"/>
    <col min="2564" max="2564" width="10.140625" style="699" customWidth="1"/>
    <col min="2565" max="2565" width="9.140625" style="699"/>
    <col min="2566" max="2566" width="3.42578125" style="699" customWidth="1"/>
    <col min="2567" max="2567" width="19.5703125" style="699" customWidth="1"/>
    <col min="2568" max="2568" width="12.28515625" style="699" customWidth="1"/>
    <col min="2569" max="2569" width="10.42578125" style="699" customWidth="1"/>
    <col min="2570" max="2570" width="9.140625" style="699"/>
    <col min="2571" max="2571" width="3.5703125" style="699" customWidth="1"/>
    <col min="2572" max="2572" width="16.42578125" style="699" customWidth="1"/>
    <col min="2573" max="2573" width="11.7109375" style="699" customWidth="1"/>
    <col min="2574" max="2574" width="10.140625" style="699" customWidth="1"/>
    <col min="2575" max="2575" width="15.85546875" style="699" customWidth="1"/>
    <col min="2576" max="2576" width="3.85546875" style="699" customWidth="1"/>
    <col min="2577" max="2577" width="16.42578125" style="699" customWidth="1"/>
    <col min="2578" max="2578" width="11.28515625" style="699" customWidth="1"/>
    <col min="2579" max="2579" width="10.28515625" style="699" customWidth="1"/>
    <col min="2580" max="2580" width="10" style="699" customWidth="1"/>
    <col min="2581" max="2816" width="9.140625" style="699"/>
    <col min="2817" max="2817" width="4" style="699" customWidth="1"/>
    <col min="2818" max="2818" width="15.140625" style="699" customWidth="1"/>
    <col min="2819" max="2819" width="13.85546875" style="699" customWidth="1"/>
    <col min="2820" max="2820" width="10.140625" style="699" customWidth="1"/>
    <col min="2821" max="2821" width="9.140625" style="699"/>
    <col min="2822" max="2822" width="3.42578125" style="699" customWidth="1"/>
    <col min="2823" max="2823" width="19.5703125" style="699" customWidth="1"/>
    <col min="2824" max="2824" width="12.28515625" style="699" customWidth="1"/>
    <col min="2825" max="2825" width="10.42578125" style="699" customWidth="1"/>
    <col min="2826" max="2826" width="9.140625" style="699"/>
    <col min="2827" max="2827" width="3.5703125" style="699" customWidth="1"/>
    <col min="2828" max="2828" width="16.42578125" style="699" customWidth="1"/>
    <col min="2829" max="2829" width="11.7109375" style="699" customWidth="1"/>
    <col min="2830" max="2830" width="10.140625" style="699" customWidth="1"/>
    <col min="2831" max="2831" width="15.85546875" style="699" customWidth="1"/>
    <col min="2832" max="2832" width="3.85546875" style="699" customWidth="1"/>
    <col min="2833" max="2833" width="16.42578125" style="699" customWidth="1"/>
    <col min="2834" max="2834" width="11.28515625" style="699" customWidth="1"/>
    <col min="2835" max="2835" width="10.28515625" style="699" customWidth="1"/>
    <col min="2836" max="2836" width="10" style="699" customWidth="1"/>
    <col min="2837" max="3072" width="9.140625" style="699"/>
    <col min="3073" max="3073" width="4" style="699" customWidth="1"/>
    <col min="3074" max="3074" width="15.140625" style="699" customWidth="1"/>
    <col min="3075" max="3075" width="13.85546875" style="699" customWidth="1"/>
    <col min="3076" max="3076" width="10.140625" style="699" customWidth="1"/>
    <col min="3077" max="3077" width="9.140625" style="699"/>
    <col min="3078" max="3078" width="3.42578125" style="699" customWidth="1"/>
    <col min="3079" max="3079" width="19.5703125" style="699" customWidth="1"/>
    <col min="3080" max="3080" width="12.28515625" style="699" customWidth="1"/>
    <col min="3081" max="3081" width="10.42578125" style="699" customWidth="1"/>
    <col min="3082" max="3082" width="9.140625" style="699"/>
    <col min="3083" max="3083" width="3.5703125" style="699" customWidth="1"/>
    <col min="3084" max="3084" width="16.42578125" style="699" customWidth="1"/>
    <col min="3085" max="3085" width="11.7109375" style="699" customWidth="1"/>
    <col min="3086" max="3086" width="10.140625" style="699" customWidth="1"/>
    <col min="3087" max="3087" width="15.85546875" style="699" customWidth="1"/>
    <col min="3088" max="3088" width="3.85546875" style="699" customWidth="1"/>
    <col min="3089" max="3089" width="16.42578125" style="699" customWidth="1"/>
    <col min="3090" max="3090" width="11.28515625" style="699" customWidth="1"/>
    <col min="3091" max="3091" width="10.28515625" style="699" customWidth="1"/>
    <col min="3092" max="3092" width="10" style="699" customWidth="1"/>
    <col min="3093" max="3328" width="9.140625" style="699"/>
    <col min="3329" max="3329" width="4" style="699" customWidth="1"/>
    <col min="3330" max="3330" width="15.140625" style="699" customWidth="1"/>
    <col min="3331" max="3331" width="13.85546875" style="699" customWidth="1"/>
    <col min="3332" max="3332" width="10.140625" style="699" customWidth="1"/>
    <col min="3333" max="3333" width="9.140625" style="699"/>
    <col min="3334" max="3334" width="3.42578125" style="699" customWidth="1"/>
    <col min="3335" max="3335" width="19.5703125" style="699" customWidth="1"/>
    <col min="3336" max="3336" width="12.28515625" style="699" customWidth="1"/>
    <col min="3337" max="3337" width="10.42578125" style="699" customWidth="1"/>
    <col min="3338" max="3338" width="9.140625" style="699"/>
    <col min="3339" max="3339" width="3.5703125" style="699" customWidth="1"/>
    <col min="3340" max="3340" width="16.42578125" style="699" customWidth="1"/>
    <col min="3341" max="3341" width="11.7109375" style="699" customWidth="1"/>
    <col min="3342" max="3342" width="10.140625" style="699" customWidth="1"/>
    <col min="3343" max="3343" width="15.85546875" style="699" customWidth="1"/>
    <col min="3344" max="3344" width="3.85546875" style="699" customWidth="1"/>
    <col min="3345" max="3345" width="16.42578125" style="699" customWidth="1"/>
    <col min="3346" max="3346" width="11.28515625" style="699" customWidth="1"/>
    <col min="3347" max="3347" width="10.28515625" style="699" customWidth="1"/>
    <col min="3348" max="3348" width="10" style="699" customWidth="1"/>
    <col min="3349" max="3584" width="9.140625" style="699"/>
    <col min="3585" max="3585" width="4" style="699" customWidth="1"/>
    <col min="3586" max="3586" width="15.140625" style="699" customWidth="1"/>
    <col min="3587" max="3587" width="13.85546875" style="699" customWidth="1"/>
    <col min="3588" max="3588" width="10.140625" style="699" customWidth="1"/>
    <col min="3589" max="3589" width="9.140625" style="699"/>
    <col min="3590" max="3590" width="3.42578125" style="699" customWidth="1"/>
    <col min="3591" max="3591" width="19.5703125" style="699" customWidth="1"/>
    <col min="3592" max="3592" width="12.28515625" style="699" customWidth="1"/>
    <col min="3593" max="3593" width="10.42578125" style="699" customWidth="1"/>
    <col min="3594" max="3594" width="9.140625" style="699"/>
    <col min="3595" max="3595" width="3.5703125" style="699" customWidth="1"/>
    <col min="3596" max="3596" width="16.42578125" style="699" customWidth="1"/>
    <col min="3597" max="3597" width="11.7109375" style="699" customWidth="1"/>
    <col min="3598" max="3598" width="10.140625" style="699" customWidth="1"/>
    <col min="3599" max="3599" width="15.85546875" style="699" customWidth="1"/>
    <col min="3600" max="3600" width="3.85546875" style="699" customWidth="1"/>
    <col min="3601" max="3601" width="16.42578125" style="699" customWidth="1"/>
    <col min="3602" max="3602" width="11.28515625" style="699" customWidth="1"/>
    <col min="3603" max="3603" width="10.28515625" style="699" customWidth="1"/>
    <col min="3604" max="3604" width="10" style="699" customWidth="1"/>
    <col min="3605" max="3840" width="9.140625" style="699"/>
    <col min="3841" max="3841" width="4" style="699" customWidth="1"/>
    <col min="3842" max="3842" width="15.140625" style="699" customWidth="1"/>
    <col min="3843" max="3843" width="13.85546875" style="699" customWidth="1"/>
    <col min="3844" max="3844" width="10.140625" style="699" customWidth="1"/>
    <col min="3845" max="3845" width="9.140625" style="699"/>
    <col min="3846" max="3846" width="3.42578125" style="699" customWidth="1"/>
    <col min="3847" max="3847" width="19.5703125" style="699" customWidth="1"/>
    <col min="3848" max="3848" width="12.28515625" style="699" customWidth="1"/>
    <col min="3849" max="3849" width="10.42578125" style="699" customWidth="1"/>
    <col min="3850" max="3850" width="9.140625" style="699"/>
    <col min="3851" max="3851" width="3.5703125" style="699" customWidth="1"/>
    <col min="3852" max="3852" width="16.42578125" style="699" customWidth="1"/>
    <col min="3853" max="3853" width="11.7109375" style="699" customWidth="1"/>
    <col min="3854" max="3854" width="10.140625" style="699" customWidth="1"/>
    <col min="3855" max="3855" width="15.85546875" style="699" customWidth="1"/>
    <col min="3856" max="3856" width="3.85546875" style="699" customWidth="1"/>
    <col min="3857" max="3857" width="16.42578125" style="699" customWidth="1"/>
    <col min="3858" max="3858" width="11.28515625" style="699" customWidth="1"/>
    <col min="3859" max="3859" width="10.28515625" style="699" customWidth="1"/>
    <col min="3860" max="3860" width="10" style="699" customWidth="1"/>
    <col min="3861" max="4096" width="9.140625" style="699"/>
    <col min="4097" max="4097" width="4" style="699" customWidth="1"/>
    <col min="4098" max="4098" width="15.140625" style="699" customWidth="1"/>
    <col min="4099" max="4099" width="13.85546875" style="699" customWidth="1"/>
    <col min="4100" max="4100" width="10.140625" style="699" customWidth="1"/>
    <col min="4101" max="4101" width="9.140625" style="699"/>
    <col min="4102" max="4102" width="3.42578125" style="699" customWidth="1"/>
    <col min="4103" max="4103" width="19.5703125" style="699" customWidth="1"/>
    <col min="4104" max="4104" width="12.28515625" style="699" customWidth="1"/>
    <col min="4105" max="4105" width="10.42578125" style="699" customWidth="1"/>
    <col min="4106" max="4106" width="9.140625" style="699"/>
    <col min="4107" max="4107" width="3.5703125" style="699" customWidth="1"/>
    <col min="4108" max="4108" width="16.42578125" style="699" customWidth="1"/>
    <col min="4109" max="4109" width="11.7109375" style="699" customWidth="1"/>
    <col min="4110" max="4110" width="10.140625" style="699" customWidth="1"/>
    <col min="4111" max="4111" width="15.85546875" style="699" customWidth="1"/>
    <col min="4112" max="4112" width="3.85546875" style="699" customWidth="1"/>
    <col min="4113" max="4113" width="16.42578125" style="699" customWidth="1"/>
    <col min="4114" max="4114" width="11.28515625" style="699" customWidth="1"/>
    <col min="4115" max="4115" width="10.28515625" style="699" customWidth="1"/>
    <col min="4116" max="4116" width="10" style="699" customWidth="1"/>
    <col min="4117" max="4352" width="9.140625" style="699"/>
    <col min="4353" max="4353" width="4" style="699" customWidth="1"/>
    <col min="4354" max="4354" width="15.140625" style="699" customWidth="1"/>
    <col min="4355" max="4355" width="13.85546875" style="699" customWidth="1"/>
    <col min="4356" max="4356" width="10.140625" style="699" customWidth="1"/>
    <col min="4357" max="4357" width="9.140625" style="699"/>
    <col min="4358" max="4358" width="3.42578125" style="699" customWidth="1"/>
    <col min="4359" max="4359" width="19.5703125" style="699" customWidth="1"/>
    <col min="4360" max="4360" width="12.28515625" style="699" customWidth="1"/>
    <col min="4361" max="4361" width="10.42578125" style="699" customWidth="1"/>
    <col min="4362" max="4362" width="9.140625" style="699"/>
    <col min="4363" max="4363" width="3.5703125" style="699" customWidth="1"/>
    <col min="4364" max="4364" width="16.42578125" style="699" customWidth="1"/>
    <col min="4365" max="4365" width="11.7109375" style="699" customWidth="1"/>
    <col min="4366" max="4366" width="10.140625" style="699" customWidth="1"/>
    <col min="4367" max="4367" width="15.85546875" style="699" customWidth="1"/>
    <col min="4368" max="4368" width="3.85546875" style="699" customWidth="1"/>
    <col min="4369" max="4369" width="16.42578125" style="699" customWidth="1"/>
    <col min="4370" max="4370" width="11.28515625" style="699" customWidth="1"/>
    <col min="4371" max="4371" width="10.28515625" style="699" customWidth="1"/>
    <col min="4372" max="4372" width="10" style="699" customWidth="1"/>
    <col min="4373" max="4608" width="9.140625" style="699"/>
    <col min="4609" max="4609" width="4" style="699" customWidth="1"/>
    <col min="4610" max="4610" width="15.140625" style="699" customWidth="1"/>
    <col min="4611" max="4611" width="13.85546875" style="699" customWidth="1"/>
    <col min="4612" max="4612" width="10.140625" style="699" customWidth="1"/>
    <col min="4613" max="4613" width="9.140625" style="699"/>
    <col min="4614" max="4614" width="3.42578125" style="699" customWidth="1"/>
    <col min="4615" max="4615" width="19.5703125" style="699" customWidth="1"/>
    <col min="4616" max="4616" width="12.28515625" style="699" customWidth="1"/>
    <col min="4617" max="4617" width="10.42578125" style="699" customWidth="1"/>
    <col min="4618" max="4618" width="9.140625" style="699"/>
    <col min="4619" max="4619" width="3.5703125" style="699" customWidth="1"/>
    <col min="4620" max="4620" width="16.42578125" style="699" customWidth="1"/>
    <col min="4621" max="4621" width="11.7109375" style="699" customWidth="1"/>
    <col min="4622" max="4622" width="10.140625" style="699" customWidth="1"/>
    <col min="4623" max="4623" width="15.85546875" style="699" customWidth="1"/>
    <col min="4624" max="4624" width="3.85546875" style="699" customWidth="1"/>
    <col min="4625" max="4625" width="16.42578125" style="699" customWidth="1"/>
    <col min="4626" max="4626" width="11.28515625" style="699" customWidth="1"/>
    <col min="4627" max="4627" width="10.28515625" style="699" customWidth="1"/>
    <col min="4628" max="4628" width="10" style="699" customWidth="1"/>
    <col min="4629" max="4864" width="9.140625" style="699"/>
    <col min="4865" max="4865" width="4" style="699" customWidth="1"/>
    <col min="4866" max="4866" width="15.140625" style="699" customWidth="1"/>
    <col min="4867" max="4867" width="13.85546875" style="699" customWidth="1"/>
    <col min="4868" max="4868" width="10.140625" style="699" customWidth="1"/>
    <col min="4869" max="4869" width="9.140625" style="699"/>
    <col min="4870" max="4870" width="3.42578125" style="699" customWidth="1"/>
    <col min="4871" max="4871" width="19.5703125" style="699" customWidth="1"/>
    <col min="4872" max="4872" width="12.28515625" style="699" customWidth="1"/>
    <col min="4873" max="4873" width="10.42578125" style="699" customWidth="1"/>
    <col min="4874" max="4874" width="9.140625" style="699"/>
    <col min="4875" max="4875" width="3.5703125" style="699" customWidth="1"/>
    <col min="4876" max="4876" width="16.42578125" style="699" customWidth="1"/>
    <col min="4877" max="4877" width="11.7109375" style="699" customWidth="1"/>
    <col min="4878" max="4878" width="10.140625" style="699" customWidth="1"/>
    <col min="4879" max="4879" width="15.85546875" style="699" customWidth="1"/>
    <col min="4880" max="4880" width="3.85546875" style="699" customWidth="1"/>
    <col min="4881" max="4881" width="16.42578125" style="699" customWidth="1"/>
    <col min="4882" max="4882" width="11.28515625" style="699" customWidth="1"/>
    <col min="4883" max="4883" width="10.28515625" style="699" customWidth="1"/>
    <col min="4884" max="4884" width="10" style="699" customWidth="1"/>
    <col min="4885" max="5120" width="9.140625" style="699"/>
    <col min="5121" max="5121" width="4" style="699" customWidth="1"/>
    <col min="5122" max="5122" width="15.140625" style="699" customWidth="1"/>
    <col min="5123" max="5123" width="13.85546875" style="699" customWidth="1"/>
    <col min="5124" max="5124" width="10.140625" style="699" customWidth="1"/>
    <col min="5125" max="5125" width="9.140625" style="699"/>
    <col min="5126" max="5126" width="3.42578125" style="699" customWidth="1"/>
    <col min="5127" max="5127" width="19.5703125" style="699" customWidth="1"/>
    <col min="5128" max="5128" width="12.28515625" style="699" customWidth="1"/>
    <col min="5129" max="5129" width="10.42578125" style="699" customWidth="1"/>
    <col min="5130" max="5130" width="9.140625" style="699"/>
    <col min="5131" max="5131" width="3.5703125" style="699" customWidth="1"/>
    <col min="5132" max="5132" width="16.42578125" style="699" customWidth="1"/>
    <col min="5133" max="5133" width="11.7109375" style="699" customWidth="1"/>
    <col min="5134" max="5134" width="10.140625" style="699" customWidth="1"/>
    <col min="5135" max="5135" width="15.85546875" style="699" customWidth="1"/>
    <col min="5136" max="5136" width="3.85546875" style="699" customWidth="1"/>
    <col min="5137" max="5137" width="16.42578125" style="699" customWidth="1"/>
    <col min="5138" max="5138" width="11.28515625" style="699" customWidth="1"/>
    <col min="5139" max="5139" width="10.28515625" style="699" customWidth="1"/>
    <col min="5140" max="5140" width="10" style="699" customWidth="1"/>
    <col min="5141" max="5376" width="9.140625" style="699"/>
    <col min="5377" max="5377" width="4" style="699" customWidth="1"/>
    <col min="5378" max="5378" width="15.140625" style="699" customWidth="1"/>
    <col min="5379" max="5379" width="13.85546875" style="699" customWidth="1"/>
    <col min="5380" max="5380" width="10.140625" style="699" customWidth="1"/>
    <col min="5381" max="5381" width="9.140625" style="699"/>
    <col min="5382" max="5382" width="3.42578125" style="699" customWidth="1"/>
    <col min="5383" max="5383" width="19.5703125" style="699" customWidth="1"/>
    <col min="5384" max="5384" width="12.28515625" style="699" customWidth="1"/>
    <col min="5385" max="5385" width="10.42578125" style="699" customWidth="1"/>
    <col min="5386" max="5386" width="9.140625" style="699"/>
    <col min="5387" max="5387" width="3.5703125" style="699" customWidth="1"/>
    <col min="5388" max="5388" width="16.42578125" style="699" customWidth="1"/>
    <col min="5389" max="5389" width="11.7109375" style="699" customWidth="1"/>
    <col min="5390" max="5390" width="10.140625" style="699" customWidth="1"/>
    <col min="5391" max="5391" width="15.85546875" style="699" customWidth="1"/>
    <col min="5392" max="5392" width="3.85546875" style="699" customWidth="1"/>
    <col min="5393" max="5393" width="16.42578125" style="699" customWidth="1"/>
    <col min="5394" max="5394" width="11.28515625" style="699" customWidth="1"/>
    <col min="5395" max="5395" width="10.28515625" style="699" customWidth="1"/>
    <col min="5396" max="5396" width="10" style="699" customWidth="1"/>
    <col min="5397" max="5632" width="9.140625" style="699"/>
    <col min="5633" max="5633" width="4" style="699" customWidth="1"/>
    <col min="5634" max="5634" width="15.140625" style="699" customWidth="1"/>
    <col min="5635" max="5635" width="13.85546875" style="699" customWidth="1"/>
    <col min="5636" max="5636" width="10.140625" style="699" customWidth="1"/>
    <col min="5637" max="5637" width="9.140625" style="699"/>
    <col min="5638" max="5638" width="3.42578125" style="699" customWidth="1"/>
    <col min="5639" max="5639" width="19.5703125" style="699" customWidth="1"/>
    <col min="5640" max="5640" width="12.28515625" style="699" customWidth="1"/>
    <col min="5641" max="5641" width="10.42578125" style="699" customWidth="1"/>
    <col min="5642" max="5642" width="9.140625" style="699"/>
    <col min="5643" max="5643" width="3.5703125" style="699" customWidth="1"/>
    <col min="5644" max="5644" width="16.42578125" style="699" customWidth="1"/>
    <col min="5645" max="5645" width="11.7109375" style="699" customWidth="1"/>
    <col min="5646" max="5646" width="10.140625" style="699" customWidth="1"/>
    <col min="5647" max="5647" width="15.85546875" style="699" customWidth="1"/>
    <col min="5648" max="5648" width="3.85546875" style="699" customWidth="1"/>
    <col min="5649" max="5649" width="16.42578125" style="699" customWidth="1"/>
    <col min="5650" max="5650" width="11.28515625" style="699" customWidth="1"/>
    <col min="5651" max="5651" width="10.28515625" style="699" customWidth="1"/>
    <col min="5652" max="5652" width="10" style="699" customWidth="1"/>
    <col min="5653" max="5888" width="9.140625" style="699"/>
    <col min="5889" max="5889" width="4" style="699" customWidth="1"/>
    <col min="5890" max="5890" width="15.140625" style="699" customWidth="1"/>
    <col min="5891" max="5891" width="13.85546875" style="699" customWidth="1"/>
    <col min="5892" max="5892" width="10.140625" style="699" customWidth="1"/>
    <col min="5893" max="5893" width="9.140625" style="699"/>
    <col min="5894" max="5894" width="3.42578125" style="699" customWidth="1"/>
    <col min="5895" max="5895" width="19.5703125" style="699" customWidth="1"/>
    <col min="5896" max="5896" width="12.28515625" style="699" customWidth="1"/>
    <col min="5897" max="5897" width="10.42578125" style="699" customWidth="1"/>
    <col min="5898" max="5898" width="9.140625" style="699"/>
    <col min="5899" max="5899" width="3.5703125" style="699" customWidth="1"/>
    <col min="5900" max="5900" width="16.42578125" style="699" customWidth="1"/>
    <col min="5901" max="5901" width="11.7109375" style="699" customWidth="1"/>
    <col min="5902" max="5902" width="10.140625" style="699" customWidth="1"/>
    <col min="5903" max="5903" width="15.85546875" style="699" customWidth="1"/>
    <col min="5904" max="5904" width="3.85546875" style="699" customWidth="1"/>
    <col min="5905" max="5905" width="16.42578125" style="699" customWidth="1"/>
    <col min="5906" max="5906" width="11.28515625" style="699" customWidth="1"/>
    <col min="5907" max="5907" width="10.28515625" style="699" customWidth="1"/>
    <col min="5908" max="5908" width="10" style="699" customWidth="1"/>
    <col min="5909" max="6144" width="9.140625" style="699"/>
    <col min="6145" max="6145" width="4" style="699" customWidth="1"/>
    <col min="6146" max="6146" width="15.140625" style="699" customWidth="1"/>
    <col min="6147" max="6147" width="13.85546875" style="699" customWidth="1"/>
    <col min="6148" max="6148" width="10.140625" style="699" customWidth="1"/>
    <col min="6149" max="6149" width="9.140625" style="699"/>
    <col min="6150" max="6150" width="3.42578125" style="699" customWidth="1"/>
    <col min="6151" max="6151" width="19.5703125" style="699" customWidth="1"/>
    <col min="6152" max="6152" width="12.28515625" style="699" customWidth="1"/>
    <col min="6153" max="6153" width="10.42578125" style="699" customWidth="1"/>
    <col min="6154" max="6154" width="9.140625" style="699"/>
    <col min="6155" max="6155" width="3.5703125" style="699" customWidth="1"/>
    <col min="6156" max="6156" width="16.42578125" style="699" customWidth="1"/>
    <col min="6157" max="6157" width="11.7109375" style="699" customWidth="1"/>
    <col min="6158" max="6158" width="10.140625" style="699" customWidth="1"/>
    <col min="6159" max="6159" width="15.85546875" style="699" customWidth="1"/>
    <col min="6160" max="6160" width="3.85546875" style="699" customWidth="1"/>
    <col min="6161" max="6161" width="16.42578125" style="699" customWidth="1"/>
    <col min="6162" max="6162" width="11.28515625" style="699" customWidth="1"/>
    <col min="6163" max="6163" width="10.28515625" style="699" customWidth="1"/>
    <col min="6164" max="6164" width="10" style="699" customWidth="1"/>
    <col min="6165" max="6400" width="9.140625" style="699"/>
    <col min="6401" max="6401" width="4" style="699" customWidth="1"/>
    <col min="6402" max="6402" width="15.140625" style="699" customWidth="1"/>
    <col min="6403" max="6403" width="13.85546875" style="699" customWidth="1"/>
    <col min="6404" max="6404" width="10.140625" style="699" customWidth="1"/>
    <col min="6405" max="6405" width="9.140625" style="699"/>
    <col min="6406" max="6406" width="3.42578125" style="699" customWidth="1"/>
    <col min="6407" max="6407" width="19.5703125" style="699" customWidth="1"/>
    <col min="6408" max="6408" width="12.28515625" style="699" customWidth="1"/>
    <col min="6409" max="6409" width="10.42578125" style="699" customWidth="1"/>
    <col min="6410" max="6410" width="9.140625" style="699"/>
    <col min="6411" max="6411" width="3.5703125" style="699" customWidth="1"/>
    <col min="6412" max="6412" width="16.42578125" style="699" customWidth="1"/>
    <col min="6413" max="6413" width="11.7109375" style="699" customWidth="1"/>
    <col min="6414" max="6414" width="10.140625" style="699" customWidth="1"/>
    <col min="6415" max="6415" width="15.85546875" style="699" customWidth="1"/>
    <col min="6416" max="6416" width="3.85546875" style="699" customWidth="1"/>
    <col min="6417" max="6417" width="16.42578125" style="699" customWidth="1"/>
    <col min="6418" max="6418" width="11.28515625" style="699" customWidth="1"/>
    <col min="6419" max="6419" width="10.28515625" style="699" customWidth="1"/>
    <col min="6420" max="6420" width="10" style="699" customWidth="1"/>
    <col min="6421" max="6656" width="9.140625" style="699"/>
    <col min="6657" max="6657" width="4" style="699" customWidth="1"/>
    <col min="6658" max="6658" width="15.140625" style="699" customWidth="1"/>
    <col min="6659" max="6659" width="13.85546875" style="699" customWidth="1"/>
    <col min="6660" max="6660" width="10.140625" style="699" customWidth="1"/>
    <col min="6661" max="6661" width="9.140625" style="699"/>
    <col min="6662" max="6662" width="3.42578125" style="699" customWidth="1"/>
    <col min="6663" max="6663" width="19.5703125" style="699" customWidth="1"/>
    <col min="6664" max="6664" width="12.28515625" style="699" customWidth="1"/>
    <col min="6665" max="6665" width="10.42578125" style="699" customWidth="1"/>
    <col min="6666" max="6666" width="9.140625" style="699"/>
    <col min="6667" max="6667" width="3.5703125" style="699" customWidth="1"/>
    <col min="6668" max="6668" width="16.42578125" style="699" customWidth="1"/>
    <col min="6669" max="6669" width="11.7109375" style="699" customWidth="1"/>
    <col min="6670" max="6670" width="10.140625" style="699" customWidth="1"/>
    <col min="6671" max="6671" width="15.85546875" style="699" customWidth="1"/>
    <col min="6672" max="6672" width="3.85546875" style="699" customWidth="1"/>
    <col min="6673" max="6673" width="16.42578125" style="699" customWidth="1"/>
    <col min="6674" max="6674" width="11.28515625" style="699" customWidth="1"/>
    <col min="6675" max="6675" width="10.28515625" style="699" customWidth="1"/>
    <col min="6676" max="6676" width="10" style="699" customWidth="1"/>
    <col min="6677" max="6912" width="9.140625" style="699"/>
    <col min="6913" max="6913" width="4" style="699" customWidth="1"/>
    <col min="6914" max="6914" width="15.140625" style="699" customWidth="1"/>
    <col min="6915" max="6915" width="13.85546875" style="699" customWidth="1"/>
    <col min="6916" max="6916" width="10.140625" style="699" customWidth="1"/>
    <col min="6917" max="6917" width="9.140625" style="699"/>
    <col min="6918" max="6918" width="3.42578125" style="699" customWidth="1"/>
    <col min="6919" max="6919" width="19.5703125" style="699" customWidth="1"/>
    <col min="6920" max="6920" width="12.28515625" style="699" customWidth="1"/>
    <col min="6921" max="6921" width="10.42578125" style="699" customWidth="1"/>
    <col min="6922" max="6922" width="9.140625" style="699"/>
    <col min="6923" max="6923" width="3.5703125" style="699" customWidth="1"/>
    <col min="6924" max="6924" width="16.42578125" style="699" customWidth="1"/>
    <col min="6925" max="6925" width="11.7109375" style="699" customWidth="1"/>
    <col min="6926" max="6926" width="10.140625" style="699" customWidth="1"/>
    <col min="6927" max="6927" width="15.85546875" style="699" customWidth="1"/>
    <col min="6928" max="6928" width="3.85546875" style="699" customWidth="1"/>
    <col min="6929" max="6929" width="16.42578125" style="699" customWidth="1"/>
    <col min="6930" max="6930" width="11.28515625" style="699" customWidth="1"/>
    <col min="6931" max="6931" width="10.28515625" style="699" customWidth="1"/>
    <col min="6932" max="6932" width="10" style="699" customWidth="1"/>
    <col min="6933" max="7168" width="9.140625" style="699"/>
    <col min="7169" max="7169" width="4" style="699" customWidth="1"/>
    <col min="7170" max="7170" width="15.140625" style="699" customWidth="1"/>
    <col min="7171" max="7171" width="13.85546875" style="699" customWidth="1"/>
    <col min="7172" max="7172" width="10.140625" style="699" customWidth="1"/>
    <col min="7173" max="7173" width="9.140625" style="699"/>
    <col min="7174" max="7174" width="3.42578125" style="699" customWidth="1"/>
    <col min="7175" max="7175" width="19.5703125" style="699" customWidth="1"/>
    <col min="7176" max="7176" width="12.28515625" style="699" customWidth="1"/>
    <col min="7177" max="7177" width="10.42578125" style="699" customWidth="1"/>
    <col min="7178" max="7178" width="9.140625" style="699"/>
    <col min="7179" max="7179" width="3.5703125" style="699" customWidth="1"/>
    <col min="7180" max="7180" width="16.42578125" style="699" customWidth="1"/>
    <col min="7181" max="7181" width="11.7109375" style="699" customWidth="1"/>
    <col min="7182" max="7182" width="10.140625" style="699" customWidth="1"/>
    <col min="7183" max="7183" width="15.85546875" style="699" customWidth="1"/>
    <col min="7184" max="7184" width="3.85546875" style="699" customWidth="1"/>
    <col min="7185" max="7185" width="16.42578125" style="699" customWidth="1"/>
    <col min="7186" max="7186" width="11.28515625" style="699" customWidth="1"/>
    <col min="7187" max="7187" width="10.28515625" style="699" customWidth="1"/>
    <col min="7188" max="7188" width="10" style="699" customWidth="1"/>
    <col min="7189" max="7424" width="9.140625" style="699"/>
    <col min="7425" max="7425" width="4" style="699" customWidth="1"/>
    <col min="7426" max="7426" width="15.140625" style="699" customWidth="1"/>
    <col min="7427" max="7427" width="13.85546875" style="699" customWidth="1"/>
    <col min="7428" max="7428" width="10.140625" style="699" customWidth="1"/>
    <col min="7429" max="7429" width="9.140625" style="699"/>
    <col min="7430" max="7430" width="3.42578125" style="699" customWidth="1"/>
    <col min="7431" max="7431" width="19.5703125" style="699" customWidth="1"/>
    <col min="7432" max="7432" width="12.28515625" style="699" customWidth="1"/>
    <col min="7433" max="7433" width="10.42578125" style="699" customWidth="1"/>
    <col min="7434" max="7434" width="9.140625" style="699"/>
    <col min="7435" max="7435" width="3.5703125" style="699" customWidth="1"/>
    <col min="7436" max="7436" width="16.42578125" style="699" customWidth="1"/>
    <col min="7437" max="7437" width="11.7109375" style="699" customWidth="1"/>
    <col min="7438" max="7438" width="10.140625" style="699" customWidth="1"/>
    <col min="7439" max="7439" width="15.85546875" style="699" customWidth="1"/>
    <col min="7440" max="7440" width="3.85546875" style="699" customWidth="1"/>
    <col min="7441" max="7441" width="16.42578125" style="699" customWidth="1"/>
    <col min="7442" max="7442" width="11.28515625" style="699" customWidth="1"/>
    <col min="7443" max="7443" width="10.28515625" style="699" customWidth="1"/>
    <col min="7444" max="7444" width="10" style="699" customWidth="1"/>
    <col min="7445" max="7680" width="9.140625" style="699"/>
    <col min="7681" max="7681" width="4" style="699" customWidth="1"/>
    <col min="7682" max="7682" width="15.140625" style="699" customWidth="1"/>
    <col min="7683" max="7683" width="13.85546875" style="699" customWidth="1"/>
    <col min="7684" max="7684" width="10.140625" style="699" customWidth="1"/>
    <col min="7685" max="7685" width="9.140625" style="699"/>
    <col min="7686" max="7686" width="3.42578125" style="699" customWidth="1"/>
    <col min="7687" max="7687" width="19.5703125" style="699" customWidth="1"/>
    <col min="7688" max="7688" width="12.28515625" style="699" customWidth="1"/>
    <col min="7689" max="7689" width="10.42578125" style="699" customWidth="1"/>
    <col min="7690" max="7690" width="9.140625" style="699"/>
    <col min="7691" max="7691" width="3.5703125" style="699" customWidth="1"/>
    <col min="7692" max="7692" width="16.42578125" style="699" customWidth="1"/>
    <col min="7693" max="7693" width="11.7109375" style="699" customWidth="1"/>
    <col min="7694" max="7694" width="10.140625" style="699" customWidth="1"/>
    <col min="7695" max="7695" width="15.85546875" style="699" customWidth="1"/>
    <col min="7696" max="7696" width="3.85546875" style="699" customWidth="1"/>
    <col min="7697" max="7697" width="16.42578125" style="699" customWidth="1"/>
    <col min="7698" max="7698" width="11.28515625" style="699" customWidth="1"/>
    <col min="7699" max="7699" width="10.28515625" style="699" customWidth="1"/>
    <col min="7700" max="7700" width="10" style="699" customWidth="1"/>
    <col min="7701" max="7936" width="9.140625" style="699"/>
    <col min="7937" max="7937" width="4" style="699" customWidth="1"/>
    <col min="7938" max="7938" width="15.140625" style="699" customWidth="1"/>
    <col min="7939" max="7939" width="13.85546875" style="699" customWidth="1"/>
    <col min="7940" max="7940" width="10.140625" style="699" customWidth="1"/>
    <col min="7941" max="7941" width="9.140625" style="699"/>
    <col min="7942" max="7942" width="3.42578125" style="699" customWidth="1"/>
    <col min="7943" max="7943" width="19.5703125" style="699" customWidth="1"/>
    <col min="7944" max="7944" width="12.28515625" style="699" customWidth="1"/>
    <col min="7945" max="7945" width="10.42578125" style="699" customWidth="1"/>
    <col min="7946" max="7946" width="9.140625" style="699"/>
    <col min="7947" max="7947" width="3.5703125" style="699" customWidth="1"/>
    <col min="7948" max="7948" width="16.42578125" style="699" customWidth="1"/>
    <col min="7949" max="7949" width="11.7109375" style="699" customWidth="1"/>
    <col min="7950" max="7950" width="10.140625" style="699" customWidth="1"/>
    <col min="7951" max="7951" width="15.85546875" style="699" customWidth="1"/>
    <col min="7952" max="7952" width="3.85546875" style="699" customWidth="1"/>
    <col min="7953" max="7953" width="16.42578125" style="699" customWidth="1"/>
    <col min="7954" max="7954" width="11.28515625" style="699" customWidth="1"/>
    <col min="7955" max="7955" width="10.28515625" style="699" customWidth="1"/>
    <col min="7956" max="7956" width="10" style="699" customWidth="1"/>
    <col min="7957" max="8192" width="9.140625" style="699"/>
    <col min="8193" max="8193" width="4" style="699" customWidth="1"/>
    <col min="8194" max="8194" width="15.140625" style="699" customWidth="1"/>
    <col min="8195" max="8195" width="13.85546875" style="699" customWidth="1"/>
    <col min="8196" max="8196" width="10.140625" style="699" customWidth="1"/>
    <col min="8197" max="8197" width="9.140625" style="699"/>
    <col min="8198" max="8198" width="3.42578125" style="699" customWidth="1"/>
    <col min="8199" max="8199" width="19.5703125" style="699" customWidth="1"/>
    <col min="8200" max="8200" width="12.28515625" style="699" customWidth="1"/>
    <col min="8201" max="8201" width="10.42578125" style="699" customWidth="1"/>
    <col min="8202" max="8202" width="9.140625" style="699"/>
    <col min="8203" max="8203" width="3.5703125" style="699" customWidth="1"/>
    <col min="8204" max="8204" width="16.42578125" style="699" customWidth="1"/>
    <col min="8205" max="8205" width="11.7109375" style="699" customWidth="1"/>
    <col min="8206" max="8206" width="10.140625" style="699" customWidth="1"/>
    <col min="8207" max="8207" width="15.85546875" style="699" customWidth="1"/>
    <col min="8208" max="8208" width="3.85546875" style="699" customWidth="1"/>
    <col min="8209" max="8209" width="16.42578125" style="699" customWidth="1"/>
    <col min="8210" max="8210" width="11.28515625" style="699" customWidth="1"/>
    <col min="8211" max="8211" width="10.28515625" style="699" customWidth="1"/>
    <col min="8212" max="8212" width="10" style="699" customWidth="1"/>
    <col min="8213" max="8448" width="9.140625" style="699"/>
    <col min="8449" max="8449" width="4" style="699" customWidth="1"/>
    <col min="8450" max="8450" width="15.140625" style="699" customWidth="1"/>
    <col min="8451" max="8451" width="13.85546875" style="699" customWidth="1"/>
    <col min="8452" max="8452" width="10.140625" style="699" customWidth="1"/>
    <col min="8453" max="8453" width="9.140625" style="699"/>
    <col min="8454" max="8454" width="3.42578125" style="699" customWidth="1"/>
    <col min="8455" max="8455" width="19.5703125" style="699" customWidth="1"/>
    <col min="8456" max="8456" width="12.28515625" style="699" customWidth="1"/>
    <col min="8457" max="8457" width="10.42578125" style="699" customWidth="1"/>
    <col min="8458" max="8458" width="9.140625" style="699"/>
    <col min="8459" max="8459" width="3.5703125" style="699" customWidth="1"/>
    <col min="8460" max="8460" width="16.42578125" style="699" customWidth="1"/>
    <col min="8461" max="8461" width="11.7109375" style="699" customWidth="1"/>
    <col min="8462" max="8462" width="10.140625" style="699" customWidth="1"/>
    <col min="8463" max="8463" width="15.85546875" style="699" customWidth="1"/>
    <col min="8464" max="8464" width="3.85546875" style="699" customWidth="1"/>
    <col min="8465" max="8465" width="16.42578125" style="699" customWidth="1"/>
    <col min="8466" max="8466" width="11.28515625" style="699" customWidth="1"/>
    <col min="8467" max="8467" width="10.28515625" style="699" customWidth="1"/>
    <col min="8468" max="8468" width="10" style="699" customWidth="1"/>
    <col min="8469" max="8704" width="9.140625" style="699"/>
    <col min="8705" max="8705" width="4" style="699" customWidth="1"/>
    <col min="8706" max="8706" width="15.140625" style="699" customWidth="1"/>
    <col min="8707" max="8707" width="13.85546875" style="699" customWidth="1"/>
    <col min="8708" max="8708" width="10.140625" style="699" customWidth="1"/>
    <col min="8709" max="8709" width="9.140625" style="699"/>
    <col min="8710" max="8710" width="3.42578125" style="699" customWidth="1"/>
    <col min="8711" max="8711" width="19.5703125" style="699" customWidth="1"/>
    <col min="8712" max="8712" width="12.28515625" style="699" customWidth="1"/>
    <col min="8713" max="8713" width="10.42578125" style="699" customWidth="1"/>
    <col min="8714" max="8714" width="9.140625" style="699"/>
    <col min="8715" max="8715" width="3.5703125" style="699" customWidth="1"/>
    <col min="8716" max="8716" width="16.42578125" style="699" customWidth="1"/>
    <col min="8717" max="8717" width="11.7109375" style="699" customWidth="1"/>
    <col min="8718" max="8718" width="10.140625" style="699" customWidth="1"/>
    <col min="8719" max="8719" width="15.85546875" style="699" customWidth="1"/>
    <col min="8720" max="8720" width="3.85546875" style="699" customWidth="1"/>
    <col min="8721" max="8721" width="16.42578125" style="699" customWidth="1"/>
    <col min="8722" max="8722" width="11.28515625" style="699" customWidth="1"/>
    <col min="8723" max="8723" width="10.28515625" style="699" customWidth="1"/>
    <col min="8724" max="8724" width="10" style="699" customWidth="1"/>
    <col min="8725" max="8960" width="9.140625" style="699"/>
    <col min="8961" max="8961" width="4" style="699" customWidth="1"/>
    <col min="8962" max="8962" width="15.140625" style="699" customWidth="1"/>
    <col min="8963" max="8963" width="13.85546875" style="699" customWidth="1"/>
    <col min="8964" max="8964" width="10.140625" style="699" customWidth="1"/>
    <col min="8965" max="8965" width="9.140625" style="699"/>
    <col min="8966" max="8966" width="3.42578125" style="699" customWidth="1"/>
    <col min="8967" max="8967" width="19.5703125" style="699" customWidth="1"/>
    <col min="8968" max="8968" width="12.28515625" style="699" customWidth="1"/>
    <col min="8969" max="8969" width="10.42578125" style="699" customWidth="1"/>
    <col min="8970" max="8970" width="9.140625" style="699"/>
    <col min="8971" max="8971" width="3.5703125" style="699" customWidth="1"/>
    <col min="8972" max="8972" width="16.42578125" style="699" customWidth="1"/>
    <col min="8973" max="8973" width="11.7109375" style="699" customWidth="1"/>
    <col min="8974" max="8974" width="10.140625" style="699" customWidth="1"/>
    <col min="8975" max="8975" width="15.85546875" style="699" customWidth="1"/>
    <col min="8976" max="8976" width="3.85546875" style="699" customWidth="1"/>
    <col min="8977" max="8977" width="16.42578125" style="699" customWidth="1"/>
    <col min="8978" max="8978" width="11.28515625" style="699" customWidth="1"/>
    <col min="8979" max="8979" width="10.28515625" style="699" customWidth="1"/>
    <col min="8980" max="8980" width="10" style="699" customWidth="1"/>
    <col min="8981" max="9216" width="9.140625" style="699"/>
    <col min="9217" max="9217" width="4" style="699" customWidth="1"/>
    <col min="9218" max="9218" width="15.140625" style="699" customWidth="1"/>
    <col min="9219" max="9219" width="13.85546875" style="699" customWidth="1"/>
    <col min="9220" max="9220" width="10.140625" style="699" customWidth="1"/>
    <col min="9221" max="9221" width="9.140625" style="699"/>
    <col min="9222" max="9222" width="3.42578125" style="699" customWidth="1"/>
    <col min="9223" max="9223" width="19.5703125" style="699" customWidth="1"/>
    <col min="9224" max="9224" width="12.28515625" style="699" customWidth="1"/>
    <col min="9225" max="9225" width="10.42578125" style="699" customWidth="1"/>
    <col min="9226" max="9226" width="9.140625" style="699"/>
    <col min="9227" max="9227" width="3.5703125" style="699" customWidth="1"/>
    <col min="9228" max="9228" width="16.42578125" style="699" customWidth="1"/>
    <col min="9229" max="9229" width="11.7109375" style="699" customWidth="1"/>
    <col min="9230" max="9230" width="10.140625" style="699" customWidth="1"/>
    <col min="9231" max="9231" width="15.85546875" style="699" customWidth="1"/>
    <col min="9232" max="9232" width="3.85546875" style="699" customWidth="1"/>
    <col min="9233" max="9233" width="16.42578125" style="699" customWidth="1"/>
    <col min="9234" max="9234" width="11.28515625" style="699" customWidth="1"/>
    <col min="9235" max="9235" width="10.28515625" style="699" customWidth="1"/>
    <col min="9236" max="9236" width="10" style="699" customWidth="1"/>
    <col min="9237" max="9472" width="9.140625" style="699"/>
    <col min="9473" max="9473" width="4" style="699" customWidth="1"/>
    <col min="9474" max="9474" width="15.140625" style="699" customWidth="1"/>
    <col min="9475" max="9475" width="13.85546875" style="699" customWidth="1"/>
    <col min="9476" max="9476" width="10.140625" style="699" customWidth="1"/>
    <col min="9477" max="9477" width="9.140625" style="699"/>
    <col min="9478" max="9478" width="3.42578125" style="699" customWidth="1"/>
    <col min="9479" max="9479" width="19.5703125" style="699" customWidth="1"/>
    <col min="9480" max="9480" width="12.28515625" style="699" customWidth="1"/>
    <col min="9481" max="9481" width="10.42578125" style="699" customWidth="1"/>
    <col min="9482" max="9482" width="9.140625" style="699"/>
    <col min="9483" max="9483" width="3.5703125" style="699" customWidth="1"/>
    <col min="9484" max="9484" width="16.42578125" style="699" customWidth="1"/>
    <col min="9485" max="9485" width="11.7109375" style="699" customWidth="1"/>
    <col min="9486" max="9486" width="10.140625" style="699" customWidth="1"/>
    <col min="9487" max="9487" width="15.85546875" style="699" customWidth="1"/>
    <col min="9488" max="9488" width="3.85546875" style="699" customWidth="1"/>
    <col min="9489" max="9489" width="16.42578125" style="699" customWidth="1"/>
    <col min="9490" max="9490" width="11.28515625" style="699" customWidth="1"/>
    <col min="9491" max="9491" width="10.28515625" style="699" customWidth="1"/>
    <col min="9492" max="9492" width="10" style="699" customWidth="1"/>
    <col min="9493" max="9728" width="9.140625" style="699"/>
    <col min="9729" max="9729" width="4" style="699" customWidth="1"/>
    <col min="9730" max="9730" width="15.140625" style="699" customWidth="1"/>
    <col min="9731" max="9731" width="13.85546875" style="699" customWidth="1"/>
    <col min="9732" max="9732" width="10.140625" style="699" customWidth="1"/>
    <col min="9733" max="9733" width="9.140625" style="699"/>
    <col min="9734" max="9734" width="3.42578125" style="699" customWidth="1"/>
    <col min="9735" max="9735" width="19.5703125" style="699" customWidth="1"/>
    <col min="9736" max="9736" width="12.28515625" style="699" customWidth="1"/>
    <col min="9737" max="9737" width="10.42578125" style="699" customWidth="1"/>
    <col min="9738" max="9738" width="9.140625" style="699"/>
    <col min="9739" max="9739" width="3.5703125" style="699" customWidth="1"/>
    <col min="9740" max="9740" width="16.42578125" style="699" customWidth="1"/>
    <col min="9741" max="9741" width="11.7109375" style="699" customWidth="1"/>
    <col min="9742" max="9742" width="10.140625" style="699" customWidth="1"/>
    <col min="9743" max="9743" width="15.85546875" style="699" customWidth="1"/>
    <col min="9744" max="9744" width="3.85546875" style="699" customWidth="1"/>
    <col min="9745" max="9745" width="16.42578125" style="699" customWidth="1"/>
    <col min="9746" max="9746" width="11.28515625" style="699" customWidth="1"/>
    <col min="9747" max="9747" width="10.28515625" style="699" customWidth="1"/>
    <col min="9748" max="9748" width="10" style="699" customWidth="1"/>
    <col min="9749" max="9984" width="9.140625" style="699"/>
    <col min="9985" max="9985" width="4" style="699" customWidth="1"/>
    <col min="9986" max="9986" width="15.140625" style="699" customWidth="1"/>
    <col min="9987" max="9987" width="13.85546875" style="699" customWidth="1"/>
    <col min="9988" max="9988" width="10.140625" style="699" customWidth="1"/>
    <col min="9989" max="9989" width="9.140625" style="699"/>
    <col min="9990" max="9990" width="3.42578125" style="699" customWidth="1"/>
    <col min="9991" max="9991" width="19.5703125" style="699" customWidth="1"/>
    <col min="9992" max="9992" width="12.28515625" style="699" customWidth="1"/>
    <col min="9993" max="9993" width="10.42578125" style="699" customWidth="1"/>
    <col min="9994" max="9994" width="9.140625" style="699"/>
    <col min="9995" max="9995" width="3.5703125" style="699" customWidth="1"/>
    <col min="9996" max="9996" width="16.42578125" style="699" customWidth="1"/>
    <col min="9997" max="9997" width="11.7109375" style="699" customWidth="1"/>
    <col min="9998" max="9998" width="10.140625" style="699" customWidth="1"/>
    <col min="9999" max="9999" width="15.85546875" style="699" customWidth="1"/>
    <col min="10000" max="10000" width="3.85546875" style="699" customWidth="1"/>
    <col min="10001" max="10001" width="16.42578125" style="699" customWidth="1"/>
    <col min="10002" max="10002" width="11.28515625" style="699" customWidth="1"/>
    <col min="10003" max="10003" width="10.28515625" style="699" customWidth="1"/>
    <col min="10004" max="10004" width="10" style="699" customWidth="1"/>
    <col min="10005" max="10240" width="9.140625" style="699"/>
    <col min="10241" max="10241" width="4" style="699" customWidth="1"/>
    <col min="10242" max="10242" width="15.140625" style="699" customWidth="1"/>
    <col min="10243" max="10243" width="13.85546875" style="699" customWidth="1"/>
    <col min="10244" max="10244" width="10.140625" style="699" customWidth="1"/>
    <col min="10245" max="10245" width="9.140625" style="699"/>
    <col min="10246" max="10246" width="3.42578125" style="699" customWidth="1"/>
    <col min="10247" max="10247" width="19.5703125" style="699" customWidth="1"/>
    <col min="10248" max="10248" width="12.28515625" style="699" customWidth="1"/>
    <col min="10249" max="10249" width="10.42578125" style="699" customWidth="1"/>
    <col min="10250" max="10250" width="9.140625" style="699"/>
    <col min="10251" max="10251" width="3.5703125" style="699" customWidth="1"/>
    <col min="10252" max="10252" width="16.42578125" style="699" customWidth="1"/>
    <col min="10253" max="10253" width="11.7109375" style="699" customWidth="1"/>
    <col min="10254" max="10254" width="10.140625" style="699" customWidth="1"/>
    <col min="10255" max="10255" width="15.85546875" style="699" customWidth="1"/>
    <col min="10256" max="10256" width="3.85546875" style="699" customWidth="1"/>
    <col min="10257" max="10257" width="16.42578125" style="699" customWidth="1"/>
    <col min="10258" max="10258" width="11.28515625" style="699" customWidth="1"/>
    <col min="10259" max="10259" width="10.28515625" style="699" customWidth="1"/>
    <col min="10260" max="10260" width="10" style="699" customWidth="1"/>
    <col min="10261" max="10496" width="9.140625" style="699"/>
    <col min="10497" max="10497" width="4" style="699" customWidth="1"/>
    <col min="10498" max="10498" width="15.140625" style="699" customWidth="1"/>
    <col min="10499" max="10499" width="13.85546875" style="699" customWidth="1"/>
    <col min="10500" max="10500" width="10.140625" style="699" customWidth="1"/>
    <col min="10501" max="10501" width="9.140625" style="699"/>
    <col min="10502" max="10502" width="3.42578125" style="699" customWidth="1"/>
    <col min="10503" max="10503" width="19.5703125" style="699" customWidth="1"/>
    <col min="10504" max="10504" width="12.28515625" style="699" customWidth="1"/>
    <col min="10505" max="10505" width="10.42578125" style="699" customWidth="1"/>
    <col min="10506" max="10506" width="9.140625" style="699"/>
    <col min="10507" max="10507" width="3.5703125" style="699" customWidth="1"/>
    <col min="10508" max="10508" width="16.42578125" style="699" customWidth="1"/>
    <col min="10509" max="10509" width="11.7109375" style="699" customWidth="1"/>
    <col min="10510" max="10510" width="10.140625" style="699" customWidth="1"/>
    <col min="10511" max="10511" width="15.85546875" style="699" customWidth="1"/>
    <col min="10512" max="10512" width="3.85546875" style="699" customWidth="1"/>
    <col min="10513" max="10513" width="16.42578125" style="699" customWidth="1"/>
    <col min="10514" max="10514" width="11.28515625" style="699" customWidth="1"/>
    <col min="10515" max="10515" width="10.28515625" style="699" customWidth="1"/>
    <col min="10516" max="10516" width="10" style="699" customWidth="1"/>
    <col min="10517" max="10752" width="9.140625" style="699"/>
    <col min="10753" max="10753" width="4" style="699" customWidth="1"/>
    <col min="10754" max="10754" width="15.140625" style="699" customWidth="1"/>
    <col min="10755" max="10755" width="13.85546875" style="699" customWidth="1"/>
    <col min="10756" max="10756" width="10.140625" style="699" customWidth="1"/>
    <col min="10757" max="10757" width="9.140625" style="699"/>
    <col min="10758" max="10758" width="3.42578125" style="699" customWidth="1"/>
    <col min="10759" max="10759" width="19.5703125" style="699" customWidth="1"/>
    <col min="10760" max="10760" width="12.28515625" style="699" customWidth="1"/>
    <col min="10761" max="10761" width="10.42578125" style="699" customWidth="1"/>
    <col min="10762" max="10762" width="9.140625" style="699"/>
    <col min="10763" max="10763" width="3.5703125" style="699" customWidth="1"/>
    <col min="10764" max="10764" width="16.42578125" style="699" customWidth="1"/>
    <col min="10765" max="10765" width="11.7109375" style="699" customWidth="1"/>
    <col min="10766" max="10766" width="10.140625" style="699" customWidth="1"/>
    <col min="10767" max="10767" width="15.85546875" style="699" customWidth="1"/>
    <col min="10768" max="10768" width="3.85546875" style="699" customWidth="1"/>
    <col min="10769" max="10769" width="16.42578125" style="699" customWidth="1"/>
    <col min="10770" max="10770" width="11.28515625" style="699" customWidth="1"/>
    <col min="10771" max="10771" width="10.28515625" style="699" customWidth="1"/>
    <col min="10772" max="10772" width="10" style="699" customWidth="1"/>
    <col min="10773" max="11008" width="9.140625" style="699"/>
    <col min="11009" max="11009" width="4" style="699" customWidth="1"/>
    <col min="11010" max="11010" width="15.140625" style="699" customWidth="1"/>
    <col min="11011" max="11011" width="13.85546875" style="699" customWidth="1"/>
    <col min="11012" max="11012" width="10.140625" style="699" customWidth="1"/>
    <col min="11013" max="11013" width="9.140625" style="699"/>
    <col min="11014" max="11014" width="3.42578125" style="699" customWidth="1"/>
    <col min="11015" max="11015" width="19.5703125" style="699" customWidth="1"/>
    <col min="11016" max="11016" width="12.28515625" style="699" customWidth="1"/>
    <col min="11017" max="11017" width="10.42578125" style="699" customWidth="1"/>
    <col min="11018" max="11018" width="9.140625" style="699"/>
    <col min="11019" max="11019" width="3.5703125" style="699" customWidth="1"/>
    <col min="11020" max="11020" width="16.42578125" style="699" customWidth="1"/>
    <col min="11021" max="11021" width="11.7109375" style="699" customWidth="1"/>
    <col min="11022" max="11022" width="10.140625" style="699" customWidth="1"/>
    <col min="11023" max="11023" width="15.85546875" style="699" customWidth="1"/>
    <col min="11024" max="11024" width="3.85546875" style="699" customWidth="1"/>
    <col min="11025" max="11025" width="16.42578125" style="699" customWidth="1"/>
    <col min="11026" max="11026" width="11.28515625" style="699" customWidth="1"/>
    <col min="11027" max="11027" width="10.28515625" style="699" customWidth="1"/>
    <col min="11028" max="11028" width="10" style="699" customWidth="1"/>
    <col min="11029" max="11264" width="9.140625" style="699"/>
    <col min="11265" max="11265" width="4" style="699" customWidth="1"/>
    <col min="11266" max="11266" width="15.140625" style="699" customWidth="1"/>
    <col min="11267" max="11267" width="13.85546875" style="699" customWidth="1"/>
    <col min="11268" max="11268" width="10.140625" style="699" customWidth="1"/>
    <col min="11269" max="11269" width="9.140625" style="699"/>
    <col min="11270" max="11270" width="3.42578125" style="699" customWidth="1"/>
    <col min="11271" max="11271" width="19.5703125" style="699" customWidth="1"/>
    <col min="11272" max="11272" width="12.28515625" style="699" customWidth="1"/>
    <col min="11273" max="11273" width="10.42578125" style="699" customWidth="1"/>
    <col min="11274" max="11274" width="9.140625" style="699"/>
    <col min="11275" max="11275" width="3.5703125" style="699" customWidth="1"/>
    <col min="11276" max="11276" width="16.42578125" style="699" customWidth="1"/>
    <col min="11277" max="11277" width="11.7109375" style="699" customWidth="1"/>
    <col min="11278" max="11278" width="10.140625" style="699" customWidth="1"/>
    <col min="11279" max="11279" width="15.85546875" style="699" customWidth="1"/>
    <col min="11280" max="11280" width="3.85546875" style="699" customWidth="1"/>
    <col min="11281" max="11281" width="16.42578125" style="699" customWidth="1"/>
    <col min="11282" max="11282" width="11.28515625" style="699" customWidth="1"/>
    <col min="11283" max="11283" width="10.28515625" style="699" customWidth="1"/>
    <col min="11284" max="11284" width="10" style="699" customWidth="1"/>
    <col min="11285" max="11520" width="9.140625" style="699"/>
    <col min="11521" max="11521" width="4" style="699" customWidth="1"/>
    <col min="11522" max="11522" width="15.140625" style="699" customWidth="1"/>
    <col min="11523" max="11523" width="13.85546875" style="699" customWidth="1"/>
    <col min="11524" max="11524" width="10.140625" style="699" customWidth="1"/>
    <col min="11525" max="11525" width="9.140625" style="699"/>
    <col min="11526" max="11526" width="3.42578125" style="699" customWidth="1"/>
    <col min="11527" max="11527" width="19.5703125" style="699" customWidth="1"/>
    <col min="11528" max="11528" width="12.28515625" style="699" customWidth="1"/>
    <col min="11529" max="11529" width="10.42578125" style="699" customWidth="1"/>
    <col min="11530" max="11530" width="9.140625" style="699"/>
    <col min="11531" max="11531" width="3.5703125" style="699" customWidth="1"/>
    <col min="11532" max="11532" width="16.42578125" style="699" customWidth="1"/>
    <col min="11533" max="11533" width="11.7109375" style="699" customWidth="1"/>
    <col min="11534" max="11534" width="10.140625" style="699" customWidth="1"/>
    <col min="11535" max="11535" width="15.85546875" style="699" customWidth="1"/>
    <col min="11536" max="11536" width="3.85546875" style="699" customWidth="1"/>
    <col min="11537" max="11537" width="16.42578125" style="699" customWidth="1"/>
    <col min="11538" max="11538" width="11.28515625" style="699" customWidth="1"/>
    <col min="11539" max="11539" width="10.28515625" style="699" customWidth="1"/>
    <col min="11540" max="11540" width="10" style="699" customWidth="1"/>
    <col min="11541" max="11776" width="9.140625" style="699"/>
    <col min="11777" max="11777" width="4" style="699" customWidth="1"/>
    <col min="11778" max="11778" width="15.140625" style="699" customWidth="1"/>
    <col min="11779" max="11779" width="13.85546875" style="699" customWidth="1"/>
    <col min="11780" max="11780" width="10.140625" style="699" customWidth="1"/>
    <col min="11781" max="11781" width="9.140625" style="699"/>
    <col min="11782" max="11782" width="3.42578125" style="699" customWidth="1"/>
    <col min="11783" max="11783" width="19.5703125" style="699" customWidth="1"/>
    <col min="11784" max="11784" width="12.28515625" style="699" customWidth="1"/>
    <col min="11785" max="11785" width="10.42578125" style="699" customWidth="1"/>
    <col min="11786" max="11786" width="9.140625" style="699"/>
    <col min="11787" max="11787" width="3.5703125" style="699" customWidth="1"/>
    <col min="11788" max="11788" width="16.42578125" style="699" customWidth="1"/>
    <col min="11789" max="11789" width="11.7109375" style="699" customWidth="1"/>
    <col min="11790" max="11790" width="10.140625" style="699" customWidth="1"/>
    <col min="11791" max="11791" width="15.85546875" style="699" customWidth="1"/>
    <col min="11792" max="11792" width="3.85546875" style="699" customWidth="1"/>
    <col min="11793" max="11793" width="16.42578125" style="699" customWidth="1"/>
    <col min="11794" max="11794" width="11.28515625" style="699" customWidth="1"/>
    <col min="11795" max="11795" width="10.28515625" style="699" customWidth="1"/>
    <col min="11796" max="11796" width="10" style="699" customWidth="1"/>
    <col min="11797" max="12032" width="9.140625" style="699"/>
    <col min="12033" max="12033" width="4" style="699" customWidth="1"/>
    <col min="12034" max="12034" width="15.140625" style="699" customWidth="1"/>
    <col min="12035" max="12035" width="13.85546875" style="699" customWidth="1"/>
    <col min="12036" max="12036" width="10.140625" style="699" customWidth="1"/>
    <col min="12037" max="12037" width="9.140625" style="699"/>
    <col min="12038" max="12038" width="3.42578125" style="699" customWidth="1"/>
    <col min="12039" max="12039" width="19.5703125" style="699" customWidth="1"/>
    <col min="12040" max="12040" width="12.28515625" style="699" customWidth="1"/>
    <col min="12041" max="12041" width="10.42578125" style="699" customWidth="1"/>
    <col min="12042" max="12042" width="9.140625" style="699"/>
    <col min="12043" max="12043" width="3.5703125" style="699" customWidth="1"/>
    <col min="12044" max="12044" width="16.42578125" style="699" customWidth="1"/>
    <col min="12045" max="12045" width="11.7109375" style="699" customWidth="1"/>
    <col min="12046" max="12046" width="10.140625" style="699" customWidth="1"/>
    <col min="12047" max="12047" width="15.85546875" style="699" customWidth="1"/>
    <col min="12048" max="12048" width="3.85546875" style="699" customWidth="1"/>
    <col min="12049" max="12049" width="16.42578125" style="699" customWidth="1"/>
    <col min="12050" max="12050" width="11.28515625" style="699" customWidth="1"/>
    <col min="12051" max="12051" width="10.28515625" style="699" customWidth="1"/>
    <col min="12052" max="12052" width="10" style="699" customWidth="1"/>
    <col min="12053" max="12288" width="9.140625" style="699"/>
    <col min="12289" max="12289" width="4" style="699" customWidth="1"/>
    <col min="12290" max="12290" width="15.140625" style="699" customWidth="1"/>
    <col min="12291" max="12291" width="13.85546875" style="699" customWidth="1"/>
    <col min="12292" max="12292" width="10.140625" style="699" customWidth="1"/>
    <col min="12293" max="12293" width="9.140625" style="699"/>
    <col min="12294" max="12294" width="3.42578125" style="699" customWidth="1"/>
    <col min="12295" max="12295" width="19.5703125" style="699" customWidth="1"/>
    <col min="12296" max="12296" width="12.28515625" style="699" customWidth="1"/>
    <col min="12297" max="12297" width="10.42578125" style="699" customWidth="1"/>
    <col min="12298" max="12298" width="9.140625" style="699"/>
    <col min="12299" max="12299" width="3.5703125" style="699" customWidth="1"/>
    <col min="12300" max="12300" width="16.42578125" style="699" customWidth="1"/>
    <col min="12301" max="12301" width="11.7109375" style="699" customWidth="1"/>
    <col min="12302" max="12302" width="10.140625" style="699" customWidth="1"/>
    <col min="12303" max="12303" width="15.85546875" style="699" customWidth="1"/>
    <col min="12304" max="12304" width="3.85546875" style="699" customWidth="1"/>
    <col min="12305" max="12305" width="16.42578125" style="699" customWidth="1"/>
    <col min="12306" max="12306" width="11.28515625" style="699" customWidth="1"/>
    <col min="12307" max="12307" width="10.28515625" style="699" customWidth="1"/>
    <col min="12308" max="12308" width="10" style="699" customWidth="1"/>
    <col min="12309" max="12544" width="9.140625" style="699"/>
    <col min="12545" max="12545" width="4" style="699" customWidth="1"/>
    <col min="12546" max="12546" width="15.140625" style="699" customWidth="1"/>
    <col min="12547" max="12547" width="13.85546875" style="699" customWidth="1"/>
    <col min="12548" max="12548" width="10.140625" style="699" customWidth="1"/>
    <col min="12549" max="12549" width="9.140625" style="699"/>
    <col min="12550" max="12550" width="3.42578125" style="699" customWidth="1"/>
    <col min="12551" max="12551" width="19.5703125" style="699" customWidth="1"/>
    <col min="12552" max="12552" width="12.28515625" style="699" customWidth="1"/>
    <col min="12553" max="12553" width="10.42578125" style="699" customWidth="1"/>
    <col min="12554" max="12554" width="9.140625" style="699"/>
    <col min="12555" max="12555" width="3.5703125" style="699" customWidth="1"/>
    <col min="12556" max="12556" width="16.42578125" style="699" customWidth="1"/>
    <col min="12557" max="12557" width="11.7109375" style="699" customWidth="1"/>
    <col min="12558" max="12558" width="10.140625" style="699" customWidth="1"/>
    <col min="12559" max="12559" width="15.85546875" style="699" customWidth="1"/>
    <col min="12560" max="12560" width="3.85546875" style="699" customWidth="1"/>
    <col min="12561" max="12561" width="16.42578125" style="699" customWidth="1"/>
    <col min="12562" max="12562" width="11.28515625" style="699" customWidth="1"/>
    <col min="12563" max="12563" width="10.28515625" style="699" customWidth="1"/>
    <col min="12564" max="12564" width="10" style="699" customWidth="1"/>
    <col min="12565" max="12800" width="9.140625" style="699"/>
    <col min="12801" max="12801" width="4" style="699" customWidth="1"/>
    <col min="12802" max="12802" width="15.140625" style="699" customWidth="1"/>
    <col min="12803" max="12803" width="13.85546875" style="699" customWidth="1"/>
    <col min="12804" max="12804" width="10.140625" style="699" customWidth="1"/>
    <col min="12805" max="12805" width="9.140625" style="699"/>
    <col min="12806" max="12806" width="3.42578125" style="699" customWidth="1"/>
    <col min="12807" max="12807" width="19.5703125" style="699" customWidth="1"/>
    <col min="12808" max="12808" width="12.28515625" style="699" customWidth="1"/>
    <col min="12809" max="12809" width="10.42578125" style="699" customWidth="1"/>
    <col min="12810" max="12810" width="9.140625" style="699"/>
    <col min="12811" max="12811" width="3.5703125" style="699" customWidth="1"/>
    <col min="12812" max="12812" width="16.42578125" style="699" customWidth="1"/>
    <col min="12813" max="12813" width="11.7109375" style="699" customWidth="1"/>
    <col min="12814" max="12814" width="10.140625" style="699" customWidth="1"/>
    <col min="12815" max="12815" width="15.85546875" style="699" customWidth="1"/>
    <col min="12816" max="12816" width="3.85546875" style="699" customWidth="1"/>
    <col min="12817" max="12817" width="16.42578125" style="699" customWidth="1"/>
    <col min="12818" max="12818" width="11.28515625" style="699" customWidth="1"/>
    <col min="12819" max="12819" width="10.28515625" style="699" customWidth="1"/>
    <col min="12820" max="12820" width="10" style="699" customWidth="1"/>
    <col min="12821" max="13056" width="9.140625" style="699"/>
    <col min="13057" max="13057" width="4" style="699" customWidth="1"/>
    <col min="13058" max="13058" width="15.140625" style="699" customWidth="1"/>
    <col min="13059" max="13059" width="13.85546875" style="699" customWidth="1"/>
    <col min="13060" max="13060" width="10.140625" style="699" customWidth="1"/>
    <col min="13061" max="13061" width="9.140625" style="699"/>
    <col min="13062" max="13062" width="3.42578125" style="699" customWidth="1"/>
    <col min="13063" max="13063" width="19.5703125" style="699" customWidth="1"/>
    <col min="13064" max="13064" width="12.28515625" style="699" customWidth="1"/>
    <col min="13065" max="13065" width="10.42578125" style="699" customWidth="1"/>
    <col min="13066" max="13066" width="9.140625" style="699"/>
    <col min="13067" max="13067" width="3.5703125" style="699" customWidth="1"/>
    <col min="13068" max="13068" width="16.42578125" style="699" customWidth="1"/>
    <col min="13069" max="13069" width="11.7109375" style="699" customWidth="1"/>
    <col min="13070" max="13070" width="10.140625" style="699" customWidth="1"/>
    <col min="13071" max="13071" width="15.85546875" style="699" customWidth="1"/>
    <col min="13072" max="13072" width="3.85546875" style="699" customWidth="1"/>
    <col min="13073" max="13073" width="16.42578125" style="699" customWidth="1"/>
    <col min="13074" max="13074" width="11.28515625" style="699" customWidth="1"/>
    <col min="13075" max="13075" width="10.28515625" style="699" customWidth="1"/>
    <col min="13076" max="13076" width="10" style="699" customWidth="1"/>
    <col min="13077" max="13312" width="9.140625" style="699"/>
    <col min="13313" max="13313" width="4" style="699" customWidth="1"/>
    <col min="13314" max="13314" width="15.140625" style="699" customWidth="1"/>
    <col min="13315" max="13315" width="13.85546875" style="699" customWidth="1"/>
    <col min="13316" max="13316" width="10.140625" style="699" customWidth="1"/>
    <col min="13317" max="13317" width="9.140625" style="699"/>
    <col min="13318" max="13318" width="3.42578125" style="699" customWidth="1"/>
    <col min="13319" max="13319" width="19.5703125" style="699" customWidth="1"/>
    <col min="13320" max="13320" width="12.28515625" style="699" customWidth="1"/>
    <col min="13321" max="13321" width="10.42578125" style="699" customWidth="1"/>
    <col min="13322" max="13322" width="9.140625" style="699"/>
    <col min="13323" max="13323" width="3.5703125" style="699" customWidth="1"/>
    <col min="13324" max="13324" width="16.42578125" style="699" customWidth="1"/>
    <col min="13325" max="13325" width="11.7109375" style="699" customWidth="1"/>
    <col min="13326" max="13326" width="10.140625" style="699" customWidth="1"/>
    <col min="13327" max="13327" width="15.85546875" style="699" customWidth="1"/>
    <col min="13328" max="13328" width="3.85546875" style="699" customWidth="1"/>
    <col min="13329" max="13329" width="16.42578125" style="699" customWidth="1"/>
    <col min="13330" max="13330" width="11.28515625" style="699" customWidth="1"/>
    <col min="13331" max="13331" width="10.28515625" style="699" customWidth="1"/>
    <col min="13332" max="13332" width="10" style="699" customWidth="1"/>
    <col min="13333" max="13568" width="9.140625" style="699"/>
    <col min="13569" max="13569" width="4" style="699" customWidth="1"/>
    <col min="13570" max="13570" width="15.140625" style="699" customWidth="1"/>
    <col min="13571" max="13571" width="13.85546875" style="699" customWidth="1"/>
    <col min="13572" max="13572" width="10.140625" style="699" customWidth="1"/>
    <col min="13573" max="13573" width="9.140625" style="699"/>
    <col min="13574" max="13574" width="3.42578125" style="699" customWidth="1"/>
    <col min="13575" max="13575" width="19.5703125" style="699" customWidth="1"/>
    <col min="13576" max="13576" width="12.28515625" style="699" customWidth="1"/>
    <col min="13577" max="13577" width="10.42578125" style="699" customWidth="1"/>
    <col min="13578" max="13578" width="9.140625" style="699"/>
    <col min="13579" max="13579" width="3.5703125" style="699" customWidth="1"/>
    <col min="13580" max="13580" width="16.42578125" style="699" customWidth="1"/>
    <col min="13581" max="13581" width="11.7109375" style="699" customWidth="1"/>
    <col min="13582" max="13582" width="10.140625" style="699" customWidth="1"/>
    <col min="13583" max="13583" width="15.85546875" style="699" customWidth="1"/>
    <col min="13584" max="13584" width="3.85546875" style="699" customWidth="1"/>
    <col min="13585" max="13585" width="16.42578125" style="699" customWidth="1"/>
    <col min="13586" max="13586" width="11.28515625" style="699" customWidth="1"/>
    <col min="13587" max="13587" width="10.28515625" style="699" customWidth="1"/>
    <col min="13588" max="13588" width="10" style="699" customWidth="1"/>
    <col min="13589" max="13824" width="9.140625" style="699"/>
    <col min="13825" max="13825" width="4" style="699" customWidth="1"/>
    <col min="13826" max="13826" width="15.140625" style="699" customWidth="1"/>
    <col min="13827" max="13827" width="13.85546875" style="699" customWidth="1"/>
    <col min="13828" max="13828" width="10.140625" style="699" customWidth="1"/>
    <col min="13829" max="13829" width="9.140625" style="699"/>
    <col min="13830" max="13830" width="3.42578125" style="699" customWidth="1"/>
    <col min="13831" max="13831" width="19.5703125" style="699" customWidth="1"/>
    <col min="13832" max="13832" width="12.28515625" style="699" customWidth="1"/>
    <col min="13833" max="13833" width="10.42578125" style="699" customWidth="1"/>
    <col min="13834" max="13834" width="9.140625" style="699"/>
    <col min="13835" max="13835" width="3.5703125" style="699" customWidth="1"/>
    <col min="13836" max="13836" width="16.42578125" style="699" customWidth="1"/>
    <col min="13837" max="13837" width="11.7109375" style="699" customWidth="1"/>
    <col min="13838" max="13838" width="10.140625" style="699" customWidth="1"/>
    <col min="13839" max="13839" width="15.85546875" style="699" customWidth="1"/>
    <col min="13840" max="13840" width="3.85546875" style="699" customWidth="1"/>
    <col min="13841" max="13841" width="16.42578125" style="699" customWidth="1"/>
    <col min="13842" max="13842" width="11.28515625" style="699" customWidth="1"/>
    <col min="13843" max="13843" width="10.28515625" style="699" customWidth="1"/>
    <col min="13844" max="13844" width="10" style="699" customWidth="1"/>
    <col min="13845" max="14080" width="9.140625" style="699"/>
    <col min="14081" max="14081" width="4" style="699" customWidth="1"/>
    <col min="14082" max="14082" width="15.140625" style="699" customWidth="1"/>
    <col min="14083" max="14083" width="13.85546875" style="699" customWidth="1"/>
    <col min="14084" max="14084" width="10.140625" style="699" customWidth="1"/>
    <col min="14085" max="14085" width="9.140625" style="699"/>
    <col min="14086" max="14086" width="3.42578125" style="699" customWidth="1"/>
    <col min="14087" max="14087" width="19.5703125" style="699" customWidth="1"/>
    <col min="14088" max="14088" width="12.28515625" style="699" customWidth="1"/>
    <col min="14089" max="14089" width="10.42578125" style="699" customWidth="1"/>
    <col min="14090" max="14090" width="9.140625" style="699"/>
    <col min="14091" max="14091" width="3.5703125" style="699" customWidth="1"/>
    <col min="14092" max="14092" width="16.42578125" style="699" customWidth="1"/>
    <col min="14093" max="14093" width="11.7109375" style="699" customWidth="1"/>
    <col min="14094" max="14094" width="10.140625" style="699" customWidth="1"/>
    <col min="14095" max="14095" width="15.85546875" style="699" customWidth="1"/>
    <col min="14096" max="14096" width="3.85546875" style="699" customWidth="1"/>
    <col min="14097" max="14097" width="16.42578125" style="699" customWidth="1"/>
    <col min="14098" max="14098" width="11.28515625" style="699" customWidth="1"/>
    <col min="14099" max="14099" width="10.28515625" style="699" customWidth="1"/>
    <col min="14100" max="14100" width="10" style="699" customWidth="1"/>
    <col min="14101" max="14336" width="9.140625" style="699"/>
    <col min="14337" max="14337" width="4" style="699" customWidth="1"/>
    <col min="14338" max="14338" width="15.140625" style="699" customWidth="1"/>
    <col min="14339" max="14339" width="13.85546875" style="699" customWidth="1"/>
    <col min="14340" max="14340" width="10.140625" style="699" customWidth="1"/>
    <col min="14341" max="14341" width="9.140625" style="699"/>
    <col min="14342" max="14342" width="3.42578125" style="699" customWidth="1"/>
    <col min="14343" max="14343" width="19.5703125" style="699" customWidth="1"/>
    <col min="14344" max="14344" width="12.28515625" style="699" customWidth="1"/>
    <col min="14345" max="14345" width="10.42578125" style="699" customWidth="1"/>
    <col min="14346" max="14346" width="9.140625" style="699"/>
    <col min="14347" max="14347" width="3.5703125" style="699" customWidth="1"/>
    <col min="14348" max="14348" width="16.42578125" style="699" customWidth="1"/>
    <col min="14349" max="14349" width="11.7109375" style="699" customWidth="1"/>
    <col min="14350" max="14350" width="10.140625" style="699" customWidth="1"/>
    <col min="14351" max="14351" width="15.85546875" style="699" customWidth="1"/>
    <col min="14352" max="14352" width="3.85546875" style="699" customWidth="1"/>
    <col min="14353" max="14353" width="16.42578125" style="699" customWidth="1"/>
    <col min="14354" max="14354" width="11.28515625" style="699" customWidth="1"/>
    <col min="14355" max="14355" width="10.28515625" style="699" customWidth="1"/>
    <col min="14356" max="14356" width="10" style="699" customWidth="1"/>
    <col min="14357" max="14592" width="9.140625" style="699"/>
    <col min="14593" max="14593" width="4" style="699" customWidth="1"/>
    <col min="14594" max="14594" width="15.140625" style="699" customWidth="1"/>
    <col min="14595" max="14595" width="13.85546875" style="699" customWidth="1"/>
    <col min="14596" max="14596" width="10.140625" style="699" customWidth="1"/>
    <col min="14597" max="14597" width="9.140625" style="699"/>
    <col min="14598" max="14598" width="3.42578125" style="699" customWidth="1"/>
    <col min="14599" max="14599" width="19.5703125" style="699" customWidth="1"/>
    <col min="14600" max="14600" width="12.28515625" style="699" customWidth="1"/>
    <col min="14601" max="14601" width="10.42578125" style="699" customWidth="1"/>
    <col min="14602" max="14602" width="9.140625" style="699"/>
    <col min="14603" max="14603" width="3.5703125" style="699" customWidth="1"/>
    <col min="14604" max="14604" width="16.42578125" style="699" customWidth="1"/>
    <col min="14605" max="14605" width="11.7109375" style="699" customWidth="1"/>
    <col min="14606" max="14606" width="10.140625" style="699" customWidth="1"/>
    <col min="14607" max="14607" width="15.85546875" style="699" customWidth="1"/>
    <col min="14608" max="14608" width="3.85546875" style="699" customWidth="1"/>
    <col min="14609" max="14609" width="16.42578125" style="699" customWidth="1"/>
    <col min="14610" max="14610" width="11.28515625" style="699" customWidth="1"/>
    <col min="14611" max="14611" width="10.28515625" style="699" customWidth="1"/>
    <col min="14612" max="14612" width="10" style="699" customWidth="1"/>
    <col min="14613" max="14848" width="9.140625" style="699"/>
    <col min="14849" max="14849" width="4" style="699" customWidth="1"/>
    <col min="14850" max="14850" width="15.140625" style="699" customWidth="1"/>
    <col min="14851" max="14851" width="13.85546875" style="699" customWidth="1"/>
    <col min="14852" max="14852" width="10.140625" style="699" customWidth="1"/>
    <col min="14853" max="14853" width="9.140625" style="699"/>
    <col min="14854" max="14854" width="3.42578125" style="699" customWidth="1"/>
    <col min="14855" max="14855" width="19.5703125" style="699" customWidth="1"/>
    <col min="14856" max="14856" width="12.28515625" style="699" customWidth="1"/>
    <col min="14857" max="14857" width="10.42578125" style="699" customWidth="1"/>
    <col min="14858" max="14858" width="9.140625" style="699"/>
    <col min="14859" max="14859" width="3.5703125" style="699" customWidth="1"/>
    <col min="14860" max="14860" width="16.42578125" style="699" customWidth="1"/>
    <col min="14861" max="14861" width="11.7109375" style="699" customWidth="1"/>
    <col min="14862" max="14862" width="10.140625" style="699" customWidth="1"/>
    <col min="14863" max="14863" width="15.85546875" style="699" customWidth="1"/>
    <col min="14864" max="14864" width="3.85546875" style="699" customWidth="1"/>
    <col min="14865" max="14865" width="16.42578125" style="699" customWidth="1"/>
    <col min="14866" max="14866" width="11.28515625" style="699" customWidth="1"/>
    <col min="14867" max="14867" width="10.28515625" style="699" customWidth="1"/>
    <col min="14868" max="14868" width="10" style="699" customWidth="1"/>
    <col min="14869" max="15104" width="9.140625" style="699"/>
    <col min="15105" max="15105" width="4" style="699" customWidth="1"/>
    <col min="15106" max="15106" width="15.140625" style="699" customWidth="1"/>
    <col min="15107" max="15107" width="13.85546875" style="699" customWidth="1"/>
    <col min="15108" max="15108" width="10.140625" style="699" customWidth="1"/>
    <col min="15109" max="15109" width="9.140625" style="699"/>
    <col min="15110" max="15110" width="3.42578125" style="699" customWidth="1"/>
    <col min="15111" max="15111" width="19.5703125" style="699" customWidth="1"/>
    <col min="15112" max="15112" width="12.28515625" style="699" customWidth="1"/>
    <col min="15113" max="15113" width="10.42578125" style="699" customWidth="1"/>
    <col min="15114" max="15114" width="9.140625" style="699"/>
    <col min="15115" max="15115" width="3.5703125" style="699" customWidth="1"/>
    <col min="15116" max="15116" width="16.42578125" style="699" customWidth="1"/>
    <col min="15117" max="15117" width="11.7109375" style="699" customWidth="1"/>
    <col min="15118" max="15118" width="10.140625" style="699" customWidth="1"/>
    <col min="15119" max="15119" width="15.85546875" style="699" customWidth="1"/>
    <col min="15120" max="15120" width="3.85546875" style="699" customWidth="1"/>
    <col min="15121" max="15121" width="16.42578125" style="699" customWidth="1"/>
    <col min="15122" max="15122" width="11.28515625" style="699" customWidth="1"/>
    <col min="15123" max="15123" width="10.28515625" style="699" customWidth="1"/>
    <col min="15124" max="15124" width="10" style="699" customWidth="1"/>
    <col min="15125" max="15360" width="9.140625" style="699"/>
    <col min="15361" max="15361" width="4" style="699" customWidth="1"/>
    <col min="15362" max="15362" width="15.140625" style="699" customWidth="1"/>
    <col min="15363" max="15363" width="13.85546875" style="699" customWidth="1"/>
    <col min="15364" max="15364" width="10.140625" style="699" customWidth="1"/>
    <col min="15365" max="15365" width="9.140625" style="699"/>
    <col min="15366" max="15366" width="3.42578125" style="699" customWidth="1"/>
    <col min="15367" max="15367" width="19.5703125" style="699" customWidth="1"/>
    <col min="15368" max="15368" width="12.28515625" style="699" customWidth="1"/>
    <col min="15369" max="15369" width="10.42578125" style="699" customWidth="1"/>
    <col min="15370" max="15370" width="9.140625" style="699"/>
    <col min="15371" max="15371" width="3.5703125" style="699" customWidth="1"/>
    <col min="15372" max="15372" width="16.42578125" style="699" customWidth="1"/>
    <col min="15373" max="15373" width="11.7109375" style="699" customWidth="1"/>
    <col min="15374" max="15374" width="10.140625" style="699" customWidth="1"/>
    <col min="15375" max="15375" width="15.85546875" style="699" customWidth="1"/>
    <col min="15376" max="15376" width="3.85546875" style="699" customWidth="1"/>
    <col min="15377" max="15377" width="16.42578125" style="699" customWidth="1"/>
    <col min="15378" max="15378" width="11.28515625" style="699" customWidth="1"/>
    <col min="15379" max="15379" width="10.28515625" style="699" customWidth="1"/>
    <col min="15380" max="15380" width="10" style="699" customWidth="1"/>
    <col min="15381" max="15616" width="9.140625" style="699"/>
    <col min="15617" max="15617" width="4" style="699" customWidth="1"/>
    <col min="15618" max="15618" width="15.140625" style="699" customWidth="1"/>
    <col min="15619" max="15619" width="13.85546875" style="699" customWidth="1"/>
    <col min="15620" max="15620" width="10.140625" style="699" customWidth="1"/>
    <col min="15621" max="15621" width="9.140625" style="699"/>
    <col min="15622" max="15622" width="3.42578125" style="699" customWidth="1"/>
    <col min="15623" max="15623" width="19.5703125" style="699" customWidth="1"/>
    <col min="15624" max="15624" width="12.28515625" style="699" customWidth="1"/>
    <col min="15625" max="15625" width="10.42578125" style="699" customWidth="1"/>
    <col min="15626" max="15626" width="9.140625" style="699"/>
    <col min="15627" max="15627" width="3.5703125" style="699" customWidth="1"/>
    <col min="15628" max="15628" width="16.42578125" style="699" customWidth="1"/>
    <col min="15629" max="15629" width="11.7109375" style="699" customWidth="1"/>
    <col min="15630" max="15630" width="10.140625" style="699" customWidth="1"/>
    <col min="15631" max="15631" width="15.85546875" style="699" customWidth="1"/>
    <col min="15632" max="15632" width="3.85546875" style="699" customWidth="1"/>
    <col min="15633" max="15633" width="16.42578125" style="699" customWidth="1"/>
    <col min="15634" max="15634" width="11.28515625" style="699" customWidth="1"/>
    <col min="15635" max="15635" width="10.28515625" style="699" customWidth="1"/>
    <col min="15636" max="15636" width="10" style="699" customWidth="1"/>
    <col min="15637" max="15872" width="9.140625" style="699"/>
    <col min="15873" max="15873" width="4" style="699" customWidth="1"/>
    <col min="15874" max="15874" width="15.140625" style="699" customWidth="1"/>
    <col min="15875" max="15875" width="13.85546875" style="699" customWidth="1"/>
    <col min="15876" max="15876" width="10.140625" style="699" customWidth="1"/>
    <col min="15877" max="15877" width="9.140625" style="699"/>
    <col min="15878" max="15878" width="3.42578125" style="699" customWidth="1"/>
    <col min="15879" max="15879" width="19.5703125" style="699" customWidth="1"/>
    <col min="15880" max="15880" width="12.28515625" style="699" customWidth="1"/>
    <col min="15881" max="15881" width="10.42578125" style="699" customWidth="1"/>
    <col min="15882" max="15882" width="9.140625" style="699"/>
    <col min="15883" max="15883" width="3.5703125" style="699" customWidth="1"/>
    <col min="15884" max="15884" width="16.42578125" style="699" customWidth="1"/>
    <col min="15885" max="15885" width="11.7109375" style="699" customWidth="1"/>
    <col min="15886" max="15886" width="10.140625" style="699" customWidth="1"/>
    <col min="15887" max="15887" width="15.85546875" style="699" customWidth="1"/>
    <col min="15888" max="15888" width="3.85546875" style="699" customWidth="1"/>
    <col min="15889" max="15889" width="16.42578125" style="699" customWidth="1"/>
    <col min="15890" max="15890" width="11.28515625" style="699" customWidth="1"/>
    <col min="15891" max="15891" width="10.28515625" style="699" customWidth="1"/>
    <col min="15892" max="15892" width="10" style="699" customWidth="1"/>
    <col min="15893" max="16128" width="9.140625" style="699"/>
    <col min="16129" max="16129" width="4" style="699" customWidth="1"/>
    <col min="16130" max="16130" width="15.140625" style="699" customWidth="1"/>
    <col min="16131" max="16131" width="13.85546875" style="699" customWidth="1"/>
    <col min="16132" max="16132" width="10.140625" style="699" customWidth="1"/>
    <col min="16133" max="16133" width="9.140625" style="699"/>
    <col min="16134" max="16134" width="3.42578125" style="699" customWidth="1"/>
    <col min="16135" max="16135" width="19.5703125" style="699" customWidth="1"/>
    <col min="16136" max="16136" width="12.28515625" style="699" customWidth="1"/>
    <col min="16137" max="16137" width="10.42578125" style="699" customWidth="1"/>
    <col min="16138" max="16138" width="9.140625" style="699"/>
    <col min="16139" max="16139" width="3.5703125" style="699" customWidth="1"/>
    <col min="16140" max="16140" width="16.42578125" style="699" customWidth="1"/>
    <col min="16141" max="16141" width="11.7109375" style="699" customWidth="1"/>
    <col min="16142" max="16142" width="10.140625" style="699" customWidth="1"/>
    <col min="16143" max="16143" width="15.85546875" style="699" customWidth="1"/>
    <col min="16144" max="16144" width="3.85546875" style="699" customWidth="1"/>
    <col min="16145" max="16145" width="16.42578125" style="699" customWidth="1"/>
    <col min="16146" max="16146" width="11.28515625" style="699" customWidth="1"/>
    <col min="16147" max="16147" width="10.28515625" style="699" customWidth="1"/>
    <col min="16148" max="16148" width="10" style="699" customWidth="1"/>
    <col min="16149" max="16384" width="9.140625" style="699"/>
  </cols>
  <sheetData>
    <row r="1" spans="2:28" ht="18.75">
      <c r="B1" s="608" t="s">
        <v>307</v>
      </c>
    </row>
    <row r="2" spans="2:28" ht="18" customHeight="1">
      <c r="B2" s="1236" t="s">
        <v>371</v>
      </c>
      <c r="C2" s="1236"/>
      <c r="D2" s="1236"/>
      <c r="E2" s="1236"/>
      <c r="F2" s="1236"/>
      <c r="G2" s="1236"/>
      <c r="H2" s="1236"/>
      <c r="I2" s="1236"/>
      <c r="J2" s="1236"/>
      <c r="K2" s="1236"/>
      <c r="L2" s="1236"/>
      <c r="M2" s="1236"/>
      <c r="N2" s="1236"/>
      <c r="O2" s="1236"/>
      <c r="P2" s="1236"/>
      <c r="Q2" s="1236"/>
      <c r="R2" s="1236"/>
      <c r="S2" s="1236"/>
      <c r="T2" s="1236"/>
      <c r="U2" s="1236"/>
      <c r="V2" s="1236"/>
      <c r="W2" s="1236"/>
      <c r="X2" s="1236"/>
      <c r="Y2" s="1236"/>
      <c r="Z2" s="1236"/>
      <c r="AA2" s="1236"/>
      <c r="AB2" s="1236"/>
    </row>
    <row r="3" spans="2:28" ht="18" customHeight="1">
      <c r="B3" s="1239" t="s">
        <v>372</v>
      </c>
      <c r="C3" s="1239"/>
      <c r="D3" s="1239"/>
      <c r="E3" s="1239"/>
      <c r="F3" s="1239"/>
      <c r="G3" s="1239"/>
      <c r="H3" s="1239"/>
      <c r="I3" s="632"/>
      <c r="J3" s="632"/>
      <c r="K3" s="632"/>
      <c r="L3" s="632"/>
      <c r="M3" s="632"/>
      <c r="N3" s="632"/>
      <c r="O3" s="632"/>
      <c r="P3" s="632"/>
      <c r="Q3" s="632"/>
      <c r="R3" s="632"/>
      <c r="S3" s="632"/>
      <c r="T3" s="632"/>
      <c r="U3" s="632"/>
      <c r="V3" s="632"/>
      <c r="W3" s="632"/>
      <c r="X3" s="632"/>
      <c r="Y3" s="632"/>
      <c r="Z3" s="632"/>
      <c r="AA3" s="632"/>
      <c r="AB3" s="632"/>
    </row>
    <row r="5" spans="2:28" s="633" customFormat="1" ht="30">
      <c r="B5" s="612" t="s">
        <v>181</v>
      </c>
      <c r="C5" s="612" t="s">
        <v>182</v>
      </c>
      <c r="D5" s="613"/>
      <c r="E5" s="613"/>
      <c r="F5" s="613"/>
      <c r="G5" s="612" t="s">
        <v>183</v>
      </c>
      <c r="H5" s="614" t="s">
        <v>184</v>
      </c>
      <c r="I5" s="613"/>
      <c r="J5" s="613"/>
      <c r="K5" s="613"/>
      <c r="L5" s="721" t="s">
        <v>185</v>
      </c>
      <c r="M5" s="615" t="s">
        <v>186</v>
      </c>
      <c r="N5" s="613"/>
      <c r="O5" s="616"/>
      <c r="P5" s="613"/>
      <c r="Q5" s="612" t="s">
        <v>187</v>
      </c>
      <c r="R5" s="615" t="s">
        <v>188</v>
      </c>
      <c r="S5" s="613"/>
      <c r="T5" s="613"/>
    </row>
    <row r="6" spans="2:28" ht="4.5" customHeight="1" thickBot="1"/>
    <row r="7" spans="2:28" ht="29.25" thickBot="1">
      <c r="B7" s="617" t="s">
        <v>189</v>
      </c>
      <c r="C7" s="618" t="s">
        <v>190</v>
      </c>
      <c r="D7" s="619" t="s">
        <v>191</v>
      </c>
      <c r="E7" s="620" t="s">
        <v>192</v>
      </c>
      <c r="F7" s="895"/>
      <c r="G7" s="617" t="s">
        <v>189</v>
      </c>
      <c r="H7" s="618" t="s">
        <v>190</v>
      </c>
      <c r="I7" s="619" t="s">
        <v>191</v>
      </c>
      <c r="J7" s="620" t="s">
        <v>192</v>
      </c>
      <c r="L7" s="617" t="s">
        <v>189</v>
      </c>
      <c r="M7" s="618" t="s">
        <v>190</v>
      </c>
      <c r="N7" s="619" t="s">
        <v>193</v>
      </c>
      <c r="O7" s="620" t="s">
        <v>192</v>
      </c>
      <c r="Q7" s="617" t="s">
        <v>189</v>
      </c>
      <c r="R7" s="618" t="s">
        <v>190</v>
      </c>
      <c r="S7" s="619" t="s">
        <v>193</v>
      </c>
      <c r="T7" s="620" t="s">
        <v>192</v>
      </c>
    </row>
    <row r="8" spans="2:28" ht="15.75">
      <c r="B8" s="896" t="s">
        <v>209</v>
      </c>
      <c r="C8" s="624">
        <v>5811.1239999999998</v>
      </c>
      <c r="D8" s="990">
        <v>9252</v>
      </c>
      <c r="E8" s="991">
        <v>2.2791474421224209</v>
      </c>
      <c r="F8" s="897"/>
      <c r="G8" s="896" t="s">
        <v>213</v>
      </c>
      <c r="H8" s="624">
        <v>2001.0550000000001</v>
      </c>
      <c r="I8" s="990">
        <v>8795</v>
      </c>
      <c r="J8" s="991">
        <v>3.2074254426317803</v>
      </c>
      <c r="K8" s="700"/>
      <c r="L8" s="800" t="s">
        <v>203</v>
      </c>
      <c r="M8" s="624">
        <v>3337.5830000000001</v>
      </c>
      <c r="N8" s="624">
        <v>1099.847</v>
      </c>
      <c r="O8" s="785">
        <v>3.034588447302216</v>
      </c>
      <c r="P8" s="700"/>
      <c r="Q8" s="800" t="s">
        <v>311</v>
      </c>
      <c r="R8" s="624">
        <v>1766.4390000000001</v>
      </c>
      <c r="S8" s="624">
        <v>364.54599999999999</v>
      </c>
      <c r="T8" s="785">
        <v>4.845586016579527</v>
      </c>
    </row>
    <row r="9" spans="2:28" ht="15.75">
      <c r="B9" s="629" t="s">
        <v>213</v>
      </c>
      <c r="C9" s="628">
        <v>4783.1760000000004</v>
      </c>
      <c r="D9" s="630">
        <v>14417</v>
      </c>
      <c r="E9" s="687">
        <v>2.3236830113590545</v>
      </c>
      <c r="F9" s="898"/>
      <c r="G9" s="629" t="s">
        <v>311</v>
      </c>
      <c r="H9" s="628">
        <v>560.34500000000003</v>
      </c>
      <c r="I9" s="630">
        <v>4035</v>
      </c>
      <c r="J9" s="687">
        <v>2.0905119346968015</v>
      </c>
      <c r="K9" s="700"/>
      <c r="L9" s="627" t="s">
        <v>197</v>
      </c>
      <c r="M9" s="628">
        <v>3114.8339999999998</v>
      </c>
      <c r="N9" s="628">
        <v>811.64800000000002</v>
      </c>
      <c r="O9" s="686">
        <v>3.8376660818482886</v>
      </c>
      <c r="P9" s="700"/>
      <c r="Q9" s="627" t="s">
        <v>199</v>
      </c>
      <c r="R9" s="628">
        <v>1379.588</v>
      </c>
      <c r="S9" s="628">
        <v>421.53300000000002</v>
      </c>
      <c r="T9" s="686">
        <v>3.2727876583802451</v>
      </c>
    </row>
    <row r="10" spans="2:28" ht="15.75">
      <c r="B10" s="629" t="s">
        <v>208</v>
      </c>
      <c r="C10" s="628">
        <v>3178.51</v>
      </c>
      <c r="D10" s="628">
        <v>2067</v>
      </c>
      <c r="E10" s="686">
        <v>3.0175794693216096</v>
      </c>
      <c r="F10" s="897"/>
      <c r="G10" s="1057" t="s">
        <v>217</v>
      </c>
      <c r="H10" s="1046">
        <v>251.62799999999999</v>
      </c>
      <c r="I10" s="1058">
        <v>1751</v>
      </c>
      <c r="J10" s="1059">
        <v>2.118490953635805</v>
      </c>
      <c r="K10" s="700"/>
      <c r="L10" s="627" t="s">
        <v>199</v>
      </c>
      <c r="M10" s="628">
        <v>2387.317</v>
      </c>
      <c r="N10" s="628">
        <v>722.88800000000003</v>
      </c>
      <c r="O10" s="686">
        <v>3.3024714755259459</v>
      </c>
      <c r="P10" s="700"/>
      <c r="Q10" s="627" t="s">
        <v>197</v>
      </c>
      <c r="R10" s="628">
        <v>774.51700000000005</v>
      </c>
      <c r="S10" s="628">
        <v>195.99600000000001</v>
      </c>
      <c r="T10" s="686">
        <v>3.9516979938366088</v>
      </c>
    </row>
    <row r="11" spans="2:28" ht="16.5" thickBot="1">
      <c r="B11" s="629" t="s">
        <v>217</v>
      </c>
      <c r="C11" s="628">
        <v>2774.1869999999999</v>
      </c>
      <c r="D11" s="630">
        <v>6374</v>
      </c>
      <c r="E11" s="687">
        <v>1.8923216075054758</v>
      </c>
      <c r="F11" s="898"/>
      <c r="G11" s="629" t="s">
        <v>209</v>
      </c>
      <c r="H11" s="628">
        <v>230.38399999999999</v>
      </c>
      <c r="I11" s="630">
        <v>1465</v>
      </c>
      <c r="J11" s="687">
        <v>2.8975474783046153</v>
      </c>
      <c r="K11" s="700"/>
      <c r="L11" s="627" t="s">
        <v>216</v>
      </c>
      <c r="M11" s="628">
        <v>2045.104</v>
      </c>
      <c r="N11" s="628">
        <v>771.00900000000001</v>
      </c>
      <c r="O11" s="686">
        <v>2.6525034078720222</v>
      </c>
      <c r="P11" s="700"/>
      <c r="Q11" s="627" t="s">
        <v>215</v>
      </c>
      <c r="R11" s="628">
        <v>460.43099999999998</v>
      </c>
      <c r="S11" s="628">
        <v>88.608000000000004</v>
      </c>
      <c r="T11" s="686">
        <v>5.1962689599133256</v>
      </c>
    </row>
    <row r="12" spans="2:28" ht="16.5" thickBot="1">
      <c r="B12" s="629" t="s">
        <v>311</v>
      </c>
      <c r="C12" s="628">
        <v>2234.9459999999999</v>
      </c>
      <c r="D12" s="630">
        <v>6894</v>
      </c>
      <c r="E12" s="687">
        <v>2.9446859979762205</v>
      </c>
      <c r="F12" s="898"/>
      <c r="G12" s="1047" t="s">
        <v>328</v>
      </c>
      <c r="H12" s="631">
        <v>3238.511</v>
      </c>
      <c r="I12" s="631">
        <v>17081</v>
      </c>
      <c r="J12" s="784">
        <v>2.8169906100631938</v>
      </c>
      <c r="K12" s="700"/>
      <c r="L12" s="627" t="s">
        <v>215</v>
      </c>
      <c r="M12" s="628">
        <v>1582.1980000000001</v>
      </c>
      <c r="N12" s="628">
        <v>361.173</v>
      </c>
      <c r="O12" s="686">
        <v>4.3807205965008462</v>
      </c>
      <c r="P12" s="700"/>
      <c r="Q12" s="627" t="s">
        <v>208</v>
      </c>
      <c r="R12" s="628">
        <v>457.899</v>
      </c>
      <c r="S12" s="628">
        <v>156.01599999999999</v>
      </c>
      <c r="T12" s="686">
        <v>2.9349489795918369</v>
      </c>
    </row>
    <row r="13" spans="2:28" ht="15.75">
      <c r="B13" s="629" t="s">
        <v>199</v>
      </c>
      <c r="C13" s="628">
        <v>2086.7689999999998</v>
      </c>
      <c r="D13" s="628">
        <v>2097</v>
      </c>
      <c r="E13" s="686">
        <v>1.602988633421903</v>
      </c>
      <c r="F13" s="898"/>
      <c r="G13" s="122"/>
      <c r="H13" s="122"/>
      <c r="I13" s="122"/>
      <c r="J13" s="122"/>
      <c r="K13" s="700"/>
      <c r="L13" s="627" t="s">
        <v>311</v>
      </c>
      <c r="M13" s="628">
        <v>1568.518</v>
      </c>
      <c r="N13" s="628">
        <v>207.96</v>
      </c>
      <c r="O13" s="686">
        <v>7.5424023850740527</v>
      </c>
      <c r="P13" s="700"/>
      <c r="Q13" s="627" t="s">
        <v>203</v>
      </c>
      <c r="R13" s="628">
        <v>373.49799999999999</v>
      </c>
      <c r="S13" s="628">
        <v>109.25700000000001</v>
      </c>
      <c r="T13" s="686">
        <v>3.4185269593710239</v>
      </c>
    </row>
    <row r="14" spans="2:28" ht="15.75">
      <c r="B14" s="629" t="s">
        <v>214</v>
      </c>
      <c r="C14" s="628">
        <v>1269.165</v>
      </c>
      <c r="D14" s="630">
        <v>2128</v>
      </c>
      <c r="E14" s="687">
        <v>2.0366893417486294</v>
      </c>
      <c r="F14" s="898"/>
      <c r="G14" s="122"/>
      <c r="H14" s="122"/>
      <c r="I14" s="122"/>
      <c r="J14" s="122"/>
      <c r="K14" s="700"/>
      <c r="L14" s="627" t="s">
        <v>194</v>
      </c>
      <c r="M14" s="628">
        <v>1427.144</v>
      </c>
      <c r="N14" s="628">
        <v>560.04700000000003</v>
      </c>
      <c r="O14" s="686">
        <v>2.5482575569550412</v>
      </c>
      <c r="P14" s="700"/>
      <c r="Q14" s="627" t="s">
        <v>373</v>
      </c>
      <c r="R14" s="628">
        <v>345.6</v>
      </c>
      <c r="S14" s="628">
        <v>54.29</v>
      </c>
      <c r="T14" s="686">
        <v>6.3658132252716895</v>
      </c>
    </row>
    <row r="15" spans="2:28" ht="15.75">
      <c r="B15" s="629" t="s">
        <v>207</v>
      </c>
      <c r="C15" s="628">
        <v>1263.8920000000001</v>
      </c>
      <c r="D15" s="628">
        <v>1335</v>
      </c>
      <c r="E15" s="686">
        <v>2.2914194961347123</v>
      </c>
      <c r="F15" s="898"/>
      <c r="K15" s="700"/>
      <c r="L15" s="627" t="s">
        <v>207</v>
      </c>
      <c r="M15" s="628">
        <v>849.50400000000002</v>
      </c>
      <c r="N15" s="628">
        <v>340.64400000000001</v>
      </c>
      <c r="O15" s="686">
        <v>2.4938175925599748</v>
      </c>
      <c r="P15" s="700"/>
      <c r="Q15" s="627" t="s">
        <v>212</v>
      </c>
      <c r="R15" s="628">
        <v>147.32300000000001</v>
      </c>
      <c r="S15" s="628">
        <v>38.283000000000001</v>
      </c>
      <c r="T15" s="686">
        <v>3.8482616304887287</v>
      </c>
    </row>
    <row r="16" spans="2:28" ht="16.5" thickBot="1">
      <c r="B16" s="629" t="s">
        <v>194</v>
      </c>
      <c r="C16" s="628">
        <v>1043.7619999999999</v>
      </c>
      <c r="D16" s="630">
        <v>4118</v>
      </c>
      <c r="E16" s="687">
        <v>3.1077941837649208</v>
      </c>
      <c r="F16" s="898"/>
      <c r="K16" s="700"/>
      <c r="L16" s="627" t="s">
        <v>217</v>
      </c>
      <c r="M16" s="628">
        <v>660.44</v>
      </c>
      <c r="N16" s="628">
        <v>256.21300000000002</v>
      </c>
      <c r="O16" s="686">
        <v>2.5776990238590547</v>
      </c>
      <c r="P16" s="700"/>
      <c r="Q16" s="627" t="s">
        <v>374</v>
      </c>
      <c r="R16" s="628">
        <v>119.505</v>
      </c>
      <c r="S16" s="628">
        <v>15.42</v>
      </c>
      <c r="T16" s="686">
        <v>7.75</v>
      </c>
    </row>
    <row r="17" spans="2:21" ht="16.5" thickBot="1">
      <c r="B17" s="1047" t="s">
        <v>328</v>
      </c>
      <c r="C17" s="631">
        <v>26290.822</v>
      </c>
      <c r="D17" s="631">
        <v>51897</v>
      </c>
      <c r="E17" s="784">
        <v>2.3107606005574834</v>
      </c>
      <c r="F17" s="897"/>
      <c r="K17" s="700"/>
      <c r="L17" s="1047" t="s">
        <v>328</v>
      </c>
      <c r="M17" s="631">
        <v>18696.002</v>
      </c>
      <c r="N17" s="631">
        <v>5557.7370000000001</v>
      </c>
      <c r="O17" s="784">
        <v>3.3639594676754228</v>
      </c>
      <c r="P17" s="700"/>
      <c r="Q17" s="1047" t="s">
        <v>328</v>
      </c>
      <c r="R17" s="631">
        <v>6094.8440000000001</v>
      </c>
      <c r="S17" s="631">
        <v>1492.4829999999999</v>
      </c>
      <c r="T17" s="784">
        <v>4.0836940856277764</v>
      </c>
      <c r="U17" s="122"/>
    </row>
    <row r="18" spans="2:21" ht="15.75">
      <c r="B18" s="122"/>
      <c r="C18" s="122"/>
      <c r="D18" s="122"/>
      <c r="E18" s="122"/>
      <c r="F18" s="899"/>
      <c r="H18" s="122"/>
      <c r="I18" s="122"/>
      <c r="J18" s="122"/>
      <c r="K18" s="122"/>
      <c r="L18" s="122"/>
      <c r="M18" s="122"/>
      <c r="N18" s="122"/>
      <c r="O18" s="122"/>
      <c r="P18" s="700"/>
      <c r="Q18" s="122"/>
      <c r="R18" s="122"/>
      <c r="S18" s="122"/>
      <c r="T18" s="122"/>
      <c r="U18" s="122"/>
    </row>
    <row r="19" spans="2:21">
      <c r="B19" s="122"/>
      <c r="C19" s="122"/>
      <c r="D19" s="122"/>
      <c r="E19" s="122"/>
      <c r="F19" s="900"/>
      <c r="K19" s="700"/>
      <c r="L19" s="122"/>
      <c r="M19" s="122"/>
      <c r="N19" s="122"/>
      <c r="O19" s="122"/>
      <c r="P19" s="700"/>
      <c r="Q19" s="122"/>
      <c r="R19" s="122"/>
      <c r="S19" s="122"/>
      <c r="T19" s="122"/>
      <c r="U19" s="122"/>
    </row>
    <row r="20" spans="2:21" ht="15" customHeight="1">
      <c r="B20" s="122"/>
      <c r="C20" s="122"/>
      <c r="D20" s="122"/>
      <c r="E20" s="122"/>
      <c r="F20" s="900"/>
      <c r="K20" s="700"/>
      <c r="L20" s="122"/>
      <c r="M20" s="122"/>
      <c r="N20" s="122"/>
      <c r="O20" s="122"/>
      <c r="P20" s="700"/>
      <c r="Q20" s="122"/>
      <c r="R20" s="122"/>
      <c r="S20" s="122"/>
      <c r="T20" s="122"/>
      <c r="U20" s="122"/>
    </row>
    <row r="21" spans="2:21">
      <c r="B21" s="122"/>
      <c r="C21" s="122"/>
      <c r="D21" s="122"/>
      <c r="E21" s="122"/>
      <c r="F21" s="901"/>
      <c r="K21" s="700"/>
      <c r="L21" s="122"/>
      <c r="M21" s="122"/>
      <c r="N21" s="122"/>
      <c r="O21" s="122"/>
      <c r="Q21" s="122"/>
      <c r="R21" s="122"/>
      <c r="S21" s="122"/>
      <c r="T21" s="122"/>
      <c r="U21" s="122"/>
    </row>
    <row r="22" spans="2:21">
      <c r="B22" s="122"/>
      <c r="C22" s="122"/>
      <c r="D22" s="122"/>
      <c r="E22" s="122"/>
      <c r="L22" s="122"/>
      <c r="M22" s="122"/>
      <c r="N22" s="122"/>
      <c r="O22" s="122"/>
      <c r="Q22" s="122"/>
      <c r="R22" s="122"/>
      <c r="S22" s="122"/>
      <c r="T22" s="122"/>
      <c r="U22" s="122"/>
    </row>
    <row r="23" spans="2:21">
      <c r="B23" s="122"/>
      <c r="C23" s="122"/>
      <c r="D23" s="122"/>
      <c r="E23" s="122"/>
      <c r="L23" s="122"/>
      <c r="M23" s="122"/>
      <c r="N23" s="122"/>
      <c r="O23" s="122"/>
      <c r="Q23" s="122"/>
      <c r="R23" s="122"/>
      <c r="S23" s="122"/>
      <c r="T23" s="122"/>
      <c r="U23" s="122"/>
    </row>
    <row r="24" spans="2:21">
      <c r="J24" s="122"/>
      <c r="L24" s="122"/>
      <c r="M24" s="122"/>
      <c r="N24" s="122"/>
      <c r="O24" s="122"/>
      <c r="Q24" s="122"/>
      <c r="R24" s="122"/>
      <c r="S24" s="122"/>
      <c r="T24" s="122"/>
      <c r="U24" s="122"/>
    </row>
    <row r="25" spans="2:21">
      <c r="J25" s="122"/>
      <c r="L25" s="122"/>
      <c r="M25" s="122"/>
      <c r="N25" s="122"/>
      <c r="O25" s="122"/>
      <c r="Q25" s="122"/>
      <c r="R25" s="122"/>
      <c r="S25" s="122"/>
      <c r="T25" s="122"/>
      <c r="U25" s="122"/>
    </row>
    <row r="26" spans="2:21">
      <c r="B26" s="122"/>
      <c r="C26" s="122"/>
      <c r="D26" s="122"/>
      <c r="E26" s="122"/>
      <c r="F26" s="122"/>
      <c r="G26" s="122"/>
      <c r="H26" s="122"/>
      <c r="I26" s="122"/>
      <c r="J26" s="122"/>
      <c r="L26" s="122"/>
      <c r="M26" s="122"/>
      <c r="N26" s="122"/>
      <c r="O26" s="122"/>
      <c r="U26" s="122"/>
    </row>
    <row r="27" spans="2:21">
      <c r="B27" s="122"/>
      <c r="C27" s="122"/>
      <c r="D27" s="122"/>
      <c r="E27" s="122"/>
      <c r="F27" s="122"/>
      <c r="G27" s="122"/>
      <c r="H27" s="122"/>
      <c r="I27" s="122"/>
      <c r="J27" s="122"/>
      <c r="L27" s="122"/>
      <c r="M27" s="122"/>
      <c r="N27" s="122"/>
      <c r="O27" s="122"/>
      <c r="Q27" s="122"/>
      <c r="R27" s="122"/>
      <c r="S27" s="122"/>
      <c r="T27" s="122"/>
      <c r="U27" s="122"/>
    </row>
    <row r="28" spans="2:21">
      <c r="B28" s="122"/>
      <c r="C28" s="122"/>
      <c r="D28" s="122"/>
      <c r="E28" s="122"/>
      <c r="F28" s="122"/>
      <c r="G28" s="122"/>
      <c r="H28" s="122"/>
      <c r="I28" s="122"/>
      <c r="J28" s="122"/>
      <c r="L28" s="122"/>
      <c r="M28" s="122"/>
      <c r="N28" s="122"/>
      <c r="O28" s="122"/>
      <c r="Q28" s="122"/>
      <c r="R28" s="122"/>
      <c r="S28" s="122"/>
      <c r="T28" s="122"/>
      <c r="U28" s="122"/>
    </row>
    <row r="29" spans="2:21">
      <c r="B29" s="122"/>
      <c r="C29" s="122"/>
      <c r="D29" s="122"/>
      <c r="E29" s="122"/>
      <c r="F29" s="122"/>
      <c r="G29" s="122"/>
      <c r="H29" s="122"/>
      <c r="I29" s="122"/>
      <c r="J29" s="122"/>
      <c r="K29" s="122"/>
      <c r="L29" s="122"/>
      <c r="M29" s="122"/>
      <c r="N29" s="122"/>
      <c r="O29" s="122"/>
      <c r="Q29" s="122"/>
      <c r="R29" s="122"/>
      <c r="S29" s="122"/>
      <c r="T29" s="122"/>
      <c r="U29" s="122"/>
    </row>
    <row r="30" spans="2:21">
      <c r="B30" s="122"/>
      <c r="C30" s="122"/>
      <c r="D30" s="122"/>
      <c r="E30" s="122"/>
      <c r="F30" s="122"/>
      <c r="G30" s="122"/>
      <c r="H30" s="122"/>
      <c r="I30" s="122"/>
      <c r="J30" s="122"/>
      <c r="K30" s="122"/>
      <c r="L30" s="122"/>
      <c r="M30" s="122"/>
      <c r="N30" s="122"/>
      <c r="O30" s="122"/>
      <c r="Q30" s="122"/>
      <c r="R30" s="122"/>
      <c r="S30" s="122"/>
      <c r="T30" s="122"/>
    </row>
    <row r="31" spans="2:21">
      <c r="B31" s="122"/>
      <c r="C31" s="122"/>
      <c r="D31" s="122"/>
      <c r="E31" s="122"/>
      <c r="F31" s="122"/>
      <c r="G31" s="122"/>
      <c r="H31" s="122"/>
      <c r="I31" s="122"/>
      <c r="J31" s="122"/>
      <c r="K31" s="122"/>
      <c r="L31" s="122"/>
      <c r="M31" s="122"/>
      <c r="N31" s="122"/>
      <c r="O31" s="122"/>
      <c r="Q31" s="122"/>
      <c r="R31" s="122"/>
      <c r="S31" s="122"/>
      <c r="T31" s="122"/>
    </row>
    <row r="32" spans="2:21">
      <c r="B32" s="122"/>
      <c r="C32" s="122"/>
      <c r="D32" s="122"/>
      <c r="E32" s="122"/>
      <c r="F32" s="122"/>
      <c r="G32" s="122"/>
      <c r="H32" s="122"/>
      <c r="I32" s="122"/>
      <c r="J32" s="122"/>
      <c r="K32" s="122"/>
      <c r="L32" s="122"/>
      <c r="M32" s="122"/>
      <c r="N32" s="122"/>
      <c r="O32" s="122"/>
      <c r="Q32" s="122"/>
      <c r="R32" s="122"/>
      <c r="S32" s="122"/>
      <c r="T32" s="122"/>
    </row>
    <row r="33" spans="2:20">
      <c r="B33" s="122"/>
      <c r="C33" s="122"/>
      <c r="D33" s="122"/>
      <c r="E33" s="122"/>
      <c r="F33" s="122"/>
      <c r="G33" s="122"/>
      <c r="H33" s="122"/>
      <c r="I33" s="122"/>
      <c r="J33" s="122"/>
      <c r="K33" s="122"/>
      <c r="L33" s="122"/>
      <c r="M33" s="122"/>
      <c r="N33" s="122"/>
      <c r="O33" s="122"/>
      <c r="Q33" s="122"/>
      <c r="R33" s="122"/>
      <c r="S33" s="122"/>
      <c r="T33" s="122"/>
    </row>
    <row r="34" spans="2:20">
      <c r="B34" s="122"/>
      <c r="C34" s="122"/>
      <c r="D34" s="122"/>
      <c r="E34" s="122"/>
      <c r="F34" s="122"/>
      <c r="G34" s="122"/>
      <c r="H34" s="122"/>
      <c r="I34" s="122"/>
      <c r="J34" s="122"/>
      <c r="K34" s="122"/>
      <c r="Q34" s="122"/>
      <c r="R34" s="122"/>
      <c r="S34" s="122"/>
      <c r="T34" s="122"/>
    </row>
    <row r="35" spans="2:20">
      <c r="B35" s="122"/>
      <c r="C35" s="122"/>
      <c r="D35" s="122"/>
      <c r="E35" s="122"/>
      <c r="F35" s="122"/>
      <c r="G35" s="122"/>
      <c r="H35" s="122"/>
      <c r="I35" s="122"/>
      <c r="J35" s="122"/>
      <c r="K35" s="122"/>
      <c r="Q35" s="122"/>
      <c r="R35" s="122"/>
      <c r="S35" s="122"/>
      <c r="T35" s="122"/>
    </row>
    <row r="36" spans="2:20">
      <c r="B36" s="122"/>
      <c r="C36" s="122"/>
      <c r="D36" s="122"/>
      <c r="E36" s="122"/>
      <c r="F36" s="122"/>
      <c r="G36" s="122"/>
      <c r="H36" s="122"/>
      <c r="I36" s="122"/>
      <c r="J36" s="122"/>
      <c r="K36" s="122"/>
      <c r="Q36" s="122"/>
      <c r="R36" s="122"/>
      <c r="S36" s="122"/>
      <c r="T36" s="122"/>
    </row>
    <row r="37" spans="2:20">
      <c r="B37" s="122"/>
      <c r="C37" s="122"/>
      <c r="D37" s="122"/>
      <c r="E37" s="122"/>
      <c r="F37" s="122"/>
      <c r="G37" s="122"/>
      <c r="H37" s="122"/>
      <c r="I37" s="122"/>
      <c r="J37" s="122"/>
      <c r="K37" s="122"/>
    </row>
    <row r="38" spans="2:20">
      <c r="B38" s="122"/>
      <c r="C38" s="122"/>
      <c r="D38" s="122"/>
      <c r="E38" s="122"/>
      <c r="F38" s="122"/>
      <c r="G38" s="122"/>
      <c r="H38" s="122"/>
      <c r="I38" s="122"/>
      <c r="J38" s="122"/>
      <c r="K38" s="122"/>
    </row>
    <row r="39" spans="2:20">
      <c r="B39" s="122"/>
      <c r="C39" s="122"/>
      <c r="D39" s="122"/>
      <c r="E39" s="122"/>
      <c r="F39" s="122"/>
      <c r="G39" s="122"/>
      <c r="H39" s="122"/>
      <c r="I39" s="122"/>
      <c r="J39" s="122"/>
      <c r="K39" s="122"/>
    </row>
    <row r="40" spans="2:20">
      <c r="B40" s="122"/>
      <c r="C40" s="122"/>
      <c r="D40" s="122"/>
      <c r="E40" s="122"/>
      <c r="F40" s="122"/>
      <c r="G40" s="122"/>
      <c r="H40" s="122"/>
      <c r="I40" s="122"/>
      <c r="J40" s="122"/>
      <c r="K40" s="122"/>
    </row>
    <row r="41" spans="2:20">
      <c r="B41" s="122"/>
      <c r="C41" s="122"/>
      <c r="D41" s="122"/>
      <c r="E41" s="122"/>
      <c r="F41" s="122"/>
      <c r="G41" s="122"/>
      <c r="H41" s="122"/>
      <c r="I41" s="122"/>
      <c r="J41" s="122"/>
      <c r="K41" s="122"/>
    </row>
    <row r="42" spans="2:20">
      <c r="B42" s="122"/>
      <c r="C42" s="122"/>
      <c r="D42" s="122"/>
      <c r="E42" s="122"/>
      <c r="F42" s="122"/>
      <c r="G42" s="122"/>
      <c r="H42" s="122"/>
      <c r="I42" s="122"/>
      <c r="J42" s="122"/>
      <c r="K42" s="122"/>
    </row>
    <row r="43" spans="2:20">
      <c r="B43" s="122"/>
      <c r="C43" s="122"/>
      <c r="D43" s="122"/>
      <c r="E43" s="122"/>
      <c r="F43" s="122"/>
      <c r="G43" s="122"/>
      <c r="H43" s="122"/>
      <c r="I43" s="122"/>
      <c r="J43" s="122"/>
      <c r="K43" s="122"/>
    </row>
    <row r="44" spans="2:20">
      <c r="B44" s="122"/>
      <c r="C44" s="122"/>
      <c r="D44" s="122"/>
      <c r="E44" s="122"/>
      <c r="F44" s="122"/>
      <c r="G44" s="122"/>
      <c r="H44" s="122"/>
      <c r="I44" s="122"/>
      <c r="J44" s="122"/>
      <c r="K44" s="122"/>
    </row>
    <row r="45" spans="2:20">
      <c r="B45" s="122"/>
      <c r="C45" s="122"/>
      <c r="D45" s="122"/>
      <c r="E45" s="122"/>
      <c r="F45" s="122"/>
      <c r="G45" s="122"/>
      <c r="H45" s="122"/>
      <c r="I45" s="122"/>
      <c r="J45" s="122"/>
      <c r="K45" s="122"/>
    </row>
    <row r="46" spans="2:20">
      <c r="B46" s="122"/>
      <c r="C46" s="122"/>
      <c r="D46" s="122"/>
      <c r="E46" s="122"/>
      <c r="F46" s="122"/>
      <c r="G46" s="122"/>
      <c r="H46" s="122"/>
      <c r="I46" s="122"/>
      <c r="J46" s="122"/>
      <c r="K46" s="122"/>
    </row>
    <row r="47" spans="2:20">
      <c r="B47" s="122"/>
      <c r="C47" s="122"/>
      <c r="D47" s="122"/>
      <c r="E47" s="122"/>
      <c r="F47" s="122"/>
      <c r="G47" s="122"/>
      <c r="H47" s="122"/>
      <c r="I47" s="122"/>
      <c r="J47" s="122"/>
      <c r="K47" s="122"/>
    </row>
    <row r="48" spans="2:20">
      <c r="B48" s="122"/>
      <c r="C48" s="122"/>
      <c r="D48" s="122"/>
      <c r="E48" s="122"/>
      <c r="F48" s="122"/>
      <c r="G48" s="122"/>
      <c r="H48" s="122"/>
      <c r="I48" s="122"/>
      <c r="J48" s="122"/>
      <c r="K48" s="122"/>
    </row>
    <row r="49" spans="2:11">
      <c r="B49" s="122"/>
      <c r="C49" s="122"/>
      <c r="D49" s="122"/>
      <c r="E49" s="122"/>
      <c r="F49" s="122"/>
      <c r="G49" s="122"/>
      <c r="H49" s="122"/>
      <c r="I49" s="122"/>
      <c r="J49" s="122"/>
      <c r="K49" s="122"/>
    </row>
    <row r="50" spans="2:11">
      <c r="B50" s="122"/>
      <c r="C50" s="122"/>
      <c r="D50" s="122"/>
      <c r="E50" s="122"/>
      <c r="F50" s="122"/>
      <c r="G50" s="122"/>
      <c r="H50" s="122"/>
      <c r="I50" s="122"/>
      <c r="J50" s="122"/>
      <c r="K50" s="122"/>
    </row>
    <row r="51" spans="2:11">
      <c r="B51" s="122"/>
      <c r="C51" s="122"/>
      <c r="D51" s="122"/>
      <c r="E51" s="122"/>
      <c r="F51" s="122"/>
      <c r="G51" s="122"/>
      <c r="H51" s="122"/>
      <c r="I51" s="122"/>
      <c r="J51" s="122"/>
      <c r="K51" s="122"/>
    </row>
    <row r="52" spans="2:11">
      <c r="B52" s="122"/>
      <c r="C52" s="122"/>
      <c r="D52" s="122"/>
      <c r="E52" s="122"/>
      <c r="F52" s="122"/>
      <c r="G52" s="122"/>
      <c r="H52" s="122"/>
      <c r="I52" s="122"/>
      <c r="J52" s="122"/>
      <c r="K52" s="122"/>
    </row>
    <row r="53" spans="2:11">
      <c r="B53" s="122"/>
      <c r="C53" s="122"/>
      <c r="D53" s="122"/>
      <c r="E53" s="122"/>
      <c r="F53" s="122"/>
      <c r="G53" s="122"/>
      <c r="H53" s="122"/>
      <c r="I53" s="122"/>
      <c r="J53" s="122"/>
      <c r="K53" s="122"/>
    </row>
    <row r="54" spans="2:11">
      <c r="B54" s="122"/>
      <c r="C54" s="122"/>
      <c r="D54" s="122"/>
      <c r="E54" s="122"/>
      <c r="F54" s="122"/>
      <c r="G54" s="122"/>
      <c r="H54" s="122"/>
      <c r="I54" s="122"/>
      <c r="J54" s="122"/>
      <c r="K54" s="122"/>
    </row>
    <row r="55" spans="2:11">
      <c r="B55" s="122"/>
      <c r="C55" s="122"/>
      <c r="D55" s="122"/>
      <c r="E55" s="122"/>
      <c r="F55" s="122"/>
      <c r="G55" s="122"/>
      <c r="H55" s="122"/>
      <c r="I55" s="122"/>
      <c r="J55" s="122"/>
      <c r="K55" s="122"/>
    </row>
    <row r="56" spans="2:11">
      <c r="B56" s="122"/>
      <c r="C56" s="122"/>
      <c r="D56" s="122"/>
      <c r="E56" s="122"/>
      <c r="F56" s="122"/>
      <c r="G56" s="122"/>
      <c r="H56" s="122"/>
      <c r="I56" s="122"/>
      <c r="J56" s="122"/>
      <c r="K56" s="122"/>
    </row>
    <row r="57" spans="2:11">
      <c r="B57" s="122"/>
      <c r="C57" s="122"/>
      <c r="D57" s="122"/>
      <c r="E57" s="122"/>
      <c r="F57" s="122"/>
      <c r="G57" s="122"/>
      <c r="H57" s="122"/>
      <c r="I57" s="122"/>
      <c r="J57" s="122"/>
    </row>
    <row r="58" spans="2:11">
      <c r="B58" s="122"/>
      <c r="C58" s="122"/>
      <c r="D58" s="122"/>
      <c r="E58" s="122"/>
      <c r="F58" s="122"/>
      <c r="G58" s="122"/>
      <c r="H58" s="122"/>
      <c r="I58" s="122"/>
      <c r="J58" s="122"/>
    </row>
    <row r="59" spans="2:11">
      <c r="B59" s="122"/>
      <c r="C59" s="122"/>
      <c r="D59" s="122"/>
      <c r="E59" s="122"/>
      <c r="F59" s="122"/>
      <c r="G59" s="122"/>
      <c r="H59" s="122"/>
      <c r="I59" s="122"/>
      <c r="J59" s="122"/>
    </row>
    <row r="60" spans="2:11">
      <c r="B60" s="122"/>
      <c r="C60" s="122"/>
      <c r="D60" s="122"/>
      <c r="E60" s="122"/>
      <c r="F60" s="122"/>
      <c r="G60" s="122"/>
      <c r="H60" s="122"/>
      <c r="I60" s="122"/>
      <c r="J60" s="122"/>
    </row>
    <row r="61" spans="2:11">
      <c r="B61" s="122"/>
      <c r="C61" s="122"/>
      <c r="D61" s="122"/>
      <c r="E61" s="122"/>
      <c r="F61" s="122"/>
      <c r="G61" s="122"/>
      <c r="H61" s="122"/>
      <c r="I61" s="122"/>
      <c r="J61" s="122"/>
    </row>
    <row r="62" spans="2:11">
      <c r="B62" s="122"/>
      <c r="C62" s="122"/>
      <c r="D62" s="122"/>
      <c r="E62" s="122"/>
      <c r="F62" s="122"/>
      <c r="G62" s="122"/>
      <c r="H62" s="122"/>
      <c r="I62" s="122"/>
      <c r="J62" s="122"/>
    </row>
    <row r="63" spans="2:11">
      <c r="B63" s="122"/>
      <c r="C63" s="122"/>
      <c r="D63" s="122"/>
      <c r="E63" s="122"/>
      <c r="F63" s="122"/>
      <c r="G63" s="122"/>
      <c r="H63" s="122"/>
      <c r="I63" s="122"/>
      <c r="J63" s="122"/>
    </row>
    <row r="64" spans="2:11">
      <c r="B64" s="122"/>
      <c r="C64" s="122"/>
      <c r="D64" s="122"/>
      <c r="E64" s="122"/>
      <c r="F64" s="122"/>
      <c r="G64" s="122"/>
      <c r="H64" s="122"/>
      <c r="I64" s="122"/>
      <c r="J64" s="122"/>
    </row>
    <row r="65" spans="2:10">
      <c r="B65" s="122"/>
      <c r="C65" s="122"/>
      <c r="D65" s="122"/>
      <c r="E65" s="122"/>
      <c r="F65" s="122"/>
      <c r="G65" s="122"/>
      <c r="H65" s="122"/>
      <c r="I65" s="122"/>
      <c r="J65" s="122"/>
    </row>
    <row r="66" spans="2:10">
      <c r="B66" s="122"/>
      <c r="C66" s="122"/>
      <c r="D66" s="122"/>
      <c r="E66" s="122"/>
      <c r="F66" s="122"/>
      <c r="G66" s="122"/>
      <c r="H66" s="122"/>
      <c r="I66" s="122"/>
      <c r="J66" s="122"/>
    </row>
    <row r="67" spans="2:10">
      <c r="B67" s="122"/>
      <c r="C67" s="122"/>
      <c r="D67" s="122"/>
      <c r="E67" s="122"/>
      <c r="F67" s="122"/>
      <c r="G67" s="122"/>
      <c r="H67" s="122"/>
      <c r="I67" s="122"/>
      <c r="J67" s="122"/>
    </row>
    <row r="68" spans="2:10">
      <c r="B68" s="122"/>
      <c r="C68" s="122"/>
      <c r="D68" s="122"/>
      <c r="E68" s="122"/>
      <c r="F68" s="122"/>
      <c r="G68" s="122"/>
      <c r="H68" s="122"/>
      <c r="I68" s="122"/>
      <c r="J68" s="122"/>
    </row>
    <row r="69" spans="2:10">
      <c r="B69" s="122"/>
      <c r="C69" s="122"/>
      <c r="D69" s="122"/>
      <c r="E69" s="122"/>
      <c r="F69" s="122"/>
      <c r="G69" s="122"/>
      <c r="H69" s="122"/>
      <c r="I69" s="122"/>
      <c r="J69" s="122"/>
    </row>
    <row r="70" spans="2:10">
      <c r="B70" s="122"/>
      <c r="C70" s="122"/>
      <c r="D70" s="122"/>
      <c r="E70" s="122"/>
      <c r="F70" s="122"/>
      <c r="G70" s="122"/>
      <c r="H70" s="122"/>
      <c r="I70" s="122"/>
      <c r="J70" s="122"/>
    </row>
    <row r="71" spans="2:10">
      <c r="B71" s="122"/>
      <c r="C71" s="122"/>
      <c r="D71" s="122"/>
      <c r="E71" s="122"/>
      <c r="F71" s="122"/>
      <c r="G71" s="122"/>
      <c r="H71" s="122"/>
      <c r="I71" s="122"/>
      <c r="J71" s="122"/>
    </row>
    <row r="72" spans="2:10">
      <c r="B72" s="122"/>
      <c r="C72" s="122"/>
      <c r="D72" s="122"/>
      <c r="E72" s="122"/>
      <c r="F72" s="122"/>
      <c r="G72" s="122"/>
      <c r="H72" s="122"/>
      <c r="I72" s="122"/>
      <c r="J72" s="122"/>
    </row>
    <row r="73" spans="2:10">
      <c r="B73" s="122"/>
      <c r="C73" s="122"/>
      <c r="D73" s="122"/>
      <c r="E73" s="122"/>
      <c r="F73" s="122"/>
      <c r="G73" s="122"/>
      <c r="H73" s="122"/>
      <c r="I73" s="122"/>
      <c r="J73" s="122"/>
    </row>
    <row r="74" spans="2:10">
      <c r="B74" s="122"/>
      <c r="C74" s="122"/>
      <c r="D74" s="122"/>
      <c r="E74" s="122"/>
      <c r="F74" s="122"/>
      <c r="G74" s="122"/>
      <c r="H74" s="122"/>
      <c r="I74" s="122"/>
      <c r="J74" s="122"/>
    </row>
    <row r="75" spans="2:10">
      <c r="B75" s="122"/>
      <c r="C75" s="122"/>
      <c r="D75" s="122"/>
      <c r="E75" s="122"/>
      <c r="F75" s="122"/>
      <c r="G75" s="122"/>
      <c r="H75" s="122"/>
      <c r="I75" s="122"/>
      <c r="J75" s="122"/>
    </row>
    <row r="76" spans="2:10">
      <c r="B76" s="122"/>
      <c r="C76" s="122"/>
      <c r="D76" s="122"/>
      <c r="E76" s="122"/>
      <c r="F76" s="122"/>
      <c r="G76" s="122"/>
      <c r="H76" s="122"/>
      <c r="I76" s="122"/>
      <c r="J76" s="122"/>
    </row>
    <row r="77" spans="2:10">
      <c r="B77" s="122"/>
      <c r="C77" s="122"/>
      <c r="D77" s="122"/>
      <c r="E77" s="122"/>
      <c r="F77" s="122"/>
      <c r="G77" s="122"/>
      <c r="H77" s="122"/>
      <c r="I77" s="122"/>
      <c r="J77" s="122"/>
    </row>
    <row r="78" spans="2:10">
      <c r="B78" s="122"/>
      <c r="C78" s="122"/>
      <c r="D78" s="122"/>
      <c r="E78" s="122"/>
      <c r="F78" s="122"/>
      <c r="G78" s="122"/>
      <c r="H78" s="122"/>
      <c r="I78" s="122"/>
      <c r="J78" s="122"/>
    </row>
    <row r="79" spans="2:10">
      <c r="B79" s="122"/>
      <c r="C79" s="122"/>
      <c r="D79" s="122"/>
      <c r="E79" s="122"/>
      <c r="F79" s="122"/>
      <c r="G79" s="122"/>
      <c r="H79" s="122"/>
      <c r="I79" s="122"/>
      <c r="J79" s="122"/>
    </row>
    <row r="80" spans="2:10">
      <c r="B80" s="122"/>
      <c r="C80" s="122"/>
      <c r="D80" s="122"/>
      <c r="E80" s="122"/>
      <c r="F80" s="122"/>
      <c r="G80" s="122"/>
      <c r="H80" s="122"/>
      <c r="I80" s="122"/>
      <c r="J80" s="122"/>
    </row>
    <row r="81" spans="2:10">
      <c r="B81" s="122"/>
      <c r="C81" s="122"/>
      <c r="D81" s="122"/>
      <c r="E81" s="122"/>
      <c r="F81" s="122"/>
      <c r="G81" s="122"/>
      <c r="H81" s="122"/>
      <c r="I81" s="122"/>
      <c r="J81" s="122"/>
    </row>
    <row r="82" spans="2:10">
      <c r="B82" s="122"/>
      <c r="C82" s="122"/>
      <c r="D82" s="122"/>
      <c r="E82" s="122"/>
      <c r="F82" s="122"/>
      <c r="G82" s="122"/>
      <c r="H82" s="122"/>
      <c r="I82" s="122"/>
      <c r="J82" s="122"/>
    </row>
    <row r="83" spans="2:10">
      <c r="B83" s="122"/>
      <c r="C83" s="122"/>
      <c r="D83" s="122"/>
      <c r="E83" s="122"/>
      <c r="F83" s="122"/>
      <c r="G83" s="122"/>
      <c r="H83" s="122"/>
      <c r="I83" s="122"/>
      <c r="J83" s="122"/>
    </row>
    <row r="84" spans="2:10">
      <c r="B84" s="122"/>
      <c r="C84" s="122"/>
      <c r="D84" s="122"/>
      <c r="E84" s="122"/>
      <c r="F84" s="122"/>
      <c r="G84" s="122"/>
      <c r="H84" s="122"/>
      <c r="I84" s="122"/>
      <c r="J84" s="122"/>
    </row>
    <row r="85" spans="2:10">
      <c r="B85" s="122"/>
      <c r="C85" s="122"/>
      <c r="D85" s="122"/>
      <c r="E85" s="122"/>
      <c r="F85" s="122"/>
      <c r="G85" s="122"/>
      <c r="H85" s="122"/>
      <c r="I85" s="122"/>
      <c r="J85" s="122"/>
    </row>
  </sheetData>
  <mergeCells count="2">
    <mergeCell ref="B2:AB2"/>
    <mergeCell ref="B3:H3"/>
  </mergeCells>
  <pageMargins left="0.7" right="0.7" top="0.75" bottom="0.75" header="0.3" footer="0.3"/>
  <pageSetup paperSize="9" orientation="landscape" horizontalDpi="4294967295" verticalDpi="4294967295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>
    <tabColor theme="7" tint="0.39997558519241921"/>
  </sheetPr>
  <dimension ref="B5:P631"/>
  <sheetViews>
    <sheetView topLeftCell="A586" zoomScale="80" zoomScaleNormal="80" workbookViewId="0">
      <selection activeCell="P629" sqref="P629"/>
    </sheetView>
  </sheetViews>
  <sheetFormatPr defaultColWidth="13.5703125" defaultRowHeight="11.25"/>
  <cols>
    <col min="1" max="1" width="5.85546875" style="459" customWidth="1"/>
    <col min="2" max="13" width="13.5703125" style="459" customWidth="1"/>
    <col min="14" max="15" width="21" style="459" customWidth="1"/>
    <col min="16" max="16" width="15.140625" style="459" bestFit="1" customWidth="1"/>
    <col min="17" max="256" width="13.5703125" style="459"/>
    <col min="257" max="257" width="5.85546875" style="459" customWidth="1"/>
    <col min="258" max="269" width="13.5703125" style="459" customWidth="1"/>
    <col min="270" max="271" width="21" style="459" customWidth="1"/>
    <col min="272" max="512" width="13.5703125" style="459"/>
    <col min="513" max="513" width="5.85546875" style="459" customWidth="1"/>
    <col min="514" max="525" width="13.5703125" style="459" customWidth="1"/>
    <col min="526" max="527" width="21" style="459" customWidth="1"/>
    <col min="528" max="768" width="13.5703125" style="459"/>
    <col min="769" max="769" width="5.85546875" style="459" customWidth="1"/>
    <col min="770" max="781" width="13.5703125" style="459" customWidth="1"/>
    <col min="782" max="783" width="21" style="459" customWidth="1"/>
    <col min="784" max="1024" width="13.5703125" style="459"/>
    <col min="1025" max="1025" width="5.85546875" style="459" customWidth="1"/>
    <col min="1026" max="1037" width="13.5703125" style="459" customWidth="1"/>
    <col min="1038" max="1039" width="21" style="459" customWidth="1"/>
    <col min="1040" max="1280" width="13.5703125" style="459"/>
    <col min="1281" max="1281" width="5.85546875" style="459" customWidth="1"/>
    <col min="1282" max="1293" width="13.5703125" style="459" customWidth="1"/>
    <col min="1294" max="1295" width="21" style="459" customWidth="1"/>
    <col min="1296" max="1536" width="13.5703125" style="459"/>
    <col min="1537" max="1537" width="5.85546875" style="459" customWidth="1"/>
    <col min="1538" max="1549" width="13.5703125" style="459" customWidth="1"/>
    <col min="1550" max="1551" width="21" style="459" customWidth="1"/>
    <col min="1552" max="1792" width="13.5703125" style="459"/>
    <col min="1793" max="1793" width="5.85546875" style="459" customWidth="1"/>
    <col min="1794" max="1805" width="13.5703125" style="459" customWidth="1"/>
    <col min="1806" max="1807" width="21" style="459" customWidth="1"/>
    <col min="1808" max="2048" width="13.5703125" style="459"/>
    <col min="2049" max="2049" width="5.85546875" style="459" customWidth="1"/>
    <col min="2050" max="2061" width="13.5703125" style="459" customWidth="1"/>
    <col min="2062" max="2063" width="21" style="459" customWidth="1"/>
    <col min="2064" max="2304" width="13.5703125" style="459"/>
    <col min="2305" max="2305" width="5.85546875" style="459" customWidth="1"/>
    <col min="2306" max="2317" width="13.5703125" style="459" customWidth="1"/>
    <col min="2318" max="2319" width="21" style="459" customWidth="1"/>
    <col min="2320" max="2560" width="13.5703125" style="459"/>
    <col min="2561" max="2561" width="5.85546875" style="459" customWidth="1"/>
    <col min="2562" max="2573" width="13.5703125" style="459" customWidth="1"/>
    <col min="2574" max="2575" width="21" style="459" customWidth="1"/>
    <col min="2576" max="2816" width="13.5703125" style="459"/>
    <col min="2817" max="2817" width="5.85546875" style="459" customWidth="1"/>
    <col min="2818" max="2829" width="13.5703125" style="459" customWidth="1"/>
    <col min="2830" max="2831" width="21" style="459" customWidth="1"/>
    <col min="2832" max="3072" width="13.5703125" style="459"/>
    <col min="3073" max="3073" width="5.85546875" style="459" customWidth="1"/>
    <col min="3074" max="3085" width="13.5703125" style="459" customWidth="1"/>
    <col min="3086" max="3087" width="21" style="459" customWidth="1"/>
    <col min="3088" max="3328" width="13.5703125" style="459"/>
    <col min="3329" max="3329" width="5.85546875" style="459" customWidth="1"/>
    <col min="3330" max="3341" width="13.5703125" style="459" customWidth="1"/>
    <col min="3342" max="3343" width="21" style="459" customWidth="1"/>
    <col min="3344" max="3584" width="13.5703125" style="459"/>
    <col min="3585" max="3585" width="5.85546875" style="459" customWidth="1"/>
    <col min="3586" max="3597" width="13.5703125" style="459" customWidth="1"/>
    <col min="3598" max="3599" width="21" style="459" customWidth="1"/>
    <col min="3600" max="3840" width="13.5703125" style="459"/>
    <col min="3841" max="3841" width="5.85546875" style="459" customWidth="1"/>
    <col min="3842" max="3853" width="13.5703125" style="459" customWidth="1"/>
    <col min="3854" max="3855" width="21" style="459" customWidth="1"/>
    <col min="3856" max="4096" width="13.5703125" style="459"/>
    <col min="4097" max="4097" width="5.85546875" style="459" customWidth="1"/>
    <col min="4098" max="4109" width="13.5703125" style="459" customWidth="1"/>
    <col min="4110" max="4111" width="21" style="459" customWidth="1"/>
    <col min="4112" max="4352" width="13.5703125" style="459"/>
    <col min="4353" max="4353" width="5.85546875" style="459" customWidth="1"/>
    <col min="4354" max="4365" width="13.5703125" style="459" customWidth="1"/>
    <col min="4366" max="4367" width="21" style="459" customWidth="1"/>
    <col min="4368" max="4608" width="13.5703125" style="459"/>
    <col min="4609" max="4609" width="5.85546875" style="459" customWidth="1"/>
    <col min="4610" max="4621" width="13.5703125" style="459" customWidth="1"/>
    <col min="4622" max="4623" width="21" style="459" customWidth="1"/>
    <col min="4624" max="4864" width="13.5703125" style="459"/>
    <col min="4865" max="4865" width="5.85546875" style="459" customWidth="1"/>
    <col min="4866" max="4877" width="13.5703125" style="459" customWidth="1"/>
    <col min="4878" max="4879" width="21" style="459" customWidth="1"/>
    <col min="4880" max="5120" width="13.5703125" style="459"/>
    <col min="5121" max="5121" width="5.85546875" style="459" customWidth="1"/>
    <col min="5122" max="5133" width="13.5703125" style="459" customWidth="1"/>
    <col min="5134" max="5135" width="21" style="459" customWidth="1"/>
    <col min="5136" max="5376" width="13.5703125" style="459"/>
    <col min="5377" max="5377" width="5.85546875" style="459" customWidth="1"/>
    <col min="5378" max="5389" width="13.5703125" style="459" customWidth="1"/>
    <col min="5390" max="5391" width="21" style="459" customWidth="1"/>
    <col min="5392" max="5632" width="13.5703125" style="459"/>
    <col min="5633" max="5633" width="5.85546875" style="459" customWidth="1"/>
    <col min="5634" max="5645" width="13.5703125" style="459" customWidth="1"/>
    <col min="5646" max="5647" width="21" style="459" customWidth="1"/>
    <col min="5648" max="5888" width="13.5703125" style="459"/>
    <col min="5889" max="5889" width="5.85546875" style="459" customWidth="1"/>
    <col min="5890" max="5901" width="13.5703125" style="459" customWidth="1"/>
    <col min="5902" max="5903" width="21" style="459" customWidth="1"/>
    <col min="5904" max="6144" width="13.5703125" style="459"/>
    <col min="6145" max="6145" width="5.85546875" style="459" customWidth="1"/>
    <col min="6146" max="6157" width="13.5703125" style="459" customWidth="1"/>
    <col min="6158" max="6159" width="21" style="459" customWidth="1"/>
    <col min="6160" max="6400" width="13.5703125" style="459"/>
    <col min="6401" max="6401" width="5.85546875" style="459" customWidth="1"/>
    <col min="6402" max="6413" width="13.5703125" style="459" customWidth="1"/>
    <col min="6414" max="6415" width="21" style="459" customWidth="1"/>
    <col min="6416" max="6656" width="13.5703125" style="459"/>
    <col min="6657" max="6657" width="5.85546875" style="459" customWidth="1"/>
    <col min="6658" max="6669" width="13.5703125" style="459" customWidth="1"/>
    <col min="6670" max="6671" width="21" style="459" customWidth="1"/>
    <col min="6672" max="6912" width="13.5703125" style="459"/>
    <col min="6913" max="6913" width="5.85546875" style="459" customWidth="1"/>
    <col min="6914" max="6925" width="13.5703125" style="459" customWidth="1"/>
    <col min="6926" max="6927" width="21" style="459" customWidth="1"/>
    <col min="6928" max="7168" width="13.5703125" style="459"/>
    <col min="7169" max="7169" width="5.85546875" style="459" customWidth="1"/>
    <col min="7170" max="7181" width="13.5703125" style="459" customWidth="1"/>
    <col min="7182" max="7183" width="21" style="459" customWidth="1"/>
    <col min="7184" max="7424" width="13.5703125" style="459"/>
    <col min="7425" max="7425" width="5.85546875" style="459" customWidth="1"/>
    <col min="7426" max="7437" width="13.5703125" style="459" customWidth="1"/>
    <col min="7438" max="7439" width="21" style="459" customWidth="1"/>
    <col min="7440" max="7680" width="13.5703125" style="459"/>
    <col min="7681" max="7681" width="5.85546875" style="459" customWidth="1"/>
    <col min="7682" max="7693" width="13.5703125" style="459" customWidth="1"/>
    <col min="7694" max="7695" width="21" style="459" customWidth="1"/>
    <col min="7696" max="7936" width="13.5703125" style="459"/>
    <col min="7937" max="7937" width="5.85546875" style="459" customWidth="1"/>
    <col min="7938" max="7949" width="13.5703125" style="459" customWidth="1"/>
    <col min="7950" max="7951" width="21" style="459" customWidth="1"/>
    <col min="7952" max="8192" width="13.5703125" style="459"/>
    <col min="8193" max="8193" width="5.85546875" style="459" customWidth="1"/>
    <col min="8194" max="8205" width="13.5703125" style="459" customWidth="1"/>
    <col min="8206" max="8207" width="21" style="459" customWidth="1"/>
    <col min="8208" max="8448" width="13.5703125" style="459"/>
    <col min="8449" max="8449" width="5.85546875" style="459" customWidth="1"/>
    <col min="8450" max="8461" width="13.5703125" style="459" customWidth="1"/>
    <col min="8462" max="8463" width="21" style="459" customWidth="1"/>
    <col min="8464" max="8704" width="13.5703125" style="459"/>
    <col min="8705" max="8705" width="5.85546875" style="459" customWidth="1"/>
    <col min="8706" max="8717" width="13.5703125" style="459" customWidth="1"/>
    <col min="8718" max="8719" width="21" style="459" customWidth="1"/>
    <col min="8720" max="8960" width="13.5703125" style="459"/>
    <col min="8961" max="8961" width="5.85546875" style="459" customWidth="1"/>
    <col min="8962" max="8973" width="13.5703125" style="459" customWidth="1"/>
    <col min="8974" max="8975" width="21" style="459" customWidth="1"/>
    <col min="8976" max="9216" width="13.5703125" style="459"/>
    <col min="9217" max="9217" width="5.85546875" style="459" customWidth="1"/>
    <col min="9218" max="9229" width="13.5703125" style="459" customWidth="1"/>
    <col min="9230" max="9231" width="21" style="459" customWidth="1"/>
    <col min="9232" max="9472" width="13.5703125" style="459"/>
    <col min="9473" max="9473" width="5.85546875" style="459" customWidth="1"/>
    <col min="9474" max="9485" width="13.5703125" style="459" customWidth="1"/>
    <col min="9486" max="9487" width="21" style="459" customWidth="1"/>
    <col min="9488" max="9728" width="13.5703125" style="459"/>
    <col min="9729" max="9729" width="5.85546875" style="459" customWidth="1"/>
    <col min="9730" max="9741" width="13.5703125" style="459" customWidth="1"/>
    <col min="9742" max="9743" width="21" style="459" customWidth="1"/>
    <col min="9744" max="9984" width="13.5703125" style="459"/>
    <col min="9985" max="9985" width="5.85546875" style="459" customWidth="1"/>
    <col min="9986" max="9997" width="13.5703125" style="459" customWidth="1"/>
    <col min="9998" max="9999" width="21" style="459" customWidth="1"/>
    <col min="10000" max="10240" width="13.5703125" style="459"/>
    <col min="10241" max="10241" width="5.85546875" style="459" customWidth="1"/>
    <col min="10242" max="10253" width="13.5703125" style="459" customWidth="1"/>
    <col min="10254" max="10255" width="21" style="459" customWidth="1"/>
    <col min="10256" max="10496" width="13.5703125" style="459"/>
    <col min="10497" max="10497" width="5.85546875" style="459" customWidth="1"/>
    <col min="10498" max="10509" width="13.5703125" style="459" customWidth="1"/>
    <col min="10510" max="10511" width="21" style="459" customWidth="1"/>
    <col min="10512" max="10752" width="13.5703125" style="459"/>
    <col min="10753" max="10753" width="5.85546875" style="459" customWidth="1"/>
    <col min="10754" max="10765" width="13.5703125" style="459" customWidth="1"/>
    <col min="10766" max="10767" width="21" style="459" customWidth="1"/>
    <col min="10768" max="11008" width="13.5703125" style="459"/>
    <col min="11009" max="11009" width="5.85546875" style="459" customWidth="1"/>
    <col min="11010" max="11021" width="13.5703125" style="459" customWidth="1"/>
    <col min="11022" max="11023" width="21" style="459" customWidth="1"/>
    <col min="11024" max="11264" width="13.5703125" style="459"/>
    <col min="11265" max="11265" width="5.85546875" style="459" customWidth="1"/>
    <col min="11266" max="11277" width="13.5703125" style="459" customWidth="1"/>
    <col min="11278" max="11279" width="21" style="459" customWidth="1"/>
    <col min="11280" max="11520" width="13.5703125" style="459"/>
    <col min="11521" max="11521" width="5.85546875" style="459" customWidth="1"/>
    <col min="11522" max="11533" width="13.5703125" style="459" customWidth="1"/>
    <col min="11534" max="11535" width="21" style="459" customWidth="1"/>
    <col min="11536" max="11776" width="13.5703125" style="459"/>
    <col min="11777" max="11777" width="5.85546875" style="459" customWidth="1"/>
    <col min="11778" max="11789" width="13.5703125" style="459" customWidth="1"/>
    <col min="11790" max="11791" width="21" style="459" customWidth="1"/>
    <col min="11792" max="12032" width="13.5703125" style="459"/>
    <col min="12033" max="12033" width="5.85546875" style="459" customWidth="1"/>
    <col min="12034" max="12045" width="13.5703125" style="459" customWidth="1"/>
    <col min="12046" max="12047" width="21" style="459" customWidth="1"/>
    <col min="12048" max="12288" width="13.5703125" style="459"/>
    <col min="12289" max="12289" width="5.85546875" style="459" customWidth="1"/>
    <col min="12290" max="12301" width="13.5703125" style="459" customWidth="1"/>
    <col min="12302" max="12303" width="21" style="459" customWidth="1"/>
    <col min="12304" max="12544" width="13.5703125" style="459"/>
    <col min="12545" max="12545" width="5.85546875" style="459" customWidth="1"/>
    <col min="12546" max="12557" width="13.5703125" style="459" customWidth="1"/>
    <col min="12558" max="12559" width="21" style="459" customWidth="1"/>
    <col min="12560" max="12800" width="13.5703125" style="459"/>
    <col min="12801" max="12801" width="5.85546875" style="459" customWidth="1"/>
    <col min="12802" max="12813" width="13.5703125" style="459" customWidth="1"/>
    <col min="12814" max="12815" width="21" style="459" customWidth="1"/>
    <col min="12816" max="13056" width="13.5703125" style="459"/>
    <col min="13057" max="13057" width="5.85546875" style="459" customWidth="1"/>
    <col min="13058" max="13069" width="13.5703125" style="459" customWidth="1"/>
    <col min="13070" max="13071" width="21" style="459" customWidth="1"/>
    <col min="13072" max="13312" width="13.5703125" style="459"/>
    <col min="13313" max="13313" width="5.85546875" style="459" customWidth="1"/>
    <col min="13314" max="13325" width="13.5703125" style="459" customWidth="1"/>
    <col min="13326" max="13327" width="21" style="459" customWidth="1"/>
    <col min="13328" max="13568" width="13.5703125" style="459"/>
    <col min="13569" max="13569" width="5.85546875" style="459" customWidth="1"/>
    <col min="13570" max="13581" width="13.5703125" style="459" customWidth="1"/>
    <col min="13582" max="13583" width="21" style="459" customWidth="1"/>
    <col min="13584" max="13824" width="13.5703125" style="459"/>
    <col min="13825" max="13825" width="5.85546875" style="459" customWidth="1"/>
    <col min="13826" max="13837" width="13.5703125" style="459" customWidth="1"/>
    <col min="13838" max="13839" width="21" style="459" customWidth="1"/>
    <col min="13840" max="14080" width="13.5703125" style="459"/>
    <col min="14081" max="14081" width="5.85546875" style="459" customWidth="1"/>
    <col min="14082" max="14093" width="13.5703125" style="459" customWidth="1"/>
    <col min="14094" max="14095" width="21" style="459" customWidth="1"/>
    <col min="14096" max="14336" width="13.5703125" style="459"/>
    <col min="14337" max="14337" width="5.85546875" style="459" customWidth="1"/>
    <col min="14338" max="14349" width="13.5703125" style="459" customWidth="1"/>
    <col min="14350" max="14351" width="21" style="459" customWidth="1"/>
    <col min="14352" max="14592" width="13.5703125" style="459"/>
    <col min="14593" max="14593" width="5.85546875" style="459" customWidth="1"/>
    <col min="14594" max="14605" width="13.5703125" style="459" customWidth="1"/>
    <col min="14606" max="14607" width="21" style="459" customWidth="1"/>
    <col min="14608" max="14848" width="13.5703125" style="459"/>
    <col min="14849" max="14849" width="5.85546875" style="459" customWidth="1"/>
    <col min="14850" max="14861" width="13.5703125" style="459" customWidth="1"/>
    <col min="14862" max="14863" width="21" style="459" customWidth="1"/>
    <col min="14864" max="15104" width="13.5703125" style="459"/>
    <col min="15105" max="15105" width="5.85546875" style="459" customWidth="1"/>
    <col min="15106" max="15117" width="13.5703125" style="459" customWidth="1"/>
    <col min="15118" max="15119" width="21" style="459" customWidth="1"/>
    <col min="15120" max="15360" width="13.5703125" style="459"/>
    <col min="15361" max="15361" width="5.85546875" style="459" customWidth="1"/>
    <col min="15362" max="15373" width="13.5703125" style="459" customWidth="1"/>
    <col min="15374" max="15375" width="21" style="459" customWidth="1"/>
    <col min="15376" max="15616" width="13.5703125" style="459"/>
    <col min="15617" max="15617" width="5.85546875" style="459" customWidth="1"/>
    <col min="15618" max="15629" width="13.5703125" style="459" customWidth="1"/>
    <col min="15630" max="15631" width="21" style="459" customWidth="1"/>
    <col min="15632" max="15872" width="13.5703125" style="459"/>
    <col min="15873" max="15873" width="5.85546875" style="459" customWidth="1"/>
    <col min="15874" max="15885" width="13.5703125" style="459" customWidth="1"/>
    <col min="15886" max="15887" width="21" style="459" customWidth="1"/>
    <col min="15888" max="16128" width="13.5703125" style="459"/>
    <col min="16129" max="16129" width="5.85546875" style="459" customWidth="1"/>
    <col min="16130" max="16141" width="13.5703125" style="459" customWidth="1"/>
    <col min="16142" max="16143" width="21" style="459" customWidth="1"/>
    <col min="16144" max="16384" width="13.5703125" style="459"/>
  </cols>
  <sheetData>
    <row r="5" spans="2:13" ht="18" customHeight="1">
      <c r="B5" s="1302" t="s">
        <v>261</v>
      </c>
      <c r="C5" s="1302"/>
      <c r="D5" s="1302"/>
      <c r="E5" s="1302"/>
      <c r="F5" s="1302"/>
      <c r="G5" s="1302"/>
      <c r="H5" s="1302"/>
      <c r="I5" s="1302"/>
      <c r="J5" s="1302"/>
      <c r="K5" s="1302"/>
      <c r="L5" s="1302"/>
    </row>
    <row r="6" spans="2:13" ht="18">
      <c r="B6" s="706"/>
      <c r="C6" s="706"/>
      <c r="D6" s="706"/>
      <c r="E6" s="706"/>
      <c r="F6" s="460" t="s">
        <v>262</v>
      </c>
      <c r="G6" s="706"/>
      <c r="H6" s="706"/>
      <c r="I6" s="706"/>
      <c r="J6" s="706"/>
      <c r="K6" s="706"/>
      <c r="L6" s="706"/>
    </row>
    <row r="7" spans="2:13" s="461" customFormat="1" ht="15">
      <c r="B7" s="1303" t="s">
        <v>263</v>
      </c>
      <c r="C7" s="1295" t="s">
        <v>22</v>
      </c>
      <c r="D7" s="1295" t="s">
        <v>264</v>
      </c>
      <c r="E7" s="1306" t="s">
        <v>265</v>
      </c>
      <c r="F7" s="1307"/>
      <c r="G7" s="1308"/>
      <c r="H7" s="1309" t="s">
        <v>266</v>
      </c>
      <c r="I7" s="1311" t="s">
        <v>267</v>
      </c>
      <c r="J7" s="1312"/>
      <c r="K7" s="1312"/>
      <c r="L7" s="1303"/>
    </row>
    <row r="8" spans="2:13">
      <c r="B8" s="1304"/>
      <c r="C8" s="1305"/>
      <c r="D8" s="1305"/>
      <c r="E8" s="1297" t="s">
        <v>268</v>
      </c>
      <c r="F8" s="1295" t="s">
        <v>269</v>
      </c>
      <c r="G8" s="1295" t="s">
        <v>270</v>
      </c>
      <c r="H8" s="1310"/>
      <c r="I8" s="1297" t="s">
        <v>271</v>
      </c>
      <c r="J8" s="1297" t="s">
        <v>24</v>
      </c>
      <c r="K8" s="1295" t="s">
        <v>272</v>
      </c>
      <c r="L8" s="1297" t="s">
        <v>273</v>
      </c>
    </row>
    <row r="9" spans="2:13">
      <c r="B9" s="1304"/>
      <c r="C9" s="1305"/>
      <c r="D9" s="1305"/>
      <c r="E9" s="1298"/>
      <c r="F9" s="1305"/>
      <c r="G9" s="1305"/>
      <c r="H9" s="1310"/>
      <c r="I9" s="1298"/>
      <c r="J9" s="1298"/>
      <c r="K9" s="1296"/>
      <c r="L9" s="1298"/>
    </row>
    <row r="10" spans="2:13" ht="12.75">
      <c r="B10" s="462">
        <v>0</v>
      </c>
      <c r="C10" s="462">
        <v>1</v>
      </c>
      <c r="D10" s="462">
        <v>2</v>
      </c>
      <c r="E10" s="463">
        <v>3</v>
      </c>
      <c r="F10" s="463">
        <v>4</v>
      </c>
      <c r="G10" s="462">
        <v>5</v>
      </c>
      <c r="H10" s="462">
        <v>6</v>
      </c>
      <c r="I10" s="462">
        <v>7</v>
      </c>
      <c r="J10" s="462">
        <v>8</v>
      </c>
      <c r="K10" s="464">
        <v>9</v>
      </c>
      <c r="L10" s="465">
        <v>10</v>
      </c>
      <c r="M10" s="466"/>
    </row>
    <row r="11" spans="2:13" ht="12.75">
      <c r="B11" s="467"/>
      <c r="C11" s="467"/>
      <c r="D11" s="467"/>
      <c r="E11" s="467"/>
      <c r="F11" s="467"/>
      <c r="G11" s="467"/>
      <c r="H11" s="467"/>
      <c r="I11" s="467"/>
      <c r="J11" s="467"/>
      <c r="K11" s="467"/>
      <c r="L11" s="467"/>
    </row>
    <row r="12" spans="2:13" ht="14.25">
      <c r="B12" s="127"/>
      <c r="D12" s="468"/>
      <c r="E12" s="468"/>
      <c r="F12" s="468"/>
      <c r="G12" s="468" t="s">
        <v>274</v>
      </c>
      <c r="H12" s="468"/>
      <c r="I12" s="468"/>
      <c r="J12" s="468"/>
      <c r="K12" s="468"/>
      <c r="L12" s="468"/>
    </row>
    <row r="13" spans="2:13" ht="12.75">
      <c r="B13" s="467"/>
      <c r="C13" s="467"/>
      <c r="D13" s="467"/>
      <c r="E13" s="467"/>
      <c r="F13" s="467"/>
      <c r="G13" s="467"/>
      <c r="H13" s="467"/>
      <c r="I13" s="467"/>
      <c r="J13" s="467"/>
      <c r="K13" s="467"/>
      <c r="L13" s="467"/>
    </row>
    <row r="14" spans="2:13" ht="16.5" customHeight="1">
      <c r="B14" s="469" t="s">
        <v>275</v>
      </c>
      <c r="C14" s="470">
        <v>111170</v>
      </c>
      <c r="D14" s="470">
        <v>8623</v>
      </c>
      <c r="E14" s="471">
        <v>4062</v>
      </c>
      <c r="F14" s="471">
        <v>4470</v>
      </c>
      <c r="G14" s="470">
        <v>91</v>
      </c>
      <c r="H14" s="470">
        <v>102547</v>
      </c>
      <c r="I14" s="470">
        <v>14124</v>
      </c>
      <c r="J14" s="470">
        <v>38146</v>
      </c>
      <c r="K14" s="470">
        <v>50276</v>
      </c>
      <c r="L14" s="472">
        <v>1</v>
      </c>
      <c r="M14" s="466"/>
    </row>
    <row r="15" spans="2:13" ht="15">
      <c r="B15" s="469" t="s">
        <v>276</v>
      </c>
      <c r="C15" s="470">
        <v>115203</v>
      </c>
      <c r="D15" s="470">
        <v>8222</v>
      </c>
      <c r="E15" s="471">
        <v>3948</v>
      </c>
      <c r="F15" s="471">
        <v>4170</v>
      </c>
      <c r="G15" s="470">
        <v>104</v>
      </c>
      <c r="H15" s="470">
        <v>106981</v>
      </c>
      <c r="I15" s="470">
        <v>15491</v>
      </c>
      <c r="J15" s="470">
        <v>36186</v>
      </c>
      <c r="K15" s="470">
        <v>55304</v>
      </c>
      <c r="L15" s="472">
        <v>0</v>
      </c>
      <c r="M15" s="466"/>
    </row>
    <row r="16" spans="2:13" ht="15">
      <c r="B16" s="469" t="s">
        <v>277</v>
      </c>
      <c r="C16" s="470">
        <v>116562</v>
      </c>
      <c r="D16" s="470">
        <v>10853</v>
      </c>
      <c r="E16" s="471">
        <v>5177</v>
      </c>
      <c r="F16" s="471">
        <v>5437</v>
      </c>
      <c r="G16" s="470">
        <v>239</v>
      </c>
      <c r="H16" s="470">
        <v>105709</v>
      </c>
      <c r="I16" s="470">
        <v>15320</v>
      </c>
      <c r="J16" s="470">
        <v>35101</v>
      </c>
      <c r="K16" s="470">
        <v>55288</v>
      </c>
      <c r="L16" s="472">
        <v>0</v>
      </c>
      <c r="M16" s="466"/>
    </row>
    <row r="17" spans="2:13" ht="15">
      <c r="B17" s="469" t="s">
        <v>278</v>
      </c>
      <c r="C17" s="470">
        <v>125105</v>
      </c>
      <c r="D17" s="470">
        <v>10047</v>
      </c>
      <c r="E17" s="471">
        <v>4413</v>
      </c>
      <c r="F17" s="471">
        <v>5418</v>
      </c>
      <c r="G17" s="470">
        <v>216</v>
      </c>
      <c r="H17" s="470">
        <v>115058</v>
      </c>
      <c r="I17" s="470">
        <v>16812</v>
      </c>
      <c r="J17" s="470">
        <v>42431</v>
      </c>
      <c r="K17" s="470">
        <v>55806</v>
      </c>
      <c r="L17" s="472">
        <v>9</v>
      </c>
      <c r="M17" s="466"/>
    </row>
    <row r="18" spans="2:13" ht="15">
      <c r="B18" s="469" t="s">
        <v>279</v>
      </c>
      <c r="C18" s="470">
        <v>112007</v>
      </c>
      <c r="D18" s="470">
        <v>9289</v>
      </c>
      <c r="E18" s="471">
        <v>4372</v>
      </c>
      <c r="F18" s="471">
        <v>4637</v>
      </c>
      <c r="G18" s="470">
        <v>280</v>
      </c>
      <c r="H18" s="470">
        <v>102718</v>
      </c>
      <c r="I18" s="470">
        <v>14362</v>
      </c>
      <c r="J18" s="470">
        <v>38076</v>
      </c>
      <c r="K18" s="470">
        <v>50272</v>
      </c>
      <c r="L18" s="472">
        <v>8</v>
      </c>
      <c r="M18" s="466"/>
    </row>
    <row r="19" spans="2:13" ht="15">
      <c r="B19" s="469" t="s">
        <v>280</v>
      </c>
      <c r="C19" s="470">
        <v>111410</v>
      </c>
      <c r="D19" s="470">
        <v>8309</v>
      </c>
      <c r="E19" s="471">
        <v>3771</v>
      </c>
      <c r="F19" s="471">
        <v>4321</v>
      </c>
      <c r="G19" s="470">
        <v>217</v>
      </c>
      <c r="H19" s="470">
        <v>103101</v>
      </c>
      <c r="I19" s="470">
        <v>13545</v>
      </c>
      <c r="J19" s="470">
        <v>39139</v>
      </c>
      <c r="K19" s="470">
        <v>50368</v>
      </c>
      <c r="L19" s="472">
        <v>49</v>
      </c>
      <c r="M19" s="466"/>
    </row>
    <row r="20" spans="2:13" ht="15">
      <c r="B20" s="469" t="s">
        <v>281</v>
      </c>
      <c r="C20" s="470">
        <v>100172</v>
      </c>
      <c r="D20" s="470">
        <v>8241</v>
      </c>
      <c r="E20" s="471">
        <v>3857</v>
      </c>
      <c r="F20" s="471">
        <v>4249</v>
      </c>
      <c r="G20" s="470">
        <v>135</v>
      </c>
      <c r="H20" s="470">
        <v>91931</v>
      </c>
      <c r="I20" s="470">
        <v>12676</v>
      </c>
      <c r="J20" s="470">
        <v>37400</v>
      </c>
      <c r="K20" s="470">
        <v>41855</v>
      </c>
      <c r="L20" s="472">
        <v>0</v>
      </c>
      <c r="M20" s="466"/>
    </row>
    <row r="21" spans="2:13" ht="16.5" customHeight="1">
      <c r="B21" s="469" t="s">
        <v>282</v>
      </c>
      <c r="C21" s="470">
        <v>98819</v>
      </c>
      <c r="D21" s="470">
        <v>7846</v>
      </c>
      <c r="E21" s="471">
        <v>3484</v>
      </c>
      <c r="F21" s="471">
        <v>4232</v>
      </c>
      <c r="G21" s="470">
        <v>130</v>
      </c>
      <c r="H21" s="470">
        <v>90973</v>
      </c>
      <c r="I21" s="470">
        <v>12054</v>
      </c>
      <c r="J21" s="470">
        <v>36440</v>
      </c>
      <c r="K21" s="470">
        <v>42479</v>
      </c>
      <c r="L21" s="472">
        <v>0</v>
      </c>
      <c r="M21" s="466"/>
    </row>
    <row r="22" spans="2:13" ht="15">
      <c r="B22" s="469" t="s">
        <v>283</v>
      </c>
      <c r="C22" s="470">
        <v>123297</v>
      </c>
      <c r="D22" s="470">
        <v>8800</v>
      </c>
      <c r="E22" s="471">
        <v>3810</v>
      </c>
      <c r="F22" s="471">
        <v>4759</v>
      </c>
      <c r="G22" s="470">
        <v>231</v>
      </c>
      <c r="H22" s="473">
        <v>114497</v>
      </c>
      <c r="I22" s="473">
        <v>15331</v>
      </c>
      <c r="J22" s="473">
        <v>45240</v>
      </c>
      <c r="K22" s="473">
        <v>53925</v>
      </c>
      <c r="L22" s="474">
        <v>1</v>
      </c>
      <c r="M22" s="466"/>
    </row>
    <row r="23" spans="2:13" ht="15">
      <c r="B23" s="475" t="s">
        <v>284</v>
      </c>
      <c r="C23" s="470">
        <v>138891</v>
      </c>
      <c r="D23" s="470">
        <v>8798</v>
      </c>
      <c r="E23" s="471">
        <v>4032</v>
      </c>
      <c r="F23" s="471">
        <v>4489</v>
      </c>
      <c r="G23" s="470">
        <v>277</v>
      </c>
      <c r="H23" s="473">
        <v>130093</v>
      </c>
      <c r="I23" s="473">
        <v>18666</v>
      </c>
      <c r="J23" s="473">
        <v>51077</v>
      </c>
      <c r="K23" s="473">
        <v>60332</v>
      </c>
      <c r="L23" s="474">
        <v>18</v>
      </c>
      <c r="M23" s="466"/>
    </row>
    <row r="24" spans="2:13" ht="15">
      <c r="B24" s="475" t="s">
        <v>285</v>
      </c>
      <c r="C24" s="470">
        <v>120349</v>
      </c>
      <c r="D24" s="470">
        <v>7846</v>
      </c>
      <c r="E24" s="471">
        <v>3600</v>
      </c>
      <c r="F24" s="471">
        <v>4083</v>
      </c>
      <c r="G24" s="470">
        <v>163</v>
      </c>
      <c r="H24" s="473">
        <v>112503</v>
      </c>
      <c r="I24" s="473">
        <v>16315</v>
      </c>
      <c r="J24" s="473">
        <v>44463</v>
      </c>
      <c r="K24" s="473">
        <v>51721</v>
      </c>
      <c r="L24" s="474">
        <v>4</v>
      </c>
      <c r="M24" s="466"/>
    </row>
    <row r="25" spans="2:13" ht="15">
      <c r="B25" s="475" t="s">
        <v>286</v>
      </c>
      <c r="C25" s="470">
        <v>119896</v>
      </c>
      <c r="D25" s="470">
        <v>9300</v>
      </c>
      <c r="E25" s="471">
        <v>4706</v>
      </c>
      <c r="F25" s="471">
        <v>4408</v>
      </c>
      <c r="G25" s="470">
        <v>186</v>
      </c>
      <c r="H25" s="473">
        <v>110596</v>
      </c>
      <c r="I25" s="473">
        <v>15515</v>
      </c>
      <c r="J25" s="473">
        <v>40665</v>
      </c>
      <c r="K25" s="473">
        <v>54406</v>
      </c>
      <c r="L25" s="474">
        <v>10</v>
      </c>
      <c r="M25" s="466"/>
    </row>
    <row r="26" spans="2:13" ht="15">
      <c r="B26" s="476"/>
      <c r="C26" s="471"/>
      <c r="D26" s="471"/>
      <c r="E26" s="471"/>
      <c r="F26" s="471"/>
      <c r="G26" s="471"/>
      <c r="H26" s="471"/>
      <c r="I26" s="471"/>
      <c r="J26" s="471"/>
      <c r="K26" s="471"/>
      <c r="L26" s="472"/>
      <c r="M26" s="466"/>
    </row>
    <row r="27" spans="2:13" ht="15">
      <c r="B27" s="477" t="s">
        <v>287</v>
      </c>
      <c r="C27" s="478">
        <v>1392881</v>
      </c>
      <c r="D27" s="478">
        <v>106174</v>
      </c>
      <c r="E27" s="478">
        <v>49232</v>
      </c>
      <c r="F27" s="478">
        <v>54673</v>
      </c>
      <c r="G27" s="478">
        <v>2269</v>
      </c>
      <c r="H27" s="478">
        <v>1286707</v>
      </c>
      <c r="I27" s="478">
        <v>180211</v>
      </c>
      <c r="J27" s="478">
        <v>484364</v>
      </c>
      <c r="K27" s="478">
        <v>622032</v>
      </c>
      <c r="L27" s="479">
        <v>100</v>
      </c>
      <c r="M27" s="466"/>
    </row>
    <row r="29" spans="2:13" ht="18">
      <c r="B29" s="480" t="s">
        <v>288</v>
      </c>
      <c r="C29" s="706"/>
      <c r="D29" s="480"/>
      <c r="E29" s="706"/>
      <c r="F29" s="706"/>
      <c r="H29" s="706"/>
      <c r="I29" s="706"/>
      <c r="J29" s="706"/>
      <c r="K29" s="706"/>
      <c r="L29" s="706"/>
    </row>
    <row r="30" spans="2:13" s="461" customFormat="1" ht="18.75" customHeight="1">
      <c r="B30" s="706"/>
      <c r="C30" s="706"/>
      <c r="D30" s="706"/>
      <c r="E30" s="706"/>
      <c r="F30" s="460" t="s">
        <v>262</v>
      </c>
      <c r="G30" s="706"/>
      <c r="H30" s="706"/>
      <c r="I30" s="706"/>
      <c r="J30" s="706"/>
      <c r="K30" s="706"/>
      <c r="L30" s="706"/>
    </row>
    <row r="31" spans="2:13" ht="30">
      <c r="B31" s="707" t="s">
        <v>263</v>
      </c>
      <c r="C31" s="709" t="s">
        <v>22</v>
      </c>
      <c r="D31" s="709" t="s">
        <v>264</v>
      </c>
      <c r="E31" s="711" t="s">
        <v>265</v>
      </c>
      <c r="F31" s="712"/>
      <c r="G31" s="713"/>
      <c r="H31" s="714" t="s">
        <v>266</v>
      </c>
      <c r="I31" s="711" t="s">
        <v>267</v>
      </c>
      <c r="J31" s="712"/>
      <c r="K31" s="712"/>
      <c r="L31" s="712"/>
      <c r="M31" s="466"/>
    </row>
    <row r="32" spans="2:13" ht="15">
      <c r="B32" s="708"/>
      <c r="C32" s="710"/>
      <c r="D32" s="710"/>
      <c r="E32" s="717" t="s">
        <v>268</v>
      </c>
      <c r="F32" s="709" t="s">
        <v>269</v>
      </c>
      <c r="G32" s="709" t="s">
        <v>270</v>
      </c>
      <c r="H32" s="715"/>
      <c r="I32" s="717" t="s">
        <v>271</v>
      </c>
      <c r="J32" s="717" t="s">
        <v>24</v>
      </c>
      <c r="K32" s="709" t="s">
        <v>272</v>
      </c>
      <c r="L32" s="716" t="s">
        <v>273</v>
      </c>
      <c r="M32" s="466"/>
    </row>
    <row r="33" spans="2:13" ht="15">
      <c r="B33" s="708"/>
      <c r="C33" s="710"/>
      <c r="D33" s="710"/>
      <c r="E33" s="718"/>
      <c r="F33" s="710"/>
      <c r="G33" s="710"/>
      <c r="H33" s="715"/>
      <c r="I33" s="718"/>
      <c r="J33" s="718"/>
      <c r="K33" s="719"/>
      <c r="L33" s="481"/>
      <c r="M33" s="466"/>
    </row>
    <row r="34" spans="2:13" ht="15" customHeight="1">
      <c r="B34" s="462">
        <v>0</v>
      </c>
      <c r="C34" s="462">
        <v>1</v>
      </c>
      <c r="D34" s="462">
        <v>2</v>
      </c>
      <c r="E34" s="463">
        <v>3</v>
      </c>
      <c r="F34" s="463">
        <v>4</v>
      </c>
      <c r="G34" s="462">
        <v>5</v>
      </c>
      <c r="H34" s="462">
        <v>6</v>
      </c>
      <c r="I34" s="462">
        <v>7</v>
      </c>
      <c r="J34" s="462">
        <v>8</v>
      </c>
      <c r="K34" s="464">
        <v>9</v>
      </c>
      <c r="L34" s="465">
        <v>10</v>
      </c>
      <c r="M34" s="466"/>
    </row>
    <row r="35" spans="2:13" ht="12.75">
      <c r="B35" s="467"/>
      <c r="C35" s="467"/>
      <c r="D35" s="467"/>
      <c r="E35" s="467"/>
      <c r="F35" s="467"/>
      <c r="G35" s="467"/>
      <c r="H35" s="467"/>
      <c r="I35" s="467"/>
      <c r="J35" s="467"/>
      <c r="K35" s="467"/>
      <c r="L35" s="467"/>
    </row>
    <row r="36" spans="2:13" ht="16.5" customHeight="1">
      <c r="B36" s="127"/>
      <c r="D36" s="705"/>
      <c r="E36" s="705"/>
      <c r="G36" s="705" t="s">
        <v>274</v>
      </c>
      <c r="H36" s="705"/>
      <c r="I36" s="705"/>
      <c r="J36" s="705"/>
      <c r="K36" s="705"/>
      <c r="L36" s="705"/>
    </row>
    <row r="37" spans="2:13" ht="12.75">
      <c r="B37" s="467"/>
      <c r="C37" s="467"/>
      <c r="D37" s="467"/>
      <c r="E37" s="467"/>
      <c r="F37" s="467"/>
      <c r="G37" s="467"/>
      <c r="H37" s="467"/>
      <c r="I37" s="467"/>
      <c r="J37" s="467"/>
      <c r="K37" s="467"/>
      <c r="L37" s="467"/>
    </row>
    <row r="38" spans="2:13" ht="15">
      <c r="B38" s="469" t="s">
        <v>275</v>
      </c>
      <c r="C38" s="482">
        <v>112149</v>
      </c>
      <c r="D38" s="482">
        <v>7252</v>
      </c>
      <c r="E38" s="483">
        <v>3259</v>
      </c>
      <c r="F38" s="483">
        <v>3523</v>
      </c>
      <c r="G38" s="482">
        <v>470</v>
      </c>
      <c r="H38" s="482">
        <v>104897</v>
      </c>
      <c r="I38" s="482">
        <v>14543</v>
      </c>
      <c r="J38" s="482">
        <v>38246</v>
      </c>
      <c r="K38" s="482">
        <v>52108</v>
      </c>
      <c r="L38" s="484">
        <v>0</v>
      </c>
      <c r="M38" s="466"/>
    </row>
    <row r="39" spans="2:13" ht="15">
      <c r="B39" s="469" t="s">
        <v>276</v>
      </c>
      <c r="C39" s="482">
        <v>117366</v>
      </c>
      <c r="D39" s="482">
        <v>6229</v>
      </c>
      <c r="E39" s="483">
        <v>2680</v>
      </c>
      <c r="F39" s="483">
        <v>3329</v>
      </c>
      <c r="G39" s="482">
        <v>220</v>
      </c>
      <c r="H39" s="482">
        <v>111137</v>
      </c>
      <c r="I39" s="482">
        <v>15963</v>
      </c>
      <c r="J39" s="482">
        <v>37050</v>
      </c>
      <c r="K39" s="482">
        <v>58122</v>
      </c>
      <c r="L39" s="484">
        <v>2</v>
      </c>
      <c r="M39" s="466"/>
    </row>
    <row r="40" spans="2:13" ht="15" customHeight="1">
      <c r="B40" s="469" t="s">
        <v>277</v>
      </c>
      <c r="C40" s="482">
        <v>149470</v>
      </c>
      <c r="D40" s="482">
        <v>7601</v>
      </c>
      <c r="E40" s="483">
        <v>3691</v>
      </c>
      <c r="F40" s="483">
        <v>3784</v>
      </c>
      <c r="G40" s="482">
        <v>126</v>
      </c>
      <c r="H40" s="482">
        <v>141869</v>
      </c>
      <c r="I40" s="482">
        <v>21282</v>
      </c>
      <c r="J40" s="482">
        <v>48615</v>
      </c>
      <c r="K40" s="482">
        <v>71968</v>
      </c>
      <c r="L40" s="484">
        <v>4</v>
      </c>
      <c r="M40" s="466"/>
    </row>
    <row r="41" spans="2:13" ht="15">
      <c r="B41" s="469" t="s">
        <v>278</v>
      </c>
      <c r="C41" s="482">
        <v>129079</v>
      </c>
      <c r="D41" s="482">
        <v>9084</v>
      </c>
      <c r="E41" s="483">
        <v>4200</v>
      </c>
      <c r="F41" s="483">
        <v>4672</v>
      </c>
      <c r="G41" s="482">
        <v>212</v>
      </c>
      <c r="H41" s="482">
        <v>119995</v>
      </c>
      <c r="I41" s="482">
        <v>18707</v>
      </c>
      <c r="J41" s="482">
        <v>43144</v>
      </c>
      <c r="K41" s="482">
        <v>58144</v>
      </c>
      <c r="L41" s="484">
        <v>0</v>
      </c>
      <c r="M41" s="466"/>
    </row>
    <row r="42" spans="2:13" ht="15">
      <c r="B42" s="469" t="s">
        <v>279</v>
      </c>
      <c r="C42" s="485">
        <v>128921</v>
      </c>
      <c r="D42" s="485">
        <v>7616</v>
      </c>
      <c r="E42" s="483">
        <v>2998</v>
      </c>
      <c r="F42" s="483">
        <v>4131</v>
      </c>
      <c r="G42" s="482">
        <v>487</v>
      </c>
      <c r="H42" s="485">
        <v>121305</v>
      </c>
      <c r="I42" s="482">
        <v>19706</v>
      </c>
      <c r="J42" s="482">
        <v>45020</v>
      </c>
      <c r="K42" s="482">
        <v>56572</v>
      </c>
      <c r="L42" s="484">
        <v>7</v>
      </c>
      <c r="M42" s="466"/>
    </row>
    <row r="43" spans="2:13" ht="15">
      <c r="B43" s="469" t="s">
        <v>280</v>
      </c>
      <c r="C43" s="482">
        <v>112870</v>
      </c>
      <c r="D43" s="482">
        <v>6418</v>
      </c>
      <c r="E43" s="483">
        <v>2391</v>
      </c>
      <c r="F43" s="483">
        <v>3619</v>
      </c>
      <c r="G43" s="482">
        <v>408</v>
      </c>
      <c r="H43" s="482">
        <v>106452</v>
      </c>
      <c r="I43" s="482">
        <v>16361</v>
      </c>
      <c r="J43" s="482">
        <v>39344</v>
      </c>
      <c r="K43" s="482">
        <v>50741</v>
      </c>
      <c r="L43" s="484">
        <v>6</v>
      </c>
      <c r="M43" s="466"/>
    </row>
    <row r="44" spans="2:13" ht="15">
      <c r="B44" s="469" t="s">
        <v>281</v>
      </c>
      <c r="C44" s="482">
        <v>115313</v>
      </c>
      <c r="D44" s="482">
        <v>5978</v>
      </c>
      <c r="E44" s="483">
        <v>2317</v>
      </c>
      <c r="F44" s="483">
        <v>3458</v>
      </c>
      <c r="G44" s="482">
        <v>203</v>
      </c>
      <c r="H44" s="482">
        <v>109335</v>
      </c>
      <c r="I44" s="486">
        <v>16617</v>
      </c>
      <c r="J44" s="486">
        <v>42211</v>
      </c>
      <c r="K44" s="486">
        <v>50502</v>
      </c>
      <c r="L44" s="487">
        <v>5</v>
      </c>
      <c r="M44" s="466"/>
    </row>
    <row r="45" spans="2:13" ht="15.75" customHeight="1">
      <c r="B45" s="469" t="s">
        <v>282</v>
      </c>
      <c r="C45" s="482">
        <v>100176</v>
      </c>
      <c r="D45" s="482">
        <v>6200</v>
      </c>
      <c r="E45" s="483">
        <v>2447</v>
      </c>
      <c r="F45" s="483">
        <v>3349</v>
      </c>
      <c r="G45" s="482">
        <v>404</v>
      </c>
      <c r="H45" s="482">
        <v>93976</v>
      </c>
      <c r="I45" s="482">
        <v>14262</v>
      </c>
      <c r="J45" s="482">
        <v>37783</v>
      </c>
      <c r="K45" s="482">
        <v>41925</v>
      </c>
      <c r="L45" s="484">
        <v>6</v>
      </c>
      <c r="M45" s="466"/>
    </row>
    <row r="46" spans="2:13" ht="15">
      <c r="B46" s="469" t="s">
        <v>283</v>
      </c>
      <c r="C46" s="482">
        <v>116510</v>
      </c>
      <c r="D46" s="482">
        <v>5572</v>
      </c>
      <c r="E46" s="483">
        <v>1460</v>
      </c>
      <c r="F46" s="483">
        <v>3789</v>
      </c>
      <c r="G46" s="482">
        <v>323</v>
      </c>
      <c r="H46" s="482">
        <v>110938</v>
      </c>
      <c r="I46" s="482">
        <v>17370</v>
      </c>
      <c r="J46" s="482">
        <v>41886</v>
      </c>
      <c r="K46" s="482">
        <v>51678</v>
      </c>
      <c r="L46" s="484">
        <v>4</v>
      </c>
      <c r="M46" s="466"/>
    </row>
    <row r="47" spans="2:13" ht="15">
      <c r="B47" s="475" t="s">
        <v>284</v>
      </c>
      <c r="C47" s="482">
        <v>123235</v>
      </c>
      <c r="D47" s="482">
        <v>5391</v>
      </c>
      <c r="E47" s="483">
        <v>1404</v>
      </c>
      <c r="F47" s="483">
        <v>3149</v>
      </c>
      <c r="G47" s="482">
        <v>838</v>
      </c>
      <c r="H47" s="482">
        <v>117844</v>
      </c>
      <c r="I47" s="482">
        <v>19563</v>
      </c>
      <c r="J47" s="482">
        <v>45078</v>
      </c>
      <c r="K47" s="482">
        <v>53199</v>
      </c>
      <c r="L47" s="484">
        <v>4</v>
      </c>
      <c r="M47" s="466"/>
    </row>
    <row r="48" spans="2:13" ht="15">
      <c r="B48" s="488" t="s">
        <v>285</v>
      </c>
      <c r="C48" s="482">
        <v>105168</v>
      </c>
      <c r="D48" s="482">
        <v>4306</v>
      </c>
      <c r="E48" s="483">
        <v>956</v>
      </c>
      <c r="F48" s="483">
        <v>2509</v>
      </c>
      <c r="G48" s="482">
        <v>841</v>
      </c>
      <c r="H48" s="482">
        <v>100862</v>
      </c>
      <c r="I48" s="482">
        <v>16044</v>
      </c>
      <c r="J48" s="482">
        <v>38711</v>
      </c>
      <c r="K48" s="482">
        <v>46095</v>
      </c>
      <c r="L48" s="484">
        <v>12</v>
      </c>
      <c r="M48" s="466"/>
    </row>
    <row r="49" spans="2:13" ht="15" customHeight="1">
      <c r="B49" s="488" t="s">
        <v>286</v>
      </c>
      <c r="C49" s="482">
        <v>102822</v>
      </c>
      <c r="D49" s="482">
        <v>5334</v>
      </c>
      <c r="E49" s="483">
        <v>2079</v>
      </c>
      <c r="F49" s="483">
        <v>2427</v>
      </c>
      <c r="G49" s="482">
        <v>828</v>
      </c>
      <c r="H49" s="482">
        <v>97488</v>
      </c>
      <c r="I49" s="482">
        <v>15351</v>
      </c>
      <c r="J49" s="482">
        <v>33962</v>
      </c>
      <c r="K49" s="482">
        <v>48174</v>
      </c>
      <c r="L49" s="484">
        <v>1</v>
      </c>
      <c r="M49" s="466"/>
    </row>
    <row r="50" spans="2:13" ht="15">
      <c r="B50" s="476"/>
      <c r="C50" s="483"/>
      <c r="D50" s="483"/>
      <c r="E50" s="483"/>
      <c r="F50" s="483"/>
      <c r="G50" s="483"/>
      <c r="H50" s="483"/>
      <c r="I50" s="483"/>
      <c r="J50" s="483"/>
      <c r="K50" s="483"/>
      <c r="L50" s="484"/>
      <c r="M50" s="466"/>
    </row>
    <row r="51" spans="2:13" ht="15">
      <c r="B51" s="477" t="s">
        <v>289</v>
      </c>
      <c r="C51" s="489">
        <v>1413079</v>
      </c>
      <c r="D51" s="489">
        <v>76981</v>
      </c>
      <c r="E51" s="489">
        <v>29882</v>
      </c>
      <c r="F51" s="489">
        <v>41739</v>
      </c>
      <c r="G51" s="489">
        <v>5360</v>
      </c>
      <c r="H51" s="489">
        <v>1336098</v>
      </c>
      <c r="I51" s="489">
        <v>205769</v>
      </c>
      <c r="J51" s="489">
        <v>491050</v>
      </c>
      <c r="K51" s="489">
        <v>639228</v>
      </c>
      <c r="L51" s="490">
        <v>51</v>
      </c>
      <c r="M51" s="466"/>
    </row>
    <row r="52" spans="2:13" ht="16.5" customHeight="1"/>
    <row r="53" spans="2:13" ht="18">
      <c r="B53" s="480" t="s">
        <v>290</v>
      </c>
      <c r="C53" s="706"/>
      <c r="D53" s="480"/>
      <c r="E53" s="706"/>
      <c r="F53" s="706"/>
      <c r="H53" s="706"/>
      <c r="I53" s="706"/>
      <c r="J53" s="706"/>
      <c r="K53" s="706"/>
      <c r="L53" s="706"/>
    </row>
    <row r="54" spans="2:13" ht="18">
      <c r="B54" s="706"/>
      <c r="C54" s="706"/>
      <c r="D54" s="706"/>
      <c r="E54" s="706"/>
      <c r="F54" s="460" t="s">
        <v>262</v>
      </c>
      <c r="G54" s="706"/>
      <c r="H54" s="706"/>
      <c r="I54" s="706"/>
      <c r="J54" s="706"/>
      <c r="K54" s="706"/>
      <c r="L54" s="706"/>
    </row>
    <row r="55" spans="2:13" ht="30">
      <c r="B55" s="707" t="s">
        <v>263</v>
      </c>
      <c r="C55" s="709" t="s">
        <v>22</v>
      </c>
      <c r="D55" s="709" t="s">
        <v>264</v>
      </c>
      <c r="E55" s="711" t="s">
        <v>265</v>
      </c>
      <c r="F55" s="712"/>
      <c r="G55" s="713"/>
      <c r="H55" s="714" t="s">
        <v>266</v>
      </c>
      <c r="I55" s="711" t="s">
        <v>267</v>
      </c>
      <c r="J55" s="712"/>
      <c r="K55" s="712"/>
      <c r="L55" s="712"/>
      <c r="M55" s="466"/>
    </row>
    <row r="56" spans="2:13" ht="15" customHeight="1">
      <c r="B56" s="708"/>
      <c r="C56" s="710"/>
      <c r="D56" s="710"/>
      <c r="E56" s="717" t="s">
        <v>268</v>
      </c>
      <c r="F56" s="709" t="s">
        <v>269</v>
      </c>
      <c r="G56" s="709" t="s">
        <v>270</v>
      </c>
      <c r="H56" s="715"/>
      <c r="I56" s="717" t="s">
        <v>271</v>
      </c>
      <c r="J56" s="717" t="s">
        <v>24</v>
      </c>
      <c r="K56" s="709" t="s">
        <v>272</v>
      </c>
      <c r="L56" s="716" t="s">
        <v>273</v>
      </c>
      <c r="M56" s="466"/>
    </row>
    <row r="57" spans="2:13" ht="15">
      <c r="B57" s="708"/>
      <c r="C57" s="710"/>
      <c r="D57" s="710"/>
      <c r="E57" s="718"/>
      <c r="F57" s="710"/>
      <c r="G57" s="710"/>
      <c r="H57" s="715"/>
      <c r="I57" s="718"/>
      <c r="J57" s="718"/>
      <c r="K57" s="719"/>
      <c r="L57" s="481"/>
      <c r="M57" s="466"/>
    </row>
    <row r="58" spans="2:13" ht="12.75">
      <c r="B58" s="462">
        <v>0</v>
      </c>
      <c r="C58" s="462">
        <v>1</v>
      </c>
      <c r="D58" s="462">
        <v>2</v>
      </c>
      <c r="E58" s="463">
        <v>3</v>
      </c>
      <c r="F58" s="463">
        <v>4</v>
      </c>
      <c r="G58" s="462">
        <v>5</v>
      </c>
      <c r="H58" s="462">
        <v>6</v>
      </c>
      <c r="I58" s="462">
        <v>7</v>
      </c>
      <c r="J58" s="462">
        <v>8</v>
      </c>
      <c r="K58" s="464">
        <v>9</v>
      </c>
      <c r="L58" s="465">
        <v>10</v>
      </c>
      <c r="M58" s="466"/>
    </row>
    <row r="59" spans="2:13" ht="12.75">
      <c r="B59" s="467"/>
      <c r="C59" s="467"/>
      <c r="D59" s="467"/>
      <c r="E59" s="467"/>
      <c r="F59" s="467"/>
      <c r="G59" s="467"/>
      <c r="H59" s="467"/>
      <c r="I59" s="467"/>
      <c r="J59" s="467"/>
      <c r="K59" s="467"/>
      <c r="L59" s="467"/>
    </row>
    <row r="60" spans="2:13" ht="14.25">
      <c r="B60" s="127"/>
      <c r="D60" s="705"/>
      <c r="E60" s="705"/>
      <c r="G60" s="705" t="s">
        <v>274</v>
      </c>
      <c r="H60" s="705"/>
      <c r="I60" s="705"/>
      <c r="J60" s="705"/>
      <c r="K60" s="705"/>
      <c r="L60" s="705"/>
    </row>
    <row r="61" spans="2:13" ht="15.75" customHeight="1">
      <c r="B61" s="467"/>
      <c r="C61" s="467"/>
      <c r="D61" s="467"/>
      <c r="E61" s="467"/>
      <c r="F61" s="467"/>
      <c r="G61" s="467"/>
      <c r="H61" s="467"/>
      <c r="I61" s="467"/>
      <c r="J61" s="467"/>
      <c r="K61" s="467"/>
      <c r="L61" s="467"/>
    </row>
    <row r="62" spans="2:13" ht="15">
      <c r="B62" s="469" t="s">
        <v>275</v>
      </c>
      <c r="C62" s="482">
        <v>83900</v>
      </c>
      <c r="D62" s="482">
        <v>5741</v>
      </c>
      <c r="E62" s="483">
        <v>2277</v>
      </c>
      <c r="F62" s="483">
        <v>2883</v>
      </c>
      <c r="G62" s="482">
        <v>581</v>
      </c>
      <c r="H62" s="482">
        <v>78159</v>
      </c>
      <c r="I62" s="482">
        <v>11069</v>
      </c>
      <c r="J62" s="482">
        <v>29046</v>
      </c>
      <c r="K62" s="482">
        <v>38039</v>
      </c>
      <c r="L62" s="484">
        <v>5</v>
      </c>
      <c r="M62" s="466"/>
    </row>
    <row r="63" spans="2:13" ht="15">
      <c r="B63" s="469" t="s">
        <v>276</v>
      </c>
      <c r="C63" s="482">
        <v>97205</v>
      </c>
      <c r="D63" s="482">
        <v>5693</v>
      </c>
      <c r="E63" s="483">
        <v>1987</v>
      </c>
      <c r="F63" s="483">
        <v>3347</v>
      </c>
      <c r="G63" s="482">
        <v>359</v>
      </c>
      <c r="H63" s="482">
        <v>91512</v>
      </c>
      <c r="I63" s="482">
        <v>13704</v>
      </c>
      <c r="J63" s="482">
        <v>33306</v>
      </c>
      <c r="K63" s="482">
        <v>44498</v>
      </c>
      <c r="L63" s="484">
        <v>4</v>
      </c>
      <c r="M63" s="466"/>
    </row>
    <row r="64" spans="2:13" ht="15">
      <c r="B64" s="469" t="s">
        <v>277</v>
      </c>
      <c r="C64" s="482">
        <v>121943</v>
      </c>
      <c r="D64" s="482">
        <v>9356</v>
      </c>
      <c r="E64" s="483">
        <v>4360</v>
      </c>
      <c r="F64" s="483">
        <v>4839</v>
      </c>
      <c r="G64" s="482">
        <v>157</v>
      </c>
      <c r="H64" s="482">
        <v>112587</v>
      </c>
      <c r="I64" s="482">
        <v>18107</v>
      </c>
      <c r="J64" s="482">
        <v>42637</v>
      </c>
      <c r="K64" s="482">
        <v>51833</v>
      </c>
      <c r="L64" s="484">
        <v>10</v>
      </c>
      <c r="M64" s="466"/>
    </row>
    <row r="65" spans="2:13" ht="15" customHeight="1">
      <c r="B65" s="469" t="s">
        <v>278</v>
      </c>
      <c r="C65" s="482">
        <v>103860</v>
      </c>
      <c r="D65" s="482">
        <v>6418</v>
      </c>
      <c r="E65" s="483">
        <v>2651</v>
      </c>
      <c r="F65" s="483">
        <v>3675</v>
      </c>
      <c r="G65" s="482">
        <v>92</v>
      </c>
      <c r="H65" s="482">
        <v>97442</v>
      </c>
      <c r="I65" s="482">
        <v>14969</v>
      </c>
      <c r="J65" s="482">
        <v>35067</v>
      </c>
      <c r="K65" s="482">
        <v>47394</v>
      </c>
      <c r="L65" s="484">
        <v>12</v>
      </c>
      <c r="M65" s="466"/>
    </row>
    <row r="66" spans="2:13" ht="15">
      <c r="B66" s="469" t="s">
        <v>279</v>
      </c>
      <c r="C66" s="485">
        <v>112470</v>
      </c>
      <c r="D66" s="485">
        <v>7604</v>
      </c>
      <c r="E66" s="483">
        <v>2858</v>
      </c>
      <c r="F66" s="483">
        <v>4353</v>
      </c>
      <c r="G66" s="482">
        <v>393</v>
      </c>
      <c r="H66" s="485">
        <v>104866</v>
      </c>
      <c r="I66" s="482">
        <v>17040</v>
      </c>
      <c r="J66" s="482">
        <v>35740</v>
      </c>
      <c r="K66" s="482">
        <v>52074</v>
      </c>
      <c r="L66" s="484">
        <v>12</v>
      </c>
      <c r="M66" s="466"/>
    </row>
    <row r="67" spans="2:13" ht="15">
      <c r="B67" s="469" t="s">
        <v>280</v>
      </c>
      <c r="C67" s="482">
        <v>120156</v>
      </c>
      <c r="D67" s="482">
        <v>6461</v>
      </c>
      <c r="E67" s="483">
        <v>2259</v>
      </c>
      <c r="F67" s="483">
        <v>4088</v>
      </c>
      <c r="G67" s="482">
        <v>114</v>
      </c>
      <c r="H67" s="482">
        <v>113695</v>
      </c>
      <c r="I67" s="482">
        <v>16387</v>
      </c>
      <c r="J67" s="482">
        <v>40079</v>
      </c>
      <c r="K67" s="482">
        <v>57223</v>
      </c>
      <c r="L67" s="484">
        <v>6</v>
      </c>
      <c r="M67" s="466"/>
    </row>
    <row r="68" spans="2:13" ht="15.75" customHeight="1">
      <c r="B68" s="469" t="s">
        <v>281</v>
      </c>
      <c r="C68" s="482">
        <v>124601</v>
      </c>
      <c r="D68" s="482">
        <v>6169</v>
      </c>
      <c r="E68" s="483">
        <v>2106</v>
      </c>
      <c r="F68" s="483">
        <v>3919</v>
      </c>
      <c r="G68" s="482">
        <v>144</v>
      </c>
      <c r="H68" s="482">
        <v>118432</v>
      </c>
      <c r="I68" s="486">
        <v>17843</v>
      </c>
      <c r="J68" s="486">
        <v>41112</v>
      </c>
      <c r="K68" s="486">
        <v>59469</v>
      </c>
      <c r="L68" s="487">
        <v>8</v>
      </c>
      <c r="M68" s="466"/>
    </row>
    <row r="69" spans="2:13" ht="15">
      <c r="B69" s="469" t="s">
        <v>282</v>
      </c>
      <c r="C69" s="482">
        <v>112766</v>
      </c>
      <c r="D69" s="482">
        <v>6652</v>
      </c>
      <c r="E69" s="483">
        <v>2278</v>
      </c>
      <c r="F69" s="483">
        <v>4217</v>
      </c>
      <c r="G69" s="482">
        <v>157</v>
      </c>
      <c r="H69" s="482">
        <v>106114</v>
      </c>
      <c r="I69" s="482">
        <v>15233</v>
      </c>
      <c r="J69" s="482">
        <v>36223</v>
      </c>
      <c r="K69" s="482">
        <v>54651</v>
      </c>
      <c r="L69" s="484">
        <v>7</v>
      </c>
      <c r="M69" s="466"/>
    </row>
    <row r="70" spans="2:13" ht="15">
      <c r="B70" s="469" t="s">
        <v>283</v>
      </c>
      <c r="C70" s="482">
        <v>127669</v>
      </c>
      <c r="D70" s="482">
        <v>6143</v>
      </c>
      <c r="E70" s="483">
        <v>1834</v>
      </c>
      <c r="F70" s="483">
        <v>4173</v>
      </c>
      <c r="G70" s="482">
        <v>136</v>
      </c>
      <c r="H70" s="482">
        <v>121526</v>
      </c>
      <c r="I70" s="482">
        <v>17448</v>
      </c>
      <c r="J70" s="482">
        <v>41665</v>
      </c>
      <c r="K70" s="482">
        <v>62363</v>
      </c>
      <c r="L70" s="484">
        <v>50</v>
      </c>
      <c r="M70" s="466"/>
    </row>
    <row r="71" spans="2:13" ht="15">
      <c r="B71" s="475" t="s">
        <v>284</v>
      </c>
      <c r="C71" s="482">
        <v>133935</v>
      </c>
      <c r="D71" s="482">
        <v>6592</v>
      </c>
      <c r="E71" s="483">
        <v>1606</v>
      </c>
      <c r="F71" s="483">
        <v>4838</v>
      </c>
      <c r="G71" s="482">
        <v>148</v>
      </c>
      <c r="H71" s="482">
        <v>127343</v>
      </c>
      <c r="I71" s="482">
        <v>19284</v>
      </c>
      <c r="J71" s="482">
        <v>44437</v>
      </c>
      <c r="K71" s="482">
        <v>63514</v>
      </c>
      <c r="L71" s="484">
        <v>108</v>
      </c>
      <c r="M71" s="466"/>
    </row>
    <row r="72" spans="2:13" ht="15">
      <c r="B72" s="488" t="s">
        <v>285</v>
      </c>
      <c r="C72" s="482">
        <v>132864</v>
      </c>
      <c r="D72" s="482">
        <v>5207</v>
      </c>
      <c r="E72" s="483">
        <v>1621</v>
      </c>
      <c r="F72" s="483">
        <v>3252</v>
      </c>
      <c r="G72" s="482">
        <v>334</v>
      </c>
      <c r="H72" s="482">
        <v>127657</v>
      </c>
      <c r="I72" s="482">
        <v>18098</v>
      </c>
      <c r="J72" s="482">
        <v>43625</v>
      </c>
      <c r="K72" s="482">
        <v>65887</v>
      </c>
      <c r="L72" s="484">
        <v>47</v>
      </c>
      <c r="M72" s="466"/>
    </row>
    <row r="73" spans="2:13" ht="15">
      <c r="B73" s="488" t="s">
        <v>286</v>
      </c>
      <c r="C73" s="482">
        <v>120399</v>
      </c>
      <c r="D73" s="482">
        <v>6124</v>
      </c>
      <c r="E73" s="483">
        <v>2367</v>
      </c>
      <c r="F73" s="483">
        <v>3447</v>
      </c>
      <c r="G73" s="482">
        <v>310</v>
      </c>
      <c r="H73" s="482">
        <v>114275</v>
      </c>
      <c r="I73" s="482">
        <v>14722</v>
      </c>
      <c r="J73" s="482">
        <v>37599</v>
      </c>
      <c r="K73" s="482">
        <v>61934</v>
      </c>
      <c r="L73" s="484">
        <v>20</v>
      </c>
      <c r="M73" s="466"/>
    </row>
    <row r="74" spans="2:13" ht="15">
      <c r="B74" s="476"/>
      <c r="C74" s="483"/>
      <c r="D74" s="483"/>
      <c r="E74" s="483"/>
      <c r="F74" s="483"/>
      <c r="G74" s="483"/>
      <c r="H74" s="483"/>
      <c r="I74" s="483"/>
      <c r="J74" s="483"/>
      <c r="K74" s="483"/>
      <c r="L74" s="484"/>
      <c r="M74" s="466"/>
    </row>
    <row r="75" spans="2:13" ht="15">
      <c r="B75" s="477" t="s">
        <v>291</v>
      </c>
      <c r="C75" s="491">
        <f t="shared" ref="C75:L75" si="0">SUM(C62:C73)</f>
        <v>1391768</v>
      </c>
      <c r="D75" s="491">
        <f t="shared" si="0"/>
        <v>78160</v>
      </c>
      <c r="E75" s="491">
        <f t="shared" si="0"/>
        <v>28204</v>
      </c>
      <c r="F75" s="491">
        <f t="shared" si="0"/>
        <v>47031</v>
      </c>
      <c r="G75" s="491">
        <f t="shared" si="0"/>
        <v>2925</v>
      </c>
      <c r="H75" s="491">
        <f t="shared" si="0"/>
        <v>1313608</v>
      </c>
      <c r="I75" s="491">
        <f t="shared" si="0"/>
        <v>193904</v>
      </c>
      <c r="J75" s="491">
        <f t="shared" si="0"/>
        <v>460536</v>
      </c>
      <c r="K75" s="491">
        <f t="shared" si="0"/>
        <v>658879</v>
      </c>
      <c r="L75" s="492">
        <f t="shared" si="0"/>
        <v>289</v>
      </c>
      <c r="M75" s="466"/>
    </row>
    <row r="77" spans="2:13" ht="15.75" customHeight="1">
      <c r="C77" s="493"/>
      <c r="D77" s="493"/>
      <c r="E77" s="493"/>
      <c r="F77" s="493"/>
      <c r="G77" s="493"/>
      <c r="H77" s="493"/>
      <c r="I77" s="493"/>
      <c r="J77" s="493"/>
      <c r="K77" s="493"/>
      <c r="L77" s="493"/>
    </row>
    <row r="78" spans="2:13" ht="18">
      <c r="B78" s="480" t="s">
        <v>292</v>
      </c>
      <c r="C78" s="706"/>
      <c r="D78" s="480"/>
      <c r="E78" s="706"/>
      <c r="F78" s="706"/>
      <c r="H78" s="706"/>
      <c r="I78" s="706"/>
      <c r="J78" s="706"/>
      <c r="K78" s="706"/>
      <c r="L78" s="706"/>
    </row>
    <row r="79" spans="2:13" ht="18">
      <c r="B79" s="706"/>
      <c r="C79" s="706"/>
      <c r="D79" s="706"/>
      <c r="E79" s="706"/>
      <c r="F79" s="460" t="s">
        <v>262</v>
      </c>
      <c r="G79" s="706"/>
      <c r="H79" s="706"/>
      <c r="I79" s="706"/>
      <c r="J79" s="706"/>
      <c r="K79" s="706"/>
      <c r="L79" s="706"/>
    </row>
    <row r="80" spans="2:13" ht="30">
      <c r="B80" s="707" t="s">
        <v>263</v>
      </c>
      <c r="C80" s="709" t="s">
        <v>22</v>
      </c>
      <c r="D80" s="709" t="s">
        <v>264</v>
      </c>
      <c r="E80" s="711" t="s">
        <v>265</v>
      </c>
      <c r="F80" s="712"/>
      <c r="G80" s="713"/>
      <c r="H80" s="714" t="s">
        <v>266</v>
      </c>
      <c r="I80" s="711" t="s">
        <v>267</v>
      </c>
      <c r="J80" s="712"/>
      <c r="K80" s="712"/>
      <c r="L80" s="712"/>
      <c r="M80" s="466"/>
    </row>
    <row r="81" spans="2:13" ht="15">
      <c r="B81" s="708"/>
      <c r="C81" s="710"/>
      <c r="D81" s="710"/>
      <c r="E81" s="717" t="s">
        <v>268</v>
      </c>
      <c r="F81" s="709" t="s">
        <v>269</v>
      </c>
      <c r="G81" s="709" t="s">
        <v>270</v>
      </c>
      <c r="H81" s="715"/>
      <c r="I81" s="717" t="s">
        <v>271</v>
      </c>
      <c r="J81" s="717" t="s">
        <v>24</v>
      </c>
      <c r="K81" s="709" t="s">
        <v>272</v>
      </c>
      <c r="L81" s="716" t="s">
        <v>273</v>
      </c>
      <c r="M81" s="466"/>
    </row>
    <row r="82" spans="2:13" ht="15">
      <c r="B82" s="708"/>
      <c r="C82" s="710"/>
      <c r="D82" s="710"/>
      <c r="E82" s="718"/>
      <c r="F82" s="710"/>
      <c r="G82" s="710"/>
      <c r="H82" s="715"/>
      <c r="I82" s="718"/>
      <c r="J82" s="718"/>
      <c r="K82" s="719"/>
      <c r="L82" s="481"/>
      <c r="M82" s="466"/>
    </row>
    <row r="83" spans="2:13" ht="12.75">
      <c r="B83" s="462">
        <v>0</v>
      </c>
      <c r="C83" s="462">
        <v>1</v>
      </c>
      <c r="D83" s="462">
        <v>2</v>
      </c>
      <c r="E83" s="463">
        <v>3</v>
      </c>
      <c r="F83" s="463">
        <v>4</v>
      </c>
      <c r="G83" s="462">
        <v>5</v>
      </c>
      <c r="H83" s="462">
        <v>6</v>
      </c>
      <c r="I83" s="462">
        <v>7</v>
      </c>
      <c r="J83" s="462">
        <v>8</v>
      </c>
      <c r="K83" s="464">
        <v>9</v>
      </c>
      <c r="L83" s="465">
        <v>10</v>
      </c>
      <c r="M83" s="466"/>
    </row>
    <row r="84" spans="2:13" ht="12.75">
      <c r="B84" s="467"/>
      <c r="C84" s="467"/>
      <c r="D84" s="467"/>
      <c r="E84" s="467"/>
      <c r="F84" s="467"/>
      <c r="G84" s="467"/>
      <c r="H84" s="467"/>
      <c r="I84" s="467"/>
      <c r="J84" s="467"/>
      <c r="K84" s="467"/>
      <c r="L84" s="467"/>
      <c r="M84" s="466"/>
    </row>
    <row r="85" spans="2:13" ht="14.25">
      <c r="B85" s="127"/>
      <c r="D85" s="705"/>
      <c r="E85" s="705"/>
      <c r="G85" s="705" t="s">
        <v>274</v>
      </c>
      <c r="H85" s="705"/>
      <c r="I85" s="705"/>
      <c r="J85" s="705"/>
      <c r="K85" s="705"/>
      <c r="L85" s="705"/>
      <c r="M85" s="466"/>
    </row>
    <row r="86" spans="2:13" ht="12.75">
      <c r="B86" s="467"/>
      <c r="C86" s="467"/>
      <c r="D86" s="467"/>
      <c r="E86" s="467"/>
      <c r="F86" s="467"/>
      <c r="G86" s="467"/>
      <c r="H86" s="467"/>
      <c r="I86" s="467"/>
      <c r="J86" s="467"/>
      <c r="K86" s="467"/>
      <c r="L86" s="467"/>
      <c r="M86" s="466"/>
    </row>
    <row r="87" spans="2:13" ht="15">
      <c r="B87" s="469" t="s">
        <v>275</v>
      </c>
      <c r="C87" s="482">
        <v>112561</v>
      </c>
      <c r="D87" s="482">
        <v>7269</v>
      </c>
      <c r="E87" s="483">
        <v>2961</v>
      </c>
      <c r="F87" s="483">
        <v>4094</v>
      </c>
      <c r="G87" s="482">
        <v>214</v>
      </c>
      <c r="H87" s="482">
        <v>105292</v>
      </c>
      <c r="I87" s="482">
        <v>14362</v>
      </c>
      <c r="J87" s="482">
        <v>33796</v>
      </c>
      <c r="K87" s="482">
        <v>57000</v>
      </c>
      <c r="L87" s="484">
        <v>134</v>
      </c>
      <c r="M87" s="466"/>
    </row>
    <row r="88" spans="2:13" ht="15">
      <c r="B88" s="469" t="s">
        <v>276</v>
      </c>
      <c r="C88" s="482">
        <v>109077</v>
      </c>
      <c r="D88" s="482">
        <v>6316</v>
      </c>
      <c r="E88" s="483">
        <v>2645</v>
      </c>
      <c r="F88" s="483">
        <v>3187</v>
      </c>
      <c r="G88" s="482">
        <v>484</v>
      </c>
      <c r="H88" s="482">
        <v>102761</v>
      </c>
      <c r="I88" s="482">
        <v>14691</v>
      </c>
      <c r="J88" s="482">
        <v>32213</v>
      </c>
      <c r="K88" s="482">
        <v>55847</v>
      </c>
      <c r="L88" s="484">
        <v>10</v>
      </c>
      <c r="M88" s="466"/>
    </row>
    <row r="89" spans="2:13" ht="15">
      <c r="B89" s="469" t="s">
        <v>277</v>
      </c>
      <c r="C89" s="482">
        <v>130700</v>
      </c>
      <c r="D89" s="482">
        <v>6991</v>
      </c>
      <c r="E89" s="483">
        <v>3137</v>
      </c>
      <c r="F89" s="483">
        <v>3724</v>
      </c>
      <c r="G89" s="482">
        <v>130</v>
      </c>
      <c r="H89" s="482">
        <v>123709</v>
      </c>
      <c r="I89" s="482">
        <v>18690</v>
      </c>
      <c r="J89" s="482">
        <v>41521</v>
      </c>
      <c r="K89" s="482">
        <v>63498</v>
      </c>
      <c r="L89" s="484">
        <v>0</v>
      </c>
      <c r="M89" s="466"/>
    </row>
    <row r="90" spans="2:13" ht="15">
      <c r="B90" s="469" t="s">
        <v>278</v>
      </c>
      <c r="C90" s="482">
        <v>110848</v>
      </c>
      <c r="D90" s="482">
        <v>7885</v>
      </c>
      <c r="E90" s="483">
        <v>3953</v>
      </c>
      <c r="F90" s="483">
        <v>3801</v>
      </c>
      <c r="G90" s="482">
        <v>131</v>
      </c>
      <c r="H90" s="482">
        <v>102963</v>
      </c>
      <c r="I90" s="482">
        <v>15359</v>
      </c>
      <c r="J90" s="482">
        <v>34533</v>
      </c>
      <c r="K90" s="482">
        <v>53071</v>
      </c>
      <c r="L90" s="484">
        <v>0</v>
      </c>
      <c r="M90" s="466"/>
    </row>
    <row r="91" spans="2:13" ht="15">
      <c r="B91" s="469" t="s">
        <v>279</v>
      </c>
      <c r="C91" s="485">
        <v>112741</v>
      </c>
      <c r="D91" s="485">
        <v>6588</v>
      </c>
      <c r="E91" s="483">
        <v>2591</v>
      </c>
      <c r="F91" s="483">
        <v>3709</v>
      </c>
      <c r="G91" s="482">
        <v>288</v>
      </c>
      <c r="H91" s="485">
        <v>106153</v>
      </c>
      <c r="I91" s="482">
        <v>16207</v>
      </c>
      <c r="J91" s="482">
        <v>35142</v>
      </c>
      <c r="K91" s="482">
        <v>54804</v>
      </c>
      <c r="L91" s="484">
        <v>0</v>
      </c>
      <c r="M91" s="466"/>
    </row>
    <row r="92" spans="2:13" ht="15">
      <c r="B92" s="469" t="s">
        <v>280</v>
      </c>
      <c r="C92" s="482">
        <v>113572</v>
      </c>
      <c r="D92" s="482">
        <v>5596</v>
      </c>
      <c r="E92" s="483">
        <v>2136</v>
      </c>
      <c r="F92" s="483">
        <v>3336</v>
      </c>
      <c r="G92" s="482">
        <v>124</v>
      </c>
      <c r="H92" s="482">
        <v>107976</v>
      </c>
      <c r="I92" s="482">
        <v>19189</v>
      </c>
      <c r="J92" s="482">
        <v>41161</v>
      </c>
      <c r="K92" s="482">
        <v>47626</v>
      </c>
      <c r="L92" s="484">
        <v>0</v>
      </c>
      <c r="M92" s="466"/>
    </row>
    <row r="93" spans="2:13" ht="15">
      <c r="B93" s="469" t="s">
        <v>281</v>
      </c>
      <c r="C93" s="482">
        <v>107320</v>
      </c>
      <c r="D93" s="482">
        <v>6343</v>
      </c>
      <c r="E93" s="483">
        <v>2828</v>
      </c>
      <c r="F93" s="483">
        <v>3175</v>
      </c>
      <c r="G93" s="482">
        <v>340</v>
      </c>
      <c r="H93" s="482">
        <v>100977</v>
      </c>
      <c r="I93" s="486">
        <v>15242</v>
      </c>
      <c r="J93" s="486">
        <v>36412</v>
      </c>
      <c r="K93" s="486">
        <v>49323</v>
      </c>
      <c r="L93" s="487">
        <v>0</v>
      </c>
      <c r="M93" s="466"/>
    </row>
    <row r="94" spans="2:13" ht="15">
      <c r="B94" s="469" t="s">
        <v>282</v>
      </c>
      <c r="C94" s="482">
        <v>107606</v>
      </c>
      <c r="D94" s="482">
        <v>7100</v>
      </c>
      <c r="E94" s="483">
        <v>2545</v>
      </c>
      <c r="F94" s="483">
        <v>4414</v>
      </c>
      <c r="G94" s="482">
        <v>141</v>
      </c>
      <c r="H94" s="482">
        <v>100506</v>
      </c>
      <c r="I94" s="482">
        <v>14346</v>
      </c>
      <c r="J94" s="482">
        <v>38260</v>
      </c>
      <c r="K94" s="482">
        <v>47888</v>
      </c>
      <c r="L94" s="484">
        <v>12</v>
      </c>
      <c r="M94" s="466"/>
    </row>
    <row r="95" spans="2:13" ht="15">
      <c r="B95" s="469" t="s">
        <v>283</v>
      </c>
      <c r="C95" s="482">
        <v>114839</v>
      </c>
      <c r="D95" s="482">
        <v>5922</v>
      </c>
      <c r="E95" s="483">
        <v>1996</v>
      </c>
      <c r="F95" s="483">
        <v>3788</v>
      </c>
      <c r="G95" s="482">
        <v>138</v>
      </c>
      <c r="H95" s="482">
        <v>108917</v>
      </c>
      <c r="I95" s="482">
        <v>15899</v>
      </c>
      <c r="J95" s="482">
        <v>40817</v>
      </c>
      <c r="K95" s="482">
        <v>52201</v>
      </c>
      <c r="L95" s="484">
        <v>0</v>
      </c>
      <c r="M95" s="466"/>
    </row>
    <row r="96" spans="2:13" ht="15">
      <c r="B96" s="488" t="s">
        <v>284</v>
      </c>
      <c r="C96" s="482">
        <v>117095</v>
      </c>
      <c r="D96" s="482">
        <v>5393</v>
      </c>
      <c r="E96" s="483">
        <v>1697</v>
      </c>
      <c r="F96" s="483">
        <v>3512</v>
      </c>
      <c r="G96" s="482">
        <v>184</v>
      </c>
      <c r="H96" s="482">
        <v>111702</v>
      </c>
      <c r="I96" s="482">
        <v>16611</v>
      </c>
      <c r="J96" s="482">
        <v>43924</v>
      </c>
      <c r="K96" s="482">
        <v>51167</v>
      </c>
      <c r="L96" s="484">
        <v>0</v>
      </c>
      <c r="M96" s="466"/>
    </row>
    <row r="97" spans="2:15" ht="15">
      <c r="B97" s="488" t="s">
        <v>285</v>
      </c>
      <c r="C97" s="482">
        <v>110633</v>
      </c>
      <c r="D97" s="482">
        <v>6574</v>
      </c>
      <c r="E97" s="483">
        <v>1632</v>
      </c>
      <c r="F97" s="483">
        <v>4807</v>
      </c>
      <c r="G97" s="482">
        <v>135</v>
      </c>
      <c r="H97" s="482">
        <v>104059</v>
      </c>
      <c r="I97" s="482">
        <v>15314</v>
      </c>
      <c r="J97" s="482">
        <v>40847</v>
      </c>
      <c r="K97" s="482">
        <v>47898</v>
      </c>
      <c r="L97" s="484">
        <v>0</v>
      </c>
      <c r="M97" s="466"/>
    </row>
    <row r="98" spans="2:15" ht="15">
      <c r="B98" s="488" t="s">
        <v>286</v>
      </c>
      <c r="C98" s="482">
        <v>110226</v>
      </c>
      <c r="D98" s="482">
        <v>4842</v>
      </c>
      <c r="E98" s="483">
        <v>1921</v>
      </c>
      <c r="F98" s="483">
        <v>2749</v>
      </c>
      <c r="G98" s="482">
        <v>172</v>
      </c>
      <c r="H98" s="482">
        <v>105384</v>
      </c>
      <c r="I98" s="482">
        <v>13769</v>
      </c>
      <c r="J98" s="482">
        <v>39645</v>
      </c>
      <c r="K98" s="482">
        <v>51970</v>
      </c>
      <c r="L98" s="484">
        <v>0</v>
      </c>
      <c r="M98" s="466"/>
    </row>
    <row r="99" spans="2:15" ht="15">
      <c r="B99" s="476"/>
      <c r="C99" s="483"/>
      <c r="D99" s="483"/>
      <c r="E99" s="483"/>
      <c r="F99" s="483"/>
      <c r="G99" s="483"/>
      <c r="H99" s="483"/>
      <c r="I99" s="483"/>
      <c r="J99" s="483"/>
      <c r="K99" s="483"/>
      <c r="L99" s="484"/>
      <c r="M99" s="466"/>
    </row>
    <row r="100" spans="2:15" ht="15">
      <c r="B100" s="477" t="s">
        <v>293</v>
      </c>
      <c r="C100" s="491">
        <f t="shared" ref="C100:L100" si="1">SUM(C87:C98)</f>
        <v>1357218</v>
      </c>
      <c r="D100" s="491">
        <f t="shared" si="1"/>
        <v>76819</v>
      </c>
      <c r="E100" s="491">
        <f t="shared" si="1"/>
        <v>30042</v>
      </c>
      <c r="F100" s="491">
        <f t="shared" si="1"/>
        <v>44296</v>
      </c>
      <c r="G100" s="491">
        <f t="shared" si="1"/>
        <v>2481</v>
      </c>
      <c r="H100" s="491">
        <f t="shared" si="1"/>
        <v>1280399</v>
      </c>
      <c r="I100" s="491">
        <f t="shared" si="1"/>
        <v>189679</v>
      </c>
      <c r="J100" s="491">
        <f t="shared" si="1"/>
        <v>458271</v>
      </c>
      <c r="K100" s="491">
        <f t="shared" si="1"/>
        <v>632293</v>
      </c>
      <c r="L100" s="492">
        <f t="shared" si="1"/>
        <v>156</v>
      </c>
      <c r="M100" s="466"/>
    </row>
    <row r="102" spans="2:15" ht="12.75">
      <c r="C102" s="494"/>
      <c r="D102" s="494"/>
      <c r="E102" s="494"/>
      <c r="F102" s="494"/>
      <c r="G102" s="494"/>
      <c r="H102" s="494"/>
      <c r="I102" s="494"/>
      <c r="J102" s="494"/>
      <c r="K102" s="494"/>
      <c r="L102" s="494"/>
    </row>
    <row r="103" spans="2:15" ht="18">
      <c r="B103" s="480" t="s">
        <v>294</v>
      </c>
      <c r="C103" s="706"/>
      <c r="D103" s="480"/>
      <c r="E103" s="706"/>
      <c r="F103" s="706"/>
      <c r="H103" s="706"/>
      <c r="I103" s="706"/>
      <c r="J103" s="706"/>
      <c r="K103" s="706"/>
      <c r="L103" s="706"/>
    </row>
    <row r="104" spans="2:15" ht="18">
      <c r="B104" s="706"/>
      <c r="C104" s="706"/>
      <c r="D104" s="706"/>
      <c r="E104" s="706"/>
      <c r="F104" s="460" t="s">
        <v>262</v>
      </c>
      <c r="G104" s="706"/>
      <c r="H104" s="706"/>
      <c r="I104" s="706"/>
      <c r="J104" s="706"/>
      <c r="K104" s="706"/>
      <c r="L104" s="706"/>
    </row>
    <row r="105" spans="2:15" ht="30">
      <c r="B105" s="707" t="s">
        <v>263</v>
      </c>
      <c r="C105" s="709" t="s">
        <v>22</v>
      </c>
      <c r="D105" s="709" t="s">
        <v>264</v>
      </c>
      <c r="E105" s="711" t="s">
        <v>265</v>
      </c>
      <c r="F105" s="712"/>
      <c r="G105" s="713"/>
      <c r="H105" s="714" t="s">
        <v>266</v>
      </c>
      <c r="I105" s="711" t="s">
        <v>267</v>
      </c>
      <c r="J105" s="712"/>
      <c r="K105" s="712"/>
      <c r="L105" s="712"/>
      <c r="N105" s="1301"/>
      <c r="O105" s="1301"/>
    </row>
    <row r="106" spans="2:15" ht="15">
      <c r="B106" s="708"/>
      <c r="C106" s="710"/>
      <c r="D106" s="710"/>
      <c r="E106" s="717" t="s">
        <v>268</v>
      </c>
      <c r="F106" s="709" t="s">
        <v>269</v>
      </c>
      <c r="G106" s="709" t="s">
        <v>270</v>
      </c>
      <c r="H106" s="715"/>
      <c r="I106" s="717" t="s">
        <v>271</v>
      </c>
      <c r="J106" s="717" t="s">
        <v>24</v>
      </c>
      <c r="K106" s="709" t="s">
        <v>272</v>
      </c>
      <c r="L106" s="716" t="s">
        <v>273</v>
      </c>
    </row>
    <row r="107" spans="2:15" ht="15">
      <c r="B107" s="708"/>
      <c r="C107" s="710"/>
      <c r="D107" s="710"/>
      <c r="E107" s="718"/>
      <c r="F107" s="710"/>
      <c r="G107" s="710"/>
      <c r="H107" s="715"/>
      <c r="I107" s="718"/>
      <c r="J107" s="718"/>
      <c r="K107" s="719"/>
      <c r="L107" s="481"/>
      <c r="N107" s="495"/>
      <c r="O107" s="496"/>
    </row>
    <row r="108" spans="2:15" ht="12.75">
      <c r="B108" s="462">
        <v>0</v>
      </c>
      <c r="C108" s="462">
        <v>1</v>
      </c>
      <c r="D108" s="462">
        <v>2</v>
      </c>
      <c r="E108" s="463">
        <v>3</v>
      </c>
      <c r="F108" s="463">
        <v>4</v>
      </c>
      <c r="G108" s="462">
        <v>5</v>
      </c>
      <c r="H108" s="462">
        <v>6</v>
      </c>
      <c r="I108" s="462">
        <v>7</v>
      </c>
      <c r="J108" s="462">
        <v>8</v>
      </c>
      <c r="K108" s="464">
        <v>9</v>
      </c>
      <c r="L108" s="465">
        <v>10</v>
      </c>
    </row>
    <row r="109" spans="2:15" ht="12.75">
      <c r="B109" s="467"/>
      <c r="C109" s="467"/>
      <c r="D109" s="467"/>
      <c r="E109" s="467"/>
      <c r="F109" s="467"/>
      <c r="G109" s="467"/>
      <c r="H109" s="467"/>
      <c r="I109" s="467"/>
      <c r="J109" s="467"/>
      <c r="K109" s="467"/>
      <c r="L109" s="467"/>
    </row>
    <row r="110" spans="2:15" ht="14.25">
      <c r="B110" s="127"/>
      <c r="D110" s="705"/>
      <c r="E110" s="705"/>
      <c r="G110" s="705" t="s">
        <v>274</v>
      </c>
      <c r="H110" s="705"/>
      <c r="I110" s="705"/>
      <c r="J110" s="705"/>
      <c r="K110" s="705"/>
      <c r="L110" s="705"/>
    </row>
    <row r="111" spans="2:15" ht="12.75">
      <c r="B111" s="467"/>
      <c r="C111" s="467"/>
      <c r="D111" s="467"/>
      <c r="E111" s="467"/>
      <c r="F111" s="467"/>
      <c r="G111" s="467"/>
      <c r="H111" s="467"/>
      <c r="I111" s="467"/>
      <c r="J111" s="467"/>
      <c r="K111" s="467"/>
      <c r="L111" s="467"/>
    </row>
    <row r="112" spans="2:15" ht="15">
      <c r="B112" s="469" t="s">
        <v>275</v>
      </c>
      <c r="C112" s="485">
        <v>88074</v>
      </c>
      <c r="D112" s="485">
        <v>4966</v>
      </c>
      <c r="E112" s="497">
        <v>1895</v>
      </c>
      <c r="F112" s="497">
        <v>2936</v>
      </c>
      <c r="G112" s="485">
        <v>135</v>
      </c>
      <c r="H112" s="498">
        <v>83108</v>
      </c>
      <c r="I112" s="485">
        <v>11335</v>
      </c>
      <c r="J112" s="498">
        <v>29439</v>
      </c>
      <c r="K112" s="498">
        <v>42334</v>
      </c>
      <c r="L112" s="499">
        <v>0</v>
      </c>
    </row>
    <row r="113" spans="2:15" ht="15">
      <c r="B113" s="469" t="s">
        <v>276</v>
      </c>
      <c r="C113" s="482">
        <v>84039</v>
      </c>
      <c r="D113" s="482">
        <v>5111</v>
      </c>
      <c r="E113" s="483">
        <v>2084</v>
      </c>
      <c r="F113" s="483">
        <v>2578</v>
      </c>
      <c r="G113" s="482">
        <v>449</v>
      </c>
      <c r="H113" s="482">
        <v>78928</v>
      </c>
      <c r="I113" s="482">
        <v>10671</v>
      </c>
      <c r="J113" s="482">
        <v>26527</v>
      </c>
      <c r="K113" s="482">
        <v>41730</v>
      </c>
      <c r="L113" s="484">
        <v>0</v>
      </c>
    </row>
    <row r="114" spans="2:15" ht="15">
      <c r="B114" s="469" t="s">
        <v>277</v>
      </c>
      <c r="C114" s="482">
        <v>124698</v>
      </c>
      <c r="D114" s="482">
        <v>6555</v>
      </c>
      <c r="E114" s="483">
        <v>2937</v>
      </c>
      <c r="F114" s="483">
        <v>3400</v>
      </c>
      <c r="G114" s="482">
        <v>218</v>
      </c>
      <c r="H114" s="482">
        <v>118143</v>
      </c>
      <c r="I114" s="482">
        <v>18187</v>
      </c>
      <c r="J114" s="482">
        <v>38810</v>
      </c>
      <c r="K114" s="482">
        <v>61146</v>
      </c>
      <c r="L114" s="484">
        <v>0</v>
      </c>
    </row>
    <row r="115" spans="2:15" ht="15">
      <c r="B115" s="469" t="s">
        <v>278</v>
      </c>
      <c r="C115" s="482">
        <v>92694</v>
      </c>
      <c r="D115" s="482">
        <v>5545</v>
      </c>
      <c r="E115" s="483">
        <v>2379</v>
      </c>
      <c r="F115" s="483">
        <v>3006</v>
      </c>
      <c r="G115" s="482">
        <v>160</v>
      </c>
      <c r="H115" s="482">
        <v>87149</v>
      </c>
      <c r="I115" s="482">
        <v>13286</v>
      </c>
      <c r="J115" s="482">
        <v>31469</v>
      </c>
      <c r="K115" s="482">
        <v>42394</v>
      </c>
      <c r="L115" s="484">
        <v>0</v>
      </c>
    </row>
    <row r="116" spans="2:15" ht="15">
      <c r="B116" s="469" t="s">
        <v>279</v>
      </c>
      <c r="C116" s="485">
        <v>118251</v>
      </c>
      <c r="D116" s="485">
        <v>5697</v>
      </c>
      <c r="E116" s="483">
        <v>2230</v>
      </c>
      <c r="F116" s="483">
        <v>3293</v>
      </c>
      <c r="G116" s="482">
        <v>174</v>
      </c>
      <c r="H116" s="485">
        <v>112554</v>
      </c>
      <c r="I116" s="482">
        <v>17224</v>
      </c>
      <c r="J116" s="482">
        <v>37242</v>
      </c>
      <c r="K116" s="482">
        <v>58088</v>
      </c>
      <c r="L116" s="484">
        <v>0</v>
      </c>
    </row>
    <row r="117" spans="2:15" ht="15">
      <c r="B117" s="469" t="s">
        <v>280</v>
      </c>
      <c r="C117" s="482">
        <v>113078</v>
      </c>
      <c r="D117" s="482">
        <v>5174</v>
      </c>
      <c r="E117" s="483">
        <v>1889</v>
      </c>
      <c r="F117" s="483">
        <v>3124</v>
      </c>
      <c r="G117" s="482">
        <v>161</v>
      </c>
      <c r="H117" s="482">
        <v>107904</v>
      </c>
      <c r="I117" s="482">
        <v>14580</v>
      </c>
      <c r="J117" s="482">
        <v>36857</v>
      </c>
      <c r="K117" s="482">
        <v>56460</v>
      </c>
      <c r="L117" s="484">
        <v>7</v>
      </c>
    </row>
    <row r="118" spans="2:15" ht="15">
      <c r="B118" s="469" t="s">
        <v>281</v>
      </c>
      <c r="C118" s="482">
        <v>103279</v>
      </c>
      <c r="D118" s="482">
        <v>4741</v>
      </c>
      <c r="E118" s="483">
        <v>1772</v>
      </c>
      <c r="F118" s="483">
        <v>2797</v>
      </c>
      <c r="G118" s="482">
        <v>172</v>
      </c>
      <c r="H118" s="482">
        <v>98538</v>
      </c>
      <c r="I118" s="486">
        <v>13237</v>
      </c>
      <c r="J118" s="486">
        <v>36277</v>
      </c>
      <c r="K118" s="486">
        <v>49014</v>
      </c>
      <c r="L118" s="487">
        <v>10</v>
      </c>
    </row>
    <row r="119" spans="2:15" ht="15">
      <c r="B119" s="469" t="s">
        <v>282</v>
      </c>
      <c r="C119" s="482">
        <v>99116</v>
      </c>
      <c r="D119" s="482">
        <v>5016</v>
      </c>
      <c r="E119" s="483">
        <v>1843</v>
      </c>
      <c r="F119" s="483">
        <v>2994</v>
      </c>
      <c r="G119" s="482">
        <v>179</v>
      </c>
      <c r="H119" s="482">
        <v>94100</v>
      </c>
      <c r="I119" s="482">
        <v>12819</v>
      </c>
      <c r="J119" s="482">
        <v>36213</v>
      </c>
      <c r="K119" s="482">
        <v>45061</v>
      </c>
      <c r="L119" s="484">
        <v>7</v>
      </c>
    </row>
    <row r="120" spans="2:15" ht="15">
      <c r="B120" s="469" t="s">
        <v>283</v>
      </c>
      <c r="C120" s="482">
        <v>100767</v>
      </c>
      <c r="D120" s="482">
        <v>4554</v>
      </c>
      <c r="E120" s="483">
        <v>1426</v>
      </c>
      <c r="F120" s="483">
        <v>2939</v>
      </c>
      <c r="G120" s="482">
        <v>189</v>
      </c>
      <c r="H120" s="482">
        <v>96213</v>
      </c>
      <c r="I120" s="482">
        <v>13486</v>
      </c>
      <c r="J120" s="482">
        <v>37044</v>
      </c>
      <c r="K120" s="482">
        <v>45683</v>
      </c>
      <c r="L120" s="484">
        <v>0</v>
      </c>
    </row>
    <row r="121" spans="2:15" ht="15">
      <c r="B121" s="488" t="s">
        <v>284</v>
      </c>
      <c r="C121" s="482">
        <v>111953</v>
      </c>
      <c r="D121" s="482">
        <v>4646</v>
      </c>
      <c r="E121" s="483">
        <v>1628</v>
      </c>
      <c r="F121" s="483">
        <v>2825</v>
      </c>
      <c r="G121" s="482">
        <v>193</v>
      </c>
      <c r="H121" s="482">
        <v>107307</v>
      </c>
      <c r="I121" s="482">
        <v>16054</v>
      </c>
      <c r="J121" s="482">
        <v>44030</v>
      </c>
      <c r="K121" s="482">
        <v>47223</v>
      </c>
      <c r="L121" s="484">
        <v>0</v>
      </c>
      <c r="N121" s="1301"/>
      <c r="O121" s="1301"/>
    </row>
    <row r="122" spans="2:15" ht="15">
      <c r="B122" s="488" t="s">
        <v>285</v>
      </c>
      <c r="C122" s="482">
        <v>106928</v>
      </c>
      <c r="D122" s="482">
        <v>5916</v>
      </c>
      <c r="E122" s="483">
        <v>1406</v>
      </c>
      <c r="F122" s="483">
        <v>4331</v>
      </c>
      <c r="G122" s="482">
        <v>179</v>
      </c>
      <c r="H122" s="482">
        <v>101012</v>
      </c>
      <c r="I122" s="482">
        <v>15280</v>
      </c>
      <c r="J122" s="482">
        <v>39118</v>
      </c>
      <c r="K122" s="482">
        <v>46614</v>
      </c>
      <c r="L122" s="484">
        <v>0</v>
      </c>
    </row>
    <row r="123" spans="2:15" ht="15">
      <c r="B123" s="488" t="s">
        <v>286</v>
      </c>
      <c r="C123" s="482">
        <v>94364</v>
      </c>
      <c r="D123" s="482">
        <v>4628</v>
      </c>
      <c r="E123" s="483">
        <v>1776</v>
      </c>
      <c r="F123" s="483">
        <v>2685</v>
      </c>
      <c r="G123" s="482">
        <v>167</v>
      </c>
      <c r="H123" s="482">
        <v>89736</v>
      </c>
      <c r="I123" s="482">
        <v>12451</v>
      </c>
      <c r="J123" s="482">
        <v>31491</v>
      </c>
      <c r="K123" s="482">
        <v>45794</v>
      </c>
      <c r="L123" s="484">
        <v>0</v>
      </c>
      <c r="N123" s="495"/>
      <c r="O123" s="496"/>
    </row>
    <row r="124" spans="2:15" ht="15">
      <c r="B124" s="476"/>
      <c r="C124" s="483"/>
      <c r="D124" s="483"/>
      <c r="E124" s="483"/>
      <c r="F124" s="483"/>
      <c r="G124" s="483"/>
      <c r="H124" s="483"/>
      <c r="I124" s="483"/>
      <c r="J124" s="483"/>
      <c r="K124" s="483"/>
      <c r="L124" s="484"/>
    </row>
    <row r="125" spans="2:15" ht="15.75">
      <c r="B125" s="477" t="s">
        <v>295</v>
      </c>
      <c r="C125" s="491">
        <f t="shared" ref="C125:L125" si="2">SUM(C112:C123)</f>
        <v>1237241</v>
      </c>
      <c r="D125" s="491">
        <f t="shared" si="2"/>
        <v>62549</v>
      </c>
      <c r="E125" s="491">
        <f t="shared" si="2"/>
        <v>23265</v>
      </c>
      <c r="F125" s="491">
        <f t="shared" si="2"/>
        <v>36908</v>
      </c>
      <c r="G125" s="491">
        <f t="shared" si="2"/>
        <v>2376</v>
      </c>
      <c r="H125" s="491">
        <f t="shared" si="2"/>
        <v>1174692</v>
      </c>
      <c r="I125" s="491">
        <f t="shared" si="2"/>
        <v>168610</v>
      </c>
      <c r="J125" s="491">
        <f t="shared" si="2"/>
        <v>424517</v>
      </c>
      <c r="K125" s="491">
        <f t="shared" si="2"/>
        <v>581541</v>
      </c>
      <c r="L125" s="492">
        <f t="shared" si="2"/>
        <v>24</v>
      </c>
      <c r="N125" s="500"/>
      <c r="O125" s="500"/>
    </row>
    <row r="128" spans="2:15" ht="18">
      <c r="B128" s="480" t="s">
        <v>296</v>
      </c>
      <c r="C128" s="706"/>
      <c r="D128" s="480"/>
      <c r="E128" s="706"/>
      <c r="F128" s="706"/>
      <c r="H128" s="706"/>
      <c r="I128" s="706"/>
      <c r="J128" s="706"/>
      <c r="K128" s="706"/>
      <c r="L128" s="706"/>
    </row>
    <row r="129" spans="2:12" ht="18">
      <c r="B129" s="706"/>
      <c r="C129" s="706"/>
      <c r="D129" s="706"/>
      <c r="E129" s="706"/>
      <c r="F129" s="460" t="s">
        <v>262</v>
      </c>
      <c r="G129" s="706"/>
      <c r="H129" s="706"/>
      <c r="I129" s="706"/>
      <c r="J129" s="706"/>
      <c r="K129" s="706"/>
      <c r="L129" s="706"/>
    </row>
    <row r="130" spans="2:12" ht="30">
      <c r="B130" s="707" t="s">
        <v>263</v>
      </c>
      <c r="C130" s="709" t="s">
        <v>22</v>
      </c>
      <c r="D130" s="709" t="s">
        <v>264</v>
      </c>
      <c r="E130" s="711" t="s">
        <v>265</v>
      </c>
      <c r="F130" s="712"/>
      <c r="G130" s="713"/>
      <c r="H130" s="714" t="s">
        <v>266</v>
      </c>
      <c r="I130" s="711" t="s">
        <v>267</v>
      </c>
      <c r="J130" s="712"/>
      <c r="K130" s="712"/>
      <c r="L130" s="712"/>
    </row>
    <row r="131" spans="2:12" ht="15">
      <c r="B131" s="708"/>
      <c r="C131" s="710"/>
      <c r="D131" s="710"/>
      <c r="E131" s="717" t="s">
        <v>268</v>
      </c>
      <c r="F131" s="709" t="s">
        <v>269</v>
      </c>
      <c r="G131" s="709" t="s">
        <v>270</v>
      </c>
      <c r="H131" s="715"/>
      <c r="I131" s="717" t="s">
        <v>271</v>
      </c>
      <c r="J131" s="717" t="s">
        <v>24</v>
      </c>
      <c r="K131" s="709" t="s">
        <v>272</v>
      </c>
      <c r="L131" s="716" t="s">
        <v>273</v>
      </c>
    </row>
    <row r="132" spans="2:12" ht="15">
      <c r="B132" s="708"/>
      <c r="C132" s="710"/>
      <c r="D132" s="710"/>
      <c r="E132" s="718"/>
      <c r="F132" s="710"/>
      <c r="G132" s="710"/>
      <c r="H132" s="715"/>
      <c r="I132" s="718"/>
      <c r="J132" s="718"/>
      <c r="K132" s="719"/>
      <c r="L132" s="481"/>
    </row>
    <row r="133" spans="2:12" ht="12.75">
      <c r="B133" s="462">
        <v>0</v>
      </c>
      <c r="C133" s="462">
        <v>1</v>
      </c>
      <c r="D133" s="462">
        <v>2</v>
      </c>
      <c r="E133" s="463">
        <v>3</v>
      </c>
      <c r="F133" s="463">
        <v>4</v>
      </c>
      <c r="G133" s="462">
        <v>5</v>
      </c>
      <c r="H133" s="462">
        <v>6</v>
      </c>
      <c r="I133" s="462">
        <v>7</v>
      </c>
      <c r="J133" s="462">
        <v>8</v>
      </c>
      <c r="K133" s="464">
        <v>9</v>
      </c>
      <c r="L133" s="465">
        <v>10</v>
      </c>
    </row>
    <row r="134" spans="2:12" ht="12.75">
      <c r="B134" s="467"/>
      <c r="C134" s="467"/>
      <c r="D134" s="467"/>
      <c r="E134" s="467"/>
      <c r="F134" s="467"/>
      <c r="G134" s="467"/>
      <c r="H134" s="467"/>
      <c r="I134" s="467"/>
      <c r="J134" s="467"/>
      <c r="K134" s="467"/>
      <c r="L134" s="467"/>
    </row>
    <row r="135" spans="2:12" ht="14.25">
      <c r="B135" s="127"/>
      <c r="D135" s="705"/>
      <c r="E135" s="705"/>
      <c r="G135" s="705" t="s">
        <v>274</v>
      </c>
      <c r="H135" s="705"/>
      <c r="I135" s="705"/>
      <c r="J135" s="705"/>
      <c r="K135" s="705"/>
      <c r="L135" s="705"/>
    </row>
    <row r="136" spans="2:12" ht="12.75">
      <c r="B136" s="467"/>
      <c r="C136" s="467"/>
      <c r="D136" s="467"/>
      <c r="E136" s="467"/>
      <c r="F136" s="467"/>
      <c r="G136" s="467"/>
      <c r="H136" s="467"/>
      <c r="I136" s="467"/>
      <c r="J136" s="467"/>
      <c r="K136" s="467"/>
      <c r="L136" s="467"/>
    </row>
    <row r="137" spans="2:12" ht="15">
      <c r="B137" s="469" t="s">
        <v>275</v>
      </c>
      <c r="C137" s="485">
        <v>98825</v>
      </c>
      <c r="D137" s="485">
        <v>5077</v>
      </c>
      <c r="E137" s="497">
        <v>1951</v>
      </c>
      <c r="F137" s="497">
        <v>2934</v>
      </c>
      <c r="G137" s="485">
        <v>192</v>
      </c>
      <c r="H137" s="498">
        <v>93748</v>
      </c>
      <c r="I137" s="485">
        <v>12592</v>
      </c>
      <c r="J137" s="498">
        <v>33704</v>
      </c>
      <c r="K137" s="498">
        <v>47452</v>
      </c>
      <c r="L137" s="499">
        <v>0</v>
      </c>
    </row>
    <row r="138" spans="2:12" ht="15">
      <c r="B138" s="469" t="s">
        <v>276</v>
      </c>
      <c r="C138" s="482">
        <v>96358</v>
      </c>
      <c r="D138" s="482">
        <v>3952</v>
      </c>
      <c r="E138" s="483">
        <v>1338</v>
      </c>
      <c r="F138" s="483">
        <v>2444</v>
      </c>
      <c r="G138" s="482">
        <v>170</v>
      </c>
      <c r="H138" s="482">
        <v>92406</v>
      </c>
      <c r="I138" s="482">
        <v>13204</v>
      </c>
      <c r="J138" s="482">
        <v>30916</v>
      </c>
      <c r="K138" s="482">
        <v>48286</v>
      </c>
      <c r="L138" s="484">
        <v>0</v>
      </c>
    </row>
    <row r="139" spans="2:12" ht="15">
      <c r="B139" s="469" t="s">
        <v>277</v>
      </c>
      <c r="C139" s="482">
        <v>102617</v>
      </c>
      <c r="D139" s="482">
        <v>5781</v>
      </c>
      <c r="E139" s="483">
        <v>2534</v>
      </c>
      <c r="F139" s="483">
        <v>2928</v>
      </c>
      <c r="G139" s="482">
        <v>319</v>
      </c>
      <c r="H139" s="482">
        <v>96836</v>
      </c>
      <c r="I139" s="482">
        <v>14531</v>
      </c>
      <c r="J139" s="482">
        <v>32396</v>
      </c>
      <c r="K139" s="482">
        <v>49909</v>
      </c>
      <c r="L139" s="484">
        <v>0</v>
      </c>
    </row>
    <row r="140" spans="2:12" ht="15">
      <c r="B140" s="469" t="s">
        <v>278</v>
      </c>
      <c r="C140" s="482">
        <v>98159</v>
      </c>
      <c r="D140" s="482">
        <v>4984</v>
      </c>
      <c r="E140" s="483">
        <v>1996</v>
      </c>
      <c r="F140" s="483">
        <v>2917</v>
      </c>
      <c r="G140" s="482">
        <v>71</v>
      </c>
      <c r="H140" s="482">
        <v>93175</v>
      </c>
      <c r="I140" s="482">
        <v>13624</v>
      </c>
      <c r="J140" s="482">
        <v>28719</v>
      </c>
      <c r="K140" s="482">
        <v>50832</v>
      </c>
      <c r="L140" s="484">
        <v>0</v>
      </c>
    </row>
    <row r="141" spans="2:12" ht="15">
      <c r="B141" s="469" t="s">
        <v>279</v>
      </c>
      <c r="C141" s="485">
        <v>105455</v>
      </c>
      <c r="D141" s="485">
        <v>5233</v>
      </c>
      <c r="E141" s="483">
        <v>1970</v>
      </c>
      <c r="F141" s="483">
        <v>3179</v>
      </c>
      <c r="G141" s="482">
        <v>84</v>
      </c>
      <c r="H141" s="485">
        <v>100222</v>
      </c>
      <c r="I141" s="482">
        <v>15215</v>
      </c>
      <c r="J141" s="482">
        <v>30197</v>
      </c>
      <c r="K141" s="482">
        <v>54810</v>
      </c>
      <c r="L141" s="484">
        <v>0</v>
      </c>
    </row>
    <row r="142" spans="2:12" ht="15">
      <c r="B142" s="469" t="s">
        <v>280</v>
      </c>
      <c r="C142" s="482">
        <v>109247</v>
      </c>
      <c r="D142" s="482">
        <v>4601</v>
      </c>
      <c r="E142" s="483">
        <v>1793</v>
      </c>
      <c r="F142" s="483">
        <v>2741</v>
      </c>
      <c r="G142" s="482">
        <v>67</v>
      </c>
      <c r="H142" s="482">
        <v>104646</v>
      </c>
      <c r="I142" s="482">
        <v>14099</v>
      </c>
      <c r="J142" s="482">
        <v>31176</v>
      </c>
      <c r="K142" s="482">
        <v>59253</v>
      </c>
      <c r="L142" s="484">
        <v>118</v>
      </c>
    </row>
    <row r="143" spans="2:12" ht="15">
      <c r="B143" s="469" t="s">
        <v>281</v>
      </c>
      <c r="C143" s="482">
        <v>110620</v>
      </c>
      <c r="D143" s="482">
        <v>4972</v>
      </c>
      <c r="E143" s="483">
        <v>1781</v>
      </c>
      <c r="F143" s="483">
        <v>2775</v>
      </c>
      <c r="G143" s="482">
        <v>416</v>
      </c>
      <c r="H143" s="482">
        <v>105648</v>
      </c>
      <c r="I143" s="486">
        <v>14921</v>
      </c>
      <c r="J143" s="486">
        <v>33005</v>
      </c>
      <c r="K143" s="486">
        <v>57722</v>
      </c>
      <c r="L143" s="487">
        <v>0</v>
      </c>
    </row>
    <row r="144" spans="2:12" ht="15">
      <c r="B144" s="469" t="s">
        <v>282</v>
      </c>
      <c r="C144" s="482">
        <v>96801</v>
      </c>
      <c r="D144" s="482">
        <v>5179</v>
      </c>
      <c r="E144" s="483">
        <v>1821</v>
      </c>
      <c r="F144" s="483">
        <v>3229</v>
      </c>
      <c r="G144" s="482">
        <v>129</v>
      </c>
      <c r="H144" s="482">
        <v>91622</v>
      </c>
      <c r="I144" s="482">
        <v>12796</v>
      </c>
      <c r="J144" s="482">
        <v>30272</v>
      </c>
      <c r="K144" s="482">
        <v>48554</v>
      </c>
      <c r="L144" s="484">
        <v>0</v>
      </c>
    </row>
    <row r="145" spans="2:15" ht="15">
      <c r="B145" s="469" t="s">
        <v>283</v>
      </c>
      <c r="C145" s="482">
        <v>107646</v>
      </c>
      <c r="D145" s="482">
        <v>4825</v>
      </c>
      <c r="E145" s="483">
        <v>1418</v>
      </c>
      <c r="F145" s="483">
        <v>3246</v>
      </c>
      <c r="G145" s="482">
        <v>161</v>
      </c>
      <c r="H145" s="482">
        <v>102821</v>
      </c>
      <c r="I145" s="482">
        <v>14240</v>
      </c>
      <c r="J145" s="482">
        <v>34885</v>
      </c>
      <c r="K145" s="482">
        <v>53696</v>
      </c>
      <c r="L145" s="484">
        <v>0</v>
      </c>
      <c r="N145" s="1301"/>
      <c r="O145" s="1301"/>
    </row>
    <row r="146" spans="2:15" ht="15">
      <c r="B146" s="488" t="s">
        <v>284</v>
      </c>
      <c r="C146" s="482">
        <v>115813</v>
      </c>
      <c r="D146" s="482">
        <v>4899</v>
      </c>
      <c r="E146" s="483">
        <v>1505</v>
      </c>
      <c r="F146" s="483">
        <v>3198</v>
      </c>
      <c r="G146" s="482">
        <v>196</v>
      </c>
      <c r="H146" s="482">
        <v>110914</v>
      </c>
      <c r="I146" s="482">
        <v>16269</v>
      </c>
      <c r="J146" s="482">
        <v>37552</v>
      </c>
      <c r="K146" s="482">
        <v>57093</v>
      </c>
      <c r="L146" s="484">
        <v>0</v>
      </c>
    </row>
    <row r="147" spans="2:15" ht="15">
      <c r="B147" s="488" t="s">
        <v>285</v>
      </c>
      <c r="C147" s="482">
        <v>96411</v>
      </c>
      <c r="D147" s="482">
        <v>4507</v>
      </c>
      <c r="E147" s="483">
        <v>1626</v>
      </c>
      <c r="F147" s="483">
        <v>2371</v>
      </c>
      <c r="G147" s="482">
        <v>510</v>
      </c>
      <c r="H147" s="482">
        <v>91904</v>
      </c>
      <c r="I147" s="482">
        <v>14162</v>
      </c>
      <c r="J147" s="482">
        <v>31275</v>
      </c>
      <c r="K147" s="482">
        <v>46467</v>
      </c>
      <c r="L147" s="484">
        <v>0</v>
      </c>
      <c r="N147" s="495"/>
      <c r="O147" s="496"/>
    </row>
    <row r="148" spans="2:15" ht="15">
      <c r="B148" s="488" t="s">
        <v>286</v>
      </c>
      <c r="C148" s="482">
        <v>90838</v>
      </c>
      <c r="D148" s="482">
        <v>4988</v>
      </c>
      <c r="E148" s="483">
        <v>2229</v>
      </c>
      <c r="F148" s="483">
        <v>2548</v>
      </c>
      <c r="G148" s="482">
        <v>211</v>
      </c>
      <c r="H148" s="482">
        <v>85850</v>
      </c>
      <c r="I148" s="482">
        <v>11789</v>
      </c>
      <c r="J148" s="482">
        <v>26445</v>
      </c>
      <c r="K148" s="482">
        <v>47616</v>
      </c>
      <c r="L148" s="484">
        <v>0</v>
      </c>
    </row>
    <row r="149" spans="2:15" ht="15">
      <c r="B149" s="476"/>
      <c r="C149" s="483"/>
      <c r="D149" s="483"/>
      <c r="E149" s="483"/>
      <c r="F149" s="483"/>
      <c r="G149" s="483"/>
      <c r="H149" s="483"/>
      <c r="I149" s="483"/>
      <c r="J149" s="483"/>
      <c r="K149" s="483"/>
      <c r="L149" s="484"/>
    </row>
    <row r="150" spans="2:15" ht="15.75">
      <c r="B150" s="477" t="s">
        <v>297</v>
      </c>
      <c r="C150" s="491">
        <f t="shared" ref="C150:L150" si="3">SUM(C137:C148)</f>
        <v>1228790</v>
      </c>
      <c r="D150" s="491">
        <f t="shared" si="3"/>
        <v>58998</v>
      </c>
      <c r="E150" s="491">
        <f t="shared" si="3"/>
        <v>21962</v>
      </c>
      <c r="F150" s="491">
        <f t="shared" si="3"/>
        <v>34510</v>
      </c>
      <c r="G150" s="491">
        <f t="shared" si="3"/>
        <v>2526</v>
      </c>
      <c r="H150" s="491">
        <f t="shared" si="3"/>
        <v>1169792</v>
      </c>
      <c r="I150" s="491">
        <f t="shared" si="3"/>
        <v>167442</v>
      </c>
      <c r="J150" s="491">
        <f t="shared" si="3"/>
        <v>380542</v>
      </c>
      <c r="K150" s="491">
        <f t="shared" si="3"/>
        <v>621690</v>
      </c>
      <c r="L150" s="492">
        <f t="shared" si="3"/>
        <v>118</v>
      </c>
      <c r="N150" s="500"/>
      <c r="O150" s="500"/>
    </row>
    <row r="152" spans="2:15" ht="13.5" thickBot="1">
      <c r="H152" s="501">
        <f>(H150-H125)/H125*100</f>
        <v>-0.4171306180683958</v>
      </c>
    </row>
    <row r="153" spans="2:15" ht="18">
      <c r="B153" s="502" t="s">
        <v>298</v>
      </c>
      <c r="C153" s="503"/>
      <c r="D153" s="504"/>
      <c r="E153" s="503"/>
      <c r="F153" s="503"/>
      <c r="G153" s="505"/>
      <c r="H153" s="503"/>
      <c r="I153" s="503"/>
      <c r="J153" s="503"/>
      <c r="K153" s="503"/>
      <c r="L153" s="506"/>
    </row>
    <row r="154" spans="2:15" ht="18">
      <c r="B154" s="507"/>
      <c r="C154" s="706"/>
      <c r="D154" s="706"/>
      <c r="E154" s="706"/>
      <c r="F154" s="460" t="s">
        <v>262</v>
      </c>
      <c r="G154" s="706"/>
      <c r="H154" s="706"/>
      <c r="I154" s="706"/>
      <c r="J154" s="706"/>
      <c r="K154" s="706"/>
      <c r="L154" s="508"/>
    </row>
    <row r="155" spans="2:15" ht="30">
      <c r="B155" s="509" t="s">
        <v>263</v>
      </c>
      <c r="C155" s="709" t="s">
        <v>22</v>
      </c>
      <c r="D155" s="709" t="s">
        <v>264</v>
      </c>
      <c r="E155" s="711" t="s">
        <v>265</v>
      </c>
      <c r="F155" s="712"/>
      <c r="G155" s="713"/>
      <c r="H155" s="714" t="s">
        <v>266</v>
      </c>
      <c r="I155" s="711" t="s">
        <v>267</v>
      </c>
      <c r="J155" s="712"/>
      <c r="K155" s="712"/>
      <c r="L155" s="510"/>
    </row>
    <row r="156" spans="2:15" ht="15">
      <c r="B156" s="511"/>
      <c r="C156" s="710"/>
      <c r="D156" s="710"/>
      <c r="E156" s="717" t="s">
        <v>268</v>
      </c>
      <c r="F156" s="709" t="s">
        <v>269</v>
      </c>
      <c r="G156" s="709" t="s">
        <v>270</v>
      </c>
      <c r="H156" s="715"/>
      <c r="I156" s="717" t="s">
        <v>271</v>
      </c>
      <c r="J156" s="717" t="s">
        <v>24</v>
      </c>
      <c r="K156" s="709" t="s">
        <v>272</v>
      </c>
      <c r="L156" s="512" t="s">
        <v>273</v>
      </c>
    </row>
    <row r="157" spans="2:15" ht="15">
      <c r="B157" s="511"/>
      <c r="C157" s="710"/>
      <c r="D157" s="710"/>
      <c r="E157" s="718"/>
      <c r="F157" s="710"/>
      <c r="G157" s="710"/>
      <c r="H157" s="715"/>
      <c r="I157" s="718"/>
      <c r="J157" s="718"/>
      <c r="K157" s="719"/>
      <c r="L157" s="513"/>
    </row>
    <row r="158" spans="2:15" ht="12.75">
      <c r="B158" s="514">
        <v>0</v>
      </c>
      <c r="C158" s="462">
        <v>1</v>
      </c>
      <c r="D158" s="462">
        <v>2</v>
      </c>
      <c r="E158" s="463">
        <v>3</v>
      </c>
      <c r="F158" s="463">
        <v>4</v>
      </c>
      <c r="G158" s="462">
        <v>5</v>
      </c>
      <c r="H158" s="462">
        <v>6</v>
      </c>
      <c r="I158" s="462">
        <v>7</v>
      </c>
      <c r="J158" s="462">
        <v>8</v>
      </c>
      <c r="K158" s="464">
        <v>9</v>
      </c>
      <c r="L158" s="515">
        <v>10</v>
      </c>
    </row>
    <row r="159" spans="2:15" ht="12.75">
      <c r="B159" s="516"/>
      <c r="C159" s="467"/>
      <c r="D159" s="467"/>
      <c r="E159" s="467"/>
      <c r="F159" s="467"/>
      <c r="G159" s="467"/>
      <c r="H159" s="467"/>
      <c r="I159" s="467"/>
      <c r="J159" s="467"/>
      <c r="K159" s="467"/>
      <c r="L159" s="517"/>
    </row>
    <row r="160" spans="2:15" ht="14.25">
      <c r="B160" s="518"/>
      <c r="C160" s="519"/>
      <c r="D160" s="705"/>
      <c r="E160" s="705"/>
      <c r="F160" s="519"/>
      <c r="G160" s="705" t="s">
        <v>274</v>
      </c>
      <c r="H160" s="705"/>
      <c r="I160" s="705"/>
      <c r="J160" s="705"/>
      <c r="K160" s="705"/>
      <c r="L160" s="520"/>
    </row>
    <row r="161" spans="2:15" ht="12.75">
      <c r="B161" s="516"/>
      <c r="C161" s="467"/>
      <c r="D161" s="467"/>
      <c r="E161" s="467"/>
      <c r="F161" s="467"/>
      <c r="G161" s="467"/>
      <c r="H161" s="467"/>
      <c r="I161" s="467"/>
      <c r="J161" s="467"/>
      <c r="K161" s="467"/>
      <c r="L161" s="517"/>
    </row>
    <row r="162" spans="2:15" ht="15">
      <c r="B162" s="521" t="s">
        <v>275</v>
      </c>
      <c r="C162" s="522">
        <v>92586</v>
      </c>
      <c r="D162" s="522">
        <v>5488</v>
      </c>
      <c r="E162" s="522">
        <v>2405</v>
      </c>
      <c r="F162" s="522">
        <v>2871</v>
      </c>
      <c r="G162" s="522">
        <v>212</v>
      </c>
      <c r="H162" s="522">
        <v>87098</v>
      </c>
      <c r="I162" s="522">
        <v>12144</v>
      </c>
      <c r="J162" s="522">
        <v>26875</v>
      </c>
      <c r="K162" s="522">
        <v>48079</v>
      </c>
      <c r="L162" s="523">
        <v>0</v>
      </c>
    </row>
    <row r="163" spans="2:15" ht="15">
      <c r="B163" s="521" t="s">
        <v>276</v>
      </c>
      <c r="C163" s="522">
        <v>112255</v>
      </c>
      <c r="D163" s="522">
        <v>5256</v>
      </c>
      <c r="E163" s="522">
        <v>2018</v>
      </c>
      <c r="F163" s="522">
        <v>3025</v>
      </c>
      <c r="G163" s="522">
        <v>213</v>
      </c>
      <c r="H163" s="522">
        <v>106999</v>
      </c>
      <c r="I163" s="522">
        <v>16377</v>
      </c>
      <c r="J163" s="522">
        <v>33664</v>
      </c>
      <c r="K163" s="522">
        <v>56958</v>
      </c>
      <c r="L163" s="523">
        <v>0</v>
      </c>
    </row>
    <row r="164" spans="2:15" ht="15">
      <c r="B164" s="521" t="s">
        <v>277</v>
      </c>
      <c r="C164" s="522">
        <v>127230</v>
      </c>
      <c r="D164" s="524">
        <v>6259</v>
      </c>
      <c r="E164" s="524">
        <v>2525</v>
      </c>
      <c r="F164" s="524">
        <v>3243</v>
      </c>
      <c r="G164" s="525">
        <v>491</v>
      </c>
      <c r="H164" s="522">
        <v>120971</v>
      </c>
      <c r="I164" s="524">
        <v>18611</v>
      </c>
      <c r="J164" s="524">
        <v>39166</v>
      </c>
      <c r="K164" s="524">
        <v>63194</v>
      </c>
      <c r="L164" s="526">
        <v>0</v>
      </c>
    </row>
    <row r="165" spans="2:15" ht="15">
      <c r="B165" s="521" t="s">
        <v>278</v>
      </c>
      <c r="C165" s="522">
        <v>134086</v>
      </c>
      <c r="D165" s="522">
        <v>6936</v>
      </c>
      <c r="E165" s="527">
        <v>3358</v>
      </c>
      <c r="F165" s="527">
        <v>3447</v>
      </c>
      <c r="G165" s="522">
        <v>131</v>
      </c>
      <c r="H165" s="522">
        <v>127150</v>
      </c>
      <c r="I165" s="522">
        <v>19264</v>
      </c>
      <c r="J165" s="522">
        <v>39401</v>
      </c>
      <c r="K165" s="522">
        <v>68485</v>
      </c>
      <c r="L165" s="523">
        <v>0</v>
      </c>
    </row>
    <row r="166" spans="2:15" ht="15">
      <c r="B166" s="521" t="s">
        <v>279</v>
      </c>
      <c r="C166" s="522">
        <v>136192</v>
      </c>
      <c r="D166" s="522">
        <v>6286</v>
      </c>
      <c r="E166" s="527">
        <v>2552</v>
      </c>
      <c r="F166" s="527">
        <v>3525</v>
      </c>
      <c r="G166" s="522">
        <v>209</v>
      </c>
      <c r="H166" s="522">
        <v>129906</v>
      </c>
      <c r="I166" s="522">
        <v>19631</v>
      </c>
      <c r="J166" s="522">
        <v>39130</v>
      </c>
      <c r="K166" s="522">
        <v>71145</v>
      </c>
      <c r="L166" s="523">
        <v>0</v>
      </c>
    </row>
    <row r="167" spans="2:15" ht="15">
      <c r="B167" s="521" t="s">
        <v>280</v>
      </c>
      <c r="C167" s="522">
        <v>125963</v>
      </c>
      <c r="D167" s="522">
        <v>6050</v>
      </c>
      <c r="E167" s="527">
        <v>2216</v>
      </c>
      <c r="F167" s="527">
        <v>3581</v>
      </c>
      <c r="G167" s="522">
        <v>253</v>
      </c>
      <c r="H167" s="522">
        <v>119913</v>
      </c>
      <c r="I167" s="522">
        <v>15850</v>
      </c>
      <c r="J167" s="522">
        <v>38915</v>
      </c>
      <c r="K167" s="522">
        <v>65148</v>
      </c>
      <c r="L167" s="523">
        <v>0</v>
      </c>
    </row>
    <row r="168" spans="2:15" ht="15">
      <c r="B168" s="521" t="s">
        <v>281</v>
      </c>
      <c r="C168" s="522">
        <v>125289</v>
      </c>
      <c r="D168" s="528">
        <v>5534</v>
      </c>
      <c r="E168" s="524">
        <v>1721</v>
      </c>
      <c r="F168" s="525">
        <v>3641</v>
      </c>
      <c r="G168" s="525">
        <v>172</v>
      </c>
      <c r="H168" s="522">
        <v>119755</v>
      </c>
      <c r="I168" s="524">
        <v>17578</v>
      </c>
      <c r="J168" s="524">
        <v>40395</v>
      </c>
      <c r="K168" s="524">
        <v>61782</v>
      </c>
      <c r="L168" s="526">
        <v>0</v>
      </c>
    </row>
    <row r="169" spans="2:15" ht="15">
      <c r="B169" s="521" t="s">
        <v>282</v>
      </c>
      <c r="C169" s="522">
        <v>123259</v>
      </c>
      <c r="D169" s="528">
        <v>5686</v>
      </c>
      <c r="E169" s="524">
        <v>1570</v>
      </c>
      <c r="F169" s="524">
        <v>4024</v>
      </c>
      <c r="G169" s="525">
        <v>92</v>
      </c>
      <c r="H169" s="522">
        <v>117573</v>
      </c>
      <c r="I169" s="524">
        <v>16732</v>
      </c>
      <c r="J169" s="524">
        <v>41497</v>
      </c>
      <c r="K169" s="524">
        <v>59344</v>
      </c>
      <c r="L169" s="526">
        <v>0</v>
      </c>
    </row>
    <row r="170" spans="2:15" ht="15">
      <c r="B170" s="521" t="s">
        <v>283</v>
      </c>
      <c r="C170" s="522">
        <v>137538</v>
      </c>
      <c r="D170" s="522">
        <v>6510</v>
      </c>
      <c r="E170" s="527">
        <v>1703</v>
      </c>
      <c r="F170" s="527">
        <v>4613</v>
      </c>
      <c r="G170" s="522">
        <v>194</v>
      </c>
      <c r="H170" s="522">
        <v>131028</v>
      </c>
      <c r="I170" s="522">
        <v>17460</v>
      </c>
      <c r="J170" s="522">
        <v>48788</v>
      </c>
      <c r="K170" s="522">
        <v>64780</v>
      </c>
      <c r="L170" s="523">
        <v>0</v>
      </c>
    </row>
    <row r="171" spans="2:15" ht="15">
      <c r="B171" s="529" t="s">
        <v>284</v>
      </c>
      <c r="C171" s="522">
        <v>148783</v>
      </c>
      <c r="D171" s="528">
        <v>6253</v>
      </c>
      <c r="E171" s="524">
        <v>1901</v>
      </c>
      <c r="F171" s="524">
        <v>3976</v>
      </c>
      <c r="G171" s="524">
        <v>376</v>
      </c>
      <c r="H171" s="527">
        <v>142530</v>
      </c>
      <c r="I171" s="524">
        <v>20892</v>
      </c>
      <c r="J171" s="524">
        <v>57047</v>
      </c>
      <c r="K171" s="524">
        <v>64591</v>
      </c>
      <c r="L171" s="526">
        <v>0</v>
      </c>
      <c r="N171" s="1301"/>
      <c r="O171" s="1301"/>
    </row>
    <row r="172" spans="2:15" ht="15">
      <c r="B172" s="530" t="s">
        <v>285</v>
      </c>
      <c r="C172" s="522">
        <v>127484</v>
      </c>
      <c r="D172" s="524">
        <v>5470</v>
      </c>
      <c r="E172" s="524">
        <v>1876</v>
      </c>
      <c r="F172" s="524">
        <v>3382</v>
      </c>
      <c r="G172" s="524">
        <v>212</v>
      </c>
      <c r="H172" s="524">
        <v>122014</v>
      </c>
      <c r="I172" s="524">
        <v>17928</v>
      </c>
      <c r="J172" s="524">
        <v>46417</v>
      </c>
      <c r="K172" s="524">
        <v>57669</v>
      </c>
      <c r="L172" s="526">
        <v>0</v>
      </c>
    </row>
    <row r="173" spans="2:15" ht="15">
      <c r="B173" s="530" t="s">
        <v>286</v>
      </c>
      <c r="C173" s="522">
        <v>124945</v>
      </c>
      <c r="D173" s="524">
        <v>6456</v>
      </c>
      <c r="E173" s="524">
        <v>2448</v>
      </c>
      <c r="F173" s="524">
        <v>3718</v>
      </c>
      <c r="G173" s="524">
        <v>290</v>
      </c>
      <c r="H173" s="524">
        <v>118489</v>
      </c>
      <c r="I173" s="524">
        <v>16716</v>
      </c>
      <c r="J173" s="524">
        <v>43244</v>
      </c>
      <c r="K173" s="524">
        <v>58529</v>
      </c>
      <c r="L173" s="526">
        <v>0</v>
      </c>
      <c r="N173" s="495"/>
      <c r="O173" s="496"/>
    </row>
    <row r="174" spans="2:15" ht="15">
      <c r="B174" s="531"/>
      <c r="C174" s="527"/>
      <c r="D174" s="527"/>
      <c r="E174" s="527"/>
      <c r="F174" s="527"/>
      <c r="G174" s="527"/>
      <c r="H174" s="527"/>
      <c r="I174" s="527"/>
      <c r="J174" s="527"/>
      <c r="K174" s="527"/>
      <c r="L174" s="523"/>
    </row>
    <row r="175" spans="2:15" ht="15.75">
      <c r="B175" s="532">
        <v>2014</v>
      </c>
      <c r="C175" s="533">
        <f t="shared" ref="C175:K175" si="4">SUM(C162:C173)</f>
        <v>1515610</v>
      </c>
      <c r="D175" s="533">
        <f>SUM(D162:D173)</f>
        <v>72184</v>
      </c>
      <c r="E175" s="533">
        <f t="shared" si="4"/>
        <v>26293</v>
      </c>
      <c r="F175" s="533">
        <f t="shared" si="4"/>
        <v>43046</v>
      </c>
      <c r="G175" s="533">
        <f>SUM(G162:G173)</f>
        <v>2845</v>
      </c>
      <c r="H175" s="533">
        <f t="shared" si="4"/>
        <v>1443426</v>
      </c>
      <c r="I175" s="533">
        <f t="shared" si="4"/>
        <v>209183</v>
      </c>
      <c r="J175" s="533">
        <f t="shared" si="4"/>
        <v>494539</v>
      </c>
      <c r="K175" s="533">
        <f t="shared" si="4"/>
        <v>739704</v>
      </c>
      <c r="L175" s="534">
        <f>SUM(L162:L173)</f>
        <v>0</v>
      </c>
      <c r="N175" s="500"/>
      <c r="O175" s="500"/>
    </row>
    <row r="176" spans="2:15" ht="12.75">
      <c r="B176" s="518"/>
      <c r="C176" s="535"/>
      <c r="D176" s="535"/>
      <c r="E176" s="535"/>
      <c r="F176" s="535"/>
      <c r="G176" s="535"/>
      <c r="H176" s="535"/>
      <c r="I176" s="535"/>
      <c r="J176" s="535"/>
      <c r="K176" s="535"/>
      <c r="L176" s="536"/>
    </row>
    <row r="177" spans="2:12" ht="12.75">
      <c r="B177" s="518"/>
      <c r="C177" s="1264" t="s">
        <v>299</v>
      </c>
      <c r="D177" s="1264"/>
      <c r="E177" s="1264"/>
      <c r="F177" s="1264"/>
      <c r="G177" s="1264"/>
      <c r="H177" s="1264"/>
      <c r="I177" s="1264"/>
      <c r="J177" s="1264"/>
      <c r="K177" s="1264"/>
      <c r="L177" s="1293"/>
    </row>
    <row r="178" spans="2:12" ht="12.75">
      <c r="B178" s="516"/>
      <c r="C178" s="535"/>
      <c r="D178" s="535"/>
      <c r="E178" s="535"/>
      <c r="F178" s="535"/>
      <c r="G178" s="535"/>
      <c r="H178" s="535"/>
      <c r="I178" s="535"/>
      <c r="J178" s="535"/>
      <c r="K178" s="535"/>
      <c r="L178" s="536"/>
    </row>
    <row r="179" spans="2:12" ht="12.75">
      <c r="B179" s="537" t="s">
        <v>275</v>
      </c>
      <c r="C179" s="522">
        <v>25724377</v>
      </c>
      <c r="D179" s="522">
        <v>254527</v>
      </c>
      <c r="E179" s="522">
        <v>83324</v>
      </c>
      <c r="F179" s="522">
        <v>146521</v>
      </c>
      <c r="G179" s="522">
        <v>24682</v>
      </c>
      <c r="H179" s="522">
        <v>25469850</v>
      </c>
      <c r="I179" s="522">
        <v>3024181</v>
      </c>
      <c r="J179" s="522">
        <v>7143971</v>
      </c>
      <c r="K179" s="522">
        <v>15301698</v>
      </c>
      <c r="L179" s="523">
        <v>0</v>
      </c>
    </row>
    <row r="180" spans="2:12" ht="12.75">
      <c r="B180" s="537" t="s">
        <v>276</v>
      </c>
      <c r="C180" s="522">
        <v>32105775</v>
      </c>
      <c r="D180" s="522">
        <v>258760</v>
      </c>
      <c r="E180" s="522">
        <v>70348</v>
      </c>
      <c r="F180" s="522">
        <v>162873</v>
      </c>
      <c r="G180" s="522">
        <v>25539</v>
      </c>
      <c r="H180" s="522">
        <v>31847015</v>
      </c>
      <c r="I180" s="522">
        <v>4171727</v>
      </c>
      <c r="J180" s="522">
        <v>9173672</v>
      </c>
      <c r="K180" s="522">
        <v>18501616</v>
      </c>
      <c r="L180" s="523">
        <v>0</v>
      </c>
    </row>
    <row r="181" spans="2:12" ht="12.75">
      <c r="B181" s="537" t="s">
        <v>277</v>
      </c>
      <c r="C181" s="522">
        <v>35177115</v>
      </c>
      <c r="D181" s="524">
        <v>307016</v>
      </c>
      <c r="E181" s="524">
        <v>85844</v>
      </c>
      <c r="F181" s="524">
        <v>169789</v>
      </c>
      <c r="G181" s="525">
        <v>51383</v>
      </c>
      <c r="H181" s="522">
        <v>34870099</v>
      </c>
      <c r="I181" s="524">
        <v>4692389</v>
      </c>
      <c r="J181" s="524">
        <v>10580353</v>
      </c>
      <c r="K181" s="524">
        <v>19597357</v>
      </c>
      <c r="L181" s="526">
        <v>0</v>
      </c>
    </row>
    <row r="182" spans="2:12" ht="12.75">
      <c r="B182" s="537" t="s">
        <v>278</v>
      </c>
      <c r="C182" s="522">
        <v>37153445</v>
      </c>
      <c r="D182" s="522">
        <v>320441</v>
      </c>
      <c r="E182" s="527">
        <v>116773</v>
      </c>
      <c r="F182" s="527">
        <v>186969</v>
      </c>
      <c r="G182" s="522">
        <v>16699</v>
      </c>
      <c r="H182" s="522">
        <v>36833004</v>
      </c>
      <c r="I182" s="522">
        <v>4823901</v>
      </c>
      <c r="J182" s="522">
        <v>10595802</v>
      </c>
      <c r="K182" s="522">
        <v>21413301</v>
      </c>
      <c r="L182" s="523">
        <v>0</v>
      </c>
    </row>
    <row r="183" spans="2:12" ht="12.75">
      <c r="B183" s="537" t="s">
        <v>279</v>
      </c>
      <c r="C183" s="522">
        <v>37446766</v>
      </c>
      <c r="D183" s="522">
        <v>308653</v>
      </c>
      <c r="E183" s="527">
        <v>87778</v>
      </c>
      <c r="F183" s="527">
        <v>195325</v>
      </c>
      <c r="G183" s="527">
        <v>25550</v>
      </c>
      <c r="H183" s="522">
        <v>37138113</v>
      </c>
      <c r="I183" s="527">
        <v>4912040</v>
      </c>
      <c r="J183" s="527">
        <v>10446302</v>
      </c>
      <c r="K183" s="527">
        <v>21779771</v>
      </c>
      <c r="L183" s="538">
        <v>0</v>
      </c>
    </row>
    <row r="184" spans="2:12" ht="12.75">
      <c r="B184" s="537" t="s">
        <v>280</v>
      </c>
      <c r="C184" s="522">
        <v>34350146</v>
      </c>
      <c r="D184" s="522">
        <v>309965</v>
      </c>
      <c r="E184" s="527">
        <v>78296</v>
      </c>
      <c r="F184" s="527">
        <v>199236</v>
      </c>
      <c r="G184" s="522">
        <v>32433</v>
      </c>
      <c r="H184" s="522">
        <v>34040181</v>
      </c>
      <c r="I184" s="522">
        <v>3948382</v>
      </c>
      <c r="J184" s="522">
        <v>10110819</v>
      </c>
      <c r="K184" s="522">
        <v>19980980</v>
      </c>
      <c r="L184" s="523">
        <v>0</v>
      </c>
    </row>
    <row r="185" spans="2:12" ht="12.75">
      <c r="B185" s="537" t="s">
        <v>281</v>
      </c>
      <c r="C185" s="522">
        <v>34540393</v>
      </c>
      <c r="D185" s="524">
        <v>281193</v>
      </c>
      <c r="E185" s="524">
        <v>60600</v>
      </c>
      <c r="F185" s="524">
        <v>196981</v>
      </c>
      <c r="G185" s="525">
        <v>23612</v>
      </c>
      <c r="H185" s="522">
        <v>34259200</v>
      </c>
      <c r="I185" s="524">
        <v>4361232</v>
      </c>
      <c r="J185" s="524">
        <v>10693463</v>
      </c>
      <c r="K185" s="524">
        <v>19204505</v>
      </c>
      <c r="L185" s="526">
        <v>0</v>
      </c>
    </row>
    <row r="186" spans="2:12" ht="12.75">
      <c r="B186" s="537" t="s">
        <v>282</v>
      </c>
      <c r="C186" s="522">
        <v>33134957</v>
      </c>
      <c r="D186" s="524">
        <v>275574</v>
      </c>
      <c r="E186" s="524">
        <v>54837</v>
      </c>
      <c r="F186" s="524">
        <v>209878</v>
      </c>
      <c r="G186" s="525">
        <v>10859</v>
      </c>
      <c r="H186" s="522">
        <v>32859383</v>
      </c>
      <c r="I186" s="524">
        <v>4089026</v>
      </c>
      <c r="J186" s="524">
        <v>10734844</v>
      </c>
      <c r="K186" s="524">
        <v>18035513</v>
      </c>
      <c r="L186" s="526">
        <v>0</v>
      </c>
    </row>
    <row r="187" spans="2:12" ht="12.75">
      <c r="B187" s="537" t="s">
        <v>283</v>
      </c>
      <c r="C187" s="522">
        <v>36025402</v>
      </c>
      <c r="D187" s="524">
        <v>329928</v>
      </c>
      <c r="E187" s="524">
        <v>57994</v>
      </c>
      <c r="F187" s="524">
        <v>246852</v>
      </c>
      <c r="G187" s="525">
        <v>25082</v>
      </c>
      <c r="H187" s="522">
        <v>35695474</v>
      </c>
      <c r="I187" s="524">
        <v>4142453</v>
      </c>
      <c r="J187" s="524">
        <v>12632311</v>
      </c>
      <c r="K187" s="524">
        <v>18920710</v>
      </c>
      <c r="L187" s="526">
        <v>0</v>
      </c>
    </row>
    <row r="188" spans="2:12" ht="12.75">
      <c r="B188" s="537" t="s">
        <v>284</v>
      </c>
      <c r="C188" s="522">
        <v>39118598</v>
      </c>
      <c r="D188" s="524">
        <v>336520</v>
      </c>
      <c r="E188" s="524">
        <v>67844</v>
      </c>
      <c r="F188" s="524">
        <v>223311</v>
      </c>
      <c r="G188" s="524">
        <v>45365</v>
      </c>
      <c r="H188" s="527">
        <v>38782078</v>
      </c>
      <c r="I188" s="524">
        <v>5007545</v>
      </c>
      <c r="J188" s="524">
        <v>14578815</v>
      </c>
      <c r="K188" s="524">
        <v>19195718</v>
      </c>
      <c r="L188" s="526">
        <v>0</v>
      </c>
    </row>
    <row r="189" spans="2:12" ht="12.75">
      <c r="B189" s="537" t="s">
        <v>285</v>
      </c>
      <c r="C189" s="522">
        <v>34415881</v>
      </c>
      <c r="D189" s="524">
        <v>283962</v>
      </c>
      <c r="E189" s="524">
        <v>65162</v>
      </c>
      <c r="F189" s="524">
        <v>194542</v>
      </c>
      <c r="G189" s="524">
        <v>24258</v>
      </c>
      <c r="H189" s="524">
        <v>34131919</v>
      </c>
      <c r="I189" s="524">
        <v>4360988</v>
      </c>
      <c r="J189" s="524">
        <v>12229784</v>
      </c>
      <c r="K189" s="524">
        <v>17541147</v>
      </c>
      <c r="L189" s="526">
        <v>0</v>
      </c>
    </row>
    <row r="190" spans="2:12" ht="12.75">
      <c r="B190" s="537" t="s">
        <v>286</v>
      </c>
      <c r="C190" s="522">
        <v>33838651</v>
      </c>
      <c r="D190" s="524">
        <v>325767</v>
      </c>
      <c r="E190" s="524">
        <v>85781</v>
      </c>
      <c r="F190" s="524">
        <v>203670</v>
      </c>
      <c r="G190" s="524">
        <v>36316</v>
      </c>
      <c r="H190" s="524">
        <v>33512884</v>
      </c>
      <c r="I190" s="524">
        <v>4061970</v>
      </c>
      <c r="J190" s="524">
        <v>11532427</v>
      </c>
      <c r="K190" s="524">
        <v>17918487</v>
      </c>
      <c r="L190" s="526">
        <v>0</v>
      </c>
    </row>
    <row r="191" spans="2:12" ht="12.75">
      <c r="B191" s="518"/>
      <c r="C191" s="527"/>
      <c r="D191" s="527"/>
      <c r="E191" s="527"/>
      <c r="F191" s="527"/>
      <c r="G191" s="527"/>
      <c r="H191" s="527"/>
      <c r="I191" s="527"/>
      <c r="J191" s="527"/>
      <c r="K191" s="527"/>
      <c r="L191" s="523"/>
    </row>
    <row r="192" spans="2:12" ht="12.75">
      <c r="B192" s="532">
        <v>2014</v>
      </c>
      <c r="C192" s="533">
        <f t="shared" ref="C192:L192" si="5">SUM(C179:C190)</f>
        <v>413031506</v>
      </c>
      <c r="D192" s="533">
        <f t="shared" si="5"/>
        <v>3592306</v>
      </c>
      <c r="E192" s="533">
        <f t="shared" si="5"/>
        <v>914581</v>
      </c>
      <c r="F192" s="533">
        <f t="shared" si="5"/>
        <v>2335947</v>
      </c>
      <c r="G192" s="533">
        <f t="shared" si="5"/>
        <v>341778</v>
      </c>
      <c r="H192" s="533">
        <f t="shared" si="5"/>
        <v>409439200</v>
      </c>
      <c r="I192" s="533">
        <f t="shared" si="5"/>
        <v>51595834</v>
      </c>
      <c r="J192" s="533">
        <f t="shared" si="5"/>
        <v>130452563</v>
      </c>
      <c r="K192" s="533">
        <f t="shared" si="5"/>
        <v>227390803</v>
      </c>
      <c r="L192" s="534">
        <f t="shared" si="5"/>
        <v>0</v>
      </c>
    </row>
    <row r="193" spans="2:12" ht="12.75">
      <c r="B193" s="539"/>
      <c r="C193" s="540"/>
      <c r="D193" s="540"/>
      <c r="E193" s="540"/>
      <c r="F193" s="540"/>
      <c r="G193" s="540"/>
      <c r="H193" s="540"/>
      <c r="I193" s="540"/>
      <c r="J193" s="540"/>
      <c r="K193" s="540"/>
      <c r="L193" s="541"/>
    </row>
    <row r="194" spans="2:12" ht="12.75" customHeight="1">
      <c r="B194" s="1313" t="s">
        <v>263</v>
      </c>
      <c r="C194" s="1268" t="s">
        <v>22</v>
      </c>
      <c r="D194" s="1268" t="s">
        <v>264</v>
      </c>
      <c r="E194" s="1270" t="s">
        <v>265</v>
      </c>
      <c r="F194" s="1271"/>
      <c r="G194" s="1272"/>
      <c r="H194" s="1273" t="s">
        <v>266</v>
      </c>
      <c r="I194" s="1275" t="s">
        <v>267</v>
      </c>
      <c r="J194" s="1276"/>
      <c r="K194" s="1276"/>
      <c r="L194" s="1315"/>
    </row>
    <row r="195" spans="2:12" ht="12.75" customHeight="1">
      <c r="B195" s="1314"/>
      <c r="C195" s="1269"/>
      <c r="D195" s="1269"/>
      <c r="E195" s="1283" t="s">
        <v>268</v>
      </c>
      <c r="F195" s="1268" t="s">
        <v>269</v>
      </c>
      <c r="G195" s="1268" t="s">
        <v>270</v>
      </c>
      <c r="H195" s="1274"/>
      <c r="I195" s="1283" t="s">
        <v>271</v>
      </c>
      <c r="J195" s="1283" t="s">
        <v>24</v>
      </c>
      <c r="K195" s="1268" t="s">
        <v>272</v>
      </c>
      <c r="L195" s="1299" t="s">
        <v>273</v>
      </c>
    </row>
    <row r="196" spans="2:12" ht="12.75" customHeight="1">
      <c r="B196" s="1314"/>
      <c r="C196" s="1269"/>
      <c r="D196" s="1269"/>
      <c r="E196" s="1290"/>
      <c r="F196" s="1269"/>
      <c r="G196" s="1269"/>
      <c r="H196" s="1274"/>
      <c r="I196" s="1284"/>
      <c r="J196" s="1284"/>
      <c r="K196" s="1285"/>
      <c r="L196" s="1300"/>
    </row>
    <row r="197" spans="2:12" ht="12.75">
      <c r="B197" s="514">
        <v>0</v>
      </c>
      <c r="C197" s="542">
        <v>1</v>
      </c>
      <c r="D197" s="542">
        <v>2</v>
      </c>
      <c r="E197" s="543">
        <v>3</v>
      </c>
      <c r="F197" s="543">
        <v>4</v>
      </c>
      <c r="G197" s="542">
        <v>5</v>
      </c>
      <c r="H197" s="542">
        <v>6</v>
      </c>
      <c r="I197" s="542">
        <v>7</v>
      </c>
      <c r="J197" s="542">
        <v>8</v>
      </c>
      <c r="K197" s="542">
        <v>9</v>
      </c>
      <c r="L197" s="544">
        <v>10</v>
      </c>
    </row>
    <row r="198" spans="2:12" ht="12.75">
      <c r="B198" s="516"/>
      <c r="C198" s="535"/>
      <c r="D198" s="535"/>
      <c r="E198" s="535"/>
      <c r="F198" s="535"/>
      <c r="G198" s="535"/>
      <c r="H198" s="535"/>
      <c r="I198" s="535"/>
      <c r="J198" s="535"/>
      <c r="K198" s="535"/>
      <c r="L198" s="536"/>
    </row>
    <row r="199" spans="2:12" ht="12.75">
      <c r="B199" s="518"/>
      <c r="C199" s="1264" t="s">
        <v>300</v>
      </c>
      <c r="D199" s="1264"/>
      <c r="E199" s="1264"/>
      <c r="F199" s="1264"/>
      <c r="G199" s="1264"/>
      <c r="H199" s="1264"/>
      <c r="I199" s="1264"/>
      <c r="J199" s="1264"/>
      <c r="K199" s="1264"/>
      <c r="L199" s="1293"/>
    </row>
    <row r="200" spans="2:12" ht="12.75">
      <c r="B200" s="518"/>
      <c r="C200" s="545"/>
      <c r="D200" s="545"/>
      <c r="E200" s="545"/>
      <c r="F200" s="545"/>
      <c r="G200" s="545"/>
      <c r="H200" s="545"/>
      <c r="I200" s="545"/>
      <c r="J200" s="545"/>
      <c r="K200" s="545"/>
      <c r="L200" s="546"/>
    </row>
    <row r="201" spans="2:12" ht="12.75">
      <c r="B201" s="537" t="s">
        <v>275</v>
      </c>
      <c r="C201" s="522">
        <v>50554415</v>
      </c>
      <c r="D201" s="522">
        <v>437089</v>
      </c>
      <c r="E201" s="522">
        <v>142279</v>
      </c>
      <c r="F201" s="522">
        <v>252433</v>
      </c>
      <c r="G201" s="522">
        <v>42377</v>
      </c>
      <c r="H201" s="522">
        <v>50117326</v>
      </c>
      <c r="I201" s="522">
        <v>5965216</v>
      </c>
      <c r="J201" s="522">
        <v>14573797</v>
      </c>
      <c r="K201" s="522">
        <v>29578313</v>
      </c>
      <c r="L201" s="523">
        <v>0</v>
      </c>
    </row>
    <row r="202" spans="2:12" ht="12.75">
      <c r="B202" s="537" t="s">
        <v>276</v>
      </c>
      <c r="C202" s="522">
        <v>63263060</v>
      </c>
      <c r="D202" s="522">
        <v>438405</v>
      </c>
      <c r="E202" s="522">
        <v>119047</v>
      </c>
      <c r="F202" s="522">
        <v>275217</v>
      </c>
      <c r="G202" s="522">
        <v>44141</v>
      </c>
      <c r="H202" s="522">
        <v>62824655</v>
      </c>
      <c r="I202" s="522">
        <v>8196612</v>
      </c>
      <c r="J202" s="522">
        <v>18797160</v>
      </c>
      <c r="K202" s="522">
        <v>35830883</v>
      </c>
      <c r="L202" s="523">
        <v>0</v>
      </c>
    </row>
    <row r="203" spans="2:12" ht="12.75">
      <c r="B203" s="537" t="s">
        <v>277</v>
      </c>
      <c r="C203" s="522">
        <v>69610393</v>
      </c>
      <c r="D203" s="524">
        <v>519063</v>
      </c>
      <c r="E203" s="524">
        <v>145120</v>
      </c>
      <c r="F203" s="524">
        <v>286503</v>
      </c>
      <c r="G203" s="525">
        <v>87440</v>
      </c>
      <c r="H203" s="522">
        <v>69091330</v>
      </c>
      <c r="I203" s="524">
        <v>9250522</v>
      </c>
      <c r="J203" s="524">
        <v>21745014</v>
      </c>
      <c r="K203" s="524">
        <v>38095794</v>
      </c>
      <c r="L203" s="526">
        <v>0</v>
      </c>
    </row>
    <row r="204" spans="2:12" ht="12.75">
      <c r="B204" s="537" t="s">
        <v>278</v>
      </c>
      <c r="C204" s="522">
        <v>74275700</v>
      </c>
      <c r="D204" s="522">
        <v>535968</v>
      </c>
      <c r="E204" s="527">
        <v>197157</v>
      </c>
      <c r="F204" s="527">
        <v>310255</v>
      </c>
      <c r="G204" s="527">
        <v>28556</v>
      </c>
      <c r="H204" s="522">
        <v>73739732</v>
      </c>
      <c r="I204" s="527">
        <v>9572313</v>
      </c>
      <c r="J204" s="527">
        <v>21910929</v>
      </c>
      <c r="K204" s="527">
        <v>42256490</v>
      </c>
      <c r="L204" s="538">
        <v>0</v>
      </c>
    </row>
    <row r="205" spans="2:12" ht="12.75">
      <c r="B205" s="537" t="s">
        <v>279</v>
      </c>
      <c r="C205" s="522">
        <v>75318609</v>
      </c>
      <c r="D205" s="522">
        <v>519440</v>
      </c>
      <c r="E205" s="527">
        <v>149411</v>
      </c>
      <c r="F205" s="527">
        <v>325988</v>
      </c>
      <c r="G205" s="527">
        <v>44041</v>
      </c>
      <c r="H205" s="522">
        <v>74799169</v>
      </c>
      <c r="I205" s="527">
        <v>9803337</v>
      </c>
      <c r="J205" s="527">
        <v>21533013</v>
      </c>
      <c r="K205" s="527">
        <v>43462819</v>
      </c>
      <c r="L205" s="538">
        <v>0</v>
      </c>
    </row>
    <row r="206" spans="2:12" ht="12.75">
      <c r="B206" s="537" t="s">
        <v>280</v>
      </c>
      <c r="C206" s="522">
        <v>68758973</v>
      </c>
      <c r="D206" s="522">
        <v>520675</v>
      </c>
      <c r="E206" s="527">
        <v>132173</v>
      </c>
      <c r="F206" s="527">
        <v>331982</v>
      </c>
      <c r="G206" s="527">
        <v>56520</v>
      </c>
      <c r="H206" s="522">
        <v>68238298</v>
      </c>
      <c r="I206" s="527">
        <v>7880659</v>
      </c>
      <c r="J206" s="527">
        <v>21309048</v>
      </c>
      <c r="K206" s="527">
        <v>39048591</v>
      </c>
      <c r="L206" s="538">
        <v>0</v>
      </c>
    </row>
    <row r="207" spans="2:12" ht="12.75">
      <c r="B207" s="537" t="s">
        <v>281</v>
      </c>
      <c r="C207" s="522">
        <v>68579473</v>
      </c>
      <c r="D207" s="524">
        <v>471807</v>
      </c>
      <c r="E207" s="524">
        <v>103257</v>
      </c>
      <c r="F207" s="524">
        <v>328068</v>
      </c>
      <c r="G207" s="525">
        <v>40482</v>
      </c>
      <c r="H207" s="522">
        <v>68107666</v>
      </c>
      <c r="I207" s="524">
        <v>8635805</v>
      </c>
      <c r="J207" s="524">
        <v>21954711</v>
      </c>
      <c r="K207" s="524">
        <v>37517150</v>
      </c>
      <c r="L207" s="526">
        <v>0</v>
      </c>
    </row>
    <row r="208" spans="2:12" ht="12.75">
      <c r="B208" s="537" t="s">
        <v>282</v>
      </c>
      <c r="C208" s="522">
        <v>66252298</v>
      </c>
      <c r="D208" s="524">
        <v>463709</v>
      </c>
      <c r="E208" s="524">
        <v>93394</v>
      </c>
      <c r="F208" s="524">
        <v>351671</v>
      </c>
      <c r="G208" s="525">
        <v>18644</v>
      </c>
      <c r="H208" s="522">
        <v>65788589</v>
      </c>
      <c r="I208" s="524">
        <v>8163025</v>
      </c>
      <c r="J208" s="524">
        <v>22257123</v>
      </c>
      <c r="K208" s="524">
        <v>35368441</v>
      </c>
      <c r="L208" s="526">
        <v>0</v>
      </c>
    </row>
    <row r="209" spans="2:12" ht="12.75">
      <c r="B209" s="537" t="s">
        <v>283</v>
      </c>
      <c r="C209" s="522">
        <v>72024744</v>
      </c>
      <c r="D209" s="522">
        <v>563876</v>
      </c>
      <c r="E209" s="527">
        <v>99798</v>
      </c>
      <c r="F209" s="527">
        <v>421140</v>
      </c>
      <c r="G209" s="527">
        <v>42938</v>
      </c>
      <c r="H209" s="522">
        <v>71460868</v>
      </c>
      <c r="I209" s="527">
        <v>8259720</v>
      </c>
      <c r="J209" s="527">
        <v>26022969</v>
      </c>
      <c r="K209" s="527">
        <v>37178179</v>
      </c>
      <c r="L209" s="538">
        <v>0</v>
      </c>
    </row>
    <row r="210" spans="2:12" ht="12.75">
      <c r="B210" s="537" t="s">
        <v>284</v>
      </c>
      <c r="C210" s="522">
        <v>78537466</v>
      </c>
      <c r="D210" s="524">
        <v>563147</v>
      </c>
      <c r="E210" s="524">
        <v>115662</v>
      </c>
      <c r="F210" s="524">
        <v>369810</v>
      </c>
      <c r="G210" s="524">
        <v>77675</v>
      </c>
      <c r="H210" s="527">
        <v>77974319</v>
      </c>
      <c r="I210" s="524">
        <v>9987659</v>
      </c>
      <c r="J210" s="524">
        <v>30272468</v>
      </c>
      <c r="K210" s="524">
        <v>37714192</v>
      </c>
      <c r="L210" s="526">
        <v>0</v>
      </c>
    </row>
    <row r="211" spans="2:12" ht="12.75">
      <c r="B211" s="537" t="s">
        <v>285</v>
      </c>
      <c r="C211" s="547">
        <v>69002119</v>
      </c>
      <c r="D211" s="524">
        <v>473421</v>
      </c>
      <c r="E211" s="524">
        <v>109539</v>
      </c>
      <c r="F211" s="524">
        <v>320272</v>
      </c>
      <c r="G211" s="525">
        <v>43610</v>
      </c>
      <c r="H211" s="547">
        <v>68528698</v>
      </c>
      <c r="I211" s="524">
        <v>8717553</v>
      </c>
      <c r="J211" s="524">
        <v>25419281</v>
      </c>
      <c r="K211" s="524">
        <v>34391864</v>
      </c>
      <c r="L211" s="526">
        <v>0</v>
      </c>
    </row>
    <row r="212" spans="2:12" ht="12.75">
      <c r="B212" s="537" t="s">
        <v>286</v>
      </c>
      <c r="C212" s="547">
        <v>67803428</v>
      </c>
      <c r="D212" s="524">
        <v>550559</v>
      </c>
      <c r="E212" s="524">
        <v>145431</v>
      </c>
      <c r="F212" s="524">
        <v>342175</v>
      </c>
      <c r="G212" s="525">
        <v>62953</v>
      </c>
      <c r="H212" s="547">
        <v>67252869</v>
      </c>
      <c r="I212" s="524">
        <v>8138908</v>
      </c>
      <c r="J212" s="524">
        <v>23943859</v>
      </c>
      <c r="K212" s="524">
        <v>35170102</v>
      </c>
      <c r="L212" s="526">
        <v>0</v>
      </c>
    </row>
    <row r="213" spans="2:12" ht="12.75">
      <c r="B213" s="537"/>
      <c r="C213" s="548"/>
      <c r="D213" s="485"/>
      <c r="E213" s="549"/>
      <c r="F213" s="549"/>
      <c r="G213" s="549"/>
      <c r="H213" s="485"/>
      <c r="I213" s="549"/>
      <c r="J213" s="549"/>
      <c r="K213" s="549"/>
      <c r="L213" s="550"/>
    </row>
    <row r="214" spans="2:12" ht="12.75">
      <c r="B214" s="532">
        <v>2014</v>
      </c>
      <c r="C214" s="551">
        <f t="shared" ref="C214:K214" si="6">SUM(C201:C212)</f>
        <v>823980678</v>
      </c>
      <c r="D214" s="551">
        <f t="shared" si="6"/>
        <v>6057159</v>
      </c>
      <c r="E214" s="551">
        <f t="shared" si="6"/>
        <v>1552268</v>
      </c>
      <c r="F214" s="551">
        <f t="shared" si="6"/>
        <v>3915514</v>
      </c>
      <c r="G214" s="551">
        <f t="shared" si="6"/>
        <v>589377</v>
      </c>
      <c r="H214" s="551">
        <f t="shared" si="6"/>
        <v>817923519</v>
      </c>
      <c r="I214" s="551">
        <f t="shared" si="6"/>
        <v>102571329</v>
      </c>
      <c r="J214" s="551">
        <f t="shared" si="6"/>
        <v>269739372</v>
      </c>
      <c r="K214" s="551">
        <f t="shared" si="6"/>
        <v>445612818</v>
      </c>
      <c r="L214" s="552">
        <f>SUM(L201:L212)</f>
        <v>0</v>
      </c>
    </row>
    <row r="215" spans="2:12">
      <c r="B215" s="553"/>
      <c r="C215" s="519"/>
      <c r="D215" s="519"/>
      <c r="E215" s="519"/>
      <c r="F215" s="519"/>
      <c r="G215" s="519"/>
      <c r="H215" s="519"/>
      <c r="I215" s="519"/>
      <c r="J215" s="519"/>
      <c r="K215" s="519"/>
      <c r="L215" s="554"/>
    </row>
    <row r="216" spans="2:12">
      <c r="B216" s="553"/>
      <c r="C216" s="519"/>
      <c r="D216" s="519"/>
      <c r="E216" s="519"/>
      <c r="F216" s="519"/>
      <c r="G216" s="519"/>
      <c r="H216" s="519"/>
      <c r="I216" s="519"/>
      <c r="J216" s="519"/>
      <c r="K216" s="519"/>
      <c r="L216" s="554"/>
    </row>
    <row r="217" spans="2:12" ht="20.25" thickBot="1">
      <c r="B217" s="555"/>
      <c r="C217" s="556"/>
      <c r="D217" s="556"/>
      <c r="E217" s="556"/>
      <c r="F217" s="557" t="s">
        <v>301</v>
      </c>
      <c r="G217" s="556"/>
      <c r="H217" s="556"/>
      <c r="I217" s="556"/>
      <c r="J217" s="556"/>
      <c r="K217" s="556"/>
      <c r="L217" s="558"/>
    </row>
    <row r="218" spans="2:12" ht="15.75">
      <c r="B218" s="559" t="s">
        <v>275</v>
      </c>
      <c r="C218" s="560">
        <f t="shared" ref="C218:K229" si="7">C201/C162</f>
        <v>546.02655909100724</v>
      </c>
      <c r="D218" s="560">
        <f t="shared" si="7"/>
        <v>79.644497084548107</v>
      </c>
      <c r="E218" s="560">
        <f t="shared" si="7"/>
        <v>59.15966735966736</v>
      </c>
      <c r="F218" s="560">
        <f t="shared" si="7"/>
        <v>87.925113200975275</v>
      </c>
      <c r="G218" s="560">
        <f t="shared" si="7"/>
        <v>199.89150943396226</v>
      </c>
      <c r="H218" s="560">
        <f t="shared" si="7"/>
        <v>575.41305196445387</v>
      </c>
      <c r="I218" s="560">
        <f t="shared" si="7"/>
        <v>491.20685111989462</v>
      </c>
      <c r="J218" s="560">
        <f t="shared" si="7"/>
        <v>542.28081860465113</v>
      </c>
      <c r="K218" s="560">
        <f t="shared" si="7"/>
        <v>615.20233365918591</v>
      </c>
      <c r="L218" s="561"/>
    </row>
    <row r="219" spans="2:12" ht="15.75">
      <c r="B219" s="555" t="s">
        <v>276</v>
      </c>
      <c r="C219" s="562">
        <f t="shared" si="7"/>
        <v>563.56563182040884</v>
      </c>
      <c r="D219" s="562">
        <f t="shared" si="7"/>
        <v>83.410388127853878</v>
      </c>
      <c r="E219" s="562">
        <f t="shared" si="7"/>
        <v>58.992566897918728</v>
      </c>
      <c r="F219" s="562">
        <f t="shared" si="7"/>
        <v>90.980826446280986</v>
      </c>
      <c r="G219" s="562">
        <f t="shared" si="7"/>
        <v>207.23474178403757</v>
      </c>
      <c r="H219" s="562">
        <f t="shared" si="7"/>
        <v>587.15179581117582</v>
      </c>
      <c r="I219" s="562">
        <f t="shared" si="7"/>
        <v>500.49532881480127</v>
      </c>
      <c r="J219" s="562">
        <f t="shared" si="7"/>
        <v>558.37571292775669</v>
      </c>
      <c r="K219" s="562">
        <f t="shared" si="7"/>
        <v>629.07551178061033</v>
      </c>
      <c r="L219" s="563"/>
    </row>
    <row r="220" spans="2:12" ht="15.75">
      <c r="B220" s="555" t="s">
        <v>277</v>
      </c>
      <c r="C220" s="562">
        <f t="shared" si="7"/>
        <v>547.1224789750845</v>
      </c>
      <c r="D220" s="562">
        <f t="shared" si="7"/>
        <v>82.930659849816266</v>
      </c>
      <c r="E220" s="562">
        <f t="shared" si="7"/>
        <v>57.473267326732675</v>
      </c>
      <c r="F220" s="562">
        <f t="shared" si="7"/>
        <v>88.345050878815911</v>
      </c>
      <c r="G220" s="562">
        <f t="shared" si="7"/>
        <v>178.08553971486762</v>
      </c>
      <c r="H220" s="562">
        <f t="shared" si="7"/>
        <v>571.13961197311755</v>
      </c>
      <c r="I220" s="562">
        <f t="shared" si="7"/>
        <v>497.04594057277956</v>
      </c>
      <c r="J220" s="562">
        <f t="shared" si="7"/>
        <v>555.20129704335397</v>
      </c>
      <c r="K220" s="562">
        <f t="shared" si="7"/>
        <v>602.83878216286359</v>
      </c>
      <c r="L220" s="563"/>
    </row>
    <row r="221" spans="2:12" ht="15.75">
      <c r="B221" s="555" t="s">
        <v>278</v>
      </c>
      <c r="C221" s="562">
        <f t="shared" si="7"/>
        <v>553.94075444117959</v>
      </c>
      <c r="D221" s="562">
        <f t="shared" si="7"/>
        <v>77.273356401384078</v>
      </c>
      <c r="E221" s="562">
        <f t="shared" si="7"/>
        <v>58.712626563430611</v>
      </c>
      <c r="F221" s="562">
        <f t="shared" si="7"/>
        <v>90.007252683492894</v>
      </c>
      <c r="G221" s="562">
        <f t="shared" si="7"/>
        <v>217.98473282442748</v>
      </c>
      <c r="H221" s="562">
        <f t="shared" si="7"/>
        <v>579.94283916633901</v>
      </c>
      <c r="I221" s="562">
        <f t="shared" si="7"/>
        <v>496.90162998338872</v>
      </c>
      <c r="J221" s="562">
        <f t="shared" si="7"/>
        <v>556.10083500418773</v>
      </c>
      <c r="K221" s="562">
        <f t="shared" si="7"/>
        <v>617.01817916332038</v>
      </c>
      <c r="L221" s="563"/>
    </row>
    <row r="222" spans="2:12" ht="15.75">
      <c r="B222" s="555" t="s">
        <v>279</v>
      </c>
      <c r="C222" s="562">
        <f t="shared" si="7"/>
        <v>553.03254963580832</v>
      </c>
      <c r="D222" s="562">
        <f t="shared" si="7"/>
        <v>82.634425707922361</v>
      </c>
      <c r="E222" s="562">
        <f t="shared" si="7"/>
        <v>58.546630094043884</v>
      </c>
      <c r="F222" s="562">
        <f t="shared" si="7"/>
        <v>92.478865248226953</v>
      </c>
      <c r="G222" s="562">
        <f t="shared" si="7"/>
        <v>210.7224880382775</v>
      </c>
      <c r="H222" s="562">
        <f t="shared" si="7"/>
        <v>575.79456684063859</v>
      </c>
      <c r="I222" s="562">
        <f t="shared" si="7"/>
        <v>499.38041872548519</v>
      </c>
      <c r="J222" s="562">
        <f t="shared" si="7"/>
        <v>550.29422438027086</v>
      </c>
      <c r="K222" s="562">
        <f t="shared" si="7"/>
        <v>610.90475788881861</v>
      </c>
      <c r="L222" s="563"/>
    </row>
    <row r="223" spans="2:12" ht="15.75">
      <c r="B223" s="555" t="s">
        <v>280</v>
      </c>
      <c r="C223" s="562">
        <f t="shared" si="7"/>
        <v>545.8664290307471</v>
      </c>
      <c r="D223" s="562">
        <f t="shared" si="7"/>
        <v>86.061983471074385</v>
      </c>
      <c r="E223" s="562">
        <f t="shared" si="7"/>
        <v>59.64485559566787</v>
      </c>
      <c r="F223" s="562">
        <f t="shared" si="7"/>
        <v>92.706506562412727</v>
      </c>
      <c r="G223" s="562">
        <f t="shared" si="7"/>
        <v>223.399209486166</v>
      </c>
      <c r="H223" s="562">
        <f t="shared" si="7"/>
        <v>569.06505549856979</v>
      </c>
      <c r="I223" s="562">
        <f t="shared" si="7"/>
        <v>497.20246056782332</v>
      </c>
      <c r="J223" s="562">
        <f t="shared" si="7"/>
        <v>547.57928819221377</v>
      </c>
      <c r="K223" s="562">
        <f t="shared" si="7"/>
        <v>599.3828053048444</v>
      </c>
      <c r="L223" s="563"/>
    </row>
    <row r="224" spans="2:12" ht="15.75">
      <c r="B224" s="555" t="s">
        <v>281</v>
      </c>
      <c r="C224" s="562">
        <f t="shared" si="7"/>
        <v>547.37026394974816</v>
      </c>
      <c r="D224" s="562">
        <f t="shared" si="7"/>
        <v>85.256053487531616</v>
      </c>
      <c r="E224" s="562">
        <f t="shared" si="7"/>
        <v>59.998256827425912</v>
      </c>
      <c r="F224" s="562">
        <f t="shared" si="7"/>
        <v>90.103817632518542</v>
      </c>
      <c r="G224" s="562">
        <f t="shared" si="7"/>
        <v>235.36046511627907</v>
      </c>
      <c r="H224" s="562">
        <f t="shared" si="7"/>
        <v>568.72503027013488</v>
      </c>
      <c r="I224" s="562">
        <f t="shared" si="7"/>
        <v>491.28484469222894</v>
      </c>
      <c r="J224" s="562">
        <f t="shared" si="7"/>
        <v>543.50070553286298</v>
      </c>
      <c r="K224" s="562">
        <f t="shared" si="7"/>
        <v>607.25049367129589</v>
      </c>
      <c r="L224" s="563"/>
    </row>
    <row r="225" spans="2:12" ht="15.75">
      <c r="B225" s="555" t="s">
        <v>282</v>
      </c>
      <c r="C225" s="562">
        <f t="shared" si="7"/>
        <v>537.50475016023165</v>
      </c>
      <c r="D225" s="562">
        <f t="shared" si="7"/>
        <v>81.552761167780517</v>
      </c>
      <c r="E225" s="562">
        <f t="shared" si="7"/>
        <v>59.486624203821655</v>
      </c>
      <c r="F225" s="562">
        <f t="shared" si="7"/>
        <v>87.393389662027829</v>
      </c>
      <c r="G225" s="562">
        <f t="shared" si="7"/>
        <v>202.65217391304347</v>
      </c>
      <c r="H225" s="562">
        <f t="shared" si="7"/>
        <v>559.55524652768918</v>
      </c>
      <c r="I225" s="562">
        <f t="shared" si="7"/>
        <v>487.86905331102082</v>
      </c>
      <c r="J225" s="562">
        <f t="shared" si="7"/>
        <v>536.35498951731449</v>
      </c>
      <c r="K225" s="562">
        <f t="shared" si="7"/>
        <v>595.99017592342955</v>
      </c>
      <c r="L225" s="563"/>
    </row>
    <row r="226" spans="2:12" ht="15.75">
      <c r="B226" s="555" t="s">
        <v>283</v>
      </c>
      <c r="C226" s="562">
        <f t="shared" si="7"/>
        <v>523.67159621341011</v>
      </c>
      <c r="D226" s="562">
        <f t="shared" si="7"/>
        <v>86.616897081413214</v>
      </c>
      <c r="E226" s="562">
        <f t="shared" si="7"/>
        <v>58.601291837933061</v>
      </c>
      <c r="F226" s="562">
        <f t="shared" si="7"/>
        <v>91.294168653804462</v>
      </c>
      <c r="G226" s="562">
        <f t="shared" si="7"/>
        <v>221.32989690721649</v>
      </c>
      <c r="H226" s="562">
        <f t="shared" si="7"/>
        <v>545.38623805598809</v>
      </c>
      <c r="I226" s="562">
        <f t="shared" si="7"/>
        <v>473.06529209621993</v>
      </c>
      <c r="J226" s="562">
        <f t="shared" si="7"/>
        <v>533.38872263671396</v>
      </c>
      <c r="K226" s="562">
        <f t="shared" si="7"/>
        <v>573.91446434084594</v>
      </c>
      <c r="L226" s="563"/>
    </row>
    <row r="227" spans="2:12" ht="15.75">
      <c r="B227" s="555" t="s">
        <v>284</v>
      </c>
      <c r="C227" s="562">
        <f t="shared" si="7"/>
        <v>527.86585833058882</v>
      </c>
      <c r="D227" s="562">
        <f t="shared" si="7"/>
        <v>90.060291060291064</v>
      </c>
      <c r="E227" s="562">
        <f t="shared" si="7"/>
        <v>60.842714360862701</v>
      </c>
      <c r="F227" s="562">
        <f t="shared" si="7"/>
        <v>93.010563380281695</v>
      </c>
      <c r="G227" s="562">
        <f t="shared" si="7"/>
        <v>206.58244680851064</v>
      </c>
      <c r="H227" s="562">
        <f t="shared" si="7"/>
        <v>547.07303023924783</v>
      </c>
      <c r="I227" s="562">
        <f t="shared" si="7"/>
        <v>478.0614110664369</v>
      </c>
      <c r="J227" s="562">
        <f t="shared" si="7"/>
        <v>530.6583694146932</v>
      </c>
      <c r="K227" s="562">
        <f t="shared" si="7"/>
        <v>583.89236890588472</v>
      </c>
      <c r="L227" s="563"/>
    </row>
    <row r="228" spans="2:12" ht="15.75">
      <c r="B228" s="555" t="s">
        <v>285</v>
      </c>
      <c r="C228" s="562">
        <f t="shared" si="7"/>
        <v>541.26101314674781</v>
      </c>
      <c r="D228" s="562">
        <f t="shared" si="7"/>
        <v>86.548628884826329</v>
      </c>
      <c r="E228" s="562">
        <f t="shared" si="7"/>
        <v>58.389658848614076</v>
      </c>
      <c r="F228" s="562">
        <f t="shared" si="7"/>
        <v>94.6989946777055</v>
      </c>
      <c r="G228" s="562">
        <f t="shared" si="7"/>
        <v>205.70754716981133</v>
      </c>
      <c r="H228" s="562">
        <f t="shared" si="7"/>
        <v>561.64618814234427</v>
      </c>
      <c r="I228" s="562">
        <f t="shared" si="7"/>
        <v>486.2535140562249</v>
      </c>
      <c r="J228" s="562">
        <f t="shared" si="7"/>
        <v>547.62869207402457</v>
      </c>
      <c r="K228" s="562">
        <f t="shared" si="7"/>
        <v>596.36657476287087</v>
      </c>
      <c r="L228" s="563"/>
    </row>
    <row r="229" spans="2:12" ht="16.5" thickBot="1">
      <c r="B229" s="564" t="s">
        <v>286</v>
      </c>
      <c r="C229" s="565">
        <f t="shared" si="7"/>
        <v>542.66619712673571</v>
      </c>
      <c r="D229" s="565">
        <f t="shared" si="7"/>
        <v>85.278655514250303</v>
      </c>
      <c r="E229" s="565">
        <f t="shared" si="7"/>
        <v>59.408088235294116</v>
      </c>
      <c r="F229" s="565">
        <f t="shared" si="7"/>
        <v>92.032006455083376</v>
      </c>
      <c r="G229" s="565">
        <f t="shared" si="7"/>
        <v>217.07931034482758</v>
      </c>
      <c r="H229" s="565">
        <f t="shared" si="7"/>
        <v>567.58744693600249</v>
      </c>
      <c r="I229" s="565">
        <f t="shared" si="7"/>
        <v>486.89327590332613</v>
      </c>
      <c r="J229" s="565">
        <f t="shared" si="7"/>
        <v>553.69204976412914</v>
      </c>
      <c r="K229" s="565">
        <f t="shared" si="7"/>
        <v>600.90044251567599</v>
      </c>
      <c r="L229" s="566"/>
    </row>
    <row r="230" spans="2:12" ht="12.75">
      <c r="C230" s="501"/>
    </row>
    <row r="231" spans="2:12" ht="12.75">
      <c r="C231" s="501"/>
    </row>
    <row r="232" spans="2:12" ht="18">
      <c r="B232" s="567" t="s">
        <v>302</v>
      </c>
      <c r="C232" s="706"/>
      <c r="D232" s="480"/>
      <c r="E232" s="706"/>
      <c r="F232" s="706"/>
      <c r="H232" s="706"/>
      <c r="I232" s="706"/>
      <c r="J232" s="706"/>
      <c r="K232" s="706"/>
      <c r="L232" s="706"/>
    </row>
    <row r="233" spans="2:12" ht="18">
      <c r="B233" s="706"/>
      <c r="C233" s="706"/>
      <c r="D233" s="706"/>
      <c r="E233" s="706"/>
      <c r="F233" s="460" t="s">
        <v>262</v>
      </c>
      <c r="G233" s="706"/>
      <c r="H233" s="706"/>
      <c r="I233" s="706"/>
      <c r="J233" s="706"/>
      <c r="K233" s="706"/>
      <c r="L233" s="706"/>
    </row>
    <row r="234" spans="2:12" ht="12.75">
      <c r="B234" s="1277" t="s">
        <v>263</v>
      </c>
      <c r="C234" s="1268" t="s">
        <v>22</v>
      </c>
      <c r="D234" s="1268" t="s">
        <v>264</v>
      </c>
      <c r="E234" s="1270" t="s">
        <v>265</v>
      </c>
      <c r="F234" s="1271"/>
      <c r="G234" s="1272"/>
      <c r="H234" s="1273" t="s">
        <v>266</v>
      </c>
      <c r="I234" s="1270" t="s">
        <v>267</v>
      </c>
      <c r="J234" s="1271"/>
      <c r="K234" s="1271"/>
      <c r="L234" s="1271"/>
    </row>
    <row r="235" spans="2:12">
      <c r="B235" s="1294"/>
      <c r="C235" s="1269"/>
      <c r="D235" s="1269"/>
      <c r="E235" s="1283" t="s">
        <v>268</v>
      </c>
      <c r="F235" s="1268" t="s">
        <v>269</v>
      </c>
      <c r="G235" s="1268" t="s">
        <v>270</v>
      </c>
      <c r="H235" s="1274"/>
      <c r="I235" s="1283" t="s">
        <v>271</v>
      </c>
      <c r="J235" s="1283" t="s">
        <v>24</v>
      </c>
      <c r="K235" s="1268" t="s">
        <v>272</v>
      </c>
      <c r="L235" s="1275" t="s">
        <v>273</v>
      </c>
    </row>
    <row r="236" spans="2:12">
      <c r="B236" s="1294"/>
      <c r="C236" s="1269"/>
      <c r="D236" s="1269"/>
      <c r="E236" s="1290"/>
      <c r="F236" s="1269"/>
      <c r="G236" s="1269"/>
      <c r="H236" s="1274"/>
      <c r="I236" s="1290"/>
      <c r="J236" s="1290"/>
      <c r="K236" s="1269"/>
      <c r="L236" s="1289"/>
    </row>
    <row r="237" spans="2:12" ht="12.75">
      <c r="B237" s="462">
        <v>0</v>
      </c>
      <c r="C237" s="462">
        <v>1</v>
      </c>
      <c r="D237" s="462">
        <v>2</v>
      </c>
      <c r="E237" s="463">
        <v>3</v>
      </c>
      <c r="F237" s="463">
        <v>4</v>
      </c>
      <c r="G237" s="462">
        <v>5</v>
      </c>
      <c r="H237" s="462">
        <v>6</v>
      </c>
      <c r="I237" s="462">
        <v>7</v>
      </c>
      <c r="J237" s="462">
        <v>8</v>
      </c>
      <c r="K237" s="464">
        <v>9</v>
      </c>
      <c r="L237" s="465">
        <v>10</v>
      </c>
    </row>
    <row r="238" spans="2:12" ht="12.75">
      <c r="B238" s="467"/>
      <c r="C238" s="467"/>
      <c r="D238" s="467"/>
      <c r="E238" s="467"/>
      <c r="F238" s="467"/>
      <c r="G238" s="467"/>
      <c r="H238" s="467"/>
      <c r="I238" s="467"/>
      <c r="J238" s="467"/>
      <c r="K238" s="467"/>
      <c r="L238" s="467"/>
    </row>
    <row r="239" spans="2:12" ht="14.25">
      <c r="B239" s="127"/>
      <c r="C239" s="1287" t="s">
        <v>274</v>
      </c>
      <c r="D239" s="1287"/>
      <c r="E239" s="1287"/>
      <c r="F239" s="1287"/>
      <c r="G239" s="1287"/>
      <c r="H239" s="1287"/>
      <c r="I239" s="1287"/>
      <c r="J239" s="1287"/>
      <c r="K239" s="1287"/>
      <c r="L239" s="1287"/>
    </row>
    <row r="240" spans="2:12" ht="12.75">
      <c r="B240" s="467"/>
      <c r="C240" s="467"/>
      <c r="D240" s="467"/>
      <c r="E240" s="467"/>
      <c r="F240" s="467"/>
      <c r="G240" s="467"/>
      <c r="H240" s="467"/>
      <c r="I240" s="467"/>
      <c r="J240" s="467"/>
      <c r="K240" s="467"/>
      <c r="L240" s="467"/>
    </row>
    <row r="241" spans="2:12" ht="15">
      <c r="B241" s="469" t="s">
        <v>275</v>
      </c>
      <c r="C241" s="522">
        <v>126933</v>
      </c>
      <c r="D241" s="522">
        <v>5327</v>
      </c>
      <c r="E241" s="522">
        <v>1825</v>
      </c>
      <c r="F241" s="522">
        <v>3369</v>
      </c>
      <c r="G241" s="522">
        <v>133</v>
      </c>
      <c r="H241" s="522">
        <v>121606</v>
      </c>
      <c r="I241" s="522">
        <v>17515</v>
      </c>
      <c r="J241" s="522">
        <v>44223</v>
      </c>
      <c r="K241" s="522">
        <v>59868</v>
      </c>
      <c r="L241" s="522">
        <v>0</v>
      </c>
    </row>
    <row r="242" spans="2:12" ht="15">
      <c r="B242" s="469" t="s">
        <v>276</v>
      </c>
      <c r="C242" s="522">
        <v>121694</v>
      </c>
      <c r="D242" s="522">
        <v>4973</v>
      </c>
      <c r="E242" s="522">
        <v>1590</v>
      </c>
      <c r="F242" s="522">
        <v>2886</v>
      </c>
      <c r="G242" s="522">
        <v>497</v>
      </c>
      <c r="H242" s="522">
        <v>116721</v>
      </c>
      <c r="I242" s="522">
        <v>16945</v>
      </c>
      <c r="J242" s="522">
        <v>38635</v>
      </c>
      <c r="K242" s="522">
        <v>61141</v>
      </c>
      <c r="L242" s="522">
        <v>0</v>
      </c>
    </row>
    <row r="243" spans="2:12" ht="15">
      <c r="B243" s="469" t="s">
        <v>277</v>
      </c>
      <c r="C243" s="522">
        <v>152951</v>
      </c>
      <c r="D243" s="524">
        <v>6916</v>
      </c>
      <c r="E243" s="524">
        <v>2373</v>
      </c>
      <c r="F243" s="524">
        <v>4370</v>
      </c>
      <c r="G243" s="525">
        <v>173</v>
      </c>
      <c r="H243" s="522">
        <v>146035</v>
      </c>
      <c r="I243" s="524">
        <v>22371</v>
      </c>
      <c r="J243" s="524">
        <v>45126</v>
      </c>
      <c r="K243" s="524">
        <v>78538</v>
      </c>
      <c r="L243" s="524">
        <v>0</v>
      </c>
    </row>
    <row r="244" spans="2:12" ht="15">
      <c r="B244" s="469" t="s">
        <v>278</v>
      </c>
      <c r="C244" s="522">
        <v>129248</v>
      </c>
      <c r="D244" s="522">
        <v>7236</v>
      </c>
      <c r="E244" s="527">
        <v>1620</v>
      </c>
      <c r="F244" s="527">
        <v>5403</v>
      </c>
      <c r="G244" s="522">
        <v>213</v>
      </c>
      <c r="H244" s="522">
        <v>122012</v>
      </c>
      <c r="I244" s="522">
        <v>18716</v>
      </c>
      <c r="J244" s="522">
        <v>37788</v>
      </c>
      <c r="K244" s="522">
        <v>65508</v>
      </c>
      <c r="L244" s="568">
        <v>0</v>
      </c>
    </row>
    <row r="245" spans="2:12" ht="15">
      <c r="B245" s="469" t="s">
        <v>279</v>
      </c>
      <c r="C245" s="522">
        <v>131824</v>
      </c>
      <c r="D245" s="522">
        <v>5570</v>
      </c>
      <c r="E245" s="527">
        <v>1935</v>
      </c>
      <c r="F245" s="527">
        <v>3142</v>
      </c>
      <c r="G245" s="522">
        <v>493</v>
      </c>
      <c r="H245" s="522">
        <v>126254</v>
      </c>
      <c r="I245" s="522">
        <v>18015</v>
      </c>
      <c r="J245" s="522">
        <v>35381</v>
      </c>
      <c r="K245" s="522">
        <v>72858</v>
      </c>
      <c r="L245" s="568">
        <v>0</v>
      </c>
    </row>
    <row r="246" spans="2:12" ht="15">
      <c r="B246" s="469" t="s">
        <v>280</v>
      </c>
      <c r="C246" s="522">
        <v>132799</v>
      </c>
      <c r="D246" s="522">
        <v>5321</v>
      </c>
      <c r="E246" s="527">
        <v>1610</v>
      </c>
      <c r="F246" s="527">
        <v>3221</v>
      </c>
      <c r="G246" s="522">
        <v>490</v>
      </c>
      <c r="H246" s="522">
        <v>127478</v>
      </c>
      <c r="I246" s="522">
        <v>18114</v>
      </c>
      <c r="J246" s="522">
        <v>34761</v>
      </c>
      <c r="K246" s="522">
        <v>74603</v>
      </c>
      <c r="L246" s="568">
        <v>0</v>
      </c>
    </row>
    <row r="247" spans="2:12" ht="15">
      <c r="B247" s="469" t="s">
        <v>281</v>
      </c>
      <c r="C247" s="522">
        <v>154186</v>
      </c>
      <c r="D247" s="569">
        <v>5336</v>
      </c>
      <c r="E247" s="524">
        <v>2038</v>
      </c>
      <c r="F247" s="525">
        <v>2807</v>
      </c>
      <c r="G247" s="525">
        <v>491</v>
      </c>
      <c r="H247" s="522">
        <v>148850</v>
      </c>
      <c r="I247" s="524">
        <v>25534</v>
      </c>
      <c r="J247" s="524">
        <v>52421</v>
      </c>
      <c r="K247" s="524">
        <v>70895</v>
      </c>
      <c r="L247" s="524">
        <v>0</v>
      </c>
    </row>
    <row r="248" spans="2:12" ht="15">
      <c r="B248" s="469" t="s">
        <v>282</v>
      </c>
      <c r="C248" s="522">
        <v>136328</v>
      </c>
      <c r="D248" s="569">
        <v>5602</v>
      </c>
      <c r="E248" s="524">
        <v>1690</v>
      </c>
      <c r="F248" s="524">
        <v>3791</v>
      </c>
      <c r="G248" s="525">
        <v>121</v>
      </c>
      <c r="H248" s="522">
        <v>130726</v>
      </c>
      <c r="I248" s="524">
        <v>20421</v>
      </c>
      <c r="J248" s="524">
        <v>45395</v>
      </c>
      <c r="K248" s="524">
        <v>64910</v>
      </c>
      <c r="L248" s="524">
        <v>0</v>
      </c>
    </row>
    <row r="249" spans="2:12" ht="15" customHeight="1">
      <c r="B249" s="469" t="s">
        <v>283</v>
      </c>
      <c r="C249" s="522">
        <v>153621</v>
      </c>
      <c r="D249" s="522">
        <v>6294</v>
      </c>
      <c r="E249" s="527">
        <v>1978</v>
      </c>
      <c r="F249" s="527">
        <v>4114</v>
      </c>
      <c r="G249" s="522">
        <v>202</v>
      </c>
      <c r="H249" s="522">
        <v>147327</v>
      </c>
      <c r="I249" s="522">
        <v>23535</v>
      </c>
      <c r="J249" s="522">
        <v>51385</v>
      </c>
      <c r="K249" s="522">
        <v>72407</v>
      </c>
      <c r="L249" s="568">
        <v>0</v>
      </c>
    </row>
    <row r="250" spans="2:12" ht="15">
      <c r="B250" s="488" t="s">
        <v>284</v>
      </c>
      <c r="C250" s="522">
        <v>158749</v>
      </c>
      <c r="D250" s="569">
        <v>6577</v>
      </c>
      <c r="E250" s="524">
        <v>2221</v>
      </c>
      <c r="F250" s="524">
        <v>4079</v>
      </c>
      <c r="G250" s="524">
        <v>277</v>
      </c>
      <c r="H250" s="527">
        <v>152172</v>
      </c>
      <c r="I250" s="524">
        <v>24574</v>
      </c>
      <c r="J250" s="524">
        <v>55554</v>
      </c>
      <c r="K250" s="524">
        <v>72044</v>
      </c>
      <c r="L250" s="524">
        <v>0</v>
      </c>
    </row>
    <row r="251" spans="2:12" ht="15">
      <c r="B251" s="488" t="s">
        <v>285</v>
      </c>
      <c r="C251" s="522">
        <v>143446</v>
      </c>
      <c r="D251" s="524">
        <v>5394</v>
      </c>
      <c r="E251" s="524">
        <v>1814</v>
      </c>
      <c r="F251" s="524">
        <v>3214</v>
      </c>
      <c r="G251" s="524">
        <v>366</v>
      </c>
      <c r="H251" s="524">
        <v>138052</v>
      </c>
      <c r="I251" s="524">
        <v>22526</v>
      </c>
      <c r="J251" s="524">
        <v>49307</v>
      </c>
      <c r="K251" s="524">
        <v>66219</v>
      </c>
      <c r="L251" s="524">
        <v>0</v>
      </c>
    </row>
    <row r="252" spans="2:12" ht="15">
      <c r="B252" s="488" t="s">
        <v>286</v>
      </c>
      <c r="C252" s="522">
        <v>137105</v>
      </c>
      <c r="D252" s="524">
        <v>5794</v>
      </c>
      <c r="E252" s="524">
        <v>2255</v>
      </c>
      <c r="F252" s="524">
        <v>3362</v>
      </c>
      <c r="G252" s="524">
        <v>177</v>
      </c>
      <c r="H252" s="524">
        <v>131311</v>
      </c>
      <c r="I252" s="524">
        <v>20550</v>
      </c>
      <c r="J252" s="524">
        <v>44720</v>
      </c>
      <c r="K252" s="524">
        <v>66041</v>
      </c>
      <c r="L252" s="524">
        <v>0</v>
      </c>
    </row>
    <row r="253" spans="2:12" ht="15">
      <c r="B253" s="476"/>
      <c r="C253" s="527"/>
      <c r="D253" s="527"/>
      <c r="E253" s="527"/>
      <c r="F253" s="527"/>
      <c r="G253" s="527"/>
      <c r="H253" s="527"/>
      <c r="I253" s="527"/>
      <c r="J253" s="527"/>
      <c r="K253" s="527"/>
      <c r="L253" s="568"/>
    </row>
    <row r="254" spans="2:12" ht="12.75">
      <c r="B254" s="570">
        <v>2015</v>
      </c>
      <c r="C254" s="533">
        <v>1678884</v>
      </c>
      <c r="D254" s="533">
        <v>70340</v>
      </c>
      <c r="E254" s="533">
        <v>22949</v>
      </c>
      <c r="F254" s="533">
        <v>43758</v>
      </c>
      <c r="G254" s="533">
        <v>3633</v>
      </c>
      <c r="H254" s="533">
        <v>1608544</v>
      </c>
      <c r="I254" s="533">
        <v>248816</v>
      </c>
      <c r="J254" s="533">
        <v>534696</v>
      </c>
      <c r="K254" s="533">
        <v>825032</v>
      </c>
      <c r="L254" s="571">
        <v>0</v>
      </c>
    </row>
    <row r="255" spans="2:12" ht="12.75">
      <c r="B255" s="572"/>
      <c r="C255" s="535"/>
      <c r="D255" s="535"/>
      <c r="E255" s="535"/>
      <c r="F255" s="535"/>
      <c r="G255" s="535"/>
      <c r="H255" s="535"/>
      <c r="I255" s="535"/>
      <c r="J255" s="535"/>
      <c r="K255" s="535"/>
      <c r="L255" s="535"/>
    </row>
    <row r="256" spans="2:12" ht="12.75">
      <c r="B256" s="127"/>
      <c r="C256" s="1264" t="s">
        <v>299</v>
      </c>
      <c r="D256" s="1264"/>
      <c r="E256" s="1264"/>
      <c r="F256" s="1264"/>
      <c r="G256" s="1264"/>
      <c r="H256" s="1264"/>
      <c r="I256" s="1264"/>
      <c r="J256" s="1264"/>
      <c r="K256" s="1264"/>
      <c r="L256" s="1264"/>
    </row>
    <row r="257" spans="2:12" ht="12.75">
      <c r="B257" s="467"/>
      <c r="C257" s="535"/>
      <c r="D257" s="535"/>
      <c r="E257" s="535"/>
      <c r="F257" s="535"/>
      <c r="G257" s="535"/>
      <c r="H257" s="535"/>
      <c r="I257" s="535"/>
      <c r="J257" s="535"/>
      <c r="K257" s="535"/>
      <c r="L257" s="535"/>
    </row>
    <row r="258" spans="2:12" ht="12.75">
      <c r="B258" s="573" t="s">
        <v>275</v>
      </c>
      <c r="C258" s="522">
        <v>35549115</v>
      </c>
      <c r="D258" s="522">
        <v>253614</v>
      </c>
      <c r="E258" s="522">
        <v>63517</v>
      </c>
      <c r="F258" s="522">
        <v>174173</v>
      </c>
      <c r="G258" s="522">
        <v>15924</v>
      </c>
      <c r="H258" s="522">
        <v>35295501</v>
      </c>
      <c r="I258" s="522">
        <v>4435289</v>
      </c>
      <c r="J258" s="522">
        <v>11732186</v>
      </c>
      <c r="K258" s="522">
        <v>19128026</v>
      </c>
      <c r="L258" s="522">
        <v>0</v>
      </c>
    </row>
    <row r="259" spans="2:12" ht="12.75">
      <c r="B259" s="573" t="s">
        <v>276</v>
      </c>
      <c r="C259" s="522">
        <v>33702304</v>
      </c>
      <c r="D259" s="522">
        <v>254064</v>
      </c>
      <c r="E259" s="522">
        <v>54567</v>
      </c>
      <c r="F259" s="522">
        <v>149302</v>
      </c>
      <c r="G259" s="522">
        <v>50195</v>
      </c>
      <c r="H259" s="522">
        <v>33448240</v>
      </c>
      <c r="I259" s="522">
        <v>4128708</v>
      </c>
      <c r="J259" s="522">
        <v>10243228</v>
      </c>
      <c r="K259" s="522">
        <v>19076304</v>
      </c>
      <c r="L259" s="522">
        <v>0</v>
      </c>
    </row>
    <row r="260" spans="2:12" ht="12.75">
      <c r="B260" s="573" t="s">
        <v>277</v>
      </c>
      <c r="C260" s="522">
        <v>42295829</v>
      </c>
      <c r="D260" s="524">
        <v>338105</v>
      </c>
      <c r="E260" s="524">
        <v>81088</v>
      </c>
      <c r="F260" s="524">
        <v>234583</v>
      </c>
      <c r="G260" s="525">
        <v>22434</v>
      </c>
      <c r="H260" s="522">
        <v>41957724</v>
      </c>
      <c r="I260" s="524">
        <v>5496056</v>
      </c>
      <c r="J260" s="524">
        <v>12229285</v>
      </c>
      <c r="K260" s="524">
        <v>24232383</v>
      </c>
      <c r="L260" s="524">
        <v>0</v>
      </c>
    </row>
    <row r="261" spans="2:12" ht="12.75">
      <c r="B261" s="573" t="s">
        <v>278</v>
      </c>
      <c r="C261" s="522">
        <v>36257818</v>
      </c>
      <c r="D261" s="522">
        <v>421747</v>
      </c>
      <c r="E261" s="527">
        <v>56541</v>
      </c>
      <c r="F261" s="527">
        <v>339346</v>
      </c>
      <c r="G261" s="522">
        <v>25860</v>
      </c>
      <c r="H261" s="522">
        <v>35836071</v>
      </c>
      <c r="I261" s="522">
        <v>4801201</v>
      </c>
      <c r="J261" s="522">
        <v>10141857</v>
      </c>
      <c r="K261" s="522">
        <v>20893013</v>
      </c>
      <c r="L261" s="568">
        <v>0</v>
      </c>
    </row>
    <row r="262" spans="2:12" ht="12.75">
      <c r="B262" s="573" t="s">
        <v>279</v>
      </c>
      <c r="C262" s="522">
        <v>38165523</v>
      </c>
      <c r="D262" s="522">
        <v>274164</v>
      </c>
      <c r="E262" s="527">
        <v>65622</v>
      </c>
      <c r="F262" s="527">
        <v>155749</v>
      </c>
      <c r="G262" s="527">
        <v>52793</v>
      </c>
      <c r="H262" s="522">
        <v>37891359</v>
      </c>
      <c r="I262" s="527">
        <v>4656668</v>
      </c>
      <c r="J262" s="527">
        <v>9405782</v>
      </c>
      <c r="K262" s="527">
        <v>23828909</v>
      </c>
      <c r="L262" s="574">
        <v>0</v>
      </c>
    </row>
    <row r="263" spans="2:12" ht="12.75">
      <c r="B263" s="573" t="s">
        <v>280</v>
      </c>
      <c r="C263" s="522">
        <v>38548396</v>
      </c>
      <c r="D263" s="522">
        <v>276121</v>
      </c>
      <c r="E263" s="527">
        <v>55588</v>
      </c>
      <c r="F263" s="527">
        <v>166978</v>
      </c>
      <c r="G263" s="522">
        <v>53555</v>
      </c>
      <c r="H263" s="522">
        <v>38272275</v>
      </c>
      <c r="I263" s="522">
        <v>4763155</v>
      </c>
      <c r="J263" s="522">
        <v>9155808</v>
      </c>
      <c r="K263" s="522">
        <v>24353312</v>
      </c>
      <c r="L263" s="568">
        <v>0</v>
      </c>
    </row>
    <row r="264" spans="2:12" ht="12.75">
      <c r="B264" s="573" t="s">
        <v>281</v>
      </c>
      <c r="C264" s="522">
        <v>43598467</v>
      </c>
      <c r="D264" s="524">
        <v>268078</v>
      </c>
      <c r="E264" s="524">
        <v>69588</v>
      </c>
      <c r="F264" s="524">
        <v>148580</v>
      </c>
      <c r="G264" s="525">
        <v>49910</v>
      </c>
      <c r="H264" s="522">
        <v>43330389</v>
      </c>
      <c r="I264" s="524">
        <v>6630740</v>
      </c>
      <c r="J264" s="524">
        <v>13969604</v>
      </c>
      <c r="K264" s="524">
        <v>22730045</v>
      </c>
      <c r="L264" s="524">
        <v>0</v>
      </c>
    </row>
    <row r="265" spans="2:12" ht="12.75">
      <c r="B265" s="573" t="s">
        <v>282</v>
      </c>
      <c r="C265" s="522">
        <v>37838173</v>
      </c>
      <c r="D265" s="524">
        <v>246558</v>
      </c>
      <c r="E265" s="524">
        <v>57740</v>
      </c>
      <c r="F265" s="524">
        <v>173781</v>
      </c>
      <c r="G265" s="525">
        <v>15037</v>
      </c>
      <c r="H265" s="522">
        <v>37591615</v>
      </c>
      <c r="I265" s="524">
        <v>5155189</v>
      </c>
      <c r="J265" s="524">
        <v>11895639</v>
      </c>
      <c r="K265" s="524">
        <v>20540787</v>
      </c>
      <c r="L265" s="524">
        <v>0</v>
      </c>
    </row>
    <row r="266" spans="2:12" ht="12.75">
      <c r="B266" s="573" t="s">
        <v>283</v>
      </c>
      <c r="C266" s="522">
        <v>42311247</v>
      </c>
      <c r="D266" s="524">
        <v>312939</v>
      </c>
      <c r="E266" s="524">
        <v>68086</v>
      </c>
      <c r="F266" s="524">
        <v>221038</v>
      </c>
      <c r="G266" s="525">
        <v>23815</v>
      </c>
      <c r="H266" s="522">
        <v>41998308</v>
      </c>
      <c r="I266" s="524">
        <v>5866039</v>
      </c>
      <c r="J266" s="524">
        <v>13455707</v>
      </c>
      <c r="K266" s="524">
        <v>22676562</v>
      </c>
      <c r="L266" s="524">
        <v>0</v>
      </c>
    </row>
    <row r="267" spans="2:12" ht="12.75">
      <c r="B267" s="573" t="s">
        <v>284</v>
      </c>
      <c r="C267" s="522">
        <v>43775796</v>
      </c>
      <c r="D267" s="524">
        <v>326016</v>
      </c>
      <c r="E267" s="524">
        <v>74402</v>
      </c>
      <c r="F267" s="524">
        <v>217692</v>
      </c>
      <c r="G267" s="524">
        <v>33922</v>
      </c>
      <c r="H267" s="527">
        <v>43449780</v>
      </c>
      <c r="I267" s="524">
        <v>6270675</v>
      </c>
      <c r="J267" s="524">
        <v>14482462</v>
      </c>
      <c r="K267" s="524">
        <v>22696643</v>
      </c>
      <c r="L267" s="524">
        <v>0</v>
      </c>
    </row>
    <row r="268" spans="2:12" ht="12.75">
      <c r="B268" s="573" t="s">
        <v>285</v>
      </c>
      <c r="C268" s="522">
        <v>40886100</v>
      </c>
      <c r="D268" s="524">
        <v>287215</v>
      </c>
      <c r="E268" s="524">
        <v>60616</v>
      </c>
      <c r="F268" s="524">
        <v>184560</v>
      </c>
      <c r="G268" s="524">
        <v>42039</v>
      </c>
      <c r="H268" s="524">
        <v>40598885</v>
      </c>
      <c r="I268" s="524">
        <v>5801989</v>
      </c>
      <c r="J268" s="524">
        <v>13228581</v>
      </c>
      <c r="K268" s="524">
        <v>21568315</v>
      </c>
      <c r="L268" s="524">
        <v>0</v>
      </c>
    </row>
    <row r="269" spans="2:12" ht="12.75">
      <c r="B269" s="573" t="s">
        <v>286</v>
      </c>
      <c r="C269" s="522">
        <v>38539115</v>
      </c>
      <c r="D269" s="524">
        <v>287106</v>
      </c>
      <c r="E269" s="524">
        <v>75095</v>
      </c>
      <c r="F269" s="524">
        <v>189429</v>
      </c>
      <c r="G269" s="524">
        <v>22582</v>
      </c>
      <c r="H269" s="524">
        <v>38252009</v>
      </c>
      <c r="I269" s="524">
        <v>5257156</v>
      </c>
      <c r="J269" s="524">
        <v>12033772</v>
      </c>
      <c r="K269" s="524">
        <v>20961081</v>
      </c>
      <c r="L269" s="524">
        <v>0</v>
      </c>
    </row>
    <row r="270" spans="2:12" ht="12.75">
      <c r="B270" s="572"/>
      <c r="C270" s="527"/>
      <c r="D270" s="527"/>
      <c r="E270" s="527"/>
      <c r="F270" s="527"/>
      <c r="G270" s="527"/>
      <c r="H270" s="527"/>
      <c r="I270" s="527"/>
      <c r="J270" s="527"/>
      <c r="K270" s="527"/>
      <c r="L270" s="568"/>
    </row>
    <row r="271" spans="2:12" ht="12.75">
      <c r="B271" s="570">
        <v>2015</v>
      </c>
      <c r="C271" s="533">
        <v>471467883</v>
      </c>
      <c r="D271" s="533">
        <v>3545727</v>
      </c>
      <c r="E271" s="533">
        <v>782450</v>
      </c>
      <c r="F271" s="533">
        <v>2355211</v>
      </c>
      <c r="G271" s="533">
        <v>408066</v>
      </c>
      <c r="H271" s="533">
        <v>467922156</v>
      </c>
      <c r="I271" s="533">
        <v>63262865</v>
      </c>
      <c r="J271" s="533">
        <v>141973911</v>
      </c>
      <c r="K271" s="533">
        <v>262685380</v>
      </c>
      <c r="L271" s="571">
        <v>0</v>
      </c>
    </row>
    <row r="272" spans="2:12" ht="12.75">
      <c r="B272" s="575"/>
      <c r="C272" s="540"/>
      <c r="D272" s="540"/>
      <c r="E272" s="540"/>
      <c r="F272" s="540"/>
      <c r="G272" s="540"/>
      <c r="H272" s="540"/>
      <c r="I272" s="540"/>
      <c r="J272" s="540"/>
      <c r="K272" s="540"/>
      <c r="L272" s="540"/>
    </row>
    <row r="273" spans="2:12" ht="12.75" customHeight="1">
      <c r="B273" s="1291" t="s">
        <v>263</v>
      </c>
      <c r="C273" s="1268" t="s">
        <v>22</v>
      </c>
      <c r="D273" s="1268" t="s">
        <v>264</v>
      </c>
      <c r="E273" s="1270" t="s">
        <v>265</v>
      </c>
      <c r="F273" s="1271"/>
      <c r="G273" s="1272"/>
      <c r="H273" s="1273" t="s">
        <v>266</v>
      </c>
      <c r="I273" s="1275" t="s">
        <v>267</v>
      </c>
      <c r="J273" s="1276"/>
      <c r="K273" s="1276"/>
      <c r="L273" s="1276"/>
    </row>
    <row r="274" spans="2:12" ht="11.25" customHeight="1">
      <c r="B274" s="1292"/>
      <c r="C274" s="1269"/>
      <c r="D274" s="1269"/>
      <c r="E274" s="1283" t="s">
        <v>268</v>
      </c>
      <c r="F274" s="1268" t="s">
        <v>269</v>
      </c>
      <c r="G274" s="1268" t="s">
        <v>270</v>
      </c>
      <c r="H274" s="1274"/>
      <c r="I274" s="1283" t="s">
        <v>271</v>
      </c>
      <c r="J274" s="1283" t="s">
        <v>24</v>
      </c>
      <c r="K274" s="1268" t="s">
        <v>272</v>
      </c>
      <c r="L274" s="1275" t="s">
        <v>273</v>
      </c>
    </row>
    <row r="275" spans="2:12" ht="11.25" customHeight="1">
      <c r="B275" s="1292"/>
      <c r="C275" s="1269"/>
      <c r="D275" s="1269"/>
      <c r="E275" s="1290"/>
      <c r="F275" s="1269"/>
      <c r="G275" s="1269"/>
      <c r="H275" s="1274"/>
      <c r="I275" s="1284"/>
      <c r="J275" s="1284"/>
      <c r="K275" s="1285"/>
      <c r="L275" s="1289"/>
    </row>
    <row r="276" spans="2:12" ht="12.75">
      <c r="B276" s="462">
        <v>0</v>
      </c>
      <c r="C276" s="542">
        <v>1</v>
      </c>
      <c r="D276" s="542">
        <v>2</v>
      </c>
      <c r="E276" s="543">
        <v>3</v>
      </c>
      <c r="F276" s="543">
        <v>4</v>
      </c>
      <c r="G276" s="542">
        <v>5</v>
      </c>
      <c r="H276" s="542">
        <v>6</v>
      </c>
      <c r="I276" s="542">
        <v>7</v>
      </c>
      <c r="J276" s="542">
        <v>8</v>
      </c>
      <c r="K276" s="542">
        <v>9</v>
      </c>
      <c r="L276" s="576">
        <v>10</v>
      </c>
    </row>
    <row r="277" spans="2:12" ht="12.75">
      <c r="B277" s="467"/>
      <c r="C277" s="535"/>
      <c r="D277" s="535"/>
      <c r="E277" s="535"/>
      <c r="F277" s="535"/>
      <c r="G277" s="535"/>
      <c r="H277" s="535"/>
      <c r="I277" s="535"/>
      <c r="J277" s="535"/>
      <c r="K277" s="535"/>
      <c r="L277" s="535"/>
    </row>
    <row r="278" spans="2:12" ht="12.75">
      <c r="B278" s="127"/>
      <c r="C278" s="1264" t="s">
        <v>300</v>
      </c>
      <c r="D278" s="1264"/>
      <c r="E278" s="1264"/>
      <c r="F278" s="1264"/>
      <c r="G278" s="1264"/>
      <c r="H278" s="1264"/>
      <c r="I278" s="1264"/>
      <c r="J278" s="1264"/>
      <c r="K278" s="1264"/>
      <c r="L278" s="1264"/>
    </row>
    <row r="279" spans="2:12" ht="12.75">
      <c r="B279" s="127"/>
      <c r="C279" s="545"/>
      <c r="D279" s="545"/>
      <c r="E279" s="545"/>
      <c r="F279" s="545"/>
      <c r="G279" s="545"/>
      <c r="H279" s="545"/>
      <c r="I279" s="545"/>
      <c r="J279" s="545"/>
      <c r="K279" s="545"/>
      <c r="L279" s="545"/>
    </row>
    <row r="280" spans="2:12" ht="12.75">
      <c r="B280" s="573" t="s">
        <v>275</v>
      </c>
      <c r="C280" s="522">
        <v>71053147</v>
      </c>
      <c r="D280" s="522">
        <v>435981</v>
      </c>
      <c r="E280" s="522">
        <v>109107</v>
      </c>
      <c r="F280" s="522">
        <v>299451</v>
      </c>
      <c r="G280" s="522">
        <v>27423</v>
      </c>
      <c r="H280" s="522">
        <v>70617166</v>
      </c>
      <c r="I280" s="522">
        <v>8785064</v>
      </c>
      <c r="J280" s="522">
        <v>24328072</v>
      </c>
      <c r="K280" s="522">
        <v>37504030</v>
      </c>
      <c r="L280" s="522">
        <v>0</v>
      </c>
    </row>
    <row r="281" spans="2:12" ht="12.75">
      <c r="B281" s="573" t="s">
        <v>276</v>
      </c>
      <c r="C281" s="522">
        <v>67412999</v>
      </c>
      <c r="D281" s="522">
        <v>438956</v>
      </c>
      <c r="E281" s="522">
        <v>93985</v>
      </c>
      <c r="F281" s="522">
        <v>256488</v>
      </c>
      <c r="G281" s="522">
        <v>88483</v>
      </c>
      <c r="H281" s="522">
        <v>66974043</v>
      </c>
      <c r="I281" s="522">
        <v>8237452</v>
      </c>
      <c r="J281" s="522">
        <v>21284546</v>
      </c>
      <c r="K281" s="522">
        <v>37452045</v>
      </c>
      <c r="L281" s="522">
        <v>0</v>
      </c>
    </row>
    <row r="282" spans="2:12" ht="12.75">
      <c r="B282" s="573" t="s">
        <v>277</v>
      </c>
      <c r="C282" s="522">
        <v>84439584</v>
      </c>
      <c r="D282" s="524">
        <v>577915</v>
      </c>
      <c r="E282" s="524">
        <v>138410</v>
      </c>
      <c r="F282" s="524">
        <v>400246</v>
      </c>
      <c r="G282" s="525">
        <v>39259</v>
      </c>
      <c r="H282" s="522">
        <v>83861669</v>
      </c>
      <c r="I282" s="524">
        <v>10987285</v>
      </c>
      <c r="J282" s="524">
        <v>25343113</v>
      </c>
      <c r="K282" s="524">
        <v>47531271</v>
      </c>
      <c r="L282" s="524">
        <v>0</v>
      </c>
    </row>
    <row r="283" spans="2:12" ht="12.75">
      <c r="B283" s="573" t="s">
        <v>278</v>
      </c>
      <c r="C283" s="522">
        <v>72479386</v>
      </c>
      <c r="D283" s="522">
        <v>720845</v>
      </c>
      <c r="E283" s="527">
        <v>96323</v>
      </c>
      <c r="F283" s="527">
        <v>580102</v>
      </c>
      <c r="G283" s="527">
        <v>44420</v>
      </c>
      <c r="H283" s="522">
        <v>71758541</v>
      </c>
      <c r="I283" s="527">
        <v>9600962</v>
      </c>
      <c r="J283" s="527">
        <v>20860809</v>
      </c>
      <c r="K283" s="527">
        <v>41296770</v>
      </c>
      <c r="L283" s="574">
        <v>0</v>
      </c>
    </row>
    <row r="284" spans="2:12" ht="12.75">
      <c r="B284" s="573" t="s">
        <v>279</v>
      </c>
      <c r="C284" s="522">
        <v>75865105</v>
      </c>
      <c r="D284" s="522">
        <v>470794</v>
      </c>
      <c r="E284" s="527">
        <v>111893</v>
      </c>
      <c r="F284" s="527">
        <v>266675</v>
      </c>
      <c r="G284" s="527">
        <v>92226</v>
      </c>
      <c r="H284" s="522">
        <v>75394311</v>
      </c>
      <c r="I284" s="527">
        <v>9328411</v>
      </c>
      <c r="J284" s="527">
        <v>19357961</v>
      </c>
      <c r="K284" s="527">
        <v>46707939</v>
      </c>
      <c r="L284" s="574">
        <v>0</v>
      </c>
    </row>
    <row r="285" spans="2:12" ht="12.75">
      <c r="B285" s="573" t="s">
        <v>280</v>
      </c>
      <c r="C285" s="522">
        <v>77157884</v>
      </c>
      <c r="D285" s="522">
        <v>473120</v>
      </c>
      <c r="E285" s="527">
        <v>94909</v>
      </c>
      <c r="F285" s="527">
        <v>284594</v>
      </c>
      <c r="G285" s="527">
        <v>93617</v>
      </c>
      <c r="H285" s="522">
        <v>76684764</v>
      </c>
      <c r="I285" s="527">
        <v>9494935</v>
      </c>
      <c r="J285" s="527">
        <v>19447106</v>
      </c>
      <c r="K285" s="527">
        <v>47742723</v>
      </c>
      <c r="L285" s="574">
        <v>0</v>
      </c>
    </row>
    <row r="286" spans="2:12" ht="12.75">
      <c r="B286" s="573" t="s">
        <v>281</v>
      </c>
      <c r="C286" s="522">
        <v>86937923</v>
      </c>
      <c r="D286" s="524">
        <v>462438</v>
      </c>
      <c r="E286" s="524">
        <v>119201</v>
      </c>
      <c r="F286" s="524">
        <v>255385</v>
      </c>
      <c r="G286" s="525">
        <v>87852</v>
      </c>
      <c r="H286" s="522">
        <v>86475485</v>
      </c>
      <c r="I286" s="524">
        <v>13242908</v>
      </c>
      <c r="J286" s="524">
        <v>28854094</v>
      </c>
      <c r="K286" s="524">
        <v>44378483</v>
      </c>
      <c r="L286" s="524">
        <v>0</v>
      </c>
    </row>
    <row r="287" spans="2:12" ht="12.75">
      <c r="B287" s="573" t="s">
        <v>282</v>
      </c>
      <c r="C287" s="522">
        <v>75808822</v>
      </c>
      <c r="D287" s="524">
        <v>460974</v>
      </c>
      <c r="E287" s="524">
        <v>99242</v>
      </c>
      <c r="F287" s="524">
        <v>336283</v>
      </c>
      <c r="G287" s="525">
        <v>25449</v>
      </c>
      <c r="H287" s="522">
        <v>75347848</v>
      </c>
      <c r="I287" s="524">
        <v>10363438</v>
      </c>
      <c r="J287" s="524">
        <v>24753918</v>
      </c>
      <c r="K287" s="524">
        <v>40230492</v>
      </c>
      <c r="L287" s="524">
        <v>0</v>
      </c>
    </row>
    <row r="288" spans="2:12" ht="12.75">
      <c r="B288" s="573" t="s">
        <v>283</v>
      </c>
      <c r="C288" s="522">
        <v>85103227</v>
      </c>
      <c r="D288" s="522">
        <v>541829</v>
      </c>
      <c r="E288" s="527">
        <v>116984</v>
      </c>
      <c r="F288" s="527">
        <v>383643</v>
      </c>
      <c r="G288" s="527">
        <v>41202</v>
      </c>
      <c r="H288" s="522">
        <v>84561398</v>
      </c>
      <c r="I288" s="527">
        <v>11742141</v>
      </c>
      <c r="J288" s="527">
        <v>28220265</v>
      </c>
      <c r="K288" s="527">
        <v>44598992</v>
      </c>
      <c r="L288" s="574">
        <v>0</v>
      </c>
    </row>
    <row r="289" spans="2:12" ht="12.75">
      <c r="B289" s="573" t="s">
        <v>284</v>
      </c>
      <c r="C289" s="522">
        <v>88221518</v>
      </c>
      <c r="D289" s="524">
        <v>588264</v>
      </c>
      <c r="E289" s="524">
        <v>129839</v>
      </c>
      <c r="F289" s="524">
        <v>399872</v>
      </c>
      <c r="G289" s="524">
        <v>58553</v>
      </c>
      <c r="H289" s="527">
        <v>87633254</v>
      </c>
      <c r="I289" s="524">
        <v>12533568</v>
      </c>
      <c r="J289" s="524">
        <v>30503749</v>
      </c>
      <c r="K289" s="524">
        <v>44595937</v>
      </c>
      <c r="L289" s="524">
        <v>0</v>
      </c>
    </row>
    <row r="290" spans="2:12" ht="12.75">
      <c r="B290" s="573" t="s">
        <v>285</v>
      </c>
      <c r="C290" s="547">
        <v>82013544</v>
      </c>
      <c r="D290" s="524">
        <v>497397</v>
      </c>
      <c r="E290" s="524">
        <v>105656</v>
      </c>
      <c r="F290" s="524">
        <v>319944</v>
      </c>
      <c r="G290" s="525">
        <v>71797</v>
      </c>
      <c r="H290" s="547">
        <v>81516147</v>
      </c>
      <c r="I290" s="524">
        <v>11619024</v>
      </c>
      <c r="J290" s="524">
        <v>27558698</v>
      </c>
      <c r="K290" s="524">
        <v>42338425</v>
      </c>
      <c r="L290" s="524">
        <v>0</v>
      </c>
    </row>
    <row r="291" spans="2:12" ht="12.75">
      <c r="B291" s="573" t="s">
        <v>286</v>
      </c>
      <c r="C291" s="547">
        <v>76850125</v>
      </c>
      <c r="D291" s="524">
        <v>496517</v>
      </c>
      <c r="E291" s="524">
        <v>130824</v>
      </c>
      <c r="F291" s="524">
        <v>326345</v>
      </c>
      <c r="G291" s="525">
        <v>39348</v>
      </c>
      <c r="H291" s="547">
        <v>76353608</v>
      </c>
      <c r="I291" s="524">
        <v>10471773</v>
      </c>
      <c r="J291" s="524">
        <v>24774360</v>
      </c>
      <c r="K291" s="524">
        <v>41107475</v>
      </c>
      <c r="L291" s="524">
        <v>0</v>
      </c>
    </row>
    <row r="292" spans="2:12" ht="12.75">
      <c r="B292" s="573"/>
      <c r="C292" s="548"/>
      <c r="D292" s="485"/>
      <c r="E292" s="549"/>
      <c r="F292" s="549"/>
      <c r="G292" s="549"/>
      <c r="H292" s="485"/>
      <c r="I292" s="549"/>
      <c r="J292" s="549"/>
      <c r="K292" s="549"/>
      <c r="L292" s="577"/>
    </row>
    <row r="293" spans="2:12" ht="12.75">
      <c r="B293" s="570">
        <v>2015</v>
      </c>
      <c r="C293" s="551">
        <v>943343264</v>
      </c>
      <c r="D293" s="551">
        <v>6165030</v>
      </c>
      <c r="E293" s="551">
        <v>1346373</v>
      </c>
      <c r="F293" s="551">
        <v>4109028</v>
      </c>
      <c r="G293" s="551">
        <v>709629</v>
      </c>
      <c r="H293" s="551">
        <v>937178234</v>
      </c>
      <c r="I293" s="551">
        <v>126406961</v>
      </c>
      <c r="J293" s="551">
        <v>295286691</v>
      </c>
      <c r="K293" s="551">
        <v>515484582</v>
      </c>
      <c r="L293" s="578">
        <v>0</v>
      </c>
    </row>
    <row r="296" spans="2:12" ht="20.25" thickBot="1">
      <c r="B296" s="579"/>
      <c r="C296" s="579"/>
      <c r="D296" s="579"/>
      <c r="E296" s="579"/>
      <c r="F296" s="580" t="s">
        <v>301</v>
      </c>
      <c r="G296" s="579"/>
      <c r="H296" s="579"/>
      <c r="I296" s="579"/>
      <c r="J296" s="579"/>
      <c r="K296" s="579"/>
      <c r="L296" s="579"/>
    </row>
    <row r="297" spans="2:12" ht="15.75">
      <c r="B297" s="559" t="s">
        <v>275</v>
      </c>
      <c r="C297" s="560">
        <f t="shared" ref="C297:K308" si="8">C280/C241</f>
        <v>559.76890958222054</v>
      </c>
      <c r="D297" s="560">
        <f t="shared" si="8"/>
        <v>81.843626806833115</v>
      </c>
      <c r="E297" s="560">
        <f t="shared" si="8"/>
        <v>59.784657534246577</v>
      </c>
      <c r="F297" s="560">
        <f t="shared" si="8"/>
        <v>88.884238646482629</v>
      </c>
      <c r="G297" s="560">
        <f t="shared" si="8"/>
        <v>206.18796992481202</v>
      </c>
      <c r="H297" s="560">
        <f t="shared" si="8"/>
        <v>580.70461983783696</v>
      </c>
      <c r="I297" s="560">
        <f t="shared" si="8"/>
        <v>501.57373679703113</v>
      </c>
      <c r="J297" s="560">
        <f t="shared" si="8"/>
        <v>550.12260588381616</v>
      </c>
      <c r="K297" s="560">
        <f t="shared" si="8"/>
        <v>626.44534642881001</v>
      </c>
      <c r="L297" s="561"/>
    </row>
    <row r="298" spans="2:12" ht="15.75">
      <c r="B298" s="555" t="s">
        <v>276</v>
      </c>
      <c r="C298" s="562">
        <f t="shared" si="8"/>
        <v>553.95499367265438</v>
      </c>
      <c r="D298" s="562">
        <f t="shared" si="8"/>
        <v>88.267846370400164</v>
      </c>
      <c r="E298" s="562">
        <f t="shared" si="8"/>
        <v>59.110062893081761</v>
      </c>
      <c r="F298" s="562">
        <f t="shared" si="8"/>
        <v>88.873180873180871</v>
      </c>
      <c r="G298" s="562">
        <f t="shared" si="8"/>
        <v>178.03420523138834</v>
      </c>
      <c r="H298" s="562">
        <f t="shared" si="8"/>
        <v>573.79600071966479</v>
      </c>
      <c r="I298" s="562">
        <f t="shared" si="8"/>
        <v>486.12876954853937</v>
      </c>
      <c r="J298" s="562">
        <f t="shared" si="8"/>
        <v>550.91357577326255</v>
      </c>
      <c r="K298" s="562">
        <f t="shared" si="8"/>
        <v>612.55205181465794</v>
      </c>
      <c r="L298" s="563"/>
    </row>
    <row r="299" spans="2:12" ht="15.75">
      <c r="B299" s="555" t="s">
        <v>277</v>
      </c>
      <c r="C299" s="562">
        <f t="shared" si="8"/>
        <v>552.06951245823825</v>
      </c>
      <c r="D299" s="562">
        <f t="shared" si="8"/>
        <v>83.562030075187977</v>
      </c>
      <c r="E299" s="562">
        <f t="shared" si="8"/>
        <v>58.327012220817529</v>
      </c>
      <c r="F299" s="562">
        <f t="shared" si="8"/>
        <v>91.589473684210532</v>
      </c>
      <c r="G299" s="562">
        <f t="shared" si="8"/>
        <v>226.93063583815029</v>
      </c>
      <c r="H299" s="562">
        <f t="shared" si="8"/>
        <v>574.25732872256651</v>
      </c>
      <c r="I299" s="562">
        <f t="shared" si="8"/>
        <v>491.13964507621472</v>
      </c>
      <c r="J299" s="562">
        <f t="shared" si="8"/>
        <v>561.60778708505075</v>
      </c>
      <c r="K299" s="562">
        <f t="shared" si="8"/>
        <v>605.20093457943926</v>
      </c>
      <c r="L299" s="563"/>
    </row>
    <row r="300" spans="2:12" ht="15.75">
      <c r="B300" s="555" t="s">
        <v>278</v>
      </c>
      <c r="C300" s="562">
        <f t="shared" si="8"/>
        <v>560.7776213171577</v>
      </c>
      <c r="D300" s="562">
        <f t="shared" si="8"/>
        <v>99.61926478717524</v>
      </c>
      <c r="E300" s="562">
        <f t="shared" si="8"/>
        <v>59.458641975308645</v>
      </c>
      <c r="F300" s="562">
        <f t="shared" si="8"/>
        <v>107.36664815843051</v>
      </c>
      <c r="G300" s="562">
        <f t="shared" si="8"/>
        <v>208.54460093896714</v>
      </c>
      <c r="H300" s="562">
        <f t="shared" si="8"/>
        <v>588.12691374618885</v>
      </c>
      <c r="I300" s="562">
        <f t="shared" si="8"/>
        <v>512.98151314383415</v>
      </c>
      <c r="J300" s="562">
        <f t="shared" si="8"/>
        <v>552.04850746268653</v>
      </c>
      <c r="K300" s="562">
        <f t="shared" si="8"/>
        <v>630.4080417658912</v>
      </c>
      <c r="L300" s="563"/>
    </row>
    <row r="301" spans="2:12" ht="15.75">
      <c r="B301" s="555" t="s">
        <v>279</v>
      </c>
      <c r="C301" s="562">
        <f t="shared" si="8"/>
        <v>575.50298124772428</v>
      </c>
      <c r="D301" s="562">
        <f t="shared" si="8"/>
        <v>84.52315978456015</v>
      </c>
      <c r="E301" s="562">
        <f t="shared" si="8"/>
        <v>57.825839793281652</v>
      </c>
      <c r="F301" s="562">
        <f t="shared" si="8"/>
        <v>84.874283895607888</v>
      </c>
      <c r="G301" s="562">
        <f t="shared" si="8"/>
        <v>187.0709939148073</v>
      </c>
      <c r="H301" s="562">
        <f t="shared" si="8"/>
        <v>597.16374134680882</v>
      </c>
      <c r="I301" s="562">
        <f t="shared" si="8"/>
        <v>517.81354426866505</v>
      </c>
      <c r="J301" s="562">
        <f t="shared" si="8"/>
        <v>547.12871315112636</v>
      </c>
      <c r="K301" s="562">
        <f t="shared" si="8"/>
        <v>641.08181668450959</v>
      </c>
      <c r="L301" s="563"/>
    </row>
    <row r="302" spans="2:12" ht="15.75">
      <c r="B302" s="555" t="s">
        <v>280</v>
      </c>
      <c r="C302" s="562">
        <f t="shared" si="8"/>
        <v>581.01253774501311</v>
      </c>
      <c r="D302" s="562">
        <f t="shared" si="8"/>
        <v>88.915617365156919</v>
      </c>
      <c r="E302" s="562">
        <f t="shared" si="8"/>
        <v>58.949689440993787</v>
      </c>
      <c r="F302" s="562">
        <f t="shared" si="8"/>
        <v>88.355790127289666</v>
      </c>
      <c r="G302" s="562">
        <f t="shared" si="8"/>
        <v>191.05510204081634</v>
      </c>
      <c r="H302" s="562">
        <f t="shared" si="8"/>
        <v>601.55292677952275</v>
      </c>
      <c r="I302" s="562">
        <f t="shared" si="8"/>
        <v>524.17660373192007</v>
      </c>
      <c r="J302" s="562">
        <f t="shared" si="8"/>
        <v>559.45185696614021</v>
      </c>
      <c r="K302" s="562">
        <f t="shared" si="8"/>
        <v>639.95714649544925</v>
      </c>
      <c r="L302" s="563"/>
    </row>
    <row r="303" spans="2:12" ht="15.75">
      <c r="B303" s="555" t="s">
        <v>281</v>
      </c>
      <c r="C303" s="562">
        <f t="shared" si="8"/>
        <v>563.85095274538548</v>
      </c>
      <c r="D303" s="562">
        <f t="shared" si="8"/>
        <v>86.66379310344827</v>
      </c>
      <c r="E303" s="562">
        <f t="shared" si="8"/>
        <v>58.489205103042195</v>
      </c>
      <c r="F303" s="562">
        <f t="shared" si="8"/>
        <v>90.981474884218031</v>
      </c>
      <c r="G303" s="562">
        <f t="shared" si="8"/>
        <v>178.92464358452139</v>
      </c>
      <c r="H303" s="562">
        <f t="shared" si="8"/>
        <v>580.95723883103801</v>
      </c>
      <c r="I303" s="562">
        <f t="shared" si="8"/>
        <v>518.63820787968984</v>
      </c>
      <c r="J303" s="562">
        <f t="shared" si="8"/>
        <v>550.4300566566834</v>
      </c>
      <c r="K303" s="562">
        <f t="shared" si="8"/>
        <v>625.97479370900624</v>
      </c>
      <c r="L303" s="563"/>
    </row>
    <row r="304" spans="2:12" ht="15.75">
      <c r="B304" s="555" t="s">
        <v>282</v>
      </c>
      <c r="C304" s="562">
        <f t="shared" si="8"/>
        <v>556.07668270641398</v>
      </c>
      <c r="D304" s="562">
        <f t="shared" si="8"/>
        <v>82.287397358086395</v>
      </c>
      <c r="E304" s="562">
        <f t="shared" si="8"/>
        <v>58.723076923076924</v>
      </c>
      <c r="F304" s="562">
        <f t="shared" si="8"/>
        <v>88.705618570298071</v>
      </c>
      <c r="G304" s="562">
        <f t="shared" si="8"/>
        <v>210.32231404958677</v>
      </c>
      <c r="H304" s="562">
        <f t="shared" si="8"/>
        <v>576.37997031959981</v>
      </c>
      <c r="I304" s="562">
        <f t="shared" si="8"/>
        <v>507.48925126095685</v>
      </c>
      <c r="J304" s="562">
        <f t="shared" si="8"/>
        <v>545.30053970701624</v>
      </c>
      <c r="K304" s="562">
        <f t="shared" si="8"/>
        <v>619.78881528269915</v>
      </c>
      <c r="L304" s="563"/>
    </row>
    <row r="305" spans="2:12" ht="15.75">
      <c r="B305" s="555" t="s">
        <v>283</v>
      </c>
      <c r="C305" s="562">
        <f t="shared" si="8"/>
        <v>553.98172775857472</v>
      </c>
      <c r="D305" s="562">
        <f t="shared" si="8"/>
        <v>86.086590403558944</v>
      </c>
      <c r="E305" s="562">
        <f t="shared" si="8"/>
        <v>59.142568250758345</v>
      </c>
      <c r="F305" s="562">
        <f t="shared" si="8"/>
        <v>93.253038405444826</v>
      </c>
      <c r="G305" s="562">
        <f t="shared" si="8"/>
        <v>203.97029702970298</v>
      </c>
      <c r="H305" s="562">
        <f t="shared" si="8"/>
        <v>573.97081322500287</v>
      </c>
      <c r="I305" s="562">
        <f t="shared" si="8"/>
        <v>498.92249840662845</v>
      </c>
      <c r="J305" s="562">
        <f t="shared" si="8"/>
        <v>549.19266322856868</v>
      </c>
      <c r="K305" s="562">
        <f t="shared" si="8"/>
        <v>615.94862375184721</v>
      </c>
      <c r="L305" s="563"/>
    </row>
    <row r="306" spans="2:12" ht="15.75">
      <c r="B306" s="555" t="s">
        <v>284</v>
      </c>
      <c r="C306" s="562">
        <f t="shared" si="8"/>
        <v>555.72959829668218</v>
      </c>
      <c r="D306" s="562">
        <f t="shared" si="8"/>
        <v>89.442603010491112</v>
      </c>
      <c r="E306" s="562">
        <f t="shared" si="8"/>
        <v>58.459702836560105</v>
      </c>
      <c r="F306" s="562">
        <f t="shared" si="8"/>
        <v>98.031870556508949</v>
      </c>
      <c r="G306" s="562">
        <f t="shared" si="8"/>
        <v>211.38267148014441</v>
      </c>
      <c r="H306" s="562">
        <f t="shared" si="8"/>
        <v>575.88290881371086</v>
      </c>
      <c r="I306" s="562">
        <f t="shared" si="8"/>
        <v>510.03369414828683</v>
      </c>
      <c r="J306" s="562">
        <f t="shared" si="8"/>
        <v>549.08285631997694</v>
      </c>
      <c r="K306" s="562">
        <f t="shared" si="8"/>
        <v>619.00973016489922</v>
      </c>
      <c r="L306" s="563"/>
    </row>
    <row r="307" spans="2:12" ht="15.75">
      <c r="B307" s="555" t="s">
        <v>285</v>
      </c>
      <c r="C307" s="562">
        <f t="shared" si="8"/>
        <v>571.73810353721956</v>
      </c>
      <c r="D307" s="562">
        <f t="shared" si="8"/>
        <v>92.213014460511673</v>
      </c>
      <c r="E307" s="562">
        <f t="shared" si="8"/>
        <v>58.24476295479603</v>
      </c>
      <c r="F307" s="562">
        <f t="shared" si="8"/>
        <v>99.546981953951459</v>
      </c>
      <c r="G307" s="562">
        <f t="shared" si="8"/>
        <v>196.16666666666666</v>
      </c>
      <c r="H307" s="562">
        <f t="shared" si="8"/>
        <v>590.47421985918345</v>
      </c>
      <c r="I307" s="562">
        <f t="shared" si="8"/>
        <v>515.80502530409308</v>
      </c>
      <c r="J307" s="562">
        <f t="shared" si="8"/>
        <v>558.92059950919747</v>
      </c>
      <c r="K307" s="562">
        <f t="shared" si="8"/>
        <v>639.36974282305687</v>
      </c>
      <c r="L307" s="563"/>
    </row>
    <row r="308" spans="2:12" ht="16.5" thickBot="1">
      <c r="B308" s="564" t="s">
        <v>286</v>
      </c>
      <c r="C308" s="565">
        <f t="shared" si="8"/>
        <v>560.52022172787281</v>
      </c>
      <c r="D308" s="565">
        <f t="shared" si="8"/>
        <v>85.695029340697275</v>
      </c>
      <c r="E308" s="565">
        <f t="shared" si="8"/>
        <v>58.015077605321508</v>
      </c>
      <c r="F308" s="565">
        <f t="shared" si="8"/>
        <v>97.068709101725162</v>
      </c>
      <c r="G308" s="565">
        <f t="shared" si="8"/>
        <v>222.30508474576271</v>
      </c>
      <c r="H308" s="565">
        <f t="shared" si="8"/>
        <v>581.47152942251603</v>
      </c>
      <c r="I308" s="565">
        <f t="shared" si="8"/>
        <v>509.57532846715327</v>
      </c>
      <c r="J308" s="565">
        <f t="shared" si="8"/>
        <v>553.98837209302326</v>
      </c>
      <c r="K308" s="565">
        <f t="shared" si="8"/>
        <v>622.4538544237671</v>
      </c>
      <c r="L308" s="566"/>
    </row>
    <row r="311" spans="2:12" ht="18">
      <c r="B311" s="567" t="s">
        <v>303</v>
      </c>
      <c r="C311" s="706"/>
      <c r="D311" s="480"/>
      <c r="E311" s="706"/>
      <c r="F311" s="706"/>
      <c r="H311" s="706"/>
      <c r="I311" s="706"/>
      <c r="J311" s="706"/>
      <c r="K311" s="706"/>
      <c r="L311" s="706"/>
    </row>
    <row r="312" spans="2:12" ht="18">
      <c r="B312" s="706"/>
      <c r="C312" s="706"/>
      <c r="D312" s="706"/>
      <c r="E312" s="706"/>
      <c r="F312" s="460" t="s">
        <v>262</v>
      </c>
      <c r="G312" s="706"/>
      <c r="H312" s="706"/>
      <c r="I312" s="706"/>
      <c r="J312" s="706"/>
      <c r="K312" s="706"/>
      <c r="L312" s="706"/>
    </row>
    <row r="313" spans="2:12" ht="12.75" customHeight="1">
      <c r="B313" s="1283" t="s">
        <v>263</v>
      </c>
      <c r="C313" s="1268" t="s">
        <v>22</v>
      </c>
      <c r="D313" s="1268" t="s">
        <v>264</v>
      </c>
      <c r="E313" s="1270" t="s">
        <v>265</v>
      </c>
      <c r="F313" s="1271"/>
      <c r="G313" s="1272"/>
      <c r="H313" s="1268" t="s">
        <v>266</v>
      </c>
      <c r="I313" s="1270" t="s">
        <v>267</v>
      </c>
      <c r="J313" s="1271"/>
      <c r="K313" s="1271"/>
      <c r="L313" s="1272"/>
    </row>
    <row r="314" spans="2:12" ht="11.25" customHeight="1">
      <c r="B314" s="1290"/>
      <c r="C314" s="1269"/>
      <c r="D314" s="1269"/>
      <c r="E314" s="1278" t="s">
        <v>304</v>
      </c>
      <c r="F314" s="1281" t="s">
        <v>305</v>
      </c>
      <c r="G314" s="1281" t="s">
        <v>306</v>
      </c>
      <c r="H314" s="1269"/>
      <c r="I314" s="1283" t="s">
        <v>271</v>
      </c>
      <c r="J314" s="1283" t="s">
        <v>24</v>
      </c>
      <c r="K314" s="1268" t="s">
        <v>272</v>
      </c>
      <c r="L314" s="1283" t="s">
        <v>273</v>
      </c>
    </row>
    <row r="315" spans="2:12" ht="11.25" customHeight="1">
      <c r="B315" s="1284"/>
      <c r="C315" s="1285"/>
      <c r="D315" s="1285"/>
      <c r="E315" s="1280"/>
      <c r="F315" s="1282"/>
      <c r="G315" s="1282"/>
      <c r="H315" s="1285"/>
      <c r="I315" s="1284"/>
      <c r="J315" s="1284"/>
      <c r="K315" s="1285"/>
      <c r="L315" s="1284"/>
    </row>
    <row r="316" spans="2:12" ht="12.75">
      <c r="B316" s="463">
        <v>0</v>
      </c>
      <c r="C316" s="462">
        <v>1</v>
      </c>
      <c r="D316" s="462">
        <v>2</v>
      </c>
      <c r="E316" s="463">
        <v>3</v>
      </c>
      <c r="F316" s="463">
        <v>4</v>
      </c>
      <c r="G316" s="462">
        <v>5</v>
      </c>
      <c r="H316" s="462">
        <v>6</v>
      </c>
      <c r="I316" s="462">
        <v>7</v>
      </c>
      <c r="J316" s="462">
        <v>8</v>
      </c>
      <c r="K316" s="464">
        <v>9</v>
      </c>
      <c r="L316" s="462">
        <v>10</v>
      </c>
    </row>
    <row r="317" spans="2:12" ht="12.75">
      <c r="B317" s="765"/>
      <c r="C317" s="467"/>
      <c r="D317" s="467"/>
      <c r="E317" s="467"/>
      <c r="F317" s="467"/>
      <c r="G317" s="467"/>
      <c r="H317" s="467"/>
      <c r="I317" s="467"/>
      <c r="J317" s="467"/>
      <c r="K317" s="467"/>
      <c r="L317" s="760"/>
    </row>
    <row r="318" spans="2:12" ht="14.25">
      <c r="B318" s="766"/>
      <c r="C318" s="1287" t="s">
        <v>274</v>
      </c>
      <c r="D318" s="1287"/>
      <c r="E318" s="1287"/>
      <c r="F318" s="1287"/>
      <c r="G318" s="1287"/>
      <c r="H318" s="1287"/>
      <c r="I318" s="1287"/>
      <c r="J318" s="1287"/>
      <c r="K318" s="1287"/>
      <c r="L318" s="1288"/>
    </row>
    <row r="319" spans="2:12" ht="12.75">
      <c r="B319" s="765"/>
      <c r="C319" s="467"/>
      <c r="D319" s="467"/>
      <c r="E319" s="467"/>
      <c r="F319" s="467"/>
      <c r="G319" s="467"/>
      <c r="H319" s="467"/>
      <c r="I319" s="467"/>
      <c r="J319" s="467"/>
      <c r="K319" s="467"/>
      <c r="L319" s="760"/>
    </row>
    <row r="320" spans="2:12" ht="15">
      <c r="B320" s="767" t="s">
        <v>275</v>
      </c>
      <c r="C320" s="522">
        <v>138506</v>
      </c>
      <c r="D320" s="522">
        <v>6142</v>
      </c>
      <c r="E320" s="522">
        <v>1993</v>
      </c>
      <c r="F320" s="522">
        <v>3884</v>
      </c>
      <c r="G320" s="522">
        <v>265</v>
      </c>
      <c r="H320" s="522">
        <v>132364</v>
      </c>
      <c r="I320" s="522">
        <v>20220</v>
      </c>
      <c r="J320" s="522">
        <v>44455</v>
      </c>
      <c r="K320" s="522">
        <v>67689</v>
      </c>
      <c r="L320" s="522">
        <v>0</v>
      </c>
    </row>
    <row r="321" spans="2:12" ht="15">
      <c r="B321" s="767" t="s">
        <v>276</v>
      </c>
      <c r="C321" s="522">
        <v>138531</v>
      </c>
      <c r="D321" s="522">
        <v>6123</v>
      </c>
      <c r="E321" s="522">
        <v>2793</v>
      </c>
      <c r="F321" s="522">
        <v>2854</v>
      </c>
      <c r="G321" s="522">
        <v>476</v>
      </c>
      <c r="H321" s="522">
        <v>132408</v>
      </c>
      <c r="I321" s="522">
        <v>21889</v>
      </c>
      <c r="J321" s="522">
        <v>43116</v>
      </c>
      <c r="K321" s="522">
        <v>67403</v>
      </c>
      <c r="L321" s="522">
        <v>0</v>
      </c>
    </row>
    <row r="322" spans="2:12" ht="15">
      <c r="B322" s="767" t="s">
        <v>277</v>
      </c>
      <c r="C322" s="522">
        <v>156870</v>
      </c>
      <c r="D322" s="524">
        <v>6984</v>
      </c>
      <c r="E322" s="524">
        <v>3421</v>
      </c>
      <c r="F322" s="524">
        <v>3049</v>
      </c>
      <c r="G322" s="525">
        <v>514</v>
      </c>
      <c r="H322" s="522">
        <v>149886</v>
      </c>
      <c r="I322" s="524">
        <v>23196</v>
      </c>
      <c r="J322" s="524">
        <v>47568</v>
      </c>
      <c r="K322" s="524">
        <v>79122</v>
      </c>
      <c r="L322" s="525">
        <v>0</v>
      </c>
    </row>
    <row r="323" spans="2:12" ht="15">
      <c r="B323" s="767" t="s">
        <v>278</v>
      </c>
      <c r="C323" s="522">
        <v>154419</v>
      </c>
      <c r="D323" s="522">
        <v>6537</v>
      </c>
      <c r="E323" s="527">
        <v>3569</v>
      </c>
      <c r="F323" s="527">
        <v>2677</v>
      </c>
      <c r="G323" s="522">
        <v>291</v>
      </c>
      <c r="H323" s="522">
        <v>147882</v>
      </c>
      <c r="I323" s="522">
        <v>23310</v>
      </c>
      <c r="J323" s="522">
        <v>49649</v>
      </c>
      <c r="K323" s="522">
        <v>74923</v>
      </c>
      <c r="L323" s="522">
        <v>0</v>
      </c>
    </row>
    <row r="324" spans="2:12" ht="15">
      <c r="B324" s="767" t="s">
        <v>279</v>
      </c>
      <c r="C324" s="522">
        <v>139590</v>
      </c>
      <c r="D324" s="761">
        <v>4908</v>
      </c>
      <c r="E324" s="581">
        <v>2031</v>
      </c>
      <c r="F324" s="582">
        <v>2587</v>
      </c>
      <c r="G324" s="582">
        <v>290</v>
      </c>
      <c r="H324" s="761">
        <v>134682</v>
      </c>
      <c r="I324" s="581">
        <v>20098</v>
      </c>
      <c r="J324" s="581">
        <v>41501</v>
      </c>
      <c r="K324" s="582">
        <v>73083</v>
      </c>
      <c r="L324" s="522">
        <v>0</v>
      </c>
    </row>
    <row r="325" spans="2:12" ht="15">
      <c r="B325" s="767" t="s">
        <v>280</v>
      </c>
      <c r="C325" s="522">
        <v>156867</v>
      </c>
      <c r="D325" s="522">
        <v>5722</v>
      </c>
      <c r="E325" s="527">
        <v>2602</v>
      </c>
      <c r="F325" s="527">
        <v>2916</v>
      </c>
      <c r="G325" s="522">
        <v>204</v>
      </c>
      <c r="H325" s="522">
        <v>151145</v>
      </c>
      <c r="I325" s="522">
        <v>25134</v>
      </c>
      <c r="J325" s="522">
        <v>47518</v>
      </c>
      <c r="K325" s="522">
        <v>78493</v>
      </c>
      <c r="L325" s="522">
        <v>0</v>
      </c>
    </row>
    <row r="326" spans="2:12" ht="15">
      <c r="B326" s="767" t="s">
        <v>281</v>
      </c>
      <c r="C326" s="522">
        <v>136558</v>
      </c>
      <c r="D326" s="528">
        <v>4722</v>
      </c>
      <c r="E326" s="524">
        <v>2146</v>
      </c>
      <c r="F326" s="525">
        <v>2356</v>
      </c>
      <c r="G326" s="525">
        <v>220</v>
      </c>
      <c r="H326" s="522">
        <v>131836</v>
      </c>
      <c r="I326" s="524">
        <v>22431</v>
      </c>
      <c r="J326" s="524">
        <v>50040</v>
      </c>
      <c r="K326" s="524">
        <v>59365</v>
      </c>
      <c r="L326" s="525">
        <v>0</v>
      </c>
    </row>
    <row r="327" spans="2:12" ht="15">
      <c r="B327" s="767" t="s">
        <v>282</v>
      </c>
      <c r="C327" s="522">
        <v>149720</v>
      </c>
      <c r="D327" s="528">
        <v>5458</v>
      </c>
      <c r="E327" s="524">
        <v>2439</v>
      </c>
      <c r="F327" s="524">
        <v>2869</v>
      </c>
      <c r="G327" s="525">
        <v>150</v>
      </c>
      <c r="H327" s="522">
        <v>144262</v>
      </c>
      <c r="I327" s="524">
        <v>23092</v>
      </c>
      <c r="J327" s="524">
        <v>51892</v>
      </c>
      <c r="K327" s="524">
        <v>69278</v>
      </c>
      <c r="L327" s="525">
        <v>0</v>
      </c>
    </row>
    <row r="328" spans="2:12" ht="15">
      <c r="B328" s="767" t="s">
        <v>283</v>
      </c>
      <c r="C328" s="522">
        <v>153399</v>
      </c>
      <c r="D328" s="522">
        <v>6080</v>
      </c>
      <c r="E328" s="527">
        <v>2594</v>
      </c>
      <c r="F328" s="527">
        <v>3091</v>
      </c>
      <c r="G328" s="522">
        <v>395</v>
      </c>
      <c r="H328" s="522">
        <v>147319</v>
      </c>
      <c r="I328" s="522">
        <v>23819</v>
      </c>
      <c r="J328" s="522">
        <v>53822</v>
      </c>
      <c r="K328" s="522">
        <v>69678</v>
      </c>
      <c r="L328" s="522">
        <v>0</v>
      </c>
    </row>
    <row r="329" spans="2:12" ht="15">
      <c r="B329" s="768" t="s">
        <v>284</v>
      </c>
      <c r="C329" s="522">
        <v>149250</v>
      </c>
      <c r="D329" s="528">
        <v>6348</v>
      </c>
      <c r="E329" s="524">
        <v>2566</v>
      </c>
      <c r="F329" s="524">
        <v>3493</v>
      </c>
      <c r="G329" s="524">
        <v>289</v>
      </c>
      <c r="H329" s="527">
        <v>142902</v>
      </c>
      <c r="I329" s="524">
        <v>23916</v>
      </c>
      <c r="J329" s="524">
        <v>55460</v>
      </c>
      <c r="K329" s="524">
        <v>63526</v>
      </c>
      <c r="L329" s="525">
        <v>0</v>
      </c>
    </row>
    <row r="330" spans="2:12" ht="15">
      <c r="B330" s="768" t="s">
        <v>285</v>
      </c>
      <c r="C330" s="522">
        <v>152940</v>
      </c>
      <c r="D330" s="524">
        <v>5022</v>
      </c>
      <c r="E330" s="524">
        <v>2012</v>
      </c>
      <c r="F330" s="524">
        <v>2745</v>
      </c>
      <c r="G330" s="524">
        <v>265</v>
      </c>
      <c r="H330" s="524">
        <v>147918</v>
      </c>
      <c r="I330" s="524">
        <v>24712</v>
      </c>
      <c r="J330" s="524">
        <v>54026</v>
      </c>
      <c r="K330" s="524">
        <v>69180</v>
      </c>
      <c r="L330" s="525">
        <v>0</v>
      </c>
    </row>
    <row r="331" spans="2:12" ht="15">
      <c r="B331" s="768" t="s">
        <v>286</v>
      </c>
      <c r="C331" s="522">
        <v>151190</v>
      </c>
      <c r="D331" s="524">
        <v>5689</v>
      </c>
      <c r="E331" s="524">
        <v>2531</v>
      </c>
      <c r="F331" s="524">
        <v>2797</v>
      </c>
      <c r="G331" s="524">
        <v>361</v>
      </c>
      <c r="H331" s="524">
        <v>145501</v>
      </c>
      <c r="I331" s="524">
        <v>23209</v>
      </c>
      <c r="J331" s="524">
        <v>47260</v>
      </c>
      <c r="K331" s="524">
        <v>75032</v>
      </c>
      <c r="L331" s="525">
        <v>0</v>
      </c>
    </row>
    <row r="332" spans="2:12" ht="15">
      <c r="B332" s="769"/>
      <c r="C332" s="527"/>
      <c r="D332" s="527"/>
      <c r="E332" s="527"/>
      <c r="F332" s="527"/>
      <c r="G332" s="527"/>
      <c r="H332" s="527"/>
      <c r="I332" s="527"/>
      <c r="J332" s="527"/>
      <c r="K332" s="527"/>
      <c r="L332" s="522"/>
    </row>
    <row r="333" spans="2:12" ht="12.75">
      <c r="B333" s="770">
        <v>2016</v>
      </c>
      <c r="C333" s="533">
        <v>1777840</v>
      </c>
      <c r="D333" s="533">
        <v>69735</v>
      </c>
      <c r="E333" s="533">
        <v>30697</v>
      </c>
      <c r="F333" s="533">
        <v>35318</v>
      </c>
      <c r="G333" s="533">
        <v>3720</v>
      </c>
      <c r="H333" s="533">
        <v>1708105</v>
      </c>
      <c r="I333" s="533">
        <v>275026</v>
      </c>
      <c r="J333" s="533">
        <v>586307</v>
      </c>
      <c r="K333" s="533">
        <v>846772</v>
      </c>
      <c r="L333" s="533">
        <v>0</v>
      </c>
    </row>
    <row r="334" spans="2:12" ht="12.75">
      <c r="B334" s="766"/>
      <c r="C334" s="535"/>
      <c r="D334" s="535"/>
      <c r="E334" s="535"/>
      <c r="F334" s="535"/>
      <c r="G334" s="535"/>
      <c r="H334" s="535"/>
      <c r="I334" s="535"/>
      <c r="J334" s="535"/>
      <c r="K334" s="535"/>
      <c r="L334" s="762"/>
    </row>
    <row r="335" spans="2:12" ht="12.75">
      <c r="B335" s="766"/>
      <c r="C335" s="1264" t="s">
        <v>299</v>
      </c>
      <c r="D335" s="1264"/>
      <c r="E335" s="1264"/>
      <c r="F335" s="1264"/>
      <c r="G335" s="1264"/>
      <c r="H335" s="1264"/>
      <c r="I335" s="1264"/>
      <c r="J335" s="1264"/>
      <c r="K335" s="1264"/>
      <c r="L335" s="1265"/>
    </row>
    <row r="336" spans="2:12" ht="12.75">
      <c r="B336" s="765"/>
      <c r="C336" s="535"/>
      <c r="D336" s="535"/>
      <c r="E336" s="535"/>
      <c r="F336" s="535"/>
      <c r="G336" s="535"/>
      <c r="H336" s="535"/>
      <c r="I336" s="535"/>
      <c r="J336" s="535"/>
      <c r="K336" s="535"/>
      <c r="L336" s="762"/>
    </row>
    <row r="337" spans="2:12" ht="12.75">
      <c r="B337" s="771" t="s">
        <v>275</v>
      </c>
      <c r="C337" s="522">
        <v>39898913</v>
      </c>
      <c r="D337" s="522">
        <v>313115</v>
      </c>
      <c r="E337" s="522">
        <v>68881</v>
      </c>
      <c r="F337" s="522">
        <v>210555</v>
      </c>
      <c r="G337" s="522">
        <v>33679</v>
      </c>
      <c r="H337" s="522">
        <v>39585798</v>
      </c>
      <c r="I337" s="522">
        <v>5138851</v>
      </c>
      <c r="J337" s="522">
        <v>11844834</v>
      </c>
      <c r="K337" s="522">
        <v>22602113</v>
      </c>
      <c r="L337" s="522">
        <v>0</v>
      </c>
    </row>
    <row r="338" spans="2:12" ht="12.75">
      <c r="B338" s="771" t="s">
        <v>276</v>
      </c>
      <c r="C338" s="522">
        <v>39611988</v>
      </c>
      <c r="D338" s="522">
        <v>304583</v>
      </c>
      <c r="E338" s="522">
        <v>98776</v>
      </c>
      <c r="F338" s="522">
        <v>150320</v>
      </c>
      <c r="G338" s="522">
        <v>55487</v>
      </c>
      <c r="H338" s="522">
        <v>39307405</v>
      </c>
      <c r="I338" s="522">
        <v>5605218</v>
      </c>
      <c r="J338" s="522">
        <v>11607490</v>
      </c>
      <c r="K338" s="522">
        <v>22094697</v>
      </c>
      <c r="L338" s="522">
        <v>0</v>
      </c>
    </row>
    <row r="339" spans="2:12" ht="12.75">
      <c r="B339" s="771" t="s">
        <v>277</v>
      </c>
      <c r="C339" s="522">
        <v>45046964</v>
      </c>
      <c r="D339" s="524">
        <v>350019</v>
      </c>
      <c r="E339" s="524">
        <v>118521</v>
      </c>
      <c r="F339" s="524">
        <v>170190</v>
      </c>
      <c r="G339" s="525">
        <v>61308</v>
      </c>
      <c r="H339" s="522">
        <v>44696945</v>
      </c>
      <c r="I339" s="524">
        <v>5918449</v>
      </c>
      <c r="J339" s="524">
        <v>12691443</v>
      </c>
      <c r="K339" s="524">
        <v>26087053</v>
      </c>
      <c r="L339" s="525">
        <v>0</v>
      </c>
    </row>
    <row r="340" spans="2:12" ht="12.75">
      <c r="B340" s="771" t="s">
        <v>278</v>
      </c>
      <c r="C340" s="522">
        <v>43405300</v>
      </c>
      <c r="D340" s="522">
        <v>324789</v>
      </c>
      <c r="E340" s="527">
        <v>127365</v>
      </c>
      <c r="F340" s="527">
        <v>158770</v>
      </c>
      <c r="G340" s="522">
        <v>38654</v>
      </c>
      <c r="H340" s="522">
        <v>43080511</v>
      </c>
      <c r="I340" s="522">
        <v>5958800</v>
      </c>
      <c r="J340" s="522">
        <v>13191981</v>
      </c>
      <c r="K340" s="522">
        <v>23929730</v>
      </c>
      <c r="L340" s="522">
        <v>0</v>
      </c>
    </row>
    <row r="341" spans="2:12" ht="12.75">
      <c r="B341" s="771" t="s">
        <v>279</v>
      </c>
      <c r="C341" s="522">
        <v>40066109</v>
      </c>
      <c r="D341" s="581">
        <v>267043</v>
      </c>
      <c r="E341" s="581">
        <v>71557</v>
      </c>
      <c r="F341" s="581">
        <v>155358</v>
      </c>
      <c r="G341" s="581">
        <v>40128</v>
      </c>
      <c r="H341" s="581">
        <v>39799066</v>
      </c>
      <c r="I341" s="581">
        <v>5095616</v>
      </c>
      <c r="J341" s="581">
        <v>10833621</v>
      </c>
      <c r="K341" s="581">
        <v>23869829</v>
      </c>
      <c r="L341" s="522">
        <v>0</v>
      </c>
    </row>
    <row r="342" spans="2:12" ht="12.75">
      <c r="B342" s="771" t="s">
        <v>280</v>
      </c>
      <c r="C342" s="522">
        <v>44171663</v>
      </c>
      <c r="D342" s="522">
        <v>300561</v>
      </c>
      <c r="E342" s="527">
        <v>96457</v>
      </c>
      <c r="F342" s="527">
        <v>177995</v>
      </c>
      <c r="G342" s="522">
        <v>26109</v>
      </c>
      <c r="H342" s="522">
        <v>43871102</v>
      </c>
      <c r="I342" s="522">
        <v>6239186</v>
      </c>
      <c r="J342" s="522">
        <v>12629401</v>
      </c>
      <c r="K342" s="522">
        <v>25002515</v>
      </c>
      <c r="L342" s="522">
        <v>0</v>
      </c>
    </row>
    <row r="343" spans="2:12" ht="12.75">
      <c r="B343" s="771" t="s">
        <v>281</v>
      </c>
      <c r="C343" s="522">
        <v>37823559</v>
      </c>
      <c r="D343" s="524">
        <v>244181</v>
      </c>
      <c r="E343" s="524">
        <v>77643</v>
      </c>
      <c r="F343" s="524">
        <v>139384</v>
      </c>
      <c r="G343" s="525">
        <v>27154</v>
      </c>
      <c r="H343" s="522">
        <v>37579378</v>
      </c>
      <c r="I343" s="524">
        <v>5730028</v>
      </c>
      <c r="J343" s="524">
        <v>13131489</v>
      </c>
      <c r="K343" s="524">
        <v>18717861</v>
      </c>
      <c r="L343" s="525">
        <v>0</v>
      </c>
    </row>
    <row r="344" spans="2:12" ht="12.75">
      <c r="B344" s="771" t="s">
        <v>282</v>
      </c>
      <c r="C344" s="522">
        <v>41507783</v>
      </c>
      <c r="D344" s="524">
        <v>278874</v>
      </c>
      <c r="E344" s="524">
        <v>89984</v>
      </c>
      <c r="F344" s="524">
        <v>168349</v>
      </c>
      <c r="G344" s="525">
        <v>20541</v>
      </c>
      <c r="H344" s="522">
        <v>41228909</v>
      </c>
      <c r="I344" s="524">
        <v>5840566</v>
      </c>
      <c r="J344" s="524">
        <v>13485944</v>
      </c>
      <c r="K344" s="524">
        <v>21902399</v>
      </c>
      <c r="L344" s="525">
        <v>0</v>
      </c>
    </row>
    <row r="345" spans="2:12" ht="12.75">
      <c r="B345" s="771" t="s">
        <v>283</v>
      </c>
      <c r="C345" s="522">
        <v>42187834</v>
      </c>
      <c r="D345" s="524">
        <v>320400</v>
      </c>
      <c r="E345" s="524">
        <v>95753</v>
      </c>
      <c r="F345" s="524">
        <v>173149</v>
      </c>
      <c r="G345" s="525">
        <v>51498</v>
      </c>
      <c r="H345" s="522">
        <v>41867434</v>
      </c>
      <c r="I345" s="524">
        <v>6004779</v>
      </c>
      <c r="J345" s="524">
        <v>13946694</v>
      </c>
      <c r="K345" s="524">
        <v>21915961</v>
      </c>
      <c r="L345" s="525">
        <v>0</v>
      </c>
    </row>
    <row r="346" spans="2:12" ht="12.75">
      <c r="B346" s="771" t="s">
        <v>284</v>
      </c>
      <c r="C346" s="522">
        <v>41135593</v>
      </c>
      <c r="D346" s="524">
        <v>332793</v>
      </c>
      <c r="E346" s="524">
        <v>92311</v>
      </c>
      <c r="F346" s="524">
        <v>200231</v>
      </c>
      <c r="G346" s="524">
        <v>40251</v>
      </c>
      <c r="H346" s="527">
        <v>40802800</v>
      </c>
      <c r="I346" s="524">
        <v>6083275</v>
      </c>
      <c r="J346" s="524">
        <v>14568278</v>
      </c>
      <c r="K346" s="524">
        <v>20151247</v>
      </c>
      <c r="L346" s="525">
        <v>0</v>
      </c>
    </row>
    <row r="347" spans="2:12" ht="12.75">
      <c r="B347" s="771" t="s">
        <v>285</v>
      </c>
      <c r="C347" s="522">
        <v>43127556</v>
      </c>
      <c r="D347" s="524">
        <v>275557</v>
      </c>
      <c r="E347" s="524">
        <v>72818</v>
      </c>
      <c r="F347" s="524">
        <v>163253</v>
      </c>
      <c r="G347" s="524">
        <v>39486</v>
      </c>
      <c r="H347" s="524">
        <v>42851999</v>
      </c>
      <c r="I347" s="524">
        <v>6349843</v>
      </c>
      <c r="J347" s="524">
        <v>14455421</v>
      </c>
      <c r="K347" s="524">
        <v>22046735</v>
      </c>
      <c r="L347" s="525">
        <v>0</v>
      </c>
    </row>
    <row r="348" spans="2:12" ht="12.75">
      <c r="B348" s="771" t="s">
        <v>286</v>
      </c>
      <c r="C348" s="522">
        <v>42944809</v>
      </c>
      <c r="D348" s="524">
        <v>283400</v>
      </c>
      <c r="E348" s="524">
        <v>82485</v>
      </c>
      <c r="F348" s="524">
        <v>159001</v>
      </c>
      <c r="G348" s="524">
        <v>41914</v>
      </c>
      <c r="H348" s="524">
        <v>42661409</v>
      </c>
      <c r="I348" s="524">
        <v>6025033</v>
      </c>
      <c r="J348" s="524">
        <v>12423933</v>
      </c>
      <c r="K348" s="524">
        <v>24212443</v>
      </c>
      <c r="L348" s="525"/>
    </row>
    <row r="349" spans="2:12" ht="12.75">
      <c r="B349" s="766"/>
      <c r="C349" s="527"/>
      <c r="D349" s="527"/>
      <c r="E349" s="527"/>
      <c r="F349" s="527"/>
      <c r="G349" s="527"/>
      <c r="H349" s="527"/>
      <c r="I349" s="527"/>
      <c r="J349" s="527"/>
      <c r="K349" s="527"/>
      <c r="L349" s="522"/>
    </row>
    <row r="350" spans="2:12" ht="12.75">
      <c r="B350" s="770">
        <v>2016</v>
      </c>
      <c r="C350" s="533">
        <v>500928071</v>
      </c>
      <c r="D350" s="533">
        <v>3595315</v>
      </c>
      <c r="E350" s="533">
        <v>1092551</v>
      </c>
      <c r="F350" s="533">
        <v>2026555</v>
      </c>
      <c r="G350" s="533">
        <v>476209</v>
      </c>
      <c r="H350" s="533">
        <v>497332756</v>
      </c>
      <c r="I350" s="533">
        <v>69989644</v>
      </c>
      <c r="J350" s="533">
        <v>154810529</v>
      </c>
      <c r="K350" s="533">
        <v>272532583</v>
      </c>
      <c r="L350" s="533">
        <v>0</v>
      </c>
    </row>
    <row r="351" spans="2:12" ht="12.75">
      <c r="B351" s="772"/>
      <c r="C351" s="540"/>
      <c r="D351" s="540"/>
      <c r="E351" s="540"/>
      <c r="F351" s="540"/>
      <c r="G351" s="540"/>
      <c r="H351" s="540"/>
      <c r="I351" s="540"/>
      <c r="J351" s="540"/>
      <c r="K351" s="540"/>
      <c r="L351" s="763"/>
    </row>
    <row r="352" spans="2:12" ht="12.75" customHeight="1">
      <c r="B352" s="1266" t="s">
        <v>263</v>
      </c>
      <c r="C352" s="1268" t="s">
        <v>22</v>
      </c>
      <c r="D352" s="1268" t="s">
        <v>264</v>
      </c>
      <c r="E352" s="1270" t="s">
        <v>265</v>
      </c>
      <c r="F352" s="1271"/>
      <c r="G352" s="1272"/>
      <c r="H352" s="1273" t="s">
        <v>266</v>
      </c>
      <c r="I352" s="1275" t="s">
        <v>267</v>
      </c>
      <c r="J352" s="1276"/>
      <c r="K352" s="1276"/>
      <c r="L352" s="1277"/>
    </row>
    <row r="353" spans="2:12" ht="11.25" customHeight="1">
      <c r="B353" s="1267"/>
      <c r="C353" s="1269"/>
      <c r="D353" s="1269"/>
      <c r="E353" s="1278" t="s">
        <v>304</v>
      </c>
      <c r="F353" s="1281" t="s">
        <v>305</v>
      </c>
      <c r="G353" s="1281" t="s">
        <v>306</v>
      </c>
      <c r="H353" s="1274"/>
      <c r="I353" s="1283" t="s">
        <v>271</v>
      </c>
      <c r="J353" s="1283" t="s">
        <v>24</v>
      </c>
      <c r="K353" s="1268" t="s">
        <v>272</v>
      </c>
      <c r="L353" s="1283" t="s">
        <v>273</v>
      </c>
    </row>
    <row r="354" spans="2:12" ht="11.25" customHeight="1">
      <c r="B354" s="1267"/>
      <c r="C354" s="1269"/>
      <c r="D354" s="1269"/>
      <c r="E354" s="1279"/>
      <c r="F354" s="1286"/>
      <c r="G354" s="1286"/>
      <c r="H354" s="1274"/>
      <c r="I354" s="1284"/>
      <c r="J354" s="1284"/>
      <c r="K354" s="1285"/>
      <c r="L354" s="1284"/>
    </row>
    <row r="355" spans="2:12" ht="12.75">
      <c r="B355" s="463">
        <v>0</v>
      </c>
      <c r="C355" s="542">
        <v>1</v>
      </c>
      <c r="D355" s="542">
        <v>2</v>
      </c>
      <c r="E355" s="543">
        <v>3</v>
      </c>
      <c r="F355" s="543">
        <v>4</v>
      </c>
      <c r="G355" s="542">
        <v>5</v>
      </c>
      <c r="H355" s="542">
        <v>6</v>
      </c>
      <c r="I355" s="542">
        <v>7</v>
      </c>
      <c r="J355" s="542">
        <v>8</v>
      </c>
      <c r="K355" s="542">
        <v>9</v>
      </c>
      <c r="L355" s="542">
        <v>10</v>
      </c>
    </row>
    <row r="356" spans="2:12" ht="12.75">
      <c r="B356" s="765"/>
      <c r="C356" s="535"/>
      <c r="D356" s="535"/>
      <c r="E356" s="535"/>
      <c r="F356" s="535"/>
      <c r="G356" s="535"/>
      <c r="H356" s="535"/>
      <c r="I356" s="535"/>
      <c r="J356" s="535"/>
      <c r="K356" s="535"/>
      <c r="L356" s="762"/>
    </row>
    <row r="357" spans="2:12" ht="12.75">
      <c r="B357" s="766"/>
      <c r="C357" s="1264" t="s">
        <v>300</v>
      </c>
      <c r="D357" s="1264"/>
      <c r="E357" s="1264"/>
      <c r="F357" s="1264"/>
      <c r="G357" s="1264"/>
      <c r="H357" s="1264"/>
      <c r="I357" s="1264"/>
      <c r="J357" s="1264"/>
      <c r="K357" s="1264"/>
      <c r="L357" s="1265"/>
    </row>
    <row r="358" spans="2:12" ht="12.75">
      <c r="B358" s="766"/>
      <c r="C358" s="545"/>
      <c r="D358" s="545"/>
      <c r="E358" s="545"/>
      <c r="F358" s="545"/>
      <c r="G358" s="545"/>
      <c r="H358" s="545"/>
      <c r="I358" s="545"/>
      <c r="J358" s="545"/>
      <c r="K358" s="545"/>
      <c r="L358" s="764"/>
    </row>
    <row r="359" spans="2:12" ht="12.75">
      <c r="B359" s="771" t="s">
        <v>275</v>
      </c>
      <c r="C359" s="522">
        <v>78241890</v>
      </c>
      <c r="D359" s="522">
        <v>540000</v>
      </c>
      <c r="E359" s="522">
        <v>118035</v>
      </c>
      <c r="F359" s="522">
        <v>361536</v>
      </c>
      <c r="G359" s="522">
        <v>60429</v>
      </c>
      <c r="H359" s="522">
        <v>77701890</v>
      </c>
      <c r="I359" s="522">
        <v>10198852</v>
      </c>
      <c r="J359" s="522">
        <v>24558913</v>
      </c>
      <c r="K359" s="522">
        <v>42944125</v>
      </c>
      <c r="L359" s="522">
        <v>0</v>
      </c>
    </row>
    <row r="360" spans="2:12" ht="12.75">
      <c r="B360" s="771" t="s">
        <v>276</v>
      </c>
      <c r="C360" s="522">
        <v>77709647</v>
      </c>
      <c r="D360" s="522">
        <v>524883</v>
      </c>
      <c r="E360" s="522">
        <v>168214</v>
      </c>
      <c r="F360" s="522">
        <v>262673</v>
      </c>
      <c r="G360" s="522">
        <v>93996</v>
      </c>
      <c r="H360" s="522">
        <v>77184764</v>
      </c>
      <c r="I360" s="522">
        <v>11139426</v>
      </c>
      <c r="J360" s="522">
        <v>23955887</v>
      </c>
      <c r="K360" s="522">
        <v>42089451</v>
      </c>
      <c r="L360" s="522">
        <v>0</v>
      </c>
    </row>
    <row r="361" spans="2:12" ht="12.75">
      <c r="B361" s="771" t="s">
        <v>277</v>
      </c>
      <c r="C361" s="522">
        <v>88357592</v>
      </c>
      <c r="D361" s="524">
        <v>597042</v>
      </c>
      <c r="E361" s="524">
        <v>201390</v>
      </c>
      <c r="F361" s="524">
        <v>290871</v>
      </c>
      <c r="G361" s="525">
        <v>104781</v>
      </c>
      <c r="H361" s="522">
        <v>87760550</v>
      </c>
      <c r="I361" s="524">
        <v>11758757</v>
      </c>
      <c r="J361" s="524">
        <v>26285016</v>
      </c>
      <c r="K361" s="524">
        <v>49716777</v>
      </c>
      <c r="L361" s="525">
        <v>0</v>
      </c>
    </row>
    <row r="362" spans="2:12" ht="12.75">
      <c r="B362" s="771" t="s">
        <v>278</v>
      </c>
      <c r="C362" s="522">
        <v>86465980</v>
      </c>
      <c r="D362" s="522">
        <v>553218</v>
      </c>
      <c r="E362" s="527">
        <v>215047</v>
      </c>
      <c r="F362" s="527">
        <v>272438</v>
      </c>
      <c r="G362" s="527">
        <v>65733</v>
      </c>
      <c r="H362" s="522">
        <v>85912762</v>
      </c>
      <c r="I362" s="527">
        <v>11845785</v>
      </c>
      <c r="J362" s="527">
        <v>26991671</v>
      </c>
      <c r="K362" s="527">
        <v>47075306</v>
      </c>
      <c r="L362" s="527">
        <v>0</v>
      </c>
    </row>
    <row r="363" spans="2:12" ht="12.75">
      <c r="B363" s="771" t="s">
        <v>279</v>
      </c>
      <c r="C363" s="522">
        <v>80176137</v>
      </c>
      <c r="D363" s="581">
        <v>456044</v>
      </c>
      <c r="E363" s="581">
        <v>121700</v>
      </c>
      <c r="F363" s="581">
        <v>266022</v>
      </c>
      <c r="G363" s="581">
        <v>68322</v>
      </c>
      <c r="H363" s="581">
        <v>79720093</v>
      </c>
      <c r="I363" s="583">
        <v>10133426</v>
      </c>
      <c r="J363" s="581">
        <v>22797414</v>
      </c>
      <c r="K363" s="581">
        <v>46789253</v>
      </c>
      <c r="L363" s="582">
        <v>0</v>
      </c>
    </row>
    <row r="364" spans="2:12" ht="12.75">
      <c r="B364" s="771" t="s">
        <v>280</v>
      </c>
      <c r="C364" s="522">
        <v>87621897</v>
      </c>
      <c r="D364" s="522">
        <v>512070</v>
      </c>
      <c r="E364" s="527">
        <v>163419</v>
      </c>
      <c r="F364" s="527">
        <v>304062</v>
      </c>
      <c r="G364" s="527">
        <v>44589</v>
      </c>
      <c r="H364" s="522">
        <v>87109827</v>
      </c>
      <c r="I364" s="527">
        <v>12373999</v>
      </c>
      <c r="J364" s="527">
        <v>25875431</v>
      </c>
      <c r="K364" s="527">
        <v>48860397</v>
      </c>
      <c r="L364" s="527">
        <v>0</v>
      </c>
    </row>
    <row r="365" spans="2:12" ht="12.75">
      <c r="B365" s="771" t="s">
        <v>281</v>
      </c>
      <c r="C365" s="522">
        <v>75677520</v>
      </c>
      <c r="D365" s="524">
        <v>416621</v>
      </c>
      <c r="E365" s="524">
        <v>131815</v>
      </c>
      <c r="F365" s="524">
        <v>238411</v>
      </c>
      <c r="G365" s="525">
        <v>46395</v>
      </c>
      <c r="H365" s="522">
        <v>75260899</v>
      </c>
      <c r="I365" s="524">
        <v>11445363</v>
      </c>
      <c r="J365" s="524">
        <v>27221895</v>
      </c>
      <c r="K365" s="524">
        <v>36593641</v>
      </c>
      <c r="L365" s="525">
        <v>0</v>
      </c>
    </row>
    <row r="366" spans="2:12" ht="12.75">
      <c r="B366" s="771" t="s">
        <v>282</v>
      </c>
      <c r="C366" s="522">
        <v>82952267</v>
      </c>
      <c r="D366" s="524">
        <v>478447</v>
      </c>
      <c r="E366" s="524">
        <v>152995</v>
      </c>
      <c r="F366" s="524">
        <v>290580</v>
      </c>
      <c r="G366" s="525">
        <v>34872</v>
      </c>
      <c r="H366" s="522">
        <v>82473820</v>
      </c>
      <c r="I366" s="524">
        <v>11638969</v>
      </c>
      <c r="J366" s="524">
        <v>27881224</v>
      </c>
      <c r="K366" s="524">
        <v>42953627</v>
      </c>
      <c r="L366" s="525">
        <v>0</v>
      </c>
    </row>
    <row r="367" spans="2:12" ht="12.75">
      <c r="B367" s="771" t="s">
        <v>283</v>
      </c>
      <c r="C367" s="522">
        <v>84444658</v>
      </c>
      <c r="D367" s="522">
        <v>548342</v>
      </c>
      <c r="E367" s="527">
        <v>163682</v>
      </c>
      <c r="F367" s="527">
        <v>297549</v>
      </c>
      <c r="G367" s="527">
        <v>87111</v>
      </c>
      <c r="H367" s="522">
        <v>83896316</v>
      </c>
      <c r="I367" s="527">
        <v>11998215</v>
      </c>
      <c r="J367" s="527">
        <v>28909679</v>
      </c>
      <c r="K367" s="527">
        <v>42988422</v>
      </c>
      <c r="L367" s="527"/>
    </row>
    <row r="368" spans="2:12" ht="12.75">
      <c r="B368" s="771" t="s">
        <v>284</v>
      </c>
      <c r="C368" s="522">
        <v>82412425</v>
      </c>
      <c r="D368" s="524">
        <v>570841</v>
      </c>
      <c r="E368" s="524">
        <v>158412</v>
      </c>
      <c r="F368" s="524">
        <v>343764</v>
      </c>
      <c r="G368" s="524">
        <v>68665</v>
      </c>
      <c r="H368" s="527">
        <v>81841584</v>
      </c>
      <c r="I368" s="524">
        <v>12173331</v>
      </c>
      <c r="J368" s="524">
        <v>30039315</v>
      </c>
      <c r="K368" s="524">
        <v>39628938</v>
      </c>
      <c r="L368" s="525"/>
    </row>
    <row r="369" spans="2:16" ht="12.75">
      <c r="B369" s="771" t="s">
        <v>285</v>
      </c>
      <c r="C369" s="522">
        <v>86227455</v>
      </c>
      <c r="D369" s="524">
        <v>469362</v>
      </c>
      <c r="E369" s="524">
        <v>124232</v>
      </c>
      <c r="F369" s="524">
        <v>277925</v>
      </c>
      <c r="G369" s="525">
        <v>67205</v>
      </c>
      <c r="H369" s="547">
        <v>85758093</v>
      </c>
      <c r="I369" s="524">
        <v>12691432</v>
      </c>
      <c r="J369" s="524">
        <v>29769844</v>
      </c>
      <c r="K369" s="524">
        <v>43296817</v>
      </c>
      <c r="L369" s="525"/>
    </row>
    <row r="370" spans="2:16" ht="12.75">
      <c r="B370" s="771" t="s">
        <v>286</v>
      </c>
      <c r="C370" s="522">
        <v>85505479</v>
      </c>
      <c r="D370" s="524">
        <v>488984</v>
      </c>
      <c r="E370" s="524">
        <v>146305</v>
      </c>
      <c r="F370" s="524">
        <v>270173</v>
      </c>
      <c r="G370" s="525">
        <v>72506</v>
      </c>
      <c r="H370" s="547">
        <v>85016495</v>
      </c>
      <c r="I370" s="524">
        <v>11957087</v>
      </c>
      <c r="J370" s="524">
        <v>25826194</v>
      </c>
      <c r="K370" s="524">
        <v>47233214</v>
      </c>
      <c r="L370" s="525"/>
      <c r="P370" s="786"/>
    </row>
    <row r="371" spans="2:16" ht="12.75">
      <c r="B371" s="771"/>
      <c r="C371" s="548"/>
      <c r="D371" s="485"/>
      <c r="E371" s="549"/>
      <c r="F371" s="549"/>
      <c r="G371" s="549"/>
      <c r="H371" s="485"/>
      <c r="I371" s="549"/>
      <c r="J371" s="549"/>
      <c r="K371" s="549"/>
      <c r="L371" s="549"/>
    </row>
    <row r="372" spans="2:16" ht="12.75">
      <c r="B372" s="770">
        <v>2016</v>
      </c>
      <c r="C372" s="551">
        <v>995792947</v>
      </c>
      <c r="D372" s="551">
        <v>6155854</v>
      </c>
      <c r="E372" s="551">
        <v>1865246</v>
      </c>
      <c r="F372" s="551">
        <v>3476004</v>
      </c>
      <c r="G372" s="551">
        <v>814604</v>
      </c>
      <c r="H372" s="551">
        <v>989637093</v>
      </c>
      <c r="I372" s="551">
        <v>139354642</v>
      </c>
      <c r="J372" s="551">
        <v>320112483</v>
      </c>
      <c r="K372" s="551">
        <v>530169968</v>
      </c>
      <c r="L372" s="551">
        <v>0</v>
      </c>
    </row>
    <row r="375" spans="2:16" ht="20.25" thickBot="1">
      <c r="B375" s="579"/>
      <c r="C375" s="579"/>
      <c r="D375" s="579"/>
      <c r="E375" s="579"/>
      <c r="F375" s="580" t="s">
        <v>301</v>
      </c>
      <c r="G375" s="579"/>
      <c r="H375" s="579"/>
      <c r="I375" s="579"/>
      <c r="J375" s="579"/>
      <c r="K375" s="579"/>
      <c r="L375" s="579"/>
    </row>
    <row r="376" spans="2:16" ht="15.75">
      <c r="B376" s="559" t="s">
        <v>275</v>
      </c>
      <c r="C376" s="584">
        <f t="shared" ref="C376:K387" si="9">C359/C320</f>
        <v>564.89892134636762</v>
      </c>
      <c r="D376" s="584">
        <f t="shared" si="9"/>
        <v>87.919244545750573</v>
      </c>
      <c r="E376" s="584">
        <f t="shared" si="9"/>
        <v>59.22478675363773</v>
      </c>
      <c r="F376" s="584">
        <f t="shared" si="9"/>
        <v>93.083419155509787</v>
      </c>
      <c r="G376" s="584">
        <f t="shared" si="9"/>
        <v>228.03396226415094</v>
      </c>
      <c r="H376" s="584">
        <f t="shared" si="9"/>
        <v>587.03189689039311</v>
      </c>
      <c r="I376" s="584">
        <f t="shared" si="9"/>
        <v>504.39426310583582</v>
      </c>
      <c r="J376" s="584">
        <f t="shared" si="9"/>
        <v>552.44433696996964</v>
      </c>
      <c r="K376" s="584">
        <f t="shared" si="9"/>
        <v>634.43284728685603</v>
      </c>
      <c r="L376" s="561"/>
    </row>
    <row r="377" spans="2:16" ht="15.75">
      <c r="B377" s="555" t="s">
        <v>276</v>
      </c>
      <c r="C377" s="585">
        <f t="shared" si="9"/>
        <v>560.95492705603795</v>
      </c>
      <c r="D377" s="585">
        <f t="shared" si="9"/>
        <v>85.723174914257712</v>
      </c>
      <c r="E377" s="585">
        <f t="shared" si="9"/>
        <v>60.226996061582525</v>
      </c>
      <c r="F377" s="585">
        <f t="shared" si="9"/>
        <v>92.036790469516461</v>
      </c>
      <c r="G377" s="585">
        <f t="shared" si="9"/>
        <v>197.47058823529412</v>
      </c>
      <c r="H377" s="585">
        <f t="shared" si="9"/>
        <v>582.93127303486199</v>
      </c>
      <c r="I377" s="585">
        <f t="shared" si="9"/>
        <v>508.90520352688566</v>
      </c>
      <c r="J377" s="585">
        <f t="shared" si="9"/>
        <v>555.61478337508117</v>
      </c>
      <c r="K377" s="585">
        <f t="shared" si="9"/>
        <v>624.44477248787143</v>
      </c>
      <c r="L377" s="563"/>
    </row>
    <row r="378" spans="2:16" ht="15.75">
      <c r="B378" s="555" t="s">
        <v>277</v>
      </c>
      <c r="C378" s="585">
        <f t="shared" si="9"/>
        <v>563.2535985210684</v>
      </c>
      <c r="D378" s="585">
        <f t="shared" si="9"/>
        <v>85.487113402061851</v>
      </c>
      <c r="E378" s="585">
        <f t="shared" si="9"/>
        <v>58.868751826951183</v>
      </c>
      <c r="F378" s="585">
        <f t="shared" si="9"/>
        <v>95.398819285011484</v>
      </c>
      <c r="G378" s="585">
        <f t="shared" si="9"/>
        <v>203.85408560311285</v>
      </c>
      <c r="H378" s="585">
        <f t="shared" si="9"/>
        <v>585.51532498031838</v>
      </c>
      <c r="I378" s="585">
        <f t="shared" si="9"/>
        <v>506.93037592688393</v>
      </c>
      <c r="J378" s="585">
        <f t="shared" si="9"/>
        <v>552.57769929364281</v>
      </c>
      <c r="K378" s="585">
        <f t="shared" si="9"/>
        <v>628.35591870781832</v>
      </c>
      <c r="L378" s="563"/>
    </row>
    <row r="379" spans="2:16" ht="15.75">
      <c r="B379" s="555" t="s">
        <v>278</v>
      </c>
      <c r="C379" s="585">
        <f t="shared" si="9"/>
        <v>559.94391881828017</v>
      </c>
      <c r="D379" s="585">
        <f t="shared" si="9"/>
        <v>84.62872877466728</v>
      </c>
      <c r="E379" s="585">
        <f t="shared" si="9"/>
        <v>60.254132810311013</v>
      </c>
      <c r="F379" s="585">
        <f t="shared" si="9"/>
        <v>101.76989166977961</v>
      </c>
      <c r="G379" s="585">
        <f t="shared" si="9"/>
        <v>225.88659793814432</v>
      </c>
      <c r="H379" s="585">
        <f t="shared" si="9"/>
        <v>580.95482885002912</v>
      </c>
      <c r="I379" s="585">
        <f t="shared" si="9"/>
        <v>508.18468468468467</v>
      </c>
      <c r="J379" s="585">
        <f t="shared" si="9"/>
        <v>543.64984189006827</v>
      </c>
      <c r="K379" s="585">
        <f t="shared" si="9"/>
        <v>628.31581757270794</v>
      </c>
      <c r="L379" s="563"/>
    </row>
    <row r="380" spans="2:16" ht="15.75">
      <c r="B380" s="555" t="s">
        <v>279</v>
      </c>
      <c r="C380" s="585">
        <f t="shared" si="9"/>
        <v>574.36877283473029</v>
      </c>
      <c r="D380" s="585">
        <f t="shared" si="9"/>
        <v>92.918500407497959</v>
      </c>
      <c r="E380" s="585">
        <f t="shared" si="9"/>
        <v>59.921221073362872</v>
      </c>
      <c r="F380" s="585">
        <f t="shared" si="9"/>
        <v>102.83030537301894</v>
      </c>
      <c r="G380" s="585">
        <f t="shared" si="9"/>
        <v>235.59310344827585</v>
      </c>
      <c r="H380" s="585">
        <f t="shared" si="9"/>
        <v>591.91349252312853</v>
      </c>
      <c r="I380" s="585">
        <f t="shared" si="9"/>
        <v>504.20071648920293</v>
      </c>
      <c r="J380" s="585">
        <f t="shared" si="9"/>
        <v>549.32204043276067</v>
      </c>
      <c r="K380" s="585">
        <f t="shared" si="9"/>
        <v>640.22074901139797</v>
      </c>
      <c r="L380" s="563"/>
    </row>
    <row r="381" spans="2:16" ht="15.75">
      <c r="B381" s="555" t="s">
        <v>280</v>
      </c>
      <c r="C381" s="585">
        <f t="shared" si="9"/>
        <v>558.57444204325952</v>
      </c>
      <c r="D381" s="585">
        <f t="shared" si="9"/>
        <v>89.491436560643137</v>
      </c>
      <c r="E381" s="585">
        <f t="shared" si="9"/>
        <v>62.805149884704072</v>
      </c>
      <c r="F381" s="585">
        <f t="shared" si="9"/>
        <v>104.27366255144032</v>
      </c>
      <c r="G381" s="585">
        <f t="shared" si="9"/>
        <v>218.5735294117647</v>
      </c>
      <c r="H381" s="585">
        <f t="shared" si="9"/>
        <v>576.33283932647453</v>
      </c>
      <c r="I381" s="585">
        <f t="shared" si="9"/>
        <v>492.32111880321474</v>
      </c>
      <c r="J381" s="585">
        <f t="shared" si="9"/>
        <v>544.53956395471187</v>
      </c>
      <c r="K381" s="585">
        <f t="shared" si="9"/>
        <v>622.48094734562312</v>
      </c>
      <c r="L381" s="563"/>
    </row>
    <row r="382" spans="2:16" ht="15.75">
      <c r="B382" s="555" t="s">
        <v>281</v>
      </c>
      <c r="C382" s="585">
        <f t="shared" si="9"/>
        <v>554.17859078193885</v>
      </c>
      <c r="D382" s="585">
        <f t="shared" si="9"/>
        <v>88.229775518847944</v>
      </c>
      <c r="E382" s="585">
        <f t="shared" si="9"/>
        <v>61.42357875116496</v>
      </c>
      <c r="F382" s="585">
        <f t="shared" si="9"/>
        <v>101.19312393887945</v>
      </c>
      <c r="G382" s="585">
        <f t="shared" si="9"/>
        <v>210.88636363636363</v>
      </c>
      <c r="H382" s="585">
        <f t="shared" si="9"/>
        <v>570.86758548499654</v>
      </c>
      <c r="I382" s="585">
        <f t="shared" si="9"/>
        <v>510.24755918148992</v>
      </c>
      <c r="J382" s="585">
        <f t="shared" si="9"/>
        <v>544.00269784172667</v>
      </c>
      <c r="K382" s="585">
        <f t="shared" si="9"/>
        <v>616.41777141413286</v>
      </c>
      <c r="L382" s="563"/>
    </row>
    <row r="383" spans="2:16" ht="15.75">
      <c r="B383" s="555" t="s">
        <v>282</v>
      </c>
      <c r="C383" s="585">
        <f t="shared" si="9"/>
        <v>554.04933876569601</v>
      </c>
      <c r="D383" s="585">
        <f t="shared" si="9"/>
        <v>87.659765481861484</v>
      </c>
      <c r="E383" s="585">
        <f t="shared" si="9"/>
        <v>62.728577285772857</v>
      </c>
      <c r="F383" s="585">
        <f t="shared" si="9"/>
        <v>101.28267689090275</v>
      </c>
      <c r="G383" s="585">
        <f t="shared" si="9"/>
        <v>232.48</v>
      </c>
      <c r="H383" s="585">
        <f t="shared" si="9"/>
        <v>571.69469437551118</v>
      </c>
      <c r="I383" s="585">
        <f t="shared" si="9"/>
        <v>504.02602632946474</v>
      </c>
      <c r="J383" s="585">
        <f t="shared" si="9"/>
        <v>537.29330147228859</v>
      </c>
      <c r="K383" s="585">
        <f t="shared" si="9"/>
        <v>620.01828863419848</v>
      </c>
      <c r="L383" s="563"/>
    </row>
    <row r="384" spans="2:16" ht="15.75">
      <c r="B384" s="555" t="s">
        <v>283</v>
      </c>
      <c r="C384" s="585">
        <f t="shared" si="9"/>
        <v>550.49027699007161</v>
      </c>
      <c r="D384" s="585">
        <f t="shared" si="9"/>
        <v>90.187828947368416</v>
      </c>
      <c r="E384" s="585">
        <f t="shared" si="9"/>
        <v>63.100231303006936</v>
      </c>
      <c r="F384" s="585">
        <f t="shared" si="9"/>
        <v>96.263021675833059</v>
      </c>
      <c r="G384" s="585">
        <f t="shared" si="9"/>
        <v>220.53417721518989</v>
      </c>
      <c r="H384" s="585">
        <f t="shared" si="9"/>
        <v>569.48741167127116</v>
      </c>
      <c r="I384" s="585">
        <f t="shared" si="9"/>
        <v>503.72454763004322</v>
      </c>
      <c r="J384" s="585">
        <f t="shared" si="9"/>
        <v>537.13498197762999</v>
      </c>
      <c r="K384" s="585">
        <f t="shared" si="9"/>
        <v>616.95832256953418</v>
      </c>
      <c r="L384" s="563"/>
    </row>
    <row r="385" spans="2:12" ht="15.75">
      <c r="B385" s="555" t="s">
        <v>284</v>
      </c>
      <c r="C385" s="585">
        <f t="shared" si="9"/>
        <v>552.17705192629819</v>
      </c>
      <c r="D385" s="585">
        <f t="shared" si="9"/>
        <v>89.924543163201008</v>
      </c>
      <c r="E385" s="585">
        <f t="shared" si="9"/>
        <v>61.734996102883869</v>
      </c>
      <c r="F385" s="585">
        <f t="shared" si="9"/>
        <v>98.415115946178076</v>
      </c>
      <c r="G385" s="585">
        <f t="shared" si="9"/>
        <v>237.59515570934255</v>
      </c>
      <c r="H385" s="585">
        <f t="shared" si="9"/>
        <v>572.71125666540706</v>
      </c>
      <c r="I385" s="585">
        <f t="shared" si="9"/>
        <v>509.0036377320622</v>
      </c>
      <c r="J385" s="585">
        <f t="shared" si="9"/>
        <v>541.63928957807434</v>
      </c>
      <c r="K385" s="585">
        <f t="shared" si="9"/>
        <v>623.82234045902464</v>
      </c>
      <c r="L385" s="563"/>
    </row>
    <row r="386" spans="2:12" ht="15.75">
      <c r="B386" s="555" t="s">
        <v>285</v>
      </c>
      <c r="C386" s="585">
        <f t="shared" si="9"/>
        <v>563.7992349941153</v>
      </c>
      <c r="D386" s="585">
        <f t="shared" si="9"/>
        <v>93.461170848267628</v>
      </c>
      <c r="E386" s="585">
        <f t="shared" si="9"/>
        <v>61.7455268389662</v>
      </c>
      <c r="F386" s="585">
        <f t="shared" si="9"/>
        <v>101.24772313296903</v>
      </c>
      <c r="G386" s="585">
        <f t="shared" si="9"/>
        <v>253.60377358490567</v>
      </c>
      <c r="H386" s="585">
        <f t="shared" si="9"/>
        <v>579.7677970226747</v>
      </c>
      <c r="I386" s="585">
        <f t="shared" si="9"/>
        <v>513.57364842991262</v>
      </c>
      <c r="J386" s="585">
        <f t="shared" si="9"/>
        <v>551.02809758264539</v>
      </c>
      <c r="K386" s="585">
        <f t="shared" si="9"/>
        <v>625.85742989303264</v>
      </c>
      <c r="L386" s="563"/>
    </row>
    <row r="387" spans="2:12" ht="16.5" thickBot="1">
      <c r="B387" s="564" t="s">
        <v>286</v>
      </c>
      <c r="C387" s="586">
        <f t="shared" si="9"/>
        <v>565.54983133805149</v>
      </c>
      <c r="D387" s="586">
        <f>D370/D331</f>
        <v>85.952539989453328</v>
      </c>
      <c r="E387" s="586">
        <f t="shared" si="9"/>
        <v>57.805215329909124</v>
      </c>
      <c r="F387" s="586">
        <f t="shared" si="9"/>
        <v>96.593850554165172</v>
      </c>
      <c r="G387" s="586">
        <f t="shared" si="9"/>
        <v>200.84764542936287</v>
      </c>
      <c r="H387" s="586">
        <f t="shared" si="9"/>
        <v>584.30179174026296</v>
      </c>
      <c r="I387" s="586">
        <f t="shared" si="9"/>
        <v>515.19182213796375</v>
      </c>
      <c r="J387" s="586">
        <f t="shared" si="9"/>
        <v>546.4704612780364</v>
      </c>
      <c r="K387" s="586">
        <f t="shared" si="9"/>
        <v>629.50759675871632</v>
      </c>
      <c r="L387" s="566"/>
    </row>
    <row r="391" spans="2:12" ht="18">
      <c r="B391" s="567" t="s">
        <v>325</v>
      </c>
    </row>
    <row r="393" spans="2:12" ht="12.75" customHeight="1">
      <c r="B393" s="1256" t="s">
        <v>263</v>
      </c>
      <c r="C393" s="1242" t="s">
        <v>22</v>
      </c>
      <c r="D393" s="1242" t="s">
        <v>264</v>
      </c>
      <c r="E393" s="1248" t="s">
        <v>265</v>
      </c>
      <c r="F393" s="1249"/>
      <c r="G393" s="1250"/>
      <c r="H393" s="1251" t="s">
        <v>266</v>
      </c>
      <c r="I393" s="1248" t="s">
        <v>267</v>
      </c>
      <c r="J393" s="1249"/>
      <c r="K393" s="1249"/>
      <c r="L393" s="1250"/>
    </row>
    <row r="394" spans="2:12" ht="11.25" customHeight="1">
      <c r="B394" s="1257"/>
      <c r="C394" s="1243"/>
      <c r="D394" s="1243"/>
      <c r="E394" s="1260" t="s">
        <v>304</v>
      </c>
      <c r="F394" s="1262" t="s">
        <v>305</v>
      </c>
      <c r="G394" s="1262" t="s">
        <v>306</v>
      </c>
      <c r="H394" s="1252"/>
      <c r="I394" s="1256" t="s">
        <v>271</v>
      </c>
      <c r="J394" s="1256" t="s">
        <v>24</v>
      </c>
      <c r="K394" s="1242" t="s">
        <v>272</v>
      </c>
      <c r="L394" s="1256" t="s">
        <v>273</v>
      </c>
    </row>
    <row r="395" spans="2:12" ht="11.25" customHeight="1">
      <c r="B395" s="1257"/>
      <c r="C395" s="1243"/>
      <c r="D395" s="1243"/>
      <c r="E395" s="1261"/>
      <c r="F395" s="1263"/>
      <c r="G395" s="1263"/>
      <c r="H395" s="1252"/>
      <c r="I395" s="1257"/>
      <c r="J395" s="1257"/>
      <c r="K395" s="1243"/>
      <c r="L395" s="1258"/>
    </row>
    <row r="396" spans="2:12" ht="12.75">
      <c r="B396" s="730">
        <v>0</v>
      </c>
      <c r="C396" s="729">
        <v>1</v>
      </c>
      <c r="D396" s="729">
        <v>2</v>
      </c>
      <c r="E396" s="730">
        <v>3</v>
      </c>
      <c r="F396" s="730">
        <v>4</v>
      </c>
      <c r="G396" s="729">
        <v>5</v>
      </c>
      <c r="H396" s="729">
        <v>6</v>
      </c>
      <c r="I396" s="729">
        <v>7</v>
      </c>
      <c r="J396" s="729">
        <v>8</v>
      </c>
      <c r="K396" s="731">
        <v>9</v>
      </c>
      <c r="L396" s="729">
        <v>10</v>
      </c>
    </row>
    <row r="397" spans="2:12" ht="12.75">
      <c r="B397" s="752"/>
      <c r="C397" s="732"/>
      <c r="D397" s="732"/>
      <c r="E397" s="732"/>
      <c r="F397" s="732"/>
      <c r="G397" s="732"/>
      <c r="H397" s="732"/>
      <c r="I397" s="732"/>
      <c r="J397" s="732"/>
      <c r="K397" s="732"/>
      <c r="L397" s="757"/>
    </row>
    <row r="398" spans="2:12" ht="14.25">
      <c r="B398" s="753"/>
      <c r="C398" s="1244" t="s">
        <v>274</v>
      </c>
      <c r="D398" s="1244"/>
      <c r="E398" s="1244"/>
      <c r="F398" s="1244"/>
      <c r="G398" s="1244"/>
      <c r="H398" s="1244"/>
      <c r="I398" s="1244"/>
      <c r="J398" s="1244"/>
      <c r="K398" s="1244"/>
      <c r="L398" s="1245"/>
    </row>
    <row r="399" spans="2:12" ht="12.75">
      <c r="B399" s="752"/>
      <c r="C399" s="732"/>
      <c r="D399" s="732"/>
      <c r="E399" s="732"/>
      <c r="F399" s="732"/>
      <c r="G399" s="732"/>
      <c r="H399" s="732"/>
      <c r="I399" s="732"/>
      <c r="J399" s="732"/>
      <c r="K399" s="732"/>
      <c r="L399" s="757"/>
    </row>
    <row r="400" spans="2:12" ht="12.75">
      <c r="B400" s="754" t="s">
        <v>275</v>
      </c>
      <c r="C400" s="733">
        <f>SUM(D400+H400)</f>
        <v>142019</v>
      </c>
      <c r="D400" s="733">
        <v>5112</v>
      </c>
      <c r="E400" s="733">
        <v>2410</v>
      </c>
      <c r="F400" s="733">
        <v>2274</v>
      </c>
      <c r="G400" s="733">
        <v>428</v>
      </c>
      <c r="H400" s="733">
        <v>136907</v>
      </c>
      <c r="I400" s="733">
        <v>21885</v>
      </c>
      <c r="J400" s="733">
        <v>43909</v>
      </c>
      <c r="K400" s="733">
        <v>71113</v>
      </c>
      <c r="L400" s="736">
        <v>0</v>
      </c>
    </row>
    <row r="401" spans="2:15" ht="12.75">
      <c r="B401" s="754" t="s">
        <v>276</v>
      </c>
      <c r="C401" s="733">
        <f t="shared" ref="C401:C405" si="10">SUM(D401+H401)</f>
        <v>137800</v>
      </c>
      <c r="D401" s="733">
        <v>4709</v>
      </c>
      <c r="E401" s="733">
        <v>2035</v>
      </c>
      <c r="F401" s="733">
        <v>2318</v>
      </c>
      <c r="G401" s="733">
        <v>356</v>
      </c>
      <c r="H401" s="733">
        <v>133091</v>
      </c>
      <c r="I401" s="733">
        <v>22712</v>
      </c>
      <c r="J401" s="733">
        <v>41741</v>
      </c>
      <c r="K401" s="733">
        <v>68638</v>
      </c>
      <c r="L401" s="736">
        <v>0</v>
      </c>
    </row>
    <row r="402" spans="2:15" ht="12.75">
      <c r="B402" s="754" t="s">
        <v>277</v>
      </c>
      <c r="C402" s="733">
        <f t="shared" si="10"/>
        <v>169805</v>
      </c>
      <c r="D402" s="734">
        <v>5406</v>
      </c>
      <c r="E402" s="734">
        <v>2609</v>
      </c>
      <c r="F402" s="734">
        <v>2592</v>
      </c>
      <c r="G402" s="735">
        <v>205</v>
      </c>
      <c r="H402" s="733">
        <v>164399</v>
      </c>
      <c r="I402" s="734">
        <v>28402</v>
      </c>
      <c r="J402" s="734">
        <v>50847</v>
      </c>
      <c r="K402" s="734">
        <v>85150</v>
      </c>
      <c r="L402" s="735">
        <v>0</v>
      </c>
      <c r="N402" s="733"/>
      <c r="O402" s="733"/>
    </row>
    <row r="403" spans="2:15" ht="12.75">
      <c r="B403" s="754" t="s">
        <v>278</v>
      </c>
      <c r="C403" s="733">
        <f>SUM(D403+H403)</f>
        <v>143826</v>
      </c>
      <c r="D403" s="733">
        <v>5957</v>
      </c>
      <c r="E403" s="736">
        <v>3079</v>
      </c>
      <c r="F403" s="736">
        <v>2627</v>
      </c>
      <c r="G403" s="733">
        <v>251</v>
      </c>
      <c r="H403" s="733">
        <v>137869</v>
      </c>
      <c r="I403" s="733">
        <v>21774</v>
      </c>
      <c r="J403" s="733">
        <v>43335</v>
      </c>
      <c r="K403" s="733">
        <v>72760</v>
      </c>
      <c r="L403" s="736">
        <v>0</v>
      </c>
      <c r="N403" s="733"/>
      <c r="O403" s="733"/>
    </row>
    <row r="404" spans="2:15" ht="12.75">
      <c r="B404" s="754" t="s">
        <v>279</v>
      </c>
      <c r="C404" s="733">
        <f>SUM(D404+H404)</f>
        <v>157519</v>
      </c>
      <c r="D404" s="758">
        <v>4757</v>
      </c>
      <c r="E404" s="701">
        <v>2322</v>
      </c>
      <c r="F404" s="703">
        <v>2142</v>
      </c>
      <c r="G404" s="703">
        <v>293</v>
      </c>
      <c r="H404" s="758">
        <v>152762</v>
      </c>
      <c r="I404" s="701">
        <v>24428</v>
      </c>
      <c r="J404" s="701">
        <v>42846</v>
      </c>
      <c r="K404" s="703">
        <v>85488</v>
      </c>
      <c r="L404" s="736">
        <v>0</v>
      </c>
      <c r="N404" s="786"/>
      <c r="O404" s="786"/>
    </row>
    <row r="405" spans="2:15" ht="12.75">
      <c r="B405" s="754" t="s">
        <v>280</v>
      </c>
      <c r="C405" s="733">
        <f t="shared" si="10"/>
        <v>167380</v>
      </c>
      <c r="D405" s="733">
        <v>5640</v>
      </c>
      <c r="E405" s="736">
        <v>2230</v>
      </c>
      <c r="F405" s="736">
        <v>3183</v>
      </c>
      <c r="G405" s="733">
        <v>227</v>
      </c>
      <c r="H405" s="733">
        <v>161740</v>
      </c>
      <c r="I405" s="733">
        <v>29820</v>
      </c>
      <c r="J405" s="733">
        <v>51196</v>
      </c>
      <c r="K405" s="733">
        <v>80724</v>
      </c>
      <c r="L405" s="736">
        <v>0</v>
      </c>
    </row>
    <row r="406" spans="2:15" ht="12.75">
      <c r="B406" s="754" t="s">
        <v>281</v>
      </c>
      <c r="C406" s="733">
        <f>SUM(D406+H406)</f>
        <v>171735</v>
      </c>
      <c r="D406" s="759">
        <v>5424</v>
      </c>
      <c r="E406" s="734">
        <v>2254</v>
      </c>
      <c r="F406" s="735">
        <v>2901</v>
      </c>
      <c r="G406" s="735">
        <v>269</v>
      </c>
      <c r="H406" s="733">
        <v>166311</v>
      </c>
      <c r="I406" s="734">
        <v>29103</v>
      </c>
      <c r="J406" s="734">
        <v>53333</v>
      </c>
      <c r="K406" s="734">
        <v>83875</v>
      </c>
      <c r="L406" s="735">
        <v>0</v>
      </c>
    </row>
    <row r="407" spans="2:15" ht="12.75">
      <c r="B407" s="754" t="s">
        <v>282</v>
      </c>
      <c r="C407" s="733">
        <v>169404</v>
      </c>
      <c r="D407" s="759">
        <v>5064</v>
      </c>
      <c r="E407" s="734">
        <v>2316</v>
      </c>
      <c r="F407" s="734">
        <v>2611</v>
      </c>
      <c r="G407" s="735">
        <v>137</v>
      </c>
      <c r="H407" s="733">
        <v>164340</v>
      </c>
      <c r="I407" s="734">
        <v>25228</v>
      </c>
      <c r="J407" s="734">
        <v>52498</v>
      </c>
      <c r="K407" s="734">
        <v>86614</v>
      </c>
      <c r="L407" s="735">
        <v>0</v>
      </c>
    </row>
    <row r="408" spans="2:15" ht="12.75">
      <c r="B408" s="754" t="s">
        <v>283</v>
      </c>
      <c r="C408" s="733">
        <v>172982</v>
      </c>
      <c r="D408" s="733">
        <v>6274</v>
      </c>
      <c r="E408" s="736">
        <v>2518</v>
      </c>
      <c r="F408" s="736">
        <v>3121</v>
      </c>
      <c r="G408" s="733">
        <v>635</v>
      </c>
      <c r="H408" s="733">
        <v>166708</v>
      </c>
      <c r="I408" s="733">
        <v>26444</v>
      </c>
      <c r="J408" s="733">
        <v>56017</v>
      </c>
      <c r="K408" s="733">
        <v>84247</v>
      </c>
      <c r="L408" s="736">
        <v>0</v>
      </c>
    </row>
    <row r="409" spans="2:15" ht="12.75">
      <c r="B409" s="754" t="s">
        <v>284</v>
      </c>
      <c r="C409" s="733">
        <v>178724</v>
      </c>
      <c r="D409" s="759">
        <v>5649</v>
      </c>
      <c r="E409" s="734">
        <v>2339</v>
      </c>
      <c r="F409" s="734">
        <v>2939</v>
      </c>
      <c r="G409" s="734">
        <v>371</v>
      </c>
      <c r="H409" s="736">
        <v>173075</v>
      </c>
      <c r="I409" s="734">
        <v>27983</v>
      </c>
      <c r="J409" s="734">
        <v>60272</v>
      </c>
      <c r="K409" s="734">
        <v>84820</v>
      </c>
      <c r="L409" s="735">
        <v>0</v>
      </c>
    </row>
    <row r="410" spans="2:15" ht="12.75">
      <c r="B410" s="754" t="s">
        <v>285</v>
      </c>
      <c r="C410" s="733">
        <f>SUM(D410+H410)</f>
        <v>169376</v>
      </c>
      <c r="D410" s="734">
        <v>4663</v>
      </c>
      <c r="E410" s="734">
        <v>2074</v>
      </c>
      <c r="F410" s="734">
        <v>2336</v>
      </c>
      <c r="G410" s="734">
        <v>253</v>
      </c>
      <c r="H410" s="734">
        <v>164713</v>
      </c>
      <c r="I410" s="734">
        <v>26084</v>
      </c>
      <c r="J410" s="734">
        <v>57837</v>
      </c>
      <c r="K410" s="734">
        <v>80792</v>
      </c>
      <c r="L410" s="734">
        <v>0</v>
      </c>
    </row>
    <row r="411" spans="2:15" ht="12.75">
      <c r="B411" s="754" t="s">
        <v>286</v>
      </c>
      <c r="C411" s="733">
        <f t="shared" ref="C411" si="11">SUM(D411+H411)</f>
        <v>152498</v>
      </c>
      <c r="D411" s="734">
        <v>5089</v>
      </c>
      <c r="E411" s="734">
        <v>2321</v>
      </c>
      <c r="F411" s="734">
        <v>2452</v>
      </c>
      <c r="G411" s="734">
        <v>316</v>
      </c>
      <c r="H411" s="734">
        <v>147409</v>
      </c>
      <c r="I411" s="734">
        <v>22785</v>
      </c>
      <c r="J411" s="734">
        <v>48292</v>
      </c>
      <c r="K411" s="734">
        <v>76332</v>
      </c>
      <c r="L411" s="734">
        <v>0</v>
      </c>
    </row>
    <row r="412" spans="2:15" ht="15">
      <c r="B412" s="756"/>
      <c r="C412" s="736"/>
      <c r="D412" s="736"/>
      <c r="E412" s="736"/>
      <c r="F412" s="736"/>
      <c r="G412" s="736"/>
      <c r="H412" s="736"/>
      <c r="I412" s="736"/>
      <c r="J412" s="736"/>
      <c r="K412" s="736"/>
      <c r="L412" s="749"/>
    </row>
    <row r="413" spans="2:15" ht="12.75">
      <c r="B413" s="755">
        <v>2017</v>
      </c>
      <c r="C413" s="737">
        <f t="shared" ref="C413:K413" si="12">SUM(C400:C411)</f>
        <v>1933068</v>
      </c>
      <c r="D413" s="737">
        <f>SUM(D400:D411)</f>
        <v>63744</v>
      </c>
      <c r="E413" s="737">
        <f t="shared" si="12"/>
        <v>28507</v>
      </c>
      <c r="F413" s="737">
        <f t="shared" si="12"/>
        <v>31496</v>
      </c>
      <c r="G413" s="737">
        <f>SUM(G400:G411)</f>
        <v>3741</v>
      </c>
      <c r="H413" s="737">
        <f t="shared" si="12"/>
        <v>1869324</v>
      </c>
      <c r="I413" s="737">
        <f t="shared" si="12"/>
        <v>306648</v>
      </c>
      <c r="J413" s="737">
        <f t="shared" si="12"/>
        <v>602123</v>
      </c>
      <c r="K413" s="737">
        <f t="shared" si="12"/>
        <v>960553</v>
      </c>
      <c r="L413" s="737">
        <f>SUM(L400:L411)</f>
        <v>0</v>
      </c>
    </row>
    <row r="414" spans="2:15" ht="12.75">
      <c r="B414" s="753"/>
      <c r="C414" s="738"/>
      <c r="D414" s="738"/>
      <c r="E414" s="738"/>
      <c r="F414" s="738"/>
      <c r="G414" s="738"/>
      <c r="H414" s="738"/>
      <c r="I414" s="738"/>
      <c r="J414" s="738"/>
      <c r="K414" s="738"/>
      <c r="L414" s="750"/>
    </row>
    <row r="415" spans="2:15" ht="12.75">
      <c r="B415" s="753"/>
      <c r="C415" s="1240" t="s">
        <v>299</v>
      </c>
      <c r="D415" s="1240"/>
      <c r="E415" s="1240"/>
      <c r="F415" s="1240"/>
      <c r="G415" s="1240"/>
      <c r="H415" s="1240"/>
      <c r="I415" s="1240"/>
      <c r="J415" s="1240"/>
      <c r="K415" s="1240"/>
      <c r="L415" s="1241"/>
    </row>
    <row r="416" spans="2:15" ht="12.75">
      <c r="B416" s="752"/>
      <c r="C416" s="738"/>
      <c r="D416" s="738"/>
      <c r="E416" s="738"/>
      <c r="F416" s="738"/>
      <c r="G416" s="738"/>
      <c r="H416" s="738"/>
      <c r="I416" s="738"/>
      <c r="J416" s="738"/>
      <c r="K416" s="738"/>
      <c r="L416" s="750"/>
    </row>
    <row r="417" spans="2:12" ht="12.75">
      <c r="B417" s="754" t="s">
        <v>275</v>
      </c>
      <c r="C417" s="733">
        <f t="shared" ref="C417:C423" si="13">SUM(D417+H417)</f>
        <v>41284749</v>
      </c>
      <c r="D417" s="733">
        <v>258614</v>
      </c>
      <c r="E417" s="733">
        <v>82064</v>
      </c>
      <c r="F417" s="733">
        <v>124018</v>
      </c>
      <c r="G417" s="733">
        <v>52532</v>
      </c>
      <c r="H417" s="733">
        <v>41026135</v>
      </c>
      <c r="I417" s="733">
        <v>5754367</v>
      </c>
      <c r="J417" s="733">
        <v>11777688</v>
      </c>
      <c r="K417" s="733">
        <v>23494080</v>
      </c>
      <c r="L417" s="733">
        <v>0</v>
      </c>
    </row>
    <row r="418" spans="2:12" ht="12.75">
      <c r="B418" s="754" t="s">
        <v>276</v>
      </c>
      <c r="C418" s="733">
        <f t="shared" si="13"/>
        <v>39885929</v>
      </c>
      <c r="D418" s="733">
        <v>248053</v>
      </c>
      <c r="E418" s="733">
        <v>69467</v>
      </c>
      <c r="F418" s="733">
        <v>130095</v>
      </c>
      <c r="G418" s="733">
        <v>48491</v>
      </c>
      <c r="H418" s="733">
        <v>39637876</v>
      </c>
      <c r="I418" s="733">
        <v>5869144</v>
      </c>
      <c r="J418" s="733">
        <v>11348293</v>
      </c>
      <c r="K418" s="733">
        <v>22420439</v>
      </c>
      <c r="L418" s="733">
        <v>0</v>
      </c>
    </row>
    <row r="419" spans="2:12" ht="12.75">
      <c r="B419" s="754" t="s">
        <v>277</v>
      </c>
      <c r="C419" s="733">
        <f t="shared" si="13"/>
        <v>49565417</v>
      </c>
      <c r="D419" s="734">
        <v>279950</v>
      </c>
      <c r="E419" s="734">
        <v>90328</v>
      </c>
      <c r="F419" s="734">
        <v>159641</v>
      </c>
      <c r="G419" s="735">
        <v>29981</v>
      </c>
      <c r="H419" s="733">
        <v>49285467</v>
      </c>
      <c r="I419" s="734">
        <v>7544830</v>
      </c>
      <c r="J419" s="734">
        <v>13676720</v>
      </c>
      <c r="K419" s="734">
        <v>28063917</v>
      </c>
      <c r="L419" s="735">
        <v>0</v>
      </c>
    </row>
    <row r="420" spans="2:12" ht="12.75">
      <c r="B420" s="754" t="s">
        <v>278</v>
      </c>
      <c r="C420" s="733">
        <f t="shared" si="13"/>
        <v>41822512</v>
      </c>
      <c r="D420" s="733">
        <v>297950</v>
      </c>
      <c r="E420" s="736">
        <v>106177</v>
      </c>
      <c r="F420" s="736">
        <v>154822</v>
      </c>
      <c r="G420" s="733">
        <v>36951</v>
      </c>
      <c r="H420" s="733">
        <v>41524562</v>
      </c>
      <c r="I420" s="733">
        <v>5781070</v>
      </c>
      <c r="J420" s="733">
        <v>11588848</v>
      </c>
      <c r="K420" s="733">
        <v>24154644</v>
      </c>
      <c r="L420" s="733">
        <v>0</v>
      </c>
    </row>
    <row r="421" spans="2:12" ht="12.75">
      <c r="B421" s="754" t="s">
        <v>279</v>
      </c>
      <c r="C421" s="733">
        <f t="shared" si="13"/>
        <v>47073682</v>
      </c>
      <c r="D421" s="701">
        <v>258829</v>
      </c>
      <c r="E421" s="701">
        <v>84615</v>
      </c>
      <c r="F421" s="701">
        <v>129240</v>
      </c>
      <c r="G421" s="701">
        <v>44974</v>
      </c>
      <c r="H421" s="701">
        <v>46814853</v>
      </c>
      <c r="I421" s="701">
        <v>6502594</v>
      </c>
      <c r="J421" s="701">
        <v>11727296</v>
      </c>
      <c r="K421" s="701">
        <v>28584963</v>
      </c>
      <c r="L421" s="733">
        <v>0</v>
      </c>
    </row>
    <row r="422" spans="2:12" ht="12.75">
      <c r="B422" s="754" t="s">
        <v>280</v>
      </c>
      <c r="C422" s="733">
        <f t="shared" si="13"/>
        <v>48420690</v>
      </c>
      <c r="D422" s="733">
        <v>290566</v>
      </c>
      <c r="E422" s="736">
        <v>79673</v>
      </c>
      <c r="F422" s="736">
        <v>178876</v>
      </c>
      <c r="G422" s="733">
        <v>32017</v>
      </c>
      <c r="H422" s="733">
        <v>48130124</v>
      </c>
      <c r="I422" s="733">
        <v>7982252</v>
      </c>
      <c r="J422" s="733">
        <v>13825867</v>
      </c>
      <c r="K422" s="733">
        <v>26322005</v>
      </c>
      <c r="L422" s="733">
        <v>0</v>
      </c>
    </row>
    <row r="423" spans="2:12" ht="12.75">
      <c r="B423" s="754" t="s">
        <v>281</v>
      </c>
      <c r="C423" s="733">
        <f t="shared" si="13"/>
        <v>49583982</v>
      </c>
      <c r="D423" s="734">
        <v>288103</v>
      </c>
      <c r="E423" s="734">
        <v>81207</v>
      </c>
      <c r="F423" s="734">
        <v>167580</v>
      </c>
      <c r="G423" s="735">
        <v>39316</v>
      </c>
      <c r="H423" s="733">
        <v>49295879</v>
      </c>
      <c r="I423" s="734">
        <v>7692900</v>
      </c>
      <c r="J423" s="734">
        <v>14162171</v>
      </c>
      <c r="K423" s="734">
        <v>27440808</v>
      </c>
      <c r="L423" s="735">
        <v>0</v>
      </c>
    </row>
    <row r="424" spans="2:12" ht="12.75">
      <c r="B424" s="754" t="s">
        <v>282</v>
      </c>
      <c r="C424" s="733">
        <v>49308554</v>
      </c>
      <c r="D424" s="734">
        <v>248689</v>
      </c>
      <c r="E424" s="734">
        <v>84427</v>
      </c>
      <c r="F424" s="734">
        <v>146773</v>
      </c>
      <c r="G424" s="735">
        <v>17489</v>
      </c>
      <c r="H424" s="733">
        <v>49059865</v>
      </c>
      <c r="I424" s="734">
        <v>6595512</v>
      </c>
      <c r="J424" s="734">
        <v>13787237</v>
      </c>
      <c r="K424" s="734">
        <v>28677116</v>
      </c>
      <c r="L424" s="735">
        <v>0</v>
      </c>
    </row>
    <row r="425" spans="2:12" ht="12.75">
      <c r="B425" s="754" t="s">
        <v>283</v>
      </c>
      <c r="C425" s="733">
        <v>49438456</v>
      </c>
      <c r="D425" s="734">
        <v>345800</v>
      </c>
      <c r="E425" s="734">
        <v>89061</v>
      </c>
      <c r="F425" s="734">
        <v>167893</v>
      </c>
      <c r="G425" s="735">
        <v>88846</v>
      </c>
      <c r="H425" s="733">
        <v>49092656</v>
      </c>
      <c r="I425" s="734">
        <v>6815830</v>
      </c>
      <c r="J425" s="734">
        <v>14849864</v>
      </c>
      <c r="K425" s="734">
        <v>27426962</v>
      </c>
      <c r="L425" s="735">
        <v>0</v>
      </c>
    </row>
    <row r="426" spans="2:12" ht="12.75">
      <c r="B426" s="754" t="s">
        <v>284</v>
      </c>
      <c r="C426" s="733">
        <v>50346027</v>
      </c>
      <c r="D426" s="734">
        <v>295352</v>
      </c>
      <c r="E426" s="734">
        <v>84726</v>
      </c>
      <c r="F426" s="734">
        <v>167445</v>
      </c>
      <c r="G426" s="734">
        <v>43181</v>
      </c>
      <c r="H426" s="736">
        <v>50050675</v>
      </c>
      <c r="I426" s="734">
        <v>7132124</v>
      </c>
      <c r="J426" s="734">
        <v>15718038</v>
      </c>
      <c r="K426" s="734">
        <v>27200513</v>
      </c>
      <c r="L426" s="735">
        <v>0</v>
      </c>
    </row>
    <row r="427" spans="2:12" ht="12.75">
      <c r="B427" s="754" t="s">
        <v>285</v>
      </c>
      <c r="C427" s="733">
        <f t="shared" ref="C427:C428" si="14">SUM(D427+H427)</f>
        <v>48798626</v>
      </c>
      <c r="D427" s="734">
        <v>261198</v>
      </c>
      <c r="E427" s="734">
        <v>70669</v>
      </c>
      <c r="F427" s="734">
        <v>148982</v>
      </c>
      <c r="G427" s="734">
        <v>41547</v>
      </c>
      <c r="H427" s="734">
        <v>48537428</v>
      </c>
      <c r="I427" s="734">
        <v>6751971</v>
      </c>
      <c r="J427" s="734">
        <v>15640889</v>
      </c>
      <c r="K427" s="734">
        <v>26144568</v>
      </c>
      <c r="L427" s="734">
        <v>0</v>
      </c>
    </row>
    <row r="428" spans="2:12" ht="12.75">
      <c r="B428" s="754" t="s">
        <v>286</v>
      </c>
      <c r="C428" s="733">
        <f t="shared" si="14"/>
        <v>43494618</v>
      </c>
      <c r="D428" s="734">
        <v>256297</v>
      </c>
      <c r="E428" s="734">
        <v>77163</v>
      </c>
      <c r="F428" s="734">
        <v>143113</v>
      </c>
      <c r="G428" s="734">
        <v>36021</v>
      </c>
      <c r="H428" s="734">
        <v>43238321</v>
      </c>
      <c r="I428" s="734">
        <v>5912817</v>
      </c>
      <c r="J428" s="734">
        <v>12978598</v>
      </c>
      <c r="K428" s="734">
        <v>24346906</v>
      </c>
      <c r="L428" s="734">
        <v>0</v>
      </c>
    </row>
    <row r="429" spans="2:12" ht="12.75">
      <c r="B429" s="753"/>
      <c r="C429" s="736"/>
      <c r="D429" s="736"/>
      <c r="E429" s="736"/>
      <c r="F429" s="736"/>
      <c r="G429" s="736"/>
      <c r="H429" s="736"/>
      <c r="I429" s="736"/>
      <c r="J429" s="736"/>
      <c r="K429" s="736"/>
      <c r="L429" s="733"/>
    </row>
    <row r="430" spans="2:12" ht="12.75">
      <c r="B430" s="755">
        <v>2017</v>
      </c>
      <c r="C430" s="737">
        <f t="shared" ref="C430:L430" si="15">SUM(C417:C428)</f>
        <v>559023242</v>
      </c>
      <c r="D430" s="737">
        <f t="shared" si="15"/>
        <v>3329401</v>
      </c>
      <c r="E430" s="737">
        <f t="shared" si="15"/>
        <v>999577</v>
      </c>
      <c r="F430" s="737">
        <f t="shared" si="15"/>
        <v>1818478</v>
      </c>
      <c r="G430" s="737">
        <f t="shared" si="15"/>
        <v>511346</v>
      </c>
      <c r="H430" s="737">
        <f t="shared" si="15"/>
        <v>555693841</v>
      </c>
      <c r="I430" s="737">
        <f t="shared" si="15"/>
        <v>80335411</v>
      </c>
      <c r="J430" s="737">
        <f t="shared" si="15"/>
        <v>161081509</v>
      </c>
      <c r="K430" s="737">
        <f t="shared" si="15"/>
        <v>314276921</v>
      </c>
      <c r="L430" s="737">
        <f t="shared" si="15"/>
        <v>0</v>
      </c>
    </row>
    <row r="431" spans="2:12" ht="12.75">
      <c r="B431" s="739"/>
      <c r="C431" s="740"/>
      <c r="D431" s="740"/>
      <c r="E431" s="740"/>
      <c r="F431" s="740"/>
      <c r="G431" s="740"/>
      <c r="H431" s="740"/>
      <c r="I431" s="740"/>
      <c r="J431" s="740"/>
      <c r="K431" s="740"/>
      <c r="L431" s="740"/>
    </row>
    <row r="432" spans="2:12" ht="12.75" customHeight="1">
      <c r="B432" s="1246" t="s">
        <v>263</v>
      </c>
      <c r="C432" s="1242" t="s">
        <v>22</v>
      </c>
      <c r="D432" s="1242" t="s">
        <v>264</v>
      </c>
      <c r="E432" s="1248" t="s">
        <v>265</v>
      </c>
      <c r="F432" s="1249"/>
      <c r="G432" s="1250"/>
      <c r="H432" s="1251" t="s">
        <v>266</v>
      </c>
      <c r="I432" s="1253" t="s">
        <v>267</v>
      </c>
      <c r="J432" s="1254"/>
      <c r="K432" s="1254"/>
      <c r="L432" s="1255"/>
    </row>
    <row r="433" spans="2:12" ht="11.25" customHeight="1">
      <c r="B433" s="1247"/>
      <c r="C433" s="1243"/>
      <c r="D433" s="1243"/>
      <c r="E433" s="1260" t="s">
        <v>304</v>
      </c>
      <c r="F433" s="1262" t="s">
        <v>305</v>
      </c>
      <c r="G433" s="1262" t="s">
        <v>306</v>
      </c>
      <c r="H433" s="1252"/>
      <c r="I433" s="1256" t="s">
        <v>271</v>
      </c>
      <c r="J433" s="1256" t="s">
        <v>24</v>
      </c>
      <c r="K433" s="1242" t="s">
        <v>272</v>
      </c>
      <c r="L433" s="1256" t="s">
        <v>273</v>
      </c>
    </row>
    <row r="434" spans="2:12" ht="11.25" customHeight="1">
      <c r="B434" s="1247"/>
      <c r="C434" s="1243"/>
      <c r="D434" s="1243"/>
      <c r="E434" s="1261"/>
      <c r="F434" s="1263"/>
      <c r="G434" s="1263"/>
      <c r="H434" s="1252"/>
      <c r="I434" s="1258"/>
      <c r="J434" s="1258"/>
      <c r="K434" s="1259"/>
      <c r="L434" s="1258"/>
    </row>
    <row r="435" spans="2:12" ht="12.75">
      <c r="B435" s="730">
        <v>0</v>
      </c>
      <c r="C435" s="741">
        <v>1</v>
      </c>
      <c r="D435" s="741">
        <v>2</v>
      </c>
      <c r="E435" s="742">
        <v>3</v>
      </c>
      <c r="F435" s="742">
        <v>4</v>
      </c>
      <c r="G435" s="741">
        <v>5</v>
      </c>
      <c r="H435" s="741">
        <v>6</v>
      </c>
      <c r="I435" s="741">
        <v>7</v>
      </c>
      <c r="J435" s="741">
        <v>8</v>
      </c>
      <c r="K435" s="741">
        <v>9</v>
      </c>
      <c r="L435" s="741">
        <v>10</v>
      </c>
    </row>
    <row r="436" spans="2:12" ht="12.75">
      <c r="B436" s="752"/>
      <c r="C436" s="738"/>
      <c r="D436" s="738"/>
      <c r="E436" s="738"/>
      <c r="F436" s="738"/>
      <c r="G436" s="738"/>
      <c r="H436" s="738"/>
      <c r="I436" s="738"/>
      <c r="J436" s="738"/>
      <c r="K436" s="738"/>
      <c r="L436" s="750"/>
    </row>
    <row r="437" spans="2:12" ht="12.75">
      <c r="B437" s="753"/>
      <c r="C437" s="1240" t="s">
        <v>300</v>
      </c>
      <c r="D437" s="1240"/>
      <c r="E437" s="1240"/>
      <c r="F437" s="1240"/>
      <c r="G437" s="1240"/>
      <c r="H437" s="1240"/>
      <c r="I437" s="1240"/>
      <c r="J437" s="1240"/>
      <c r="K437" s="1240"/>
      <c r="L437" s="1241"/>
    </row>
    <row r="438" spans="2:12" ht="12.75">
      <c r="B438" s="753"/>
      <c r="C438" s="743"/>
      <c r="D438" s="743"/>
      <c r="E438" s="743"/>
      <c r="F438" s="743"/>
      <c r="G438" s="743"/>
      <c r="H438" s="743"/>
      <c r="I438" s="743"/>
      <c r="J438" s="743"/>
      <c r="K438" s="743"/>
      <c r="L438" s="751"/>
    </row>
    <row r="439" spans="2:12" ht="12.75">
      <c r="B439" s="754" t="s">
        <v>275</v>
      </c>
      <c r="C439" s="733">
        <f>SUM(D439+H439)</f>
        <v>82047763</v>
      </c>
      <c r="D439" s="733">
        <v>445114</v>
      </c>
      <c r="E439" s="733">
        <v>144107</v>
      </c>
      <c r="F439" s="733">
        <v>212420</v>
      </c>
      <c r="G439" s="733">
        <v>88587</v>
      </c>
      <c r="H439" s="733">
        <v>81602649</v>
      </c>
      <c r="I439" s="733">
        <v>11433324</v>
      </c>
      <c r="J439" s="733">
        <v>24279425</v>
      </c>
      <c r="K439" s="733">
        <v>45889900</v>
      </c>
      <c r="L439" s="733">
        <v>0</v>
      </c>
    </row>
    <row r="440" spans="2:12" ht="12.75">
      <c r="B440" s="754" t="s">
        <v>276</v>
      </c>
      <c r="C440" s="733">
        <f t="shared" ref="C440:C444" si="16">SUM(D440+H440)</f>
        <v>79287813</v>
      </c>
      <c r="D440" s="733">
        <v>431200</v>
      </c>
      <c r="E440" s="733">
        <v>121487</v>
      </c>
      <c r="F440" s="733">
        <v>225727</v>
      </c>
      <c r="G440" s="733">
        <v>83986</v>
      </c>
      <c r="H440" s="733">
        <v>78856613</v>
      </c>
      <c r="I440" s="733">
        <v>11712359</v>
      </c>
      <c r="J440" s="733">
        <v>23159515</v>
      </c>
      <c r="K440" s="733">
        <v>43984739</v>
      </c>
      <c r="L440" s="733">
        <v>0</v>
      </c>
    </row>
    <row r="441" spans="2:12" ht="12.75">
      <c r="B441" s="754" t="s">
        <v>277</v>
      </c>
      <c r="C441" s="733">
        <f t="shared" si="16"/>
        <v>98808454</v>
      </c>
      <c r="D441" s="734">
        <v>475895</v>
      </c>
      <c r="E441" s="734">
        <v>153902</v>
      </c>
      <c r="F441" s="734">
        <v>271849</v>
      </c>
      <c r="G441" s="735">
        <v>50144</v>
      </c>
      <c r="H441" s="733">
        <v>98332559</v>
      </c>
      <c r="I441" s="734">
        <v>15012576</v>
      </c>
      <c r="J441" s="734">
        <v>28202934</v>
      </c>
      <c r="K441" s="734">
        <v>55117049</v>
      </c>
      <c r="L441" s="735">
        <v>0</v>
      </c>
    </row>
    <row r="442" spans="2:12" ht="12.75">
      <c r="B442" s="754" t="s">
        <v>278</v>
      </c>
      <c r="C442" s="733">
        <f t="shared" si="16"/>
        <v>83378440</v>
      </c>
      <c r="D442" s="733">
        <v>506953</v>
      </c>
      <c r="E442" s="736">
        <v>180973</v>
      </c>
      <c r="F442" s="736">
        <v>263009</v>
      </c>
      <c r="G442" s="736">
        <v>62971</v>
      </c>
      <c r="H442" s="733">
        <v>82871487</v>
      </c>
      <c r="I442" s="736">
        <v>11495417</v>
      </c>
      <c r="J442" s="736">
        <v>23956645</v>
      </c>
      <c r="K442" s="736">
        <v>47419425</v>
      </c>
      <c r="L442" s="736">
        <v>0</v>
      </c>
    </row>
    <row r="443" spans="2:12" ht="12.75">
      <c r="B443" s="754" t="s">
        <v>279</v>
      </c>
      <c r="C443" s="733">
        <f t="shared" si="16"/>
        <v>93901078</v>
      </c>
      <c r="D443" s="701">
        <v>444824</v>
      </c>
      <c r="E443" s="701">
        <v>145798</v>
      </c>
      <c r="F443" s="701">
        <v>221921</v>
      </c>
      <c r="G443" s="701">
        <v>77105</v>
      </c>
      <c r="H443" s="701">
        <v>93456254</v>
      </c>
      <c r="I443" s="702">
        <v>12989301</v>
      </c>
      <c r="J443" s="701">
        <v>24252314</v>
      </c>
      <c r="K443" s="701">
        <v>56214639</v>
      </c>
      <c r="L443" s="703">
        <v>0</v>
      </c>
    </row>
    <row r="444" spans="2:12" ht="12.75">
      <c r="B444" s="754" t="s">
        <v>280</v>
      </c>
      <c r="C444" s="733">
        <f t="shared" si="16"/>
        <v>97715871</v>
      </c>
      <c r="D444" s="733">
        <v>501090</v>
      </c>
      <c r="E444" s="736">
        <v>136122</v>
      </c>
      <c r="F444" s="736">
        <v>308716</v>
      </c>
      <c r="G444" s="736">
        <v>56252</v>
      </c>
      <c r="H444" s="733">
        <v>97214781</v>
      </c>
      <c r="I444" s="736">
        <v>15895397</v>
      </c>
      <c r="J444" s="736">
        <v>28478797</v>
      </c>
      <c r="K444" s="736">
        <v>52840587</v>
      </c>
      <c r="L444" s="736">
        <v>0</v>
      </c>
    </row>
    <row r="445" spans="2:12" ht="12.75">
      <c r="B445" s="754" t="s">
        <v>281</v>
      </c>
      <c r="C445" s="733">
        <f>SUM(D445+H445)</f>
        <v>99467079</v>
      </c>
      <c r="D445" s="734">
        <v>496753</v>
      </c>
      <c r="E445" s="734">
        <v>139368</v>
      </c>
      <c r="F445" s="734">
        <v>288296</v>
      </c>
      <c r="G445" s="735">
        <v>69089</v>
      </c>
      <c r="H445" s="733">
        <v>98970326</v>
      </c>
      <c r="I445" s="734">
        <v>15406513</v>
      </c>
      <c r="J445" s="734">
        <v>29584265</v>
      </c>
      <c r="K445" s="734">
        <v>53979548</v>
      </c>
      <c r="L445" s="735">
        <v>0</v>
      </c>
    </row>
    <row r="446" spans="2:12" ht="12.75">
      <c r="B446" s="754" t="s">
        <v>282</v>
      </c>
      <c r="C446" s="733">
        <v>98783442</v>
      </c>
      <c r="D446" s="734">
        <v>431889</v>
      </c>
      <c r="E446" s="734">
        <v>146917</v>
      </c>
      <c r="F446" s="734">
        <v>253926</v>
      </c>
      <c r="G446" s="735">
        <v>31046</v>
      </c>
      <c r="H446" s="733">
        <v>98351553</v>
      </c>
      <c r="I446" s="734">
        <v>13211629</v>
      </c>
      <c r="J446" s="734">
        <v>28906546</v>
      </c>
      <c r="K446" s="734">
        <v>56233378</v>
      </c>
      <c r="L446" s="735">
        <v>0</v>
      </c>
    </row>
    <row r="447" spans="2:12" ht="12.75">
      <c r="B447" s="754" t="s">
        <v>283</v>
      </c>
      <c r="C447" s="733">
        <v>99441068</v>
      </c>
      <c r="D447" s="733">
        <v>604779</v>
      </c>
      <c r="E447" s="736">
        <v>156559</v>
      </c>
      <c r="F447" s="736">
        <v>296235</v>
      </c>
      <c r="G447" s="736">
        <v>151985</v>
      </c>
      <c r="H447" s="733">
        <v>98836289</v>
      </c>
      <c r="I447" s="736">
        <v>13738070</v>
      </c>
      <c r="J447" s="736">
        <v>31047650</v>
      </c>
      <c r="K447" s="736">
        <v>54050569</v>
      </c>
      <c r="L447" s="736">
        <v>0</v>
      </c>
    </row>
    <row r="448" spans="2:12" ht="12.75">
      <c r="B448" s="754" t="s">
        <v>284</v>
      </c>
      <c r="C448" s="733">
        <v>100815036</v>
      </c>
      <c r="D448" s="734">
        <v>512334</v>
      </c>
      <c r="E448" s="734">
        <v>145829</v>
      </c>
      <c r="F448" s="734">
        <v>290888</v>
      </c>
      <c r="G448" s="734">
        <v>75617</v>
      </c>
      <c r="H448" s="736">
        <v>100302702</v>
      </c>
      <c r="I448" s="734">
        <v>14244388</v>
      </c>
      <c r="J448" s="734">
        <v>32756234</v>
      </c>
      <c r="K448" s="734">
        <v>53302080</v>
      </c>
      <c r="L448" s="735">
        <v>0</v>
      </c>
    </row>
    <row r="449" spans="2:12" ht="12.75">
      <c r="B449" s="754" t="s">
        <v>285</v>
      </c>
      <c r="C449" s="733">
        <f t="shared" ref="C449:C450" si="17">SUM(D449+H449)</f>
        <v>97522278</v>
      </c>
      <c r="D449" s="734">
        <v>455737</v>
      </c>
      <c r="E449" s="734">
        <v>125370</v>
      </c>
      <c r="F449" s="734">
        <v>259194</v>
      </c>
      <c r="G449" s="735">
        <v>71173</v>
      </c>
      <c r="H449" s="744">
        <v>97066541</v>
      </c>
      <c r="I449" s="734">
        <v>13496180</v>
      </c>
      <c r="J449" s="734">
        <v>32357917</v>
      </c>
      <c r="K449" s="734">
        <v>51212444</v>
      </c>
      <c r="L449" s="734">
        <v>0</v>
      </c>
    </row>
    <row r="450" spans="2:12" ht="12.75">
      <c r="B450" s="754" t="s">
        <v>286</v>
      </c>
      <c r="C450" s="733">
        <f t="shared" si="17"/>
        <v>87972319</v>
      </c>
      <c r="D450" s="734">
        <v>449241</v>
      </c>
      <c r="E450" s="734">
        <v>137836</v>
      </c>
      <c r="F450" s="734">
        <v>249036</v>
      </c>
      <c r="G450" s="735">
        <v>62369</v>
      </c>
      <c r="H450" s="744">
        <v>87523078</v>
      </c>
      <c r="I450" s="734">
        <v>11823830</v>
      </c>
      <c r="J450" s="734">
        <v>26806394</v>
      </c>
      <c r="K450" s="734">
        <v>48892854</v>
      </c>
      <c r="L450" s="734">
        <v>0</v>
      </c>
    </row>
    <row r="451" spans="2:12" ht="12.75">
      <c r="B451" s="754"/>
      <c r="C451" s="745"/>
      <c r="D451" s="746"/>
      <c r="E451" s="747"/>
      <c r="F451" s="747"/>
      <c r="G451" s="747"/>
      <c r="H451" s="746"/>
      <c r="I451" s="747"/>
      <c r="J451" s="747"/>
      <c r="K451" s="747"/>
      <c r="L451" s="747"/>
    </row>
    <row r="452" spans="2:12" ht="12.75">
      <c r="B452" s="755">
        <v>2017</v>
      </c>
      <c r="C452" s="748">
        <f t="shared" ref="C452:K452" si="18">SUM(C439:C450)</f>
        <v>1119140641</v>
      </c>
      <c r="D452" s="748">
        <f t="shared" si="18"/>
        <v>5755809</v>
      </c>
      <c r="E452" s="748">
        <f t="shared" si="18"/>
        <v>1734268</v>
      </c>
      <c r="F452" s="748">
        <f t="shared" si="18"/>
        <v>3141217</v>
      </c>
      <c r="G452" s="748">
        <f t="shared" si="18"/>
        <v>880324</v>
      </c>
      <c r="H452" s="748">
        <f t="shared" si="18"/>
        <v>1113384832</v>
      </c>
      <c r="I452" s="748">
        <f t="shared" si="18"/>
        <v>160458984</v>
      </c>
      <c r="J452" s="748">
        <f t="shared" si="18"/>
        <v>333788636</v>
      </c>
      <c r="K452" s="748">
        <f t="shared" si="18"/>
        <v>619137212</v>
      </c>
      <c r="L452" s="748">
        <f>SUM(L439:L450)</f>
        <v>0</v>
      </c>
    </row>
    <row r="455" spans="2:12" ht="20.25" thickBot="1">
      <c r="B455" s="579"/>
      <c r="C455" s="579"/>
      <c r="D455" s="579"/>
      <c r="E455" s="579"/>
      <c r="F455" s="580" t="s">
        <v>301</v>
      </c>
      <c r="G455" s="579"/>
      <c r="H455" s="579"/>
      <c r="I455" s="579"/>
      <c r="J455" s="579"/>
      <c r="K455" s="579"/>
      <c r="L455" s="579"/>
    </row>
    <row r="456" spans="2:12" ht="15.75">
      <c r="B456" s="559" t="s">
        <v>275</v>
      </c>
      <c r="C456" s="584">
        <f>C439/C400</f>
        <v>577.72384680922971</v>
      </c>
      <c r="D456" s="584">
        <f t="shared" ref="D456:K456" si="19">D439/D400</f>
        <v>87.072378716744907</v>
      </c>
      <c r="E456" s="584">
        <f t="shared" si="19"/>
        <v>59.795435684647302</v>
      </c>
      <c r="F456" s="584">
        <f t="shared" si="19"/>
        <v>93.412489006156548</v>
      </c>
      <c r="G456" s="584">
        <f t="shared" si="19"/>
        <v>206.97897196261681</v>
      </c>
      <c r="H456" s="584">
        <f t="shared" si="19"/>
        <v>596.04438779609518</v>
      </c>
      <c r="I456" s="584">
        <f t="shared" si="19"/>
        <v>522.42741603838249</v>
      </c>
      <c r="J456" s="584">
        <f t="shared" si="19"/>
        <v>552.94871210913482</v>
      </c>
      <c r="K456" s="584">
        <f t="shared" si="19"/>
        <v>645.30957771434191</v>
      </c>
      <c r="L456" s="561"/>
    </row>
    <row r="457" spans="2:12" ht="15.75">
      <c r="B457" s="555" t="s">
        <v>276</v>
      </c>
      <c r="C457" s="585">
        <f t="shared" ref="C457:K467" si="20">C440/C401</f>
        <v>575.3832583454282</v>
      </c>
      <c r="D457" s="585">
        <f t="shared" si="20"/>
        <v>91.569335315353584</v>
      </c>
      <c r="E457" s="585">
        <f t="shared" si="20"/>
        <v>59.698771498771499</v>
      </c>
      <c r="F457" s="585">
        <f t="shared" si="20"/>
        <v>97.380069025021569</v>
      </c>
      <c r="G457" s="585">
        <f t="shared" si="20"/>
        <v>235.91573033707866</v>
      </c>
      <c r="H457" s="585">
        <f>H440/H401</f>
        <v>592.50146891976169</v>
      </c>
      <c r="I457" s="585">
        <f t="shared" si="20"/>
        <v>515.69033990841842</v>
      </c>
      <c r="J457" s="585">
        <f t="shared" si="20"/>
        <v>554.8385280659304</v>
      </c>
      <c r="K457" s="585">
        <f t="shared" si="20"/>
        <v>640.82197907864452</v>
      </c>
      <c r="L457" s="563"/>
    </row>
    <row r="458" spans="2:12" ht="15.75">
      <c r="B458" s="555" t="s">
        <v>277</v>
      </c>
      <c r="C458" s="585">
        <f t="shared" si="20"/>
        <v>581.8936662642443</v>
      </c>
      <c r="D458" s="585">
        <f t="shared" si="20"/>
        <v>88.030891601923784</v>
      </c>
      <c r="E458" s="585">
        <f t="shared" si="20"/>
        <v>58.988884630126485</v>
      </c>
      <c r="F458" s="585">
        <f t="shared" si="20"/>
        <v>104.88001543209876</v>
      </c>
      <c r="G458" s="585">
        <f t="shared" si="20"/>
        <v>244.60487804878048</v>
      </c>
      <c r="H458" s="585">
        <f t="shared" si="20"/>
        <v>598.13355920656454</v>
      </c>
      <c r="I458" s="585">
        <f t="shared" si="20"/>
        <v>528.57460742201249</v>
      </c>
      <c r="J458" s="585">
        <f t="shared" si="20"/>
        <v>554.6626939642457</v>
      </c>
      <c r="K458" s="585">
        <f t="shared" si="20"/>
        <v>647.29358778625954</v>
      </c>
      <c r="L458" s="563"/>
    </row>
    <row r="459" spans="2:12" ht="15.75">
      <c r="B459" s="555" t="s">
        <v>278</v>
      </c>
      <c r="C459" s="585">
        <f t="shared" si="20"/>
        <v>579.71743634669667</v>
      </c>
      <c r="D459" s="585">
        <f t="shared" si="20"/>
        <v>85.102064797716977</v>
      </c>
      <c r="E459" s="585">
        <f t="shared" si="20"/>
        <v>58.77655082819097</v>
      </c>
      <c r="F459" s="585">
        <f t="shared" si="20"/>
        <v>100.11762466692043</v>
      </c>
      <c r="G459" s="585">
        <f t="shared" si="20"/>
        <v>250.88047808764941</v>
      </c>
      <c r="H459" s="585">
        <f t="shared" si="20"/>
        <v>601.08862035700554</v>
      </c>
      <c r="I459" s="585">
        <f t="shared" si="20"/>
        <v>527.94236245062916</v>
      </c>
      <c r="J459" s="585">
        <f t="shared" si="20"/>
        <v>552.8243913695627</v>
      </c>
      <c r="K459" s="585">
        <f t="shared" si="20"/>
        <v>651.72381803188568</v>
      </c>
      <c r="L459" s="563"/>
    </row>
    <row r="460" spans="2:12" ht="15.75">
      <c r="B460" s="555" t="s">
        <v>279</v>
      </c>
      <c r="C460" s="585">
        <f t="shared" si="20"/>
        <v>596.12540709374741</v>
      </c>
      <c r="D460" s="585">
        <f t="shared" si="20"/>
        <v>93.509354635274335</v>
      </c>
      <c r="E460" s="585">
        <f t="shared" si="20"/>
        <v>62.789836347975886</v>
      </c>
      <c r="F460" s="585">
        <f t="shared" si="20"/>
        <v>103.60457516339869</v>
      </c>
      <c r="G460" s="585">
        <f t="shared" si="20"/>
        <v>263.15699658703073</v>
      </c>
      <c r="H460" s="585">
        <f t="shared" si="20"/>
        <v>611.77684240845235</v>
      </c>
      <c r="I460" s="585">
        <f t="shared" si="20"/>
        <v>531.73821025053212</v>
      </c>
      <c r="J460" s="585">
        <f t="shared" si="20"/>
        <v>566.03449563553193</v>
      </c>
      <c r="K460" s="585">
        <f t="shared" si="20"/>
        <v>657.57344890510944</v>
      </c>
      <c r="L460" s="563"/>
    </row>
    <row r="461" spans="2:12" ht="15.75">
      <c r="B461" s="555" t="s">
        <v>280</v>
      </c>
      <c r="C461" s="585">
        <f t="shared" si="20"/>
        <v>583.79657665192974</v>
      </c>
      <c r="D461" s="585">
        <f t="shared" si="20"/>
        <v>88.84574468085107</v>
      </c>
      <c r="E461" s="585">
        <f t="shared" si="20"/>
        <v>61.041255605381167</v>
      </c>
      <c r="F461" s="585">
        <f t="shared" si="20"/>
        <v>96.989004084197305</v>
      </c>
      <c r="G461" s="585">
        <f t="shared" si="20"/>
        <v>247.80616740088107</v>
      </c>
      <c r="H461" s="585">
        <f t="shared" si="20"/>
        <v>601.05589835538524</v>
      </c>
      <c r="I461" s="585">
        <f t="shared" si="20"/>
        <v>533.04483568075113</v>
      </c>
      <c r="J461" s="585">
        <f t="shared" si="20"/>
        <v>556.26996249707008</v>
      </c>
      <c r="K461" s="585">
        <f t="shared" si="20"/>
        <v>654.58335810911251</v>
      </c>
      <c r="L461" s="563"/>
    </row>
    <row r="462" spans="2:12" ht="15.75">
      <c r="B462" s="555" t="s">
        <v>281</v>
      </c>
      <c r="C462" s="585">
        <f t="shared" si="20"/>
        <v>579.18932657874052</v>
      </c>
      <c r="D462" s="585">
        <f t="shared" si="20"/>
        <v>91.584255162241888</v>
      </c>
      <c r="E462" s="585">
        <f t="shared" si="20"/>
        <v>61.831410825199647</v>
      </c>
      <c r="F462" s="585">
        <f t="shared" si="20"/>
        <v>99.378145467080316</v>
      </c>
      <c r="G462" s="585">
        <f t="shared" si="20"/>
        <v>256.8364312267658</v>
      </c>
      <c r="H462" s="585">
        <f t="shared" si="20"/>
        <v>595.09188207635088</v>
      </c>
      <c r="I462" s="585">
        <f t="shared" si="20"/>
        <v>529.37886128577804</v>
      </c>
      <c r="J462" s="585">
        <f t="shared" si="20"/>
        <v>554.70843567772295</v>
      </c>
      <c r="K462" s="585">
        <f t="shared" si="20"/>
        <v>643.57136214605066</v>
      </c>
      <c r="L462" s="563"/>
    </row>
    <row r="463" spans="2:12" ht="15.75">
      <c r="B463" s="555" t="s">
        <v>282</v>
      </c>
      <c r="C463" s="585">
        <f t="shared" si="20"/>
        <v>583.12343274066723</v>
      </c>
      <c r="D463" s="585">
        <f t="shared" si="20"/>
        <v>85.286137440758296</v>
      </c>
      <c r="E463" s="585">
        <f t="shared" si="20"/>
        <v>63.435664939550946</v>
      </c>
      <c r="F463" s="585">
        <f t="shared" si="20"/>
        <v>97.252393718881649</v>
      </c>
      <c r="G463" s="585">
        <f t="shared" si="20"/>
        <v>226.61313868613138</v>
      </c>
      <c r="H463" s="585">
        <f t="shared" si="20"/>
        <v>598.46387367652426</v>
      </c>
      <c r="I463" s="585">
        <f t="shared" si="20"/>
        <v>523.68911526874899</v>
      </c>
      <c r="J463" s="585">
        <f t="shared" si="20"/>
        <v>550.6218522610385</v>
      </c>
      <c r="K463" s="585">
        <f t="shared" si="20"/>
        <v>649.24120811877992</v>
      </c>
      <c r="L463" s="563"/>
    </row>
    <row r="464" spans="2:12" ht="15.75">
      <c r="B464" s="555" t="s">
        <v>283</v>
      </c>
      <c r="C464" s="585">
        <f t="shared" si="20"/>
        <v>574.86367367702996</v>
      </c>
      <c r="D464" s="585">
        <f t="shared" si="20"/>
        <v>96.394485176920625</v>
      </c>
      <c r="E464" s="585">
        <f t="shared" si="20"/>
        <v>62.175933280381258</v>
      </c>
      <c r="F464" s="585">
        <f t="shared" si="20"/>
        <v>94.916693367510419</v>
      </c>
      <c r="G464" s="585">
        <f t="shared" si="20"/>
        <v>239.34645669291339</v>
      </c>
      <c r="H464" s="585">
        <f t="shared" si="20"/>
        <v>592.87070206588771</v>
      </c>
      <c r="I464" s="585">
        <f t="shared" si="20"/>
        <v>519.51558009378311</v>
      </c>
      <c r="J464" s="585">
        <f t="shared" si="20"/>
        <v>554.25406573004625</v>
      </c>
      <c r="K464" s="585">
        <f t="shared" si="20"/>
        <v>641.57262573148</v>
      </c>
      <c r="L464" s="563"/>
    </row>
    <row r="465" spans="2:12" ht="15.75">
      <c r="B465" s="555" t="s">
        <v>284</v>
      </c>
      <c r="C465" s="585">
        <f t="shared" si="20"/>
        <v>564.08224972583423</v>
      </c>
      <c r="D465" s="585">
        <f t="shared" si="20"/>
        <v>90.694636218799786</v>
      </c>
      <c r="E465" s="585">
        <f t="shared" si="20"/>
        <v>62.346729371526294</v>
      </c>
      <c r="F465" s="585">
        <f t="shared" si="20"/>
        <v>98.975161619598509</v>
      </c>
      <c r="G465" s="585">
        <f t="shared" si="20"/>
        <v>203.81940700808624</v>
      </c>
      <c r="H465" s="585">
        <f t="shared" si="20"/>
        <v>579.53316192402133</v>
      </c>
      <c r="I465" s="585">
        <f t="shared" si="20"/>
        <v>509.03720115784586</v>
      </c>
      <c r="J465" s="585">
        <f t="shared" si="20"/>
        <v>543.4734868595699</v>
      </c>
      <c r="K465" s="585">
        <f t="shared" si="20"/>
        <v>628.41405328931853</v>
      </c>
      <c r="L465" s="563"/>
    </row>
    <row r="466" spans="2:12" ht="15.75">
      <c r="B466" s="555" t="s">
        <v>285</v>
      </c>
      <c r="C466" s="585">
        <f t="shared" si="20"/>
        <v>575.77388768184392</v>
      </c>
      <c r="D466" s="585">
        <f t="shared" si="20"/>
        <v>97.73472013725069</v>
      </c>
      <c r="E466" s="585">
        <f t="shared" si="20"/>
        <v>60.448408871745421</v>
      </c>
      <c r="F466" s="585">
        <f t="shared" si="20"/>
        <v>110.95633561643835</v>
      </c>
      <c r="G466" s="585">
        <f t="shared" si="20"/>
        <v>281.31620553359681</v>
      </c>
      <c r="H466" s="585">
        <f t="shared" si="20"/>
        <v>589.30710387158274</v>
      </c>
      <c r="I466" s="585">
        <f t="shared" si="20"/>
        <v>517.41220671676126</v>
      </c>
      <c r="J466" s="585">
        <f t="shared" si="20"/>
        <v>559.46741705136856</v>
      </c>
      <c r="K466" s="585">
        <f t="shared" si="20"/>
        <v>633.88013664719278</v>
      </c>
      <c r="L466" s="563"/>
    </row>
    <row r="467" spans="2:12" ht="16.5" thickBot="1">
      <c r="B467" s="564" t="s">
        <v>286</v>
      </c>
      <c r="C467" s="586">
        <f t="shared" si="20"/>
        <v>576.87523115057252</v>
      </c>
      <c r="D467" s="586">
        <f>D450/D411</f>
        <v>88.276871684024371</v>
      </c>
      <c r="E467" s="586">
        <f t="shared" si="20"/>
        <v>59.386471348556654</v>
      </c>
      <c r="F467" s="586">
        <f t="shared" si="20"/>
        <v>101.56443719412724</v>
      </c>
      <c r="G467" s="586">
        <f t="shared" si="20"/>
        <v>197.37025316455697</v>
      </c>
      <c r="H467" s="586">
        <f t="shared" si="20"/>
        <v>593.74310930811555</v>
      </c>
      <c r="I467" s="586">
        <f t="shared" si="20"/>
        <v>518.93043669080532</v>
      </c>
      <c r="J467" s="586">
        <f t="shared" si="20"/>
        <v>555.08974571357578</v>
      </c>
      <c r="K467" s="586">
        <f t="shared" si="20"/>
        <v>640.52892626945447</v>
      </c>
      <c r="L467" s="566"/>
    </row>
    <row r="472" spans="2:12" ht="18">
      <c r="B472" s="567" t="s">
        <v>347</v>
      </c>
    </row>
    <row r="474" spans="2:12" ht="18">
      <c r="B474" s="881"/>
      <c r="C474" s="881"/>
      <c r="D474" s="881"/>
      <c r="E474" s="881"/>
      <c r="F474" s="882" t="s">
        <v>262</v>
      </c>
      <c r="G474" s="881"/>
      <c r="H474" s="881"/>
      <c r="I474" s="881"/>
      <c r="J474" s="881"/>
      <c r="K474" s="881"/>
      <c r="L474" s="881"/>
    </row>
    <row r="475" spans="2:12" ht="12.75" customHeight="1">
      <c r="B475" s="1256" t="s">
        <v>263</v>
      </c>
      <c r="C475" s="1242" t="s">
        <v>22</v>
      </c>
      <c r="D475" s="1242" t="s">
        <v>264</v>
      </c>
      <c r="E475" s="1248" t="s">
        <v>265</v>
      </c>
      <c r="F475" s="1249"/>
      <c r="G475" s="1250"/>
      <c r="H475" s="1251" t="s">
        <v>266</v>
      </c>
      <c r="I475" s="1248" t="s">
        <v>267</v>
      </c>
      <c r="J475" s="1249"/>
      <c r="K475" s="1249"/>
      <c r="L475" s="1250"/>
    </row>
    <row r="476" spans="2:12" ht="11.25" customHeight="1">
      <c r="B476" s="1257"/>
      <c r="C476" s="1243"/>
      <c r="D476" s="1243"/>
      <c r="E476" s="1260" t="s">
        <v>304</v>
      </c>
      <c r="F476" s="1262" t="s">
        <v>305</v>
      </c>
      <c r="G476" s="1262" t="s">
        <v>306</v>
      </c>
      <c r="H476" s="1252"/>
      <c r="I476" s="1256" t="s">
        <v>271</v>
      </c>
      <c r="J476" s="1256" t="s">
        <v>24</v>
      </c>
      <c r="K476" s="1242" t="s">
        <v>272</v>
      </c>
      <c r="L476" s="1256" t="s">
        <v>273</v>
      </c>
    </row>
    <row r="477" spans="2:12" ht="11.25" customHeight="1">
      <c r="B477" s="1257"/>
      <c r="C477" s="1243"/>
      <c r="D477" s="1243"/>
      <c r="E477" s="1261"/>
      <c r="F477" s="1263"/>
      <c r="G477" s="1263"/>
      <c r="H477" s="1252"/>
      <c r="I477" s="1257"/>
      <c r="J477" s="1257"/>
      <c r="K477" s="1243"/>
      <c r="L477" s="1258"/>
    </row>
    <row r="478" spans="2:12" ht="12.75">
      <c r="B478" s="730">
        <v>0</v>
      </c>
      <c r="C478" s="729">
        <v>1</v>
      </c>
      <c r="D478" s="729">
        <v>2</v>
      </c>
      <c r="E478" s="730">
        <v>3</v>
      </c>
      <c r="F478" s="730">
        <v>4</v>
      </c>
      <c r="G478" s="729">
        <v>5</v>
      </c>
      <c r="H478" s="729">
        <v>6</v>
      </c>
      <c r="I478" s="729">
        <v>7</v>
      </c>
      <c r="J478" s="729">
        <v>8</v>
      </c>
      <c r="K478" s="731">
        <v>9</v>
      </c>
      <c r="L478" s="729">
        <v>10</v>
      </c>
    </row>
    <row r="479" spans="2:12" ht="12.75">
      <c r="B479" s="752"/>
      <c r="C479" s="732"/>
      <c r="D479" s="732"/>
      <c r="E479" s="732"/>
      <c r="F479" s="732"/>
      <c r="G479" s="732"/>
      <c r="H479" s="732"/>
      <c r="I479" s="732"/>
      <c r="J479" s="732"/>
      <c r="K479" s="732"/>
      <c r="L479" s="757"/>
    </row>
    <row r="480" spans="2:12" ht="14.25">
      <c r="B480" s="753"/>
      <c r="C480" s="1244" t="s">
        <v>274</v>
      </c>
      <c r="D480" s="1244"/>
      <c r="E480" s="1244"/>
      <c r="F480" s="1244"/>
      <c r="G480" s="1244"/>
      <c r="H480" s="1244"/>
      <c r="I480" s="1244"/>
      <c r="J480" s="1244"/>
      <c r="K480" s="1244"/>
      <c r="L480" s="1245"/>
    </row>
    <row r="481" spans="2:12" ht="12.75">
      <c r="B481" s="752"/>
      <c r="C481" s="732"/>
      <c r="D481" s="732"/>
      <c r="E481" s="732"/>
      <c r="F481" s="732"/>
      <c r="G481" s="732"/>
      <c r="H481" s="732"/>
      <c r="I481" s="732"/>
      <c r="J481" s="732"/>
      <c r="K481" s="732"/>
      <c r="L481" s="757"/>
    </row>
    <row r="482" spans="2:12" ht="15">
      <c r="B482" s="883" t="s">
        <v>275</v>
      </c>
      <c r="C482" s="733">
        <f>SUM(D482+H482)</f>
        <v>153311</v>
      </c>
      <c r="D482" s="733">
        <v>4907</v>
      </c>
      <c r="E482" s="733">
        <v>2376</v>
      </c>
      <c r="F482" s="733">
        <v>2183</v>
      </c>
      <c r="G482" s="733">
        <v>348</v>
      </c>
      <c r="H482" s="733">
        <v>148404</v>
      </c>
      <c r="I482" s="733">
        <v>23209</v>
      </c>
      <c r="J482" s="733">
        <v>48538</v>
      </c>
      <c r="K482" s="733">
        <v>76657</v>
      </c>
      <c r="L482" s="733">
        <v>0</v>
      </c>
    </row>
    <row r="483" spans="2:12" ht="15">
      <c r="B483" s="883" t="s">
        <v>276</v>
      </c>
      <c r="C483" s="733">
        <f t="shared" ref="C483:C487" si="21">SUM(D483+H483)</f>
        <v>149700</v>
      </c>
      <c r="D483" s="733">
        <v>4276</v>
      </c>
      <c r="E483" s="733">
        <v>1971</v>
      </c>
      <c r="F483" s="733">
        <v>2099</v>
      </c>
      <c r="G483" s="733">
        <v>206</v>
      </c>
      <c r="H483" s="733">
        <v>145424</v>
      </c>
      <c r="I483" s="733">
        <v>23853</v>
      </c>
      <c r="J483" s="733">
        <v>43685</v>
      </c>
      <c r="K483" s="733">
        <v>77886</v>
      </c>
      <c r="L483" s="733">
        <v>0</v>
      </c>
    </row>
    <row r="484" spans="2:12" ht="15">
      <c r="B484" s="883" t="s">
        <v>277</v>
      </c>
      <c r="C484" s="733">
        <f t="shared" si="21"/>
        <v>176360</v>
      </c>
      <c r="D484" s="734">
        <v>5618</v>
      </c>
      <c r="E484" s="734">
        <v>2663</v>
      </c>
      <c r="F484" s="734">
        <v>2694</v>
      </c>
      <c r="G484" s="735">
        <v>261</v>
      </c>
      <c r="H484" s="733">
        <v>170742</v>
      </c>
      <c r="I484" s="734">
        <v>27174</v>
      </c>
      <c r="J484" s="734">
        <v>52139</v>
      </c>
      <c r="K484" s="734">
        <v>91429</v>
      </c>
      <c r="L484" s="735">
        <v>0</v>
      </c>
    </row>
    <row r="485" spans="2:12" ht="15">
      <c r="B485" s="883" t="s">
        <v>278</v>
      </c>
      <c r="C485" s="733">
        <f>SUM(D485+H485)</f>
        <v>152257</v>
      </c>
      <c r="D485" s="733">
        <v>4644</v>
      </c>
      <c r="E485" s="736">
        <v>2428</v>
      </c>
      <c r="F485" s="736">
        <v>2008</v>
      </c>
      <c r="G485" s="733">
        <v>208</v>
      </c>
      <c r="H485" s="733">
        <v>147613</v>
      </c>
      <c r="I485" s="733">
        <v>23760</v>
      </c>
      <c r="J485" s="733">
        <v>44089</v>
      </c>
      <c r="K485" s="733">
        <v>79764</v>
      </c>
      <c r="L485" s="733">
        <v>0</v>
      </c>
    </row>
    <row r="486" spans="2:12" ht="15">
      <c r="B486" s="883" t="s">
        <v>279</v>
      </c>
      <c r="C486" s="733">
        <f>SUM(D486+H486)</f>
        <v>162957</v>
      </c>
      <c r="D486" s="758">
        <v>4436</v>
      </c>
      <c r="E486" s="701">
        <v>1879</v>
      </c>
      <c r="F486" s="703">
        <v>2351</v>
      </c>
      <c r="G486" s="703">
        <v>206</v>
      </c>
      <c r="H486" s="758">
        <v>158521</v>
      </c>
      <c r="I486" s="701">
        <v>25665</v>
      </c>
      <c r="J486" s="701">
        <v>43148</v>
      </c>
      <c r="K486" s="703">
        <v>89708</v>
      </c>
      <c r="L486" s="733">
        <v>0</v>
      </c>
    </row>
    <row r="487" spans="2:12" ht="15">
      <c r="B487" s="883" t="s">
        <v>280</v>
      </c>
      <c r="C487" s="733">
        <f t="shared" si="21"/>
        <v>181713</v>
      </c>
      <c r="D487" s="733">
        <v>5439</v>
      </c>
      <c r="E487" s="736">
        <v>2129</v>
      </c>
      <c r="F487" s="736">
        <v>3088</v>
      </c>
      <c r="G487" s="733">
        <v>222</v>
      </c>
      <c r="H487" s="733">
        <v>176274</v>
      </c>
      <c r="I487" s="733">
        <v>31296</v>
      </c>
      <c r="J487" s="733">
        <v>51302</v>
      </c>
      <c r="K487" s="733">
        <v>93676</v>
      </c>
      <c r="L487" s="733">
        <v>0</v>
      </c>
    </row>
    <row r="488" spans="2:12" ht="15">
      <c r="B488" s="883" t="s">
        <v>281</v>
      </c>
      <c r="C488" s="733">
        <f>SUM(D488+H488)</f>
        <v>167840</v>
      </c>
      <c r="D488" s="759">
        <v>5002</v>
      </c>
      <c r="E488" s="734">
        <v>2060</v>
      </c>
      <c r="F488" s="735">
        <v>2632</v>
      </c>
      <c r="G488" s="735">
        <v>310</v>
      </c>
      <c r="H488" s="733">
        <v>162838</v>
      </c>
      <c r="I488" s="734">
        <v>28780</v>
      </c>
      <c r="J488" s="734">
        <v>54814</v>
      </c>
      <c r="K488" s="734">
        <v>79244</v>
      </c>
      <c r="L488" s="735">
        <v>0</v>
      </c>
    </row>
    <row r="489" spans="2:12" ht="15">
      <c r="B489" s="883" t="s">
        <v>282</v>
      </c>
      <c r="C489" s="733">
        <v>172228</v>
      </c>
      <c r="D489" s="759">
        <v>4825</v>
      </c>
      <c r="E489" s="734">
        <v>1907</v>
      </c>
      <c r="F489" s="734">
        <v>2589</v>
      </c>
      <c r="G489" s="735">
        <v>329</v>
      </c>
      <c r="H489" s="733">
        <v>167403</v>
      </c>
      <c r="I489" s="734">
        <v>26432</v>
      </c>
      <c r="J489" s="734">
        <v>56705</v>
      </c>
      <c r="K489" s="734">
        <v>84266</v>
      </c>
      <c r="L489" s="735">
        <v>0</v>
      </c>
    </row>
    <row r="490" spans="2:12" ht="15">
      <c r="B490" s="883" t="s">
        <v>283</v>
      </c>
      <c r="C490" s="733">
        <v>160101</v>
      </c>
      <c r="D490" s="733">
        <v>5229</v>
      </c>
      <c r="E490" s="736">
        <v>1936</v>
      </c>
      <c r="F490" s="736">
        <v>2930</v>
      </c>
      <c r="G490" s="733">
        <v>363</v>
      </c>
      <c r="H490" s="733">
        <v>154872</v>
      </c>
      <c r="I490" s="733">
        <v>25855</v>
      </c>
      <c r="J490" s="733">
        <v>53933</v>
      </c>
      <c r="K490" s="733">
        <v>75084</v>
      </c>
      <c r="L490" s="733">
        <v>0</v>
      </c>
    </row>
    <row r="491" spans="2:12" ht="15">
      <c r="B491" s="884" t="s">
        <v>284</v>
      </c>
      <c r="C491" s="993">
        <v>176881</v>
      </c>
      <c r="D491" s="995">
        <v>4941</v>
      </c>
      <c r="E491" s="996">
        <v>1899</v>
      </c>
      <c r="F491" s="996">
        <v>2767</v>
      </c>
      <c r="G491" s="996">
        <v>275</v>
      </c>
      <c r="H491" s="994">
        <v>171940</v>
      </c>
      <c r="I491" s="996">
        <v>28983</v>
      </c>
      <c r="J491" s="996">
        <v>60425</v>
      </c>
      <c r="K491" s="996">
        <v>82532</v>
      </c>
      <c r="L491" s="735"/>
    </row>
    <row r="492" spans="2:12" ht="15">
      <c r="B492" s="884" t="s">
        <v>285</v>
      </c>
      <c r="C492" s="993">
        <v>157650</v>
      </c>
      <c r="D492" s="996">
        <v>4336</v>
      </c>
      <c r="E492" s="996">
        <v>1814</v>
      </c>
      <c r="F492" s="996">
        <v>2017</v>
      </c>
      <c r="G492" s="996">
        <v>505</v>
      </c>
      <c r="H492" s="996">
        <v>153314</v>
      </c>
      <c r="I492" s="996">
        <v>26176</v>
      </c>
      <c r="J492" s="996">
        <v>53316</v>
      </c>
      <c r="K492" s="996">
        <v>73822</v>
      </c>
      <c r="L492" s="735"/>
    </row>
    <row r="493" spans="2:12" ht="15">
      <c r="B493" s="884" t="s">
        <v>286</v>
      </c>
      <c r="C493" s="733">
        <v>133310</v>
      </c>
      <c r="D493" s="734">
        <v>4231</v>
      </c>
      <c r="E493" s="734">
        <v>2037</v>
      </c>
      <c r="F493" s="734">
        <v>1869</v>
      </c>
      <c r="G493" s="734">
        <v>325</v>
      </c>
      <c r="H493" s="734">
        <v>129079</v>
      </c>
      <c r="I493" s="734">
        <v>21017</v>
      </c>
      <c r="J493" s="734">
        <v>43426</v>
      </c>
      <c r="K493" s="734">
        <v>64636</v>
      </c>
      <c r="L493" s="735"/>
    </row>
    <row r="494" spans="2:12" ht="15">
      <c r="B494" s="756"/>
      <c r="C494" s="736"/>
      <c r="D494" s="736"/>
      <c r="E494" s="736"/>
      <c r="F494" s="736"/>
      <c r="G494" s="736"/>
      <c r="H494" s="736"/>
      <c r="I494" s="736"/>
      <c r="J494" s="736"/>
      <c r="K494" s="736"/>
      <c r="L494" s="733"/>
    </row>
    <row r="495" spans="2:12" ht="12.75">
      <c r="B495" s="755">
        <v>2018</v>
      </c>
      <c r="C495" s="737">
        <f t="shared" ref="C495:K495" si="22">SUM(C482:C493)</f>
        <v>1944308</v>
      </c>
      <c r="D495" s="737">
        <f>SUM(D482:D493)</f>
        <v>57884</v>
      </c>
      <c r="E495" s="737">
        <f t="shared" si="22"/>
        <v>25099</v>
      </c>
      <c r="F495" s="737">
        <f t="shared" si="22"/>
        <v>29227</v>
      </c>
      <c r="G495" s="737">
        <f>SUM(G482:G493)</f>
        <v>3558</v>
      </c>
      <c r="H495" s="737">
        <f t="shared" si="22"/>
        <v>1886424</v>
      </c>
      <c r="I495" s="737">
        <f t="shared" si="22"/>
        <v>312200</v>
      </c>
      <c r="J495" s="737">
        <f t="shared" si="22"/>
        <v>605520</v>
      </c>
      <c r="K495" s="737">
        <f t="shared" si="22"/>
        <v>968704</v>
      </c>
      <c r="L495" s="737">
        <f>SUM(L482:L493)</f>
        <v>0</v>
      </c>
    </row>
    <row r="496" spans="2:12" ht="12.75">
      <c r="B496" s="753"/>
      <c r="C496" s="738"/>
      <c r="D496" s="738"/>
      <c r="E496" s="738"/>
      <c r="F496" s="738"/>
      <c r="G496" s="738"/>
      <c r="H496" s="738"/>
      <c r="I496" s="738"/>
      <c r="J496" s="738"/>
      <c r="K496" s="738"/>
      <c r="L496" s="750"/>
    </row>
    <row r="497" spans="2:12" ht="12.75">
      <c r="B497" s="753"/>
      <c r="C497" s="1240" t="s">
        <v>299</v>
      </c>
      <c r="D497" s="1240"/>
      <c r="E497" s="1240"/>
      <c r="F497" s="1240"/>
      <c r="G497" s="1240"/>
      <c r="H497" s="1240"/>
      <c r="I497" s="1240"/>
      <c r="J497" s="1240"/>
      <c r="K497" s="1240"/>
      <c r="L497" s="1241"/>
    </row>
    <row r="498" spans="2:12" ht="12.75">
      <c r="B498" s="752"/>
      <c r="C498" s="738"/>
      <c r="D498" s="738"/>
      <c r="E498" s="738"/>
      <c r="F498" s="738"/>
      <c r="G498" s="738"/>
      <c r="H498" s="738"/>
      <c r="I498" s="738"/>
      <c r="J498" s="738"/>
      <c r="K498" s="738"/>
      <c r="L498" s="750"/>
    </row>
    <row r="499" spans="2:12" ht="12.75">
      <c r="B499" s="754" t="s">
        <v>275</v>
      </c>
      <c r="C499" s="733">
        <f t="shared" ref="C499:C505" si="23">SUM(D499+H499)</f>
        <v>45099890</v>
      </c>
      <c r="D499" s="733">
        <v>252878</v>
      </c>
      <c r="E499" s="733">
        <v>84059</v>
      </c>
      <c r="F499" s="733">
        <v>124324</v>
      </c>
      <c r="G499" s="733">
        <v>44495</v>
      </c>
      <c r="H499" s="733">
        <v>44847012</v>
      </c>
      <c r="I499" s="733">
        <v>6130268</v>
      </c>
      <c r="J499" s="733">
        <v>13150822</v>
      </c>
      <c r="K499" s="733">
        <v>25565922</v>
      </c>
      <c r="L499" s="733">
        <v>0</v>
      </c>
    </row>
    <row r="500" spans="2:12" ht="12.75">
      <c r="B500" s="754" t="s">
        <v>276</v>
      </c>
      <c r="C500" s="733">
        <f t="shared" si="23"/>
        <v>44003287</v>
      </c>
      <c r="D500" s="733">
        <v>212882</v>
      </c>
      <c r="E500" s="733">
        <v>66858</v>
      </c>
      <c r="F500" s="733">
        <v>119964</v>
      </c>
      <c r="G500" s="733">
        <v>26060</v>
      </c>
      <c r="H500" s="733">
        <v>43790405</v>
      </c>
      <c r="I500" s="733">
        <v>6249605</v>
      </c>
      <c r="J500" s="733">
        <v>11767910</v>
      </c>
      <c r="K500" s="733">
        <v>25772890</v>
      </c>
      <c r="L500" s="733">
        <v>0</v>
      </c>
    </row>
    <row r="501" spans="2:12" ht="12.75">
      <c r="B501" s="754" t="s">
        <v>277</v>
      </c>
      <c r="C501" s="733">
        <f t="shared" si="23"/>
        <v>51532662</v>
      </c>
      <c r="D501" s="734">
        <v>276186</v>
      </c>
      <c r="E501" s="734">
        <v>92377</v>
      </c>
      <c r="F501" s="734">
        <v>149908</v>
      </c>
      <c r="G501" s="735">
        <v>33901</v>
      </c>
      <c r="H501" s="733">
        <v>51256476</v>
      </c>
      <c r="I501" s="734">
        <v>7135756</v>
      </c>
      <c r="J501" s="734">
        <v>13997142</v>
      </c>
      <c r="K501" s="734">
        <v>30123578</v>
      </c>
      <c r="L501" s="735">
        <v>0</v>
      </c>
    </row>
    <row r="502" spans="2:12" ht="12.75">
      <c r="B502" s="754" t="s">
        <v>278</v>
      </c>
      <c r="C502" s="733">
        <f t="shared" si="23"/>
        <v>45189937</v>
      </c>
      <c r="D502" s="733">
        <v>208679</v>
      </c>
      <c r="E502" s="736">
        <v>67024</v>
      </c>
      <c r="F502" s="736">
        <v>110501</v>
      </c>
      <c r="G502" s="733">
        <v>31154</v>
      </c>
      <c r="H502" s="733">
        <v>44981258</v>
      </c>
      <c r="I502" s="733">
        <v>6355996</v>
      </c>
      <c r="J502" s="733">
        <v>11909326</v>
      </c>
      <c r="K502" s="733">
        <v>26715936</v>
      </c>
      <c r="L502" s="733">
        <v>0</v>
      </c>
    </row>
    <row r="503" spans="2:12" ht="12.75">
      <c r="B503" s="754" t="s">
        <v>279</v>
      </c>
      <c r="C503" s="733">
        <f t="shared" si="23"/>
        <v>48304474</v>
      </c>
      <c r="D503" s="701">
        <v>222782</v>
      </c>
      <c r="E503" s="701">
        <v>65617</v>
      </c>
      <c r="F503" s="701">
        <v>131166</v>
      </c>
      <c r="G503" s="701">
        <v>25999</v>
      </c>
      <c r="H503" s="701">
        <v>48081692</v>
      </c>
      <c r="I503" s="701">
        <v>6862169</v>
      </c>
      <c r="J503" s="701">
        <v>11707521</v>
      </c>
      <c r="K503" s="703">
        <v>29512002</v>
      </c>
      <c r="L503" s="733">
        <v>0</v>
      </c>
    </row>
    <row r="504" spans="2:12" ht="12.75">
      <c r="B504" s="754" t="s">
        <v>280</v>
      </c>
      <c r="C504" s="733">
        <f t="shared" si="23"/>
        <v>51811853</v>
      </c>
      <c r="D504" s="733">
        <v>282004</v>
      </c>
      <c r="E504" s="736">
        <v>76688</v>
      </c>
      <c r="F504" s="736">
        <v>177674</v>
      </c>
      <c r="G504" s="733">
        <v>27642</v>
      </c>
      <c r="H504" s="733">
        <v>51529849</v>
      </c>
      <c r="I504" s="733">
        <v>8016005</v>
      </c>
      <c r="J504" s="733">
        <v>13339077</v>
      </c>
      <c r="K504" s="733">
        <v>30174767</v>
      </c>
      <c r="L504" s="733">
        <v>0</v>
      </c>
    </row>
    <row r="505" spans="2:12" ht="12.75">
      <c r="B505" s="754" t="s">
        <v>281</v>
      </c>
      <c r="C505" s="733">
        <f t="shared" si="23"/>
        <v>48842758</v>
      </c>
      <c r="D505" s="734">
        <v>265436</v>
      </c>
      <c r="E505" s="734">
        <v>71941</v>
      </c>
      <c r="F505" s="734">
        <v>155048</v>
      </c>
      <c r="G505" s="735">
        <v>38447</v>
      </c>
      <c r="H505" s="733">
        <v>48577322</v>
      </c>
      <c r="I505" s="734">
        <v>7658442</v>
      </c>
      <c r="J505" s="734">
        <v>14565252</v>
      </c>
      <c r="K505" s="734">
        <v>26353628</v>
      </c>
      <c r="L505" s="735">
        <v>0</v>
      </c>
    </row>
    <row r="506" spans="2:12" ht="12.75">
      <c r="B506" s="754" t="s">
        <v>282</v>
      </c>
      <c r="C506" s="733">
        <v>48263436</v>
      </c>
      <c r="D506" s="734">
        <v>256924</v>
      </c>
      <c r="E506" s="734">
        <v>69078</v>
      </c>
      <c r="F506" s="734">
        <v>147163</v>
      </c>
      <c r="G506" s="735">
        <v>40683</v>
      </c>
      <c r="H506" s="733">
        <v>48006512</v>
      </c>
      <c r="I506" s="734">
        <v>6609994</v>
      </c>
      <c r="J506" s="734">
        <v>14348975</v>
      </c>
      <c r="K506" s="734">
        <v>27047543</v>
      </c>
      <c r="L506" s="735">
        <v>0</v>
      </c>
    </row>
    <row r="507" spans="2:12" ht="12.75">
      <c r="B507" s="754" t="s">
        <v>283</v>
      </c>
      <c r="C507" s="733">
        <v>45286151</v>
      </c>
      <c r="D507" s="734">
        <v>278053</v>
      </c>
      <c r="E507" s="734">
        <v>69043</v>
      </c>
      <c r="F507" s="734">
        <v>162479</v>
      </c>
      <c r="G507" s="735">
        <v>46531</v>
      </c>
      <c r="H507" s="733">
        <v>45008098</v>
      </c>
      <c r="I507" s="734">
        <v>6477502</v>
      </c>
      <c r="J507" s="734">
        <v>13766890</v>
      </c>
      <c r="K507" s="734">
        <v>24763706</v>
      </c>
      <c r="L507" s="735">
        <v>0</v>
      </c>
    </row>
    <row r="508" spans="2:12" ht="12.75">
      <c r="B508" s="754" t="s">
        <v>284</v>
      </c>
      <c r="C508" s="997">
        <v>51567073</v>
      </c>
      <c r="D508" s="999">
        <v>269087</v>
      </c>
      <c r="E508" s="999">
        <v>66984</v>
      </c>
      <c r="F508" s="999">
        <v>160926</v>
      </c>
      <c r="G508" s="999">
        <v>41177</v>
      </c>
      <c r="H508" s="998">
        <v>51297986</v>
      </c>
      <c r="I508" s="999">
        <v>7715024</v>
      </c>
      <c r="J508" s="999">
        <v>16353050</v>
      </c>
      <c r="K508" s="999">
        <v>27229912</v>
      </c>
      <c r="L508" s="735"/>
    </row>
    <row r="509" spans="2:12" ht="12.75">
      <c r="B509" s="754" t="s">
        <v>285</v>
      </c>
      <c r="C509" s="997">
        <v>46086574</v>
      </c>
      <c r="D509" s="999">
        <v>232053</v>
      </c>
      <c r="E509" s="999">
        <v>58546</v>
      </c>
      <c r="F509" s="999">
        <v>113020</v>
      </c>
      <c r="G509" s="999">
        <v>60487</v>
      </c>
      <c r="H509" s="999">
        <v>45854521</v>
      </c>
      <c r="I509" s="999">
        <v>6971766</v>
      </c>
      <c r="J509" s="999">
        <v>14390917</v>
      </c>
      <c r="K509" s="999">
        <v>24491838</v>
      </c>
      <c r="L509" s="735"/>
    </row>
    <row r="510" spans="2:12" ht="12.75">
      <c r="B510" s="754" t="s">
        <v>286</v>
      </c>
      <c r="C510" s="733">
        <v>39184758</v>
      </c>
      <c r="D510" s="734">
        <v>228472</v>
      </c>
      <c r="E510" s="734">
        <v>69809</v>
      </c>
      <c r="F510" s="734">
        <v>111392</v>
      </c>
      <c r="G510" s="734">
        <v>47271</v>
      </c>
      <c r="H510" s="734">
        <v>38956286</v>
      </c>
      <c r="I510" s="734">
        <v>5576516</v>
      </c>
      <c r="J510" s="734">
        <v>11693522</v>
      </c>
      <c r="K510" s="734">
        <v>21686248</v>
      </c>
      <c r="L510" s="735"/>
    </row>
    <row r="511" spans="2:12" ht="12.75">
      <c r="B511" s="753"/>
      <c r="C511" s="736"/>
      <c r="D511" s="736"/>
      <c r="E511" s="736"/>
      <c r="F511" s="736"/>
      <c r="G511" s="736"/>
      <c r="H511" s="736"/>
      <c r="I511" s="736"/>
      <c r="J511" s="736"/>
      <c r="K511" s="736"/>
      <c r="L511" s="733"/>
    </row>
    <row r="512" spans="2:12" ht="12.75">
      <c r="B512" s="755">
        <v>2018</v>
      </c>
      <c r="C512" s="737">
        <f t="shared" ref="C512:L512" si="24">SUM(C499:C510)</f>
        <v>565172853</v>
      </c>
      <c r="D512" s="737">
        <f t="shared" si="24"/>
        <v>2985436</v>
      </c>
      <c r="E512" s="737">
        <f t="shared" si="24"/>
        <v>858024</v>
      </c>
      <c r="F512" s="737">
        <f t="shared" si="24"/>
        <v>1663565</v>
      </c>
      <c r="G512" s="737">
        <f t="shared" si="24"/>
        <v>463847</v>
      </c>
      <c r="H512" s="737">
        <f t="shared" si="24"/>
        <v>562187417</v>
      </c>
      <c r="I512" s="737">
        <f t="shared" si="24"/>
        <v>81759043</v>
      </c>
      <c r="J512" s="737">
        <f t="shared" si="24"/>
        <v>160990404</v>
      </c>
      <c r="K512" s="737">
        <f t="shared" si="24"/>
        <v>319437970</v>
      </c>
      <c r="L512" s="737">
        <f t="shared" si="24"/>
        <v>0</v>
      </c>
    </row>
    <row r="513" spans="2:12" ht="12.75">
      <c r="B513" s="963"/>
      <c r="C513" s="740"/>
      <c r="D513" s="740"/>
      <c r="E513" s="740"/>
      <c r="F513" s="740"/>
      <c r="G513" s="740"/>
      <c r="H513" s="740"/>
      <c r="I513" s="740"/>
      <c r="J513" s="740"/>
      <c r="K513" s="740"/>
      <c r="L513" s="964"/>
    </row>
    <row r="514" spans="2:12" ht="12.75" customHeight="1">
      <c r="B514" s="1246" t="s">
        <v>263</v>
      </c>
      <c r="C514" s="1242" t="s">
        <v>22</v>
      </c>
      <c r="D514" s="1242" t="s">
        <v>264</v>
      </c>
      <c r="E514" s="1248" t="s">
        <v>265</v>
      </c>
      <c r="F514" s="1249"/>
      <c r="G514" s="1250"/>
      <c r="H514" s="1251" t="s">
        <v>266</v>
      </c>
      <c r="I514" s="1253" t="s">
        <v>267</v>
      </c>
      <c r="J514" s="1254"/>
      <c r="K514" s="1254"/>
      <c r="L514" s="1255"/>
    </row>
    <row r="515" spans="2:12" ht="11.25" customHeight="1">
      <c r="B515" s="1247"/>
      <c r="C515" s="1243"/>
      <c r="D515" s="1243"/>
      <c r="E515" s="1260" t="s">
        <v>304</v>
      </c>
      <c r="F515" s="1262" t="s">
        <v>305</v>
      </c>
      <c r="G515" s="1262" t="s">
        <v>306</v>
      </c>
      <c r="H515" s="1252"/>
      <c r="I515" s="1256" t="s">
        <v>271</v>
      </c>
      <c r="J515" s="1256" t="s">
        <v>24</v>
      </c>
      <c r="K515" s="1242" t="s">
        <v>272</v>
      </c>
      <c r="L515" s="1256" t="s">
        <v>273</v>
      </c>
    </row>
    <row r="516" spans="2:12" ht="11.25" customHeight="1">
      <c r="B516" s="1247"/>
      <c r="C516" s="1243"/>
      <c r="D516" s="1243"/>
      <c r="E516" s="1261"/>
      <c r="F516" s="1263"/>
      <c r="G516" s="1263"/>
      <c r="H516" s="1252"/>
      <c r="I516" s="1258"/>
      <c r="J516" s="1258"/>
      <c r="K516" s="1259"/>
      <c r="L516" s="1258"/>
    </row>
    <row r="517" spans="2:12" ht="12.75">
      <c r="B517" s="730">
        <v>0</v>
      </c>
      <c r="C517" s="741">
        <v>1</v>
      </c>
      <c r="D517" s="741">
        <v>2</v>
      </c>
      <c r="E517" s="742">
        <v>3</v>
      </c>
      <c r="F517" s="742">
        <v>4</v>
      </c>
      <c r="G517" s="741">
        <v>5</v>
      </c>
      <c r="H517" s="741">
        <v>6</v>
      </c>
      <c r="I517" s="741">
        <v>7</v>
      </c>
      <c r="J517" s="741">
        <v>8</v>
      </c>
      <c r="K517" s="741">
        <v>9</v>
      </c>
      <c r="L517" s="741">
        <v>10</v>
      </c>
    </row>
    <row r="518" spans="2:12" ht="12.75">
      <c r="B518" s="752"/>
      <c r="C518" s="738"/>
      <c r="D518" s="738"/>
      <c r="E518" s="738"/>
      <c r="F518" s="738"/>
      <c r="G518" s="738"/>
      <c r="H518" s="738"/>
      <c r="I518" s="738"/>
      <c r="J518" s="738"/>
      <c r="K518" s="738"/>
      <c r="L518" s="750"/>
    </row>
    <row r="519" spans="2:12" ht="12.75">
      <c r="B519" s="753"/>
      <c r="C519" s="1240" t="s">
        <v>300</v>
      </c>
      <c r="D519" s="1240"/>
      <c r="E519" s="1240"/>
      <c r="F519" s="1240"/>
      <c r="G519" s="1240"/>
      <c r="H519" s="1240"/>
      <c r="I519" s="1240"/>
      <c r="J519" s="1240"/>
      <c r="K519" s="1240"/>
      <c r="L519" s="1241"/>
    </row>
    <row r="520" spans="2:12" ht="12.75">
      <c r="B520" s="753"/>
      <c r="C520" s="743"/>
      <c r="D520" s="743"/>
      <c r="E520" s="743"/>
      <c r="F520" s="743"/>
      <c r="G520" s="743"/>
      <c r="H520" s="743"/>
      <c r="I520" s="743"/>
      <c r="J520" s="743"/>
      <c r="K520" s="743"/>
      <c r="L520" s="751"/>
    </row>
    <row r="521" spans="2:12" ht="12.75">
      <c r="B521" s="754" t="s">
        <v>275</v>
      </c>
      <c r="C521" s="733">
        <f>SUM(D521+H521)</f>
        <v>90057014</v>
      </c>
      <c r="D521" s="733">
        <v>438151</v>
      </c>
      <c r="E521" s="733">
        <v>144810</v>
      </c>
      <c r="F521" s="733">
        <v>215494</v>
      </c>
      <c r="G521" s="733">
        <v>77847</v>
      </c>
      <c r="H521" s="733">
        <v>89618863</v>
      </c>
      <c r="I521" s="733">
        <v>12292165</v>
      </c>
      <c r="J521" s="733">
        <v>27496766</v>
      </c>
      <c r="K521" s="733">
        <v>49829932</v>
      </c>
      <c r="L521" s="733">
        <v>0</v>
      </c>
    </row>
    <row r="522" spans="2:12" ht="12.75">
      <c r="B522" s="754" t="s">
        <v>276</v>
      </c>
      <c r="C522" s="733">
        <f t="shared" ref="C522:C526" si="25">SUM(D522+H522)</f>
        <v>87625873</v>
      </c>
      <c r="D522" s="733">
        <v>376411</v>
      </c>
      <c r="E522" s="733">
        <v>117606</v>
      </c>
      <c r="F522" s="733">
        <v>212849</v>
      </c>
      <c r="G522" s="733">
        <v>45956</v>
      </c>
      <c r="H522" s="733">
        <v>87249462</v>
      </c>
      <c r="I522" s="733">
        <v>12525302</v>
      </c>
      <c r="J522" s="733">
        <v>24475372</v>
      </c>
      <c r="K522" s="733">
        <v>50248788</v>
      </c>
      <c r="L522" s="733">
        <v>0</v>
      </c>
    </row>
    <row r="523" spans="2:12" ht="12.75">
      <c r="B523" s="754" t="s">
        <v>277</v>
      </c>
      <c r="C523" s="733">
        <f t="shared" si="25"/>
        <v>102956905</v>
      </c>
      <c r="D523" s="734">
        <v>484939</v>
      </c>
      <c r="E523" s="734">
        <v>160312</v>
      </c>
      <c r="F523" s="734">
        <v>263733</v>
      </c>
      <c r="G523" s="735">
        <v>60894</v>
      </c>
      <c r="H523" s="733">
        <v>102471966</v>
      </c>
      <c r="I523" s="734">
        <v>14376293</v>
      </c>
      <c r="J523" s="734">
        <v>29217947</v>
      </c>
      <c r="K523" s="734">
        <v>58877726</v>
      </c>
      <c r="L523" s="735">
        <v>0</v>
      </c>
    </row>
    <row r="524" spans="2:12" ht="12.75">
      <c r="B524" s="754" t="s">
        <v>278</v>
      </c>
      <c r="C524" s="733">
        <f t="shared" si="25"/>
        <v>89833124</v>
      </c>
      <c r="D524" s="733">
        <v>369992</v>
      </c>
      <c r="E524" s="736">
        <v>117042</v>
      </c>
      <c r="F524" s="736">
        <v>198243</v>
      </c>
      <c r="G524" s="736">
        <v>54707</v>
      </c>
      <c r="H524" s="733">
        <v>89463132</v>
      </c>
      <c r="I524" s="736">
        <v>12659311</v>
      </c>
      <c r="J524" s="736">
        <v>24713683</v>
      </c>
      <c r="K524" s="736">
        <v>52090138</v>
      </c>
      <c r="L524" s="736">
        <v>0</v>
      </c>
    </row>
    <row r="525" spans="2:12" ht="12.75">
      <c r="B525" s="754" t="s">
        <v>279</v>
      </c>
      <c r="C525" s="733">
        <f t="shared" si="25"/>
        <v>96131249</v>
      </c>
      <c r="D525" s="701">
        <v>388194</v>
      </c>
      <c r="E525" s="701">
        <v>117359</v>
      </c>
      <c r="F525" s="701">
        <v>226856</v>
      </c>
      <c r="G525" s="701">
        <v>43979</v>
      </c>
      <c r="H525" s="701">
        <v>95743055</v>
      </c>
      <c r="I525" s="701">
        <v>13695188</v>
      </c>
      <c r="J525" s="701">
        <v>24193988</v>
      </c>
      <c r="K525" s="701">
        <v>57853879</v>
      </c>
      <c r="L525" s="703">
        <v>0</v>
      </c>
    </row>
    <row r="526" spans="2:12" ht="12.75">
      <c r="B526" s="754" t="s">
        <v>280</v>
      </c>
      <c r="C526" s="733">
        <f t="shared" si="25"/>
        <v>106478761</v>
      </c>
      <c r="D526" s="733">
        <v>490758</v>
      </c>
      <c r="E526" s="736">
        <v>133555</v>
      </c>
      <c r="F526" s="736">
        <v>309712</v>
      </c>
      <c r="G526" s="736">
        <v>47491</v>
      </c>
      <c r="H526" s="733">
        <v>105988003</v>
      </c>
      <c r="I526" s="736">
        <v>16711067</v>
      </c>
      <c r="J526" s="736">
        <v>28416605</v>
      </c>
      <c r="K526" s="736">
        <v>60860331</v>
      </c>
      <c r="L526" s="736">
        <v>0</v>
      </c>
    </row>
    <row r="527" spans="2:12" ht="12.75">
      <c r="B527" s="754" t="s">
        <v>281</v>
      </c>
      <c r="C527" s="733">
        <f>SUM(D527+H527)</f>
        <v>97513011</v>
      </c>
      <c r="D527" s="734">
        <v>466110</v>
      </c>
      <c r="E527" s="734">
        <v>126040</v>
      </c>
      <c r="F527" s="734">
        <v>272293</v>
      </c>
      <c r="G527" s="735">
        <v>67777</v>
      </c>
      <c r="H527" s="733">
        <v>97046901</v>
      </c>
      <c r="I527" s="734">
        <v>15281444</v>
      </c>
      <c r="J527" s="734">
        <v>30459496</v>
      </c>
      <c r="K527" s="734">
        <v>51305961</v>
      </c>
      <c r="L527" s="735">
        <v>0</v>
      </c>
    </row>
    <row r="528" spans="2:12" ht="12.75">
      <c r="B528" s="754" t="s">
        <v>282</v>
      </c>
      <c r="C528" s="733">
        <v>99779863</v>
      </c>
      <c r="D528" s="734">
        <v>453846</v>
      </c>
      <c r="E528" s="734">
        <v>121139</v>
      </c>
      <c r="F528" s="734">
        <v>255727</v>
      </c>
      <c r="G528" s="735">
        <v>76980</v>
      </c>
      <c r="H528" s="733">
        <v>99326017</v>
      </c>
      <c r="I528" s="734">
        <v>13903750</v>
      </c>
      <c r="J528" s="734">
        <v>30830195</v>
      </c>
      <c r="K528" s="734">
        <v>54592072</v>
      </c>
      <c r="L528" s="735">
        <v>0</v>
      </c>
    </row>
    <row r="529" spans="2:12" ht="12.75">
      <c r="B529" s="754" t="s">
        <v>283</v>
      </c>
      <c r="C529" s="733">
        <v>91969686</v>
      </c>
      <c r="D529" s="733">
        <v>483179</v>
      </c>
      <c r="E529" s="736">
        <v>120441</v>
      </c>
      <c r="F529" s="736">
        <v>282316</v>
      </c>
      <c r="G529" s="736">
        <v>80422</v>
      </c>
      <c r="H529" s="733">
        <v>91486507</v>
      </c>
      <c r="I529" s="736">
        <v>13573553</v>
      </c>
      <c r="J529" s="736">
        <v>29620194</v>
      </c>
      <c r="K529" s="736">
        <v>48292760</v>
      </c>
      <c r="L529" s="736">
        <v>0</v>
      </c>
    </row>
    <row r="530" spans="2:12" ht="12.75">
      <c r="B530" s="754" t="s">
        <v>284</v>
      </c>
      <c r="C530" s="1000">
        <v>103129786</v>
      </c>
      <c r="D530" s="1002">
        <v>466381</v>
      </c>
      <c r="E530" s="1002">
        <v>115783</v>
      </c>
      <c r="F530" s="1002">
        <v>279344</v>
      </c>
      <c r="G530" s="1002">
        <v>71254</v>
      </c>
      <c r="H530" s="1001">
        <v>102663405</v>
      </c>
      <c r="I530" s="1002">
        <v>15418876</v>
      </c>
      <c r="J530" s="1002">
        <v>33786806</v>
      </c>
      <c r="K530" s="1002">
        <v>53457723</v>
      </c>
      <c r="L530" s="735"/>
    </row>
    <row r="531" spans="2:12" ht="12.75">
      <c r="B531" s="754" t="s">
        <v>285</v>
      </c>
      <c r="C531" s="1000">
        <v>92254109</v>
      </c>
      <c r="D531" s="1002">
        <v>409307</v>
      </c>
      <c r="E531" s="1002">
        <v>101133</v>
      </c>
      <c r="F531" s="1002">
        <v>196225</v>
      </c>
      <c r="G531" s="1003">
        <v>111949</v>
      </c>
      <c r="H531" s="1004">
        <v>91844802</v>
      </c>
      <c r="I531" s="1002">
        <v>13938872</v>
      </c>
      <c r="J531" s="1002">
        <v>29955939</v>
      </c>
      <c r="K531" s="1002">
        <v>47949991</v>
      </c>
      <c r="L531" s="735"/>
    </row>
    <row r="532" spans="2:12" ht="12.75">
      <c r="B532" s="754" t="s">
        <v>286</v>
      </c>
      <c r="C532" s="733">
        <v>78132290</v>
      </c>
      <c r="D532" s="734">
        <v>398393</v>
      </c>
      <c r="E532" s="734">
        <v>124025</v>
      </c>
      <c r="F532" s="734">
        <v>193496</v>
      </c>
      <c r="G532" s="735">
        <v>80872</v>
      </c>
      <c r="H532" s="744">
        <v>77733897</v>
      </c>
      <c r="I532" s="734">
        <v>11141565</v>
      </c>
      <c r="J532" s="734">
        <v>24343592</v>
      </c>
      <c r="K532" s="734">
        <v>42248740</v>
      </c>
      <c r="L532" s="735"/>
    </row>
    <row r="533" spans="2:12" ht="12.75">
      <c r="B533" s="754"/>
      <c r="C533" s="745"/>
      <c r="D533" s="746"/>
      <c r="E533" s="747"/>
      <c r="F533" s="747"/>
      <c r="G533" s="747"/>
      <c r="H533" s="746"/>
      <c r="I533" s="747"/>
      <c r="J533" s="747"/>
      <c r="K533" s="747"/>
      <c r="L533" s="747"/>
    </row>
    <row r="534" spans="2:12" ht="12.75">
      <c r="B534" s="755">
        <v>2018</v>
      </c>
      <c r="C534" s="748">
        <f t="shared" ref="C534:K534" si="26">SUM(C521:C532)</f>
        <v>1135861671</v>
      </c>
      <c r="D534" s="748">
        <f t="shared" si="26"/>
        <v>5225661</v>
      </c>
      <c r="E534" s="748">
        <f t="shared" si="26"/>
        <v>1499245</v>
      </c>
      <c r="F534" s="748">
        <f t="shared" si="26"/>
        <v>2906288</v>
      </c>
      <c r="G534" s="748">
        <f t="shared" si="26"/>
        <v>820128</v>
      </c>
      <c r="H534" s="748">
        <f t="shared" si="26"/>
        <v>1130636010</v>
      </c>
      <c r="I534" s="748">
        <f t="shared" si="26"/>
        <v>165517386</v>
      </c>
      <c r="J534" s="748">
        <f t="shared" si="26"/>
        <v>337510583</v>
      </c>
      <c r="K534" s="748">
        <f t="shared" si="26"/>
        <v>627608041</v>
      </c>
      <c r="L534" s="748">
        <f>SUM(L521:L532)</f>
        <v>0</v>
      </c>
    </row>
    <row r="537" spans="2:12" ht="20.25" thickBot="1">
      <c r="B537" s="579"/>
      <c r="C537" s="579"/>
      <c r="D537" s="579"/>
      <c r="E537" s="579"/>
      <c r="F537" s="580" t="s">
        <v>301</v>
      </c>
      <c r="G537" s="579"/>
      <c r="H537" s="579"/>
      <c r="I537" s="579"/>
      <c r="J537" s="579"/>
      <c r="K537" s="579"/>
      <c r="L537" s="579"/>
    </row>
    <row r="538" spans="2:12" ht="15.75">
      <c r="B538" s="559" t="s">
        <v>275</v>
      </c>
      <c r="C538" s="584">
        <f>C521/C482</f>
        <v>587.41391028693306</v>
      </c>
      <c r="D538" s="584">
        <f t="shared" ref="D538:K538" si="27">D521/D482</f>
        <v>89.291012838801706</v>
      </c>
      <c r="E538" s="584">
        <f t="shared" si="27"/>
        <v>60.946969696969695</v>
      </c>
      <c r="F538" s="584">
        <f t="shared" si="27"/>
        <v>98.714612918002743</v>
      </c>
      <c r="G538" s="584">
        <f t="shared" si="27"/>
        <v>223.69827586206895</v>
      </c>
      <c r="H538" s="584">
        <f t="shared" si="27"/>
        <v>603.88441686207921</v>
      </c>
      <c r="I538" s="584">
        <f t="shared" si="27"/>
        <v>529.62923865741743</v>
      </c>
      <c r="J538" s="584">
        <f t="shared" si="27"/>
        <v>566.49977337343933</v>
      </c>
      <c r="K538" s="584">
        <f t="shared" si="27"/>
        <v>650.03759604471873</v>
      </c>
      <c r="L538" s="561"/>
    </row>
    <row r="539" spans="2:12" ht="15.75">
      <c r="B539" s="555" t="s">
        <v>276</v>
      </c>
      <c r="C539" s="585">
        <f t="shared" ref="C539:G539" si="28">C522/C483</f>
        <v>585.34317301269209</v>
      </c>
      <c r="D539" s="585">
        <f t="shared" si="28"/>
        <v>88.028765201122539</v>
      </c>
      <c r="E539" s="585">
        <f t="shared" si="28"/>
        <v>59.668188736681884</v>
      </c>
      <c r="F539" s="585">
        <f t="shared" si="28"/>
        <v>101.40495474035255</v>
      </c>
      <c r="G539" s="585">
        <f t="shared" si="28"/>
        <v>223.08737864077671</v>
      </c>
      <c r="H539" s="585">
        <f>H522/H483</f>
        <v>599.96604411926501</v>
      </c>
      <c r="I539" s="585">
        <f t="shared" ref="I539:K539" si="29">I522/I483</f>
        <v>525.10384438016183</v>
      </c>
      <c r="J539" s="585">
        <f t="shared" si="29"/>
        <v>560.26947464804857</v>
      </c>
      <c r="K539" s="585">
        <f t="shared" si="29"/>
        <v>645.15815422540641</v>
      </c>
      <c r="L539" s="563"/>
    </row>
    <row r="540" spans="2:12" ht="15.75">
      <c r="B540" s="555" t="s">
        <v>277</v>
      </c>
      <c r="C540" s="585">
        <f t="shared" ref="C540:K540" si="30">C523/C484</f>
        <v>583.78830233613064</v>
      </c>
      <c r="D540" s="585">
        <f t="shared" si="30"/>
        <v>86.318796724813097</v>
      </c>
      <c r="E540" s="585">
        <f t="shared" si="30"/>
        <v>60.199774690199021</v>
      </c>
      <c r="F540" s="585">
        <f t="shared" si="30"/>
        <v>97.896436525612472</v>
      </c>
      <c r="G540" s="585">
        <f t="shared" si="30"/>
        <v>233.31034482758622</v>
      </c>
      <c r="H540" s="585">
        <f t="shared" si="30"/>
        <v>600.15676283515484</v>
      </c>
      <c r="I540" s="585">
        <f t="shared" si="30"/>
        <v>529.04588945315379</v>
      </c>
      <c r="J540" s="585">
        <f t="shared" si="30"/>
        <v>560.38564222558932</v>
      </c>
      <c r="K540" s="585">
        <f t="shared" si="30"/>
        <v>643.97210950573674</v>
      </c>
      <c r="L540" s="563"/>
    </row>
    <row r="541" spans="2:12" ht="15.75">
      <c r="B541" s="555" t="s">
        <v>278</v>
      </c>
      <c r="C541" s="585">
        <f t="shared" ref="C541:K541" si="31">C524/C485</f>
        <v>590.00981235673896</v>
      </c>
      <c r="D541" s="585">
        <f t="shared" si="31"/>
        <v>79.67097329888027</v>
      </c>
      <c r="E541" s="585">
        <f t="shared" si="31"/>
        <v>48.205107084019772</v>
      </c>
      <c r="F541" s="585">
        <f t="shared" si="31"/>
        <v>98.726593625498012</v>
      </c>
      <c r="G541" s="585">
        <f t="shared" si="31"/>
        <v>263.01442307692309</v>
      </c>
      <c r="H541" s="585">
        <f t="shared" si="31"/>
        <v>606.0654007438369</v>
      </c>
      <c r="I541" s="585">
        <f t="shared" si="31"/>
        <v>532.79928451178455</v>
      </c>
      <c r="J541" s="585">
        <f t="shared" si="31"/>
        <v>560.5407924879222</v>
      </c>
      <c r="K541" s="585">
        <f t="shared" si="31"/>
        <v>653.05323203450178</v>
      </c>
      <c r="L541" s="563"/>
    </row>
    <row r="542" spans="2:12" ht="15.75">
      <c r="B542" s="555" t="s">
        <v>279</v>
      </c>
      <c r="C542" s="585">
        <f t="shared" ref="C542:K542" si="32">C525/C486</f>
        <v>589.91788631356735</v>
      </c>
      <c r="D542" s="585">
        <f t="shared" si="32"/>
        <v>87.509918845807036</v>
      </c>
      <c r="E542" s="585">
        <f t="shared" si="32"/>
        <v>62.458222458754655</v>
      </c>
      <c r="F542" s="585">
        <f t="shared" si="32"/>
        <v>96.493407060825177</v>
      </c>
      <c r="G542" s="585">
        <f t="shared" si="32"/>
        <v>213.49029126213591</v>
      </c>
      <c r="H542" s="585">
        <f t="shared" si="32"/>
        <v>603.97710713407059</v>
      </c>
      <c r="I542" s="585">
        <f t="shared" si="32"/>
        <v>533.61340346775762</v>
      </c>
      <c r="J542" s="585">
        <f t="shared" si="32"/>
        <v>560.72096041531472</v>
      </c>
      <c r="K542" s="585">
        <f t="shared" si="32"/>
        <v>644.91326303116784</v>
      </c>
      <c r="L542" s="563"/>
    </row>
    <row r="543" spans="2:12" ht="15.75">
      <c r="B543" s="555" t="s">
        <v>280</v>
      </c>
      <c r="C543" s="585">
        <f t="shared" ref="C543:K543" si="33">C526/C487</f>
        <v>585.97217040057672</v>
      </c>
      <c r="D543" s="585">
        <f t="shared" si="33"/>
        <v>90.229453943739657</v>
      </c>
      <c r="E543" s="585">
        <f t="shared" si="33"/>
        <v>62.731329262564586</v>
      </c>
      <c r="F543" s="585">
        <f t="shared" si="33"/>
        <v>100.29533678756476</v>
      </c>
      <c r="G543" s="585">
        <f t="shared" si="33"/>
        <v>213.92342342342343</v>
      </c>
      <c r="H543" s="585">
        <f t="shared" si="33"/>
        <v>601.26849677207076</v>
      </c>
      <c r="I543" s="585">
        <f t="shared" si="33"/>
        <v>533.96814289366057</v>
      </c>
      <c r="J543" s="585">
        <f t="shared" si="33"/>
        <v>553.90832716073453</v>
      </c>
      <c r="K543" s="585">
        <f t="shared" si="33"/>
        <v>649.6896857252658</v>
      </c>
      <c r="L543" s="563"/>
    </row>
    <row r="544" spans="2:12" ht="15.75">
      <c r="B544" s="555" t="s">
        <v>281</v>
      </c>
      <c r="C544" s="585">
        <f t="shared" ref="C544:K544" si="34">C527/C488</f>
        <v>580.9879111058151</v>
      </c>
      <c r="D544" s="585">
        <f t="shared" si="34"/>
        <v>93.184726109556181</v>
      </c>
      <c r="E544" s="585">
        <f t="shared" si="34"/>
        <v>61.184466019417478</v>
      </c>
      <c r="F544" s="585">
        <f t="shared" si="34"/>
        <v>103.45478723404256</v>
      </c>
      <c r="G544" s="585">
        <f t="shared" si="34"/>
        <v>218.63548387096773</v>
      </c>
      <c r="H544" s="585">
        <f t="shared" si="34"/>
        <v>595.97207654233046</v>
      </c>
      <c r="I544" s="585">
        <f t="shared" si="34"/>
        <v>530.97442668519807</v>
      </c>
      <c r="J544" s="585">
        <f t="shared" si="34"/>
        <v>555.68825482540956</v>
      </c>
      <c r="K544" s="585">
        <f t="shared" si="34"/>
        <v>647.4428474080056</v>
      </c>
      <c r="L544" s="563"/>
    </row>
    <row r="545" spans="2:12" ht="15.75">
      <c r="B545" s="555" t="s">
        <v>282</v>
      </c>
      <c r="C545" s="585">
        <f t="shared" ref="C545:K545" si="35">C528/C489</f>
        <v>579.34751027707455</v>
      </c>
      <c r="D545" s="585">
        <f t="shared" si="35"/>
        <v>94.061347150259067</v>
      </c>
      <c r="E545" s="585">
        <f t="shared" si="35"/>
        <v>63.523335081279498</v>
      </c>
      <c r="F545" s="585">
        <f t="shared" si="35"/>
        <v>98.774430281962154</v>
      </c>
      <c r="G545" s="585">
        <f t="shared" si="35"/>
        <v>233.98176291793314</v>
      </c>
      <c r="H545" s="585">
        <f t="shared" si="35"/>
        <v>593.33474907857089</v>
      </c>
      <c r="I545" s="585">
        <f t="shared" si="35"/>
        <v>526.01959745762713</v>
      </c>
      <c r="J545" s="585">
        <f t="shared" si="35"/>
        <v>543.69447138700286</v>
      </c>
      <c r="K545" s="585">
        <f t="shared" si="35"/>
        <v>647.85408112405958</v>
      </c>
      <c r="L545" s="563"/>
    </row>
    <row r="546" spans="2:12" ht="15.75">
      <c r="B546" s="555" t="s">
        <v>283</v>
      </c>
      <c r="C546" s="585">
        <f t="shared" ref="C546:K546" si="36">C529/C490</f>
        <v>574.44791725223456</v>
      </c>
      <c r="D546" s="585">
        <f t="shared" si="36"/>
        <v>92.403710078408878</v>
      </c>
      <c r="E546" s="585">
        <f t="shared" si="36"/>
        <v>62.211260330578511</v>
      </c>
      <c r="F546" s="585">
        <f t="shared" si="36"/>
        <v>96.353583617747447</v>
      </c>
      <c r="G546" s="585">
        <f t="shared" si="36"/>
        <v>221.54820936639118</v>
      </c>
      <c r="H546" s="585">
        <f t="shared" si="36"/>
        <v>590.72335218761305</v>
      </c>
      <c r="I546" s="585">
        <f t="shared" si="36"/>
        <v>524.98754592922069</v>
      </c>
      <c r="J546" s="585">
        <f t="shared" si="36"/>
        <v>549.20353030612057</v>
      </c>
      <c r="K546" s="585">
        <f t="shared" si="36"/>
        <v>643.18310159288262</v>
      </c>
      <c r="L546" s="563"/>
    </row>
    <row r="547" spans="2:12" ht="15.75">
      <c r="B547" s="555" t="s">
        <v>284</v>
      </c>
      <c r="C547" s="585">
        <f t="shared" ref="C547:K547" si="37">C530/C491</f>
        <v>583.04614967124792</v>
      </c>
      <c r="D547" s="585">
        <f t="shared" si="37"/>
        <v>94.390002023881806</v>
      </c>
      <c r="E547" s="585">
        <f t="shared" si="37"/>
        <v>60.970510795155342</v>
      </c>
      <c r="F547" s="585">
        <f t="shared" si="37"/>
        <v>100.95554752439465</v>
      </c>
      <c r="G547" s="585">
        <f t="shared" si="37"/>
        <v>259.10545454545456</v>
      </c>
      <c r="H547" s="585">
        <f t="shared" si="37"/>
        <v>597.08854833081307</v>
      </c>
      <c r="I547" s="585">
        <f t="shared" si="37"/>
        <v>531.99723976123937</v>
      </c>
      <c r="J547" s="585">
        <f t="shared" si="37"/>
        <v>559.15276789408358</v>
      </c>
      <c r="K547" s="585">
        <f t="shared" si="37"/>
        <v>647.72116270052823</v>
      </c>
      <c r="L547" s="563"/>
    </row>
    <row r="548" spans="2:12" ht="15.75">
      <c r="B548" s="555" t="s">
        <v>285</v>
      </c>
      <c r="C548" s="585">
        <f t="shared" ref="C548:K548" si="38">C531/C492</f>
        <v>585.1830574056454</v>
      </c>
      <c r="D548" s="585">
        <f t="shared" si="38"/>
        <v>94.397370848708491</v>
      </c>
      <c r="E548" s="585">
        <f t="shared" si="38"/>
        <v>55.75137816979052</v>
      </c>
      <c r="F548" s="585">
        <f t="shared" si="38"/>
        <v>97.285572632622703</v>
      </c>
      <c r="G548" s="585">
        <f t="shared" si="38"/>
        <v>221.68118811881189</v>
      </c>
      <c r="H548" s="585">
        <f t="shared" si="38"/>
        <v>599.06337320792625</v>
      </c>
      <c r="I548" s="585">
        <f t="shared" si="38"/>
        <v>532.50580684596582</v>
      </c>
      <c r="J548" s="585">
        <f t="shared" si="38"/>
        <v>561.85645959936983</v>
      </c>
      <c r="K548" s="585">
        <f t="shared" si="38"/>
        <v>649.53524694535508</v>
      </c>
      <c r="L548" s="563"/>
    </row>
    <row r="549" spans="2:12" ht="16.5" thickBot="1">
      <c r="B549" s="564" t="s">
        <v>286</v>
      </c>
      <c r="C549" s="586">
        <f t="shared" ref="C549" si="39">C532/C493</f>
        <v>586.0947415797765</v>
      </c>
      <c r="D549" s="586">
        <f>D532/D493</f>
        <v>94.160482155518793</v>
      </c>
      <c r="E549" s="586">
        <f t="shared" ref="E549:K549" si="40">E532/E493</f>
        <v>60.886107020127639</v>
      </c>
      <c r="F549" s="586">
        <f t="shared" si="40"/>
        <v>103.52915997859819</v>
      </c>
      <c r="G549" s="586">
        <f t="shared" si="40"/>
        <v>248.83692307692309</v>
      </c>
      <c r="H549" s="586">
        <f t="shared" si="40"/>
        <v>602.21954771883884</v>
      </c>
      <c r="I549" s="586">
        <f t="shared" si="40"/>
        <v>530.1215682542703</v>
      </c>
      <c r="J549" s="586">
        <f t="shared" si="40"/>
        <v>560.57642886749875</v>
      </c>
      <c r="K549" s="586">
        <f t="shared" si="40"/>
        <v>653.64100501268638</v>
      </c>
      <c r="L549" s="566"/>
    </row>
    <row r="553" spans="2:12" ht="18">
      <c r="B553" s="567" t="s">
        <v>362</v>
      </c>
    </row>
    <row r="555" spans="2:12" ht="12.75">
      <c r="B555"/>
      <c r="C555"/>
      <c r="D555"/>
      <c r="E555"/>
      <c r="F555"/>
      <c r="G555"/>
      <c r="H555"/>
      <c r="I555"/>
      <c r="J555"/>
      <c r="K555"/>
      <c r="L555"/>
    </row>
    <row r="556" spans="2:12" ht="12.75">
      <c r="B556"/>
      <c r="C556"/>
      <c r="D556"/>
      <c r="E556"/>
      <c r="F556"/>
      <c r="G556"/>
      <c r="H556"/>
      <c r="I556"/>
      <c r="J556"/>
      <c r="K556"/>
      <c r="L556"/>
    </row>
    <row r="557" spans="2:12" ht="18">
      <c r="B557" s="881"/>
      <c r="C557" s="881"/>
      <c r="D557" s="881"/>
      <c r="E557" s="881"/>
      <c r="F557" s="882" t="s">
        <v>262</v>
      </c>
      <c r="G557" s="881"/>
      <c r="H557" s="881"/>
      <c r="I557" s="881"/>
      <c r="J557" s="881"/>
      <c r="K557" s="881"/>
      <c r="L557"/>
    </row>
    <row r="558" spans="2:12" ht="14.25" customHeight="1">
      <c r="B558" s="1256" t="s">
        <v>263</v>
      </c>
      <c r="C558" s="1242" t="s">
        <v>22</v>
      </c>
      <c r="D558" s="1242" t="s">
        <v>264</v>
      </c>
      <c r="E558" s="1248" t="s">
        <v>265</v>
      </c>
      <c r="F558" s="1249"/>
      <c r="G558" s="1250"/>
      <c r="H558" s="1251" t="s">
        <v>266</v>
      </c>
      <c r="I558" s="1248" t="s">
        <v>267</v>
      </c>
      <c r="J558" s="1249"/>
      <c r="K558" s="1250"/>
      <c r="L558"/>
    </row>
    <row r="559" spans="2:12" ht="12.75">
      <c r="B559" s="1257"/>
      <c r="C559" s="1243"/>
      <c r="D559" s="1243"/>
      <c r="E559" s="1256" t="s">
        <v>304</v>
      </c>
      <c r="F559" s="1242" t="s">
        <v>305</v>
      </c>
      <c r="G559" s="1242" t="s">
        <v>306</v>
      </c>
      <c r="H559" s="1252"/>
      <c r="I559" s="1256" t="s">
        <v>271</v>
      </c>
      <c r="J559" s="1256" t="s">
        <v>24</v>
      </c>
      <c r="K559" s="1242" t="s">
        <v>363</v>
      </c>
      <c r="L559"/>
    </row>
    <row r="560" spans="2:12" ht="12.75">
      <c r="B560" s="1257"/>
      <c r="C560" s="1243"/>
      <c r="D560" s="1243"/>
      <c r="E560" s="1257"/>
      <c r="F560" s="1243"/>
      <c r="G560" s="1243"/>
      <c r="H560" s="1252"/>
      <c r="I560" s="1257"/>
      <c r="J560" s="1257"/>
      <c r="K560" s="1243"/>
      <c r="L560"/>
    </row>
    <row r="561" spans="2:12" ht="12.75">
      <c r="B561" s="730">
        <v>0</v>
      </c>
      <c r="C561" s="729">
        <v>1</v>
      </c>
      <c r="D561" s="729">
        <v>2</v>
      </c>
      <c r="E561" s="730">
        <v>3</v>
      </c>
      <c r="F561" s="730">
        <v>4</v>
      </c>
      <c r="G561" s="729">
        <v>5</v>
      </c>
      <c r="H561" s="729">
        <v>6</v>
      </c>
      <c r="I561" s="729">
        <v>7</v>
      </c>
      <c r="J561" s="729">
        <v>8</v>
      </c>
      <c r="K561" s="731">
        <v>9</v>
      </c>
      <c r="L561"/>
    </row>
    <row r="562" spans="2:12" ht="12.75">
      <c r="B562" s="752"/>
      <c r="C562" s="732"/>
      <c r="D562" s="732"/>
      <c r="E562" s="732"/>
      <c r="F562" s="732"/>
      <c r="G562" s="732"/>
      <c r="H562" s="732"/>
      <c r="I562" s="732"/>
      <c r="J562" s="732"/>
      <c r="K562" s="757"/>
      <c r="L562"/>
    </row>
    <row r="563" spans="2:12" ht="14.25">
      <c r="B563" s="753"/>
      <c r="C563" s="1244" t="s">
        <v>274</v>
      </c>
      <c r="D563" s="1244"/>
      <c r="E563" s="1244"/>
      <c r="F563" s="1244"/>
      <c r="G563" s="1244"/>
      <c r="H563" s="1244"/>
      <c r="I563" s="1244"/>
      <c r="J563" s="1244"/>
      <c r="K563" s="1245"/>
      <c r="L563"/>
    </row>
    <row r="564" spans="2:12" ht="12.75">
      <c r="B564" s="752"/>
      <c r="C564" s="732"/>
      <c r="D564" s="732"/>
      <c r="E564" s="732"/>
      <c r="F564" s="732"/>
      <c r="G564" s="732"/>
      <c r="H564" s="732"/>
      <c r="I564" s="732"/>
      <c r="J564" s="732"/>
      <c r="K564" s="757"/>
      <c r="L564"/>
    </row>
    <row r="565" spans="2:12" ht="15">
      <c r="B565" s="883" t="s">
        <v>275</v>
      </c>
      <c r="C565" s="1000">
        <f>SUM(D565+H565)</f>
        <v>160405</v>
      </c>
      <c r="D565" s="1000">
        <v>4252</v>
      </c>
      <c r="E565" s="1000">
        <v>1993</v>
      </c>
      <c r="F565" s="1000">
        <v>1899</v>
      </c>
      <c r="G565" s="1000">
        <v>360</v>
      </c>
      <c r="H565" s="1000">
        <v>156153</v>
      </c>
      <c r="I565" s="1000">
        <v>25576</v>
      </c>
      <c r="J565" s="1000">
        <v>49577</v>
      </c>
      <c r="K565" s="1000">
        <v>81000</v>
      </c>
      <c r="L565"/>
    </row>
    <row r="566" spans="2:12" ht="15">
      <c r="B566" s="883" t="s">
        <v>276</v>
      </c>
      <c r="C566" s="1000">
        <f t="shared" ref="C566:C576" si="41">SUM(D566+H566)</f>
        <v>118397</v>
      </c>
      <c r="D566" s="1000">
        <v>3761</v>
      </c>
      <c r="E566" s="1000">
        <v>1965</v>
      </c>
      <c r="F566" s="1000">
        <v>1503</v>
      </c>
      <c r="G566" s="1000">
        <v>293</v>
      </c>
      <c r="H566" s="1000">
        <v>114636</v>
      </c>
      <c r="I566" s="1000">
        <v>20407</v>
      </c>
      <c r="J566" s="1000">
        <v>32761</v>
      </c>
      <c r="K566" s="1000">
        <v>61468</v>
      </c>
      <c r="L566"/>
    </row>
    <row r="567" spans="2:12" ht="15">
      <c r="B567" s="883" t="s">
        <v>277</v>
      </c>
      <c r="C567" s="1000">
        <f t="shared" si="41"/>
        <v>154468</v>
      </c>
      <c r="D567" s="1002">
        <v>4195</v>
      </c>
      <c r="E567" s="1002">
        <v>2254</v>
      </c>
      <c r="F567" s="1002">
        <v>1618</v>
      </c>
      <c r="G567" s="1003">
        <v>323</v>
      </c>
      <c r="H567" s="1000">
        <v>150273</v>
      </c>
      <c r="I567" s="1002">
        <v>25918</v>
      </c>
      <c r="J567" s="1002">
        <v>43821</v>
      </c>
      <c r="K567" s="1003">
        <v>80534</v>
      </c>
      <c r="L567"/>
    </row>
    <row r="568" spans="2:12" ht="15">
      <c r="B568" s="883" t="s">
        <v>278</v>
      </c>
      <c r="C568" s="1000">
        <f>SUM(D568+H568)</f>
        <v>147058</v>
      </c>
      <c r="D568" s="1000">
        <v>4501</v>
      </c>
      <c r="E568" s="1001">
        <v>2298</v>
      </c>
      <c r="F568" s="1001">
        <v>1927</v>
      </c>
      <c r="G568" s="1000">
        <v>276</v>
      </c>
      <c r="H568" s="1000">
        <v>142557</v>
      </c>
      <c r="I568" s="1000">
        <v>23715</v>
      </c>
      <c r="J568" s="1000">
        <v>40827</v>
      </c>
      <c r="K568" s="1000">
        <v>78015</v>
      </c>
      <c r="L568"/>
    </row>
    <row r="569" spans="2:12" ht="15">
      <c r="B569" s="883" t="s">
        <v>279</v>
      </c>
      <c r="C569" s="1000">
        <f>SUM(D569+H569)</f>
        <v>0</v>
      </c>
      <c r="D569" s="758"/>
      <c r="E569" s="701"/>
      <c r="F569" s="703"/>
      <c r="G569" s="703"/>
      <c r="H569" s="758"/>
      <c r="I569" s="701"/>
      <c r="J569" s="701"/>
      <c r="K569" s="703"/>
      <c r="L569"/>
    </row>
    <row r="570" spans="2:12" ht="15">
      <c r="B570" s="883" t="s">
        <v>280</v>
      </c>
      <c r="C570" s="1000">
        <f t="shared" si="41"/>
        <v>0</v>
      </c>
      <c r="D570" s="1000"/>
      <c r="E570" s="1001"/>
      <c r="F570" s="1001"/>
      <c r="G570" s="1000"/>
      <c r="H570" s="1000"/>
      <c r="I570" s="1000"/>
      <c r="J570" s="1000"/>
      <c r="K570" s="1000"/>
      <c r="L570"/>
    </row>
    <row r="571" spans="2:12" ht="15">
      <c r="B571" s="883" t="s">
        <v>281</v>
      </c>
      <c r="C571" s="1000">
        <f>SUM(D571+H571)</f>
        <v>0</v>
      </c>
      <c r="D571" s="759"/>
      <c r="E571" s="1002"/>
      <c r="F571" s="1003"/>
      <c r="G571" s="1003"/>
      <c r="H571" s="1000"/>
      <c r="I571" s="1002"/>
      <c r="J571" s="1002"/>
      <c r="K571" s="1003"/>
      <c r="L571"/>
    </row>
    <row r="572" spans="2:12" ht="15">
      <c r="B572" s="883" t="s">
        <v>282</v>
      </c>
      <c r="C572" s="1000">
        <f t="shared" si="41"/>
        <v>0</v>
      </c>
      <c r="D572" s="759"/>
      <c r="E572" s="1002"/>
      <c r="F572" s="1002"/>
      <c r="G572" s="1003"/>
      <c r="H572" s="1000"/>
      <c r="I572" s="1002"/>
      <c r="J572" s="1002"/>
      <c r="K572" s="1003"/>
      <c r="L572"/>
    </row>
    <row r="573" spans="2:12" ht="15">
      <c r="B573" s="883" t="s">
        <v>283</v>
      </c>
      <c r="C573" s="1000">
        <f t="shared" si="41"/>
        <v>0</v>
      </c>
      <c r="D573" s="1000"/>
      <c r="E573" s="1001"/>
      <c r="F573" s="1001"/>
      <c r="G573" s="1000"/>
      <c r="H573" s="1000"/>
      <c r="I573" s="1000"/>
      <c r="J573" s="1000"/>
      <c r="K573" s="1000"/>
      <c r="L573"/>
    </row>
    <row r="574" spans="2:12" ht="15">
      <c r="B574" s="1145" t="s">
        <v>284</v>
      </c>
      <c r="C574" s="1000">
        <f>SUM(D574+H574)</f>
        <v>0</v>
      </c>
      <c r="D574" s="759"/>
      <c r="E574" s="1002"/>
      <c r="F574" s="1002"/>
      <c r="G574" s="1002"/>
      <c r="H574" s="1001"/>
      <c r="I574" s="1002"/>
      <c r="J574" s="1002"/>
      <c r="K574" s="1003"/>
      <c r="L574"/>
    </row>
    <row r="575" spans="2:12" ht="15">
      <c r="B575" s="884" t="s">
        <v>285</v>
      </c>
      <c r="C575" s="1000">
        <f>SUM(D575+H575)</f>
        <v>0</v>
      </c>
      <c r="D575" s="1002"/>
      <c r="E575" s="1002"/>
      <c r="F575" s="1002"/>
      <c r="G575" s="1002"/>
      <c r="H575" s="1002"/>
      <c r="I575" s="1002"/>
      <c r="J575" s="1002"/>
      <c r="K575" s="1003"/>
      <c r="L575"/>
    </row>
    <row r="576" spans="2:12" ht="15">
      <c r="B576" s="884" t="s">
        <v>286</v>
      </c>
      <c r="C576" s="1000">
        <f t="shared" si="41"/>
        <v>0</v>
      </c>
      <c r="D576" s="1002"/>
      <c r="E576" s="1002"/>
      <c r="F576" s="1002"/>
      <c r="G576" s="1002"/>
      <c r="H576" s="1002"/>
      <c r="I576" s="1002"/>
      <c r="J576" s="1002"/>
      <c r="K576" s="1003"/>
      <c r="L576"/>
    </row>
    <row r="577" spans="2:12" ht="15">
      <c r="B577" s="756"/>
      <c r="C577" s="1001"/>
      <c r="D577" s="1001"/>
      <c r="E577" s="1001"/>
      <c r="F577" s="1001"/>
      <c r="G577" s="1001"/>
      <c r="H577" s="1001"/>
      <c r="I577" s="1001"/>
      <c r="J577" s="1001"/>
      <c r="K577" s="1001"/>
      <c r="L577"/>
    </row>
    <row r="578" spans="2:12" ht="12.75">
      <c r="B578" s="755">
        <v>2019</v>
      </c>
      <c r="C578" s="737">
        <f t="shared" ref="C578:K578" si="42">SUM(C565:C576)</f>
        <v>580328</v>
      </c>
      <c r="D578" s="737">
        <f>SUM(D565:D576)</f>
        <v>16709</v>
      </c>
      <c r="E578" s="737">
        <f t="shared" si="42"/>
        <v>8510</v>
      </c>
      <c r="F578" s="737">
        <f t="shared" si="42"/>
        <v>6947</v>
      </c>
      <c r="G578" s="737">
        <f>SUM(G565:G576)</f>
        <v>1252</v>
      </c>
      <c r="H578" s="737">
        <f t="shared" si="42"/>
        <v>563619</v>
      </c>
      <c r="I578" s="737">
        <f t="shared" si="42"/>
        <v>95616</v>
      </c>
      <c r="J578" s="737">
        <f t="shared" si="42"/>
        <v>166986</v>
      </c>
      <c r="K578" s="737">
        <f t="shared" si="42"/>
        <v>301017</v>
      </c>
      <c r="L578"/>
    </row>
    <row r="579" spans="2:12" ht="12.75">
      <c r="B579" s="753"/>
      <c r="C579" s="738"/>
      <c r="D579" s="738"/>
      <c r="E579" s="738"/>
      <c r="F579" s="738"/>
      <c r="G579" s="738"/>
      <c r="H579" s="738"/>
      <c r="I579" s="738"/>
      <c r="J579" s="738"/>
      <c r="K579" s="750"/>
      <c r="L579"/>
    </row>
    <row r="580" spans="2:12" ht="12.75">
      <c r="B580" s="753"/>
      <c r="C580" s="1240" t="s">
        <v>299</v>
      </c>
      <c r="D580" s="1240"/>
      <c r="E580" s="1240"/>
      <c r="F580" s="1240"/>
      <c r="G580" s="1240"/>
      <c r="H580" s="1240"/>
      <c r="I580" s="1240"/>
      <c r="J580" s="1240"/>
      <c r="K580" s="1241"/>
      <c r="L580"/>
    </row>
    <row r="581" spans="2:12" ht="12.75">
      <c r="B581" s="752"/>
      <c r="C581" s="738"/>
      <c r="D581" s="738"/>
      <c r="E581" s="738"/>
      <c r="F581" s="738"/>
      <c r="G581" s="738"/>
      <c r="H581" s="738"/>
      <c r="I581" s="738"/>
      <c r="J581" s="738"/>
      <c r="K581" s="750"/>
      <c r="L581"/>
    </row>
    <row r="582" spans="2:12" ht="12.75">
      <c r="B582" s="754" t="s">
        <v>275</v>
      </c>
      <c r="C582" s="1000">
        <f t="shared" ref="C582:C593" si="43">SUM(D582+H582)</f>
        <v>49128195</v>
      </c>
      <c r="D582" s="1000">
        <v>226689</v>
      </c>
      <c r="E582" s="1000">
        <v>68974</v>
      </c>
      <c r="F582" s="1000">
        <v>109268</v>
      </c>
      <c r="G582" s="1000">
        <v>48447</v>
      </c>
      <c r="H582" s="1000">
        <v>48901506</v>
      </c>
      <c r="I582" s="1000">
        <v>7017848</v>
      </c>
      <c r="J582" s="1000">
        <v>13675018</v>
      </c>
      <c r="K582" s="1000">
        <v>28208640</v>
      </c>
      <c r="L582"/>
    </row>
    <row r="583" spans="2:12" ht="12.75">
      <c r="B583" s="754" t="s">
        <v>276</v>
      </c>
      <c r="C583" s="1000">
        <f t="shared" si="43"/>
        <v>36008767</v>
      </c>
      <c r="D583" s="1000">
        <v>193480</v>
      </c>
      <c r="E583" s="1000">
        <v>70783</v>
      </c>
      <c r="F583" s="1000">
        <v>85595</v>
      </c>
      <c r="G583" s="1000">
        <v>37102</v>
      </c>
      <c r="H583" s="1000">
        <v>35815287</v>
      </c>
      <c r="I583" s="1000">
        <v>5626521</v>
      </c>
      <c r="J583" s="1000">
        <v>9142502</v>
      </c>
      <c r="K583" s="1000">
        <v>21046264</v>
      </c>
      <c r="L583"/>
    </row>
    <row r="584" spans="2:12" ht="12.75">
      <c r="B584" s="754" t="s">
        <v>277</v>
      </c>
      <c r="C584" s="1000">
        <f t="shared" si="43"/>
        <v>47017379</v>
      </c>
      <c r="D584" s="1002">
        <v>213319</v>
      </c>
      <c r="E584" s="1002">
        <v>80814</v>
      </c>
      <c r="F584" s="1002">
        <v>94000</v>
      </c>
      <c r="G584" s="1003">
        <v>38505</v>
      </c>
      <c r="H584" s="1000">
        <v>46804060</v>
      </c>
      <c r="I584" s="1002">
        <v>7062525</v>
      </c>
      <c r="J584" s="1002">
        <v>12295509</v>
      </c>
      <c r="K584" s="1003">
        <v>27446026</v>
      </c>
      <c r="L584"/>
    </row>
    <row r="585" spans="2:12" ht="12.75">
      <c r="B585" s="754" t="s">
        <v>278</v>
      </c>
      <c r="C585" s="1000">
        <f t="shared" si="43"/>
        <v>45318921</v>
      </c>
      <c r="D585" s="1000">
        <v>214619</v>
      </c>
      <c r="E585" s="1001">
        <v>78379</v>
      </c>
      <c r="F585" s="1001">
        <v>102218</v>
      </c>
      <c r="G585" s="1000">
        <v>34022</v>
      </c>
      <c r="H585" s="1000">
        <v>45104302</v>
      </c>
      <c r="I585" s="1000">
        <v>6540916</v>
      </c>
      <c r="J585" s="1000">
        <v>11552622</v>
      </c>
      <c r="K585" s="1000">
        <v>27010764</v>
      </c>
      <c r="L585"/>
    </row>
    <row r="586" spans="2:12" ht="12.75">
      <c r="B586" s="754" t="s">
        <v>279</v>
      </c>
      <c r="C586" s="1000">
        <f t="shared" si="43"/>
        <v>0</v>
      </c>
      <c r="D586" s="701"/>
      <c r="E586" s="701"/>
      <c r="F586" s="701"/>
      <c r="G586" s="701"/>
      <c r="H586" s="701"/>
      <c r="I586" s="701"/>
      <c r="J586" s="701"/>
      <c r="K586" s="703"/>
      <c r="L586"/>
    </row>
    <row r="587" spans="2:12" ht="12.75">
      <c r="B587" s="754" t="s">
        <v>280</v>
      </c>
      <c r="C587" s="1000">
        <f t="shared" si="43"/>
        <v>0</v>
      </c>
      <c r="D587" s="1000"/>
      <c r="E587" s="1001"/>
      <c r="F587" s="1001"/>
      <c r="G587" s="1000"/>
      <c r="H587" s="1000"/>
      <c r="I587" s="1000"/>
      <c r="J587" s="1000"/>
      <c r="K587" s="1000"/>
      <c r="L587"/>
    </row>
    <row r="588" spans="2:12" ht="12.75">
      <c r="B588" s="754" t="s">
        <v>281</v>
      </c>
      <c r="C588" s="1000">
        <f t="shared" si="43"/>
        <v>0</v>
      </c>
      <c r="D588" s="1002"/>
      <c r="E588" s="1002"/>
      <c r="F588" s="1002"/>
      <c r="G588" s="1003"/>
      <c r="H588" s="1000"/>
      <c r="I588" s="1002"/>
      <c r="J588" s="1002"/>
      <c r="K588" s="1003"/>
      <c r="L588"/>
    </row>
    <row r="589" spans="2:12" ht="12.75">
      <c r="B589" s="754" t="s">
        <v>282</v>
      </c>
      <c r="C589" s="1000">
        <f t="shared" si="43"/>
        <v>0</v>
      </c>
      <c r="D589" s="1002"/>
      <c r="E589" s="1002"/>
      <c r="F589" s="1002"/>
      <c r="G589" s="1003"/>
      <c r="H589" s="1000"/>
      <c r="I589" s="1002"/>
      <c r="J589" s="1002"/>
      <c r="K589" s="1003"/>
      <c r="L589"/>
    </row>
    <row r="590" spans="2:12" ht="12.75">
      <c r="B590" s="754" t="s">
        <v>283</v>
      </c>
      <c r="C590" s="1000">
        <f t="shared" si="43"/>
        <v>0</v>
      </c>
      <c r="D590" s="1002"/>
      <c r="E590" s="1002"/>
      <c r="F590" s="1002"/>
      <c r="G590" s="1003"/>
      <c r="H590" s="1000"/>
      <c r="I590" s="1002"/>
      <c r="J590" s="1002"/>
      <c r="K590" s="1003"/>
      <c r="L590"/>
    </row>
    <row r="591" spans="2:12" ht="12.75">
      <c r="B591" s="754" t="s">
        <v>284</v>
      </c>
      <c r="C591" s="1000">
        <f>SUM(D591+H591)</f>
        <v>0</v>
      </c>
      <c r="D591" s="1002"/>
      <c r="E591" s="1002"/>
      <c r="F591" s="1002"/>
      <c r="G591" s="1002"/>
      <c r="H591" s="1001"/>
      <c r="I591" s="1002"/>
      <c r="J591" s="1002"/>
      <c r="K591" s="1003"/>
      <c r="L591"/>
    </row>
    <row r="592" spans="2:12" ht="12.75">
      <c r="B592" s="754" t="s">
        <v>285</v>
      </c>
      <c r="C592" s="1000">
        <f t="shared" si="43"/>
        <v>0</v>
      </c>
      <c r="D592" s="1002"/>
      <c r="E592" s="1002"/>
      <c r="F592" s="1002"/>
      <c r="G592" s="1002"/>
      <c r="H592" s="1002"/>
      <c r="I592" s="1002"/>
      <c r="J592" s="1002"/>
      <c r="K592" s="1003"/>
      <c r="L592"/>
    </row>
    <row r="593" spans="2:12" ht="12.75">
      <c r="B593" s="754" t="s">
        <v>286</v>
      </c>
      <c r="C593" s="1000">
        <f t="shared" si="43"/>
        <v>0</v>
      </c>
      <c r="D593" s="1002"/>
      <c r="E593" s="1002"/>
      <c r="F593" s="1002"/>
      <c r="G593" s="1002"/>
      <c r="H593" s="1002"/>
      <c r="I593" s="1002"/>
      <c r="J593" s="1002"/>
      <c r="K593" s="1003"/>
      <c r="L593"/>
    </row>
    <row r="594" spans="2:12" ht="12.75">
      <c r="B594" s="753"/>
      <c r="C594" s="1001"/>
      <c r="D594" s="1001"/>
      <c r="E594" s="1001"/>
      <c r="F594" s="1001"/>
      <c r="G594" s="1001"/>
      <c r="H594" s="1001"/>
      <c r="I594" s="1001"/>
      <c r="J594" s="1001"/>
      <c r="K594" s="1001"/>
      <c r="L594"/>
    </row>
    <row r="595" spans="2:12" ht="12.75">
      <c r="B595" s="755">
        <v>2019</v>
      </c>
      <c r="C595" s="737">
        <f t="shared" ref="C595:K595" si="44">SUM(C582:C593)</f>
        <v>177473262</v>
      </c>
      <c r="D595" s="737">
        <f t="shared" si="44"/>
        <v>848107</v>
      </c>
      <c r="E595" s="737">
        <f t="shared" si="44"/>
        <v>298950</v>
      </c>
      <c r="F595" s="737">
        <f t="shared" si="44"/>
        <v>391081</v>
      </c>
      <c r="G595" s="737">
        <f t="shared" si="44"/>
        <v>158076</v>
      </c>
      <c r="H595" s="737">
        <f t="shared" si="44"/>
        <v>176625155</v>
      </c>
      <c r="I595" s="737">
        <f t="shared" si="44"/>
        <v>26247810</v>
      </c>
      <c r="J595" s="737">
        <f t="shared" si="44"/>
        <v>46665651</v>
      </c>
      <c r="K595" s="737">
        <f t="shared" si="44"/>
        <v>103711694</v>
      </c>
      <c r="L595"/>
    </row>
    <row r="596" spans="2:12" ht="12.75">
      <c r="B596" s="963"/>
      <c r="C596" s="740"/>
      <c r="D596" s="740"/>
      <c r="E596" s="740"/>
      <c r="F596" s="740"/>
      <c r="G596" s="740"/>
      <c r="H596" s="740"/>
      <c r="I596" s="740"/>
      <c r="J596" s="740"/>
      <c r="K596" s="964"/>
      <c r="L596"/>
    </row>
    <row r="597" spans="2:12" ht="12.75">
      <c r="B597" s="1246" t="s">
        <v>263</v>
      </c>
      <c r="C597" s="1242" t="s">
        <v>22</v>
      </c>
      <c r="D597" s="1242" t="s">
        <v>264</v>
      </c>
      <c r="E597" s="1248" t="s">
        <v>265</v>
      </c>
      <c r="F597" s="1249"/>
      <c r="G597" s="1250"/>
      <c r="H597" s="1251" t="s">
        <v>266</v>
      </c>
      <c r="I597" s="1253" t="s">
        <v>267</v>
      </c>
      <c r="J597" s="1254"/>
      <c r="K597" s="1255"/>
      <c r="L597"/>
    </row>
    <row r="598" spans="2:12" ht="12.75">
      <c r="B598" s="1247"/>
      <c r="C598" s="1243"/>
      <c r="D598" s="1243"/>
      <c r="E598" s="1256" t="s">
        <v>304</v>
      </c>
      <c r="F598" s="1242" t="s">
        <v>305</v>
      </c>
      <c r="G598" s="1242" t="s">
        <v>306</v>
      </c>
      <c r="H598" s="1252"/>
      <c r="I598" s="1256" t="s">
        <v>271</v>
      </c>
      <c r="J598" s="1256" t="s">
        <v>24</v>
      </c>
      <c r="K598" s="1242" t="s">
        <v>272</v>
      </c>
      <c r="L598"/>
    </row>
    <row r="599" spans="2:12" ht="12.75">
      <c r="B599" s="1247"/>
      <c r="C599" s="1243"/>
      <c r="D599" s="1243"/>
      <c r="E599" s="1257"/>
      <c r="F599" s="1243"/>
      <c r="G599" s="1243"/>
      <c r="H599" s="1252"/>
      <c r="I599" s="1258"/>
      <c r="J599" s="1258"/>
      <c r="K599" s="1259"/>
      <c r="L599"/>
    </row>
    <row r="600" spans="2:12" ht="12.75">
      <c r="B600" s="730">
        <v>0</v>
      </c>
      <c r="C600" s="741">
        <v>1</v>
      </c>
      <c r="D600" s="741">
        <v>2</v>
      </c>
      <c r="E600" s="742">
        <v>3</v>
      </c>
      <c r="F600" s="742">
        <v>4</v>
      </c>
      <c r="G600" s="741">
        <v>5</v>
      </c>
      <c r="H600" s="741">
        <v>6</v>
      </c>
      <c r="I600" s="741">
        <v>7</v>
      </c>
      <c r="J600" s="741">
        <v>8</v>
      </c>
      <c r="K600" s="741">
        <v>9</v>
      </c>
      <c r="L600"/>
    </row>
    <row r="601" spans="2:12" ht="12.75">
      <c r="B601" s="752"/>
      <c r="C601" s="738"/>
      <c r="D601" s="738"/>
      <c r="E601" s="738"/>
      <c r="F601" s="738"/>
      <c r="G601" s="738"/>
      <c r="H601" s="738"/>
      <c r="I601" s="738"/>
      <c r="J601" s="738"/>
      <c r="K601" s="750"/>
      <c r="L601"/>
    </row>
    <row r="602" spans="2:12" ht="12.75">
      <c r="B602" s="753"/>
      <c r="C602" s="1240" t="s">
        <v>300</v>
      </c>
      <c r="D602" s="1240"/>
      <c r="E602" s="1240"/>
      <c r="F602" s="1240"/>
      <c r="G602" s="1240"/>
      <c r="H602" s="1240"/>
      <c r="I602" s="1240"/>
      <c r="J602" s="1240"/>
      <c r="K602" s="1241"/>
      <c r="L602"/>
    </row>
    <row r="603" spans="2:12" ht="12.75">
      <c r="B603" s="753"/>
      <c r="C603" s="743"/>
      <c r="D603" s="743"/>
      <c r="E603" s="743"/>
      <c r="F603" s="743"/>
      <c r="G603" s="743"/>
      <c r="H603" s="743"/>
      <c r="I603" s="743"/>
      <c r="J603" s="743"/>
      <c r="K603" s="751"/>
      <c r="L603"/>
    </row>
    <row r="604" spans="2:12" ht="12.75">
      <c r="B604" s="754" t="s">
        <v>275</v>
      </c>
      <c r="C604" s="1000">
        <f>SUM(D604+H604)</f>
        <v>97042744</v>
      </c>
      <c r="D604" s="1000">
        <v>397525</v>
      </c>
      <c r="E604" s="1000">
        <v>123027</v>
      </c>
      <c r="F604" s="1000">
        <v>190820</v>
      </c>
      <c r="G604" s="1000">
        <v>83678</v>
      </c>
      <c r="H604" s="1000">
        <v>96645219</v>
      </c>
      <c r="I604" s="1000">
        <v>13890672</v>
      </c>
      <c r="J604" s="1000">
        <v>28529726</v>
      </c>
      <c r="K604" s="1000">
        <v>54224821</v>
      </c>
      <c r="L604"/>
    </row>
    <row r="605" spans="2:12" ht="12.75">
      <c r="B605" s="754" t="s">
        <v>276</v>
      </c>
      <c r="C605" s="1000">
        <f t="shared" ref="C605:C615" si="45">SUM(D605+H605)</f>
        <v>71080437</v>
      </c>
      <c r="D605" s="1000">
        <v>338786</v>
      </c>
      <c r="E605" s="1000">
        <v>123131</v>
      </c>
      <c r="F605" s="1000">
        <v>150015</v>
      </c>
      <c r="G605" s="1000">
        <v>65640</v>
      </c>
      <c r="H605" s="1000">
        <v>70741651</v>
      </c>
      <c r="I605" s="1000">
        <v>11152641</v>
      </c>
      <c r="J605" s="1000">
        <v>19000308</v>
      </c>
      <c r="K605" s="1000">
        <v>40588702</v>
      </c>
      <c r="L605"/>
    </row>
    <row r="606" spans="2:12" ht="12.75">
      <c r="B606" s="754" t="s">
        <v>277</v>
      </c>
      <c r="C606" s="1000">
        <f t="shared" si="45"/>
        <v>94326127</v>
      </c>
      <c r="D606" s="1002">
        <v>370021</v>
      </c>
      <c r="E606" s="1002">
        <v>141070</v>
      </c>
      <c r="F606" s="1002">
        <v>162127</v>
      </c>
      <c r="G606" s="1003">
        <v>66824</v>
      </c>
      <c r="H606" s="1000">
        <v>93956106</v>
      </c>
      <c r="I606" s="1002">
        <v>14326353</v>
      </c>
      <c r="J606" s="1002">
        <v>25473371</v>
      </c>
      <c r="K606" s="1003">
        <v>54156382</v>
      </c>
      <c r="L606"/>
    </row>
    <row r="607" spans="2:12" ht="12.75">
      <c r="B607" s="754" t="s">
        <v>278</v>
      </c>
      <c r="C607" s="1000">
        <f t="shared" si="45"/>
        <v>90179542</v>
      </c>
      <c r="D607" s="1000">
        <v>377198</v>
      </c>
      <c r="E607" s="1001">
        <v>138987</v>
      </c>
      <c r="F607" s="1001">
        <v>177400</v>
      </c>
      <c r="G607" s="1001">
        <v>60811</v>
      </c>
      <c r="H607" s="1000">
        <v>89802344</v>
      </c>
      <c r="I607" s="1001">
        <v>13026121</v>
      </c>
      <c r="J607" s="1001">
        <v>24019148</v>
      </c>
      <c r="K607" s="1001">
        <v>52757075</v>
      </c>
      <c r="L607"/>
    </row>
    <row r="608" spans="2:12" ht="12.75">
      <c r="B608" s="754" t="s">
        <v>279</v>
      </c>
      <c r="C608" s="1000">
        <f t="shared" si="45"/>
        <v>0</v>
      </c>
      <c r="D608" s="701"/>
      <c r="E608" s="701"/>
      <c r="F608" s="701"/>
      <c r="G608" s="701"/>
      <c r="H608" s="701"/>
      <c r="I608" s="701"/>
      <c r="J608" s="701"/>
      <c r="K608" s="703"/>
      <c r="L608"/>
    </row>
    <row r="609" spans="2:12" ht="12.75">
      <c r="B609" s="754" t="s">
        <v>280</v>
      </c>
      <c r="C609" s="1000">
        <f t="shared" si="45"/>
        <v>0</v>
      </c>
      <c r="D609" s="1000"/>
      <c r="E609" s="1001"/>
      <c r="F609" s="1001"/>
      <c r="G609" s="1001"/>
      <c r="H609" s="1000"/>
      <c r="I609" s="1001"/>
      <c r="J609" s="1001"/>
      <c r="K609" s="1001"/>
      <c r="L609"/>
    </row>
    <row r="610" spans="2:12" ht="12.75">
      <c r="B610" s="754" t="s">
        <v>281</v>
      </c>
      <c r="C610" s="1000">
        <f>SUM(D610+H610)</f>
        <v>0</v>
      </c>
      <c r="D610" s="1002"/>
      <c r="E610" s="1002"/>
      <c r="F610" s="1002"/>
      <c r="G610" s="1003"/>
      <c r="H610" s="1000"/>
      <c r="I610" s="1002"/>
      <c r="J610" s="1002"/>
      <c r="K610" s="1003"/>
      <c r="L610"/>
    </row>
    <row r="611" spans="2:12" ht="12.75">
      <c r="B611" s="754" t="s">
        <v>282</v>
      </c>
      <c r="C611" s="1000">
        <f>SUM(D611+H611)</f>
        <v>0</v>
      </c>
      <c r="D611" s="1002"/>
      <c r="E611" s="1002"/>
      <c r="F611" s="1002"/>
      <c r="G611" s="1003"/>
      <c r="H611" s="1000"/>
      <c r="I611" s="1002"/>
      <c r="J611" s="1002"/>
      <c r="K611" s="1003"/>
      <c r="L611"/>
    </row>
    <row r="612" spans="2:12" ht="12.75">
      <c r="B612" s="754" t="s">
        <v>283</v>
      </c>
      <c r="C612" s="1000">
        <f t="shared" si="45"/>
        <v>0</v>
      </c>
      <c r="D612" s="1000"/>
      <c r="E612" s="1001"/>
      <c r="F612" s="1001"/>
      <c r="G612" s="1001"/>
      <c r="H612" s="1000"/>
      <c r="I612" s="1001"/>
      <c r="J612" s="1001"/>
      <c r="K612" s="1001"/>
      <c r="L612"/>
    </row>
    <row r="613" spans="2:12" ht="12.75">
      <c r="B613" s="754" t="s">
        <v>284</v>
      </c>
      <c r="C613" s="1000">
        <f t="shared" si="45"/>
        <v>0</v>
      </c>
      <c r="D613" s="1002"/>
      <c r="E613" s="1002"/>
      <c r="F613" s="1002"/>
      <c r="G613" s="1002"/>
      <c r="H613" s="1001"/>
      <c r="I613" s="1002"/>
      <c r="J613" s="1002"/>
      <c r="K613" s="1003"/>
      <c r="L613"/>
    </row>
    <row r="614" spans="2:12" ht="12.75">
      <c r="B614" s="754" t="s">
        <v>285</v>
      </c>
      <c r="C614" s="1000">
        <f t="shared" si="45"/>
        <v>0</v>
      </c>
      <c r="D614" s="1002"/>
      <c r="E614" s="1002"/>
      <c r="F614" s="1002"/>
      <c r="G614" s="1003"/>
      <c r="H614" s="1004"/>
      <c r="I614" s="1002"/>
      <c r="J614" s="1002"/>
      <c r="K614" s="1003"/>
      <c r="L614"/>
    </row>
    <row r="615" spans="2:12" ht="12.75">
      <c r="B615" s="754" t="s">
        <v>286</v>
      </c>
      <c r="C615" s="1000">
        <f t="shared" si="45"/>
        <v>0</v>
      </c>
      <c r="D615" s="1002"/>
      <c r="E615" s="1002"/>
      <c r="F615" s="1002"/>
      <c r="G615" s="1003"/>
      <c r="H615" s="1004"/>
      <c r="I615" s="1002"/>
      <c r="J615" s="1002"/>
      <c r="K615" s="1003"/>
      <c r="L615"/>
    </row>
    <row r="616" spans="2:12" ht="12.75">
      <c r="B616" s="754"/>
      <c r="C616" s="745"/>
      <c r="D616" s="746"/>
      <c r="E616" s="747"/>
      <c r="F616" s="747"/>
      <c r="G616" s="747"/>
      <c r="H616" s="746"/>
      <c r="I616" s="747"/>
      <c r="J616" s="747"/>
      <c r="K616" s="747"/>
      <c r="L616"/>
    </row>
    <row r="617" spans="2:12" ht="12.75">
      <c r="B617" s="755">
        <v>2019</v>
      </c>
      <c r="C617" s="748">
        <f t="shared" ref="C617:K617" si="46">SUM(C604:C615)</f>
        <v>352628850</v>
      </c>
      <c r="D617" s="748">
        <f t="shared" si="46"/>
        <v>1483530</v>
      </c>
      <c r="E617" s="748">
        <f t="shared" si="46"/>
        <v>526215</v>
      </c>
      <c r="F617" s="748">
        <f t="shared" si="46"/>
        <v>680362</v>
      </c>
      <c r="G617" s="748">
        <f t="shared" si="46"/>
        <v>276953</v>
      </c>
      <c r="H617" s="748">
        <f t="shared" si="46"/>
        <v>351145320</v>
      </c>
      <c r="I617" s="748">
        <f t="shared" si="46"/>
        <v>52395787</v>
      </c>
      <c r="J617" s="748">
        <f t="shared" si="46"/>
        <v>97022553</v>
      </c>
      <c r="K617" s="748">
        <f t="shared" si="46"/>
        <v>201726980</v>
      </c>
      <c r="L617"/>
    </row>
    <row r="618" spans="2:12" ht="12.75">
      <c r="B618"/>
      <c r="C618"/>
      <c r="D618"/>
      <c r="E618"/>
      <c r="F618"/>
      <c r="G618"/>
      <c r="H618"/>
      <c r="I618"/>
      <c r="J618"/>
      <c r="K618"/>
      <c r="L618"/>
    </row>
    <row r="619" spans="2:12" ht="12.75">
      <c r="B619"/>
      <c r="C619"/>
      <c r="D619"/>
      <c r="E619"/>
      <c r="F619"/>
      <c r="G619"/>
      <c r="H619"/>
      <c r="I619"/>
      <c r="J619"/>
      <c r="K619"/>
      <c r="L619"/>
    </row>
    <row r="620" spans="2:12" ht="12.75">
      <c r="B620"/>
      <c r="C620"/>
      <c r="D620"/>
      <c r="E620"/>
      <c r="F620"/>
      <c r="G620"/>
      <c r="H620"/>
      <c r="I620"/>
      <c r="J620"/>
      <c r="K620"/>
      <c r="L620"/>
    </row>
    <row r="621" spans="2:12" ht="12.75">
      <c r="B621"/>
      <c r="C621"/>
      <c r="D621"/>
      <c r="E621"/>
      <c r="F621"/>
      <c r="G621"/>
      <c r="H621"/>
      <c r="I621"/>
      <c r="J621"/>
      <c r="K621"/>
      <c r="L621"/>
    </row>
    <row r="622" spans="2:12" ht="12.75">
      <c r="B622"/>
      <c r="C622"/>
      <c r="D622"/>
      <c r="E622"/>
      <c r="F622"/>
      <c r="G622"/>
      <c r="H622"/>
      <c r="I622"/>
      <c r="J622"/>
      <c r="K622"/>
      <c r="L622"/>
    </row>
    <row r="623" spans="2:12" ht="12.75">
      <c r="B623"/>
      <c r="C623"/>
      <c r="D623"/>
      <c r="E623"/>
      <c r="F623"/>
      <c r="G623"/>
      <c r="H623"/>
      <c r="I623"/>
      <c r="J623"/>
      <c r="K623"/>
      <c r="L623"/>
    </row>
    <row r="624" spans="2:12" ht="12.75">
      <c r="B624"/>
      <c r="C624"/>
      <c r="D624"/>
      <c r="E624"/>
      <c r="F624"/>
      <c r="G624"/>
      <c r="H624"/>
      <c r="I624"/>
      <c r="J624"/>
      <c r="K624"/>
      <c r="L624"/>
    </row>
    <row r="625" spans="2:12" ht="12.75">
      <c r="B625"/>
      <c r="C625"/>
      <c r="D625"/>
      <c r="E625"/>
      <c r="F625"/>
      <c r="G625"/>
      <c r="H625"/>
      <c r="I625"/>
      <c r="J625"/>
      <c r="K625"/>
      <c r="L625"/>
    </row>
    <row r="626" spans="2:12" ht="12.75">
      <c r="B626"/>
      <c r="C626"/>
      <c r="D626"/>
      <c r="E626"/>
      <c r="F626"/>
      <c r="G626"/>
      <c r="H626"/>
      <c r="I626"/>
      <c r="J626"/>
      <c r="K626"/>
      <c r="L626"/>
    </row>
    <row r="627" spans="2:12" ht="12.75">
      <c r="B627"/>
      <c r="C627"/>
      <c r="D627"/>
      <c r="E627"/>
      <c r="F627"/>
      <c r="G627"/>
      <c r="H627"/>
      <c r="I627"/>
      <c r="J627"/>
      <c r="K627"/>
      <c r="L627"/>
    </row>
    <row r="628" spans="2:12" ht="12.75">
      <c r="B628"/>
      <c r="C628"/>
      <c r="D628"/>
      <c r="E628"/>
      <c r="F628"/>
      <c r="G628"/>
      <c r="H628"/>
      <c r="I628"/>
      <c r="J628"/>
      <c r="K628"/>
      <c r="L628"/>
    </row>
    <row r="629" spans="2:12" ht="12.75">
      <c r="B629"/>
      <c r="C629"/>
      <c r="D629"/>
      <c r="E629"/>
      <c r="F629"/>
      <c r="G629"/>
      <c r="H629"/>
      <c r="I629"/>
      <c r="J629"/>
      <c r="K629"/>
      <c r="L629"/>
    </row>
    <row r="630" spans="2:12" ht="12.75">
      <c r="B630"/>
      <c r="C630"/>
      <c r="D630"/>
      <c r="E630"/>
      <c r="F630"/>
      <c r="G630"/>
      <c r="H630"/>
      <c r="I630"/>
      <c r="J630"/>
      <c r="K630"/>
      <c r="L630"/>
    </row>
    <row r="631" spans="2:12" ht="12.75">
      <c r="B631"/>
      <c r="C631"/>
      <c r="D631"/>
      <c r="E631"/>
      <c r="F631"/>
      <c r="G631"/>
      <c r="H631"/>
      <c r="I631"/>
      <c r="J631"/>
      <c r="K631"/>
      <c r="L631"/>
    </row>
  </sheetData>
  <mergeCells count="176">
    <mergeCell ref="G559:G560"/>
    <mergeCell ref="I559:I560"/>
    <mergeCell ref="J559:J560"/>
    <mergeCell ref="N105:O105"/>
    <mergeCell ref="N121:O121"/>
    <mergeCell ref="B5:L5"/>
    <mergeCell ref="B7:B9"/>
    <mergeCell ref="C7:C9"/>
    <mergeCell ref="D7:D9"/>
    <mergeCell ref="E7:G7"/>
    <mergeCell ref="H7:H9"/>
    <mergeCell ref="I7:L7"/>
    <mergeCell ref="E8:E9"/>
    <mergeCell ref="F8:F9"/>
    <mergeCell ref="G8:G9"/>
    <mergeCell ref="B194:B196"/>
    <mergeCell ref="C194:C196"/>
    <mergeCell ref="D194:D196"/>
    <mergeCell ref="E194:G194"/>
    <mergeCell ref="H194:H196"/>
    <mergeCell ref="I194:L194"/>
    <mergeCell ref="E195:E196"/>
    <mergeCell ref="I8:I9"/>
    <mergeCell ref="J8:J9"/>
    <mergeCell ref="K8:K9"/>
    <mergeCell ref="L8:L9"/>
    <mergeCell ref="F195:F196"/>
    <mergeCell ref="G195:G196"/>
    <mergeCell ref="I195:I196"/>
    <mergeCell ref="J195:J196"/>
    <mergeCell ref="K195:K196"/>
    <mergeCell ref="L195:L196"/>
    <mergeCell ref="N145:O145"/>
    <mergeCell ref="N171:O171"/>
    <mergeCell ref="C177:L177"/>
    <mergeCell ref="I235:I236"/>
    <mergeCell ref="J235:J236"/>
    <mergeCell ref="K235:K236"/>
    <mergeCell ref="L235:L236"/>
    <mergeCell ref="C239:L239"/>
    <mergeCell ref="C256:L256"/>
    <mergeCell ref="C199:L199"/>
    <mergeCell ref="B234:B236"/>
    <mergeCell ref="C234:C236"/>
    <mergeCell ref="D234:D236"/>
    <mergeCell ref="E234:G234"/>
    <mergeCell ref="H234:H236"/>
    <mergeCell ref="I234:L234"/>
    <mergeCell ref="E235:E236"/>
    <mergeCell ref="F235:F236"/>
    <mergeCell ref="G235:G236"/>
    <mergeCell ref="J274:J275"/>
    <mergeCell ref="K274:K275"/>
    <mergeCell ref="L274:L275"/>
    <mergeCell ref="C278:L278"/>
    <mergeCell ref="B313:B315"/>
    <mergeCell ref="C313:C315"/>
    <mergeCell ref="D313:D315"/>
    <mergeCell ref="E313:G313"/>
    <mergeCell ref="H313:H315"/>
    <mergeCell ref="I313:L313"/>
    <mergeCell ref="B273:B275"/>
    <mergeCell ref="C273:C275"/>
    <mergeCell ref="D273:D275"/>
    <mergeCell ref="E273:G273"/>
    <mergeCell ref="H273:H275"/>
    <mergeCell ref="I273:L273"/>
    <mergeCell ref="E274:E275"/>
    <mergeCell ref="F274:F275"/>
    <mergeCell ref="G274:G275"/>
    <mergeCell ref="I274:I275"/>
    <mergeCell ref="B352:B354"/>
    <mergeCell ref="C352:C354"/>
    <mergeCell ref="D352:D354"/>
    <mergeCell ref="E352:G352"/>
    <mergeCell ref="H352:H354"/>
    <mergeCell ref="I352:L352"/>
    <mergeCell ref="E353:E354"/>
    <mergeCell ref="E314:E315"/>
    <mergeCell ref="F314:F315"/>
    <mergeCell ref="G314:G315"/>
    <mergeCell ref="I314:I315"/>
    <mergeCell ref="J314:J315"/>
    <mergeCell ref="K314:K315"/>
    <mergeCell ref="F353:F354"/>
    <mergeCell ref="G353:G354"/>
    <mergeCell ref="I353:I354"/>
    <mergeCell ref="J353:J354"/>
    <mergeCell ref="K353:K354"/>
    <mergeCell ref="L353:L354"/>
    <mergeCell ref="L314:L315"/>
    <mergeCell ref="C318:L318"/>
    <mergeCell ref="C335:L335"/>
    <mergeCell ref="I394:I395"/>
    <mergeCell ref="J394:J395"/>
    <mergeCell ref="K394:K395"/>
    <mergeCell ref="L394:L395"/>
    <mergeCell ref="C398:L398"/>
    <mergeCell ref="C357:L357"/>
    <mergeCell ref="B393:B395"/>
    <mergeCell ref="C393:C395"/>
    <mergeCell ref="D393:D395"/>
    <mergeCell ref="E393:G393"/>
    <mergeCell ref="H393:H395"/>
    <mergeCell ref="I393:L393"/>
    <mergeCell ref="E394:E395"/>
    <mergeCell ref="F394:F395"/>
    <mergeCell ref="G394:G395"/>
    <mergeCell ref="C437:L437"/>
    <mergeCell ref="C415:L415"/>
    <mergeCell ref="B432:B434"/>
    <mergeCell ref="C432:C434"/>
    <mergeCell ref="D432:D434"/>
    <mergeCell ref="E432:G432"/>
    <mergeCell ref="H432:H434"/>
    <mergeCell ref="I432:L432"/>
    <mergeCell ref="E433:E434"/>
    <mergeCell ref="F433:F434"/>
    <mergeCell ref="G433:G434"/>
    <mergeCell ref="I433:I434"/>
    <mergeCell ref="J433:J434"/>
    <mergeCell ref="K433:K434"/>
    <mergeCell ref="L433:L434"/>
    <mergeCell ref="B475:B477"/>
    <mergeCell ref="C475:C477"/>
    <mergeCell ref="D475:D477"/>
    <mergeCell ref="E475:G475"/>
    <mergeCell ref="H475:H477"/>
    <mergeCell ref="I475:L475"/>
    <mergeCell ref="E476:E477"/>
    <mergeCell ref="F476:F477"/>
    <mergeCell ref="G476:G477"/>
    <mergeCell ref="I476:I477"/>
    <mergeCell ref="J476:J477"/>
    <mergeCell ref="K476:K477"/>
    <mergeCell ref="L476:L477"/>
    <mergeCell ref="C519:L519"/>
    <mergeCell ref="C480:L480"/>
    <mergeCell ref="C497:L497"/>
    <mergeCell ref="B514:B516"/>
    <mergeCell ref="C514:C516"/>
    <mergeCell ref="D514:D516"/>
    <mergeCell ref="E514:G514"/>
    <mergeCell ref="H514:H516"/>
    <mergeCell ref="I514:L514"/>
    <mergeCell ref="E515:E516"/>
    <mergeCell ref="F515:F516"/>
    <mergeCell ref="G515:G516"/>
    <mergeCell ref="I515:I516"/>
    <mergeCell ref="J515:J516"/>
    <mergeCell ref="K515:K516"/>
    <mergeCell ref="L515:L516"/>
    <mergeCell ref="C602:K602"/>
    <mergeCell ref="K559:K560"/>
    <mergeCell ref="C563:K563"/>
    <mergeCell ref="C580:K580"/>
    <mergeCell ref="B597:B599"/>
    <mergeCell ref="C597:C599"/>
    <mergeCell ref="D597:D599"/>
    <mergeCell ref="E597:G597"/>
    <mergeCell ref="H597:H599"/>
    <mergeCell ref="I597:K597"/>
    <mergeCell ref="E598:E599"/>
    <mergeCell ref="F598:F599"/>
    <mergeCell ref="G598:G599"/>
    <mergeCell ref="I598:I599"/>
    <mergeCell ref="J598:J599"/>
    <mergeCell ref="K598:K599"/>
    <mergeCell ref="B558:B560"/>
    <mergeCell ref="C558:C560"/>
    <mergeCell ref="D558:D560"/>
    <mergeCell ref="E558:G558"/>
    <mergeCell ref="H558:H560"/>
    <mergeCell ref="I558:K558"/>
    <mergeCell ref="E559:E560"/>
    <mergeCell ref="F559:F560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:N56"/>
  <sheetViews>
    <sheetView topLeftCell="A43" workbookViewId="0">
      <selection activeCell="Q74" sqref="P74:Q74"/>
    </sheetView>
  </sheetViews>
  <sheetFormatPr defaultRowHeight="12.75"/>
  <cols>
    <col min="1" max="1" width="13.7109375" style="122" customWidth="1"/>
    <col min="2" max="256" width="9.140625" style="122"/>
    <col min="257" max="257" width="13.7109375" style="122" customWidth="1"/>
    <col min="258" max="512" width="9.140625" style="122"/>
    <col min="513" max="513" width="13.7109375" style="122" customWidth="1"/>
    <col min="514" max="768" width="9.140625" style="122"/>
    <col min="769" max="769" width="13.7109375" style="122" customWidth="1"/>
    <col min="770" max="1024" width="9.140625" style="122"/>
    <col min="1025" max="1025" width="13.7109375" style="122" customWidth="1"/>
    <col min="1026" max="1280" width="9.140625" style="122"/>
    <col min="1281" max="1281" width="13.7109375" style="122" customWidth="1"/>
    <col min="1282" max="1536" width="9.140625" style="122"/>
    <col min="1537" max="1537" width="13.7109375" style="122" customWidth="1"/>
    <col min="1538" max="1792" width="9.140625" style="122"/>
    <col min="1793" max="1793" width="13.7109375" style="122" customWidth="1"/>
    <col min="1794" max="2048" width="9.140625" style="122"/>
    <col min="2049" max="2049" width="13.7109375" style="122" customWidth="1"/>
    <col min="2050" max="2304" width="9.140625" style="122"/>
    <col min="2305" max="2305" width="13.7109375" style="122" customWidth="1"/>
    <col min="2306" max="2560" width="9.140625" style="122"/>
    <col min="2561" max="2561" width="13.7109375" style="122" customWidth="1"/>
    <col min="2562" max="2816" width="9.140625" style="122"/>
    <col min="2817" max="2817" width="13.7109375" style="122" customWidth="1"/>
    <col min="2818" max="3072" width="9.140625" style="122"/>
    <col min="3073" max="3073" width="13.7109375" style="122" customWidth="1"/>
    <col min="3074" max="3328" width="9.140625" style="122"/>
    <col min="3329" max="3329" width="13.7109375" style="122" customWidth="1"/>
    <col min="3330" max="3584" width="9.140625" style="122"/>
    <col min="3585" max="3585" width="13.7109375" style="122" customWidth="1"/>
    <col min="3586" max="3840" width="9.140625" style="122"/>
    <col min="3841" max="3841" width="13.7109375" style="122" customWidth="1"/>
    <col min="3842" max="4096" width="9.140625" style="122"/>
    <col min="4097" max="4097" width="13.7109375" style="122" customWidth="1"/>
    <col min="4098" max="4352" width="9.140625" style="122"/>
    <col min="4353" max="4353" width="13.7109375" style="122" customWidth="1"/>
    <col min="4354" max="4608" width="9.140625" style="122"/>
    <col min="4609" max="4609" width="13.7109375" style="122" customWidth="1"/>
    <col min="4610" max="4864" width="9.140625" style="122"/>
    <col min="4865" max="4865" width="13.7109375" style="122" customWidth="1"/>
    <col min="4866" max="5120" width="9.140625" style="122"/>
    <col min="5121" max="5121" width="13.7109375" style="122" customWidth="1"/>
    <col min="5122" max="5376" width="9.140625" style="122"/>
    <col min="5377" max="5377" width="13.7109375" style="122" customWidth="1"/>
    <col min="5378" max="5632" width="9.140625" style="122"/>
    <col min="5633" max="5633" width="13.7109375" style="122" customWidth="1"/>
    <col min="5634" max="5888" width="9.140625" style="122"/>
    <col min="5889" max="5889" width="13.7109375" style="122" customWidth="1"/>
    <col min="5890" max="6144" width="9.140625" style="122"/>
    <col min="6145" max="6145" width="13.7109375" style="122" customWidth="1"/>
    <col min="6146" max="6400" width="9.140625" style="122"/>
    <col min="6401" max="6401" width="13.7109375" style="122" customWidth="1"/>
    <col min="6402" max="6656" width="9.140625" style="122"/>
    <col min="6657" max="6657" width="13.7109375" style="122" customWidth="1"/>
    <col min="6658" max="6912" width="9.140625" style="122"/>
    <col min="6913" max="6913" width="13.7109375" style="122" customWidth="1"/>
    <col min="6914" max="7168" width="9.140625" style="122"/>
    <col min="7169" max="7169" width="13.7109375" style="122" customWidth="1"/>
    <col min="7170" max="7424" width="9.140625" style="122"/>
    <col min="7425" max="7425" width="13.7109375" style="122" customWidth="1"/>
    <col min="7426" max="7680" width="9.140625" style="122"/>
    <col min="7681" max="7681" width="13.7109375" style="122" customWidth="1"/>
    <col min="7682" max="7936" width="9.140625" style="122"/>
    <col min="7937" max="7937" width="13.7109375" style="122" customWidth="1"/>
    <col min="7938" max="8192" width="9.140625" style="122"/>
    <col min="8193" max="8193" width="13.7109375" style="122" customWidth="1"/>
    <col min="8194" max="8448" width="9.140625" style="122"/>
    <col min="8449" max="8449" width="13.7109375" style="122" customWidth="1"/>
    <col min="8450" max="8704" width="9.140625" style="122"/>
    <col min="8705" max="8705" width="13.7109375" style="122" customWidth="1"/>
    <col min="8706" max="8960" width="9.140625" style="122"/>
    <col min="8961" max="8961" width="13.7109375" style="122" customWidth="1"/>
    <col min="8962" max="9216" width="9.140625" style="122"/>
    <col min="9217" max="9217" width="13.7109375" style="122" customWidth="1"/>
    <col min="9218" max="9472" width="9.140625" style="122"/>
    <col min="9473" max="9473" width="13.7109375" style="122" customWidth="1"/>
    <col min="9474" max="9728" width="9.140625" style="122"/>
    <col min="9729" max="9729" width="13.7109375" style="122" customWidth="1"/>
    <col min="9730" max="9984" width="9.140625" style="122"/>
    <col min="9985" max="9985" width="13.7109375" style="122" customWidth="1"/>
    <col min="9986" max="10240" width="9.140625" style="122"/>
    <col min="10241" max="10241" width="13.7109375" style="122" customWidth="1"/>
    <col min="10242" max="10496" width="9.140625" style="122"/>
    <col min="10497" max="10497" width="13.7109375" style="122" customWidth="1"/>
    <col min="10498" max="10752" width="9.140625" style="122"/>
    <col min="10753" max="10753" width="13.7109375" style="122" customWidth="1"/>
    <col min="10754" max="11008" width="9.140625" style="122"/>
    <col min="11009" max="11009" width="13.7109375" style="122" customWidth="1"/>
    <col min="11010" max="11264" width="9.140625" style="122"/>
    <col min="11265" max="11265" width="13.7109375" style="122" customWidth="1"/>
    <col min="11266" max="11520" width="9.140625" style="122"/>
    <col min="11521" max="11521" width="13.7109375" style="122" customWidth="1"/>
    <col min="11522" max="11776" width="9.140625" style="122"/>
    <col min="11777" max="11777" width="13.7109375" style="122" customWidth="1"/>
    <col min="11778" max="12032" width="9.140625" style="122"/>
    <col min="12033" max="12033" width="13.7109375" style="122" customWidth="1"/>
    <col min="12034" max="12288" width="9.140625" style="122"/>
    <col min="12289" max="12289" width="13.7109375" style="122" customWidth="1"/>
    <col min="12290" max="12544" width="9.140625" style="122"/>
    <col min="12545" max="12545" width="13.7109375" style="122" customWidth="1"/>
    <col min="12546" max="12800" width="9.140625" style="122"/>
    <col min="12801" max="12801" width="13.7109375" style="122" customWidth="1"/>
    <col min="12802" max="13056" width="9.140625" style="122"/>
    <col min="13057" max="13057" width="13.7109375" style="122" customWidth="1"/>
    <col min="13058" max="13312" width="9.140625" style="122"/>
    <col min="13313" max="13313" width="13.7109375" style="122" customWidth="1"/>
    <col min="13314" max="13568" width="9.140625" style="122"/>
    <col min="13569" max="13569" width="13.7109375" style="122" customWidth="1"/>
    <col min="13570" max="13824" width="9.140625" style="122"/>
    <col min="13825" max="13825" width="13.7109375" style="122" customWidth="1"/>
    <col min="13826" max="14080" width="9.140625" style="122"/>
    <col min="14081" max="14081" width="13.7109375" style="122" customWidth="1"/>
    <col min="14082" max="14336" width="9.140625" style="122"/>
    <col min="14337" max="14337" width="13.7109375" style="122" customWidth="1"/>
    <col min="14338" max="14592" width="9.140625" style="122"/>
    <col min="14593" max="14593" width="13.7109375" style="122" customWidth="1"/>
    <col min="14594" max="14848" width="9.140625" style="122"/>
    <col min="14849" max="14849" width="13.7109375" style="122" customWidth="1"/>
    <col min="14850" max="15104" width="9.140625" style="122"/>
    <col min="15105" max="15105" width="13.7109375" style="122" customWidth="1"/>
    <col min="15106" max="15360" width="9.140625" style="122"/>
    <col min="15361" max="15361" width="13.7109375" style="122" customWidth="1"/>
    <col min="15362" max="15616" width="9.140625" style="122"/>
    <col min="15617" max="15617" width="13.7109375" style="122" customWidth="1"/>
    <col min="15618" max="15872" width="9.140625" style="122"/>
    <col min="15873" max="15873" width="13.7109375" style="122" customWidth="1"/>
    <col min="15874" max="16128" width="9.140625" style="122"/>
    <col min="16129" max="16129" width="13.7109375" style="122" customWidth="1"/>
    <col min="16130" max="16384" width="9.140625" style="122"/>
  </cols>
  <sheetData>
    <row r="1" spans="1:14" ht="15.75">
      <c r="A1" s="1316" t="s">
        <v>355</v>
      </c>
      <c r="B1" s="1316"/>
      <c r="C1" s="1316"/>
      <c r="D1" s="1316"/>
      <c r="E1" s="1316"/>
      <c r="F1" s="1316"/>
      <c r="G1" s="1316"/>
      <c r="H1" s="1316"/>
      <c r="I1" s="1316"/>
      <c r="J1" s="1316"/>
      <c r="K1" s="1316"/>
      <c r="L1" s="1316"/>
      <c r="M1" s="1316"/>
      <c r="N1" s="1316"/>
    </row>
    <row r="2" spans="1:14" ht="13.5" thickBot="1">
      <c r="B2" s="1019"/>
      <c r="C2" s="1019"/>
      <c r="D2" s="1019"/>
      <c r="E2" s="1019"/>
      <c r="F2" s="1019"/>
      <c r="G2" s="1020" t="s">
        <v>356</v>
      </c>
      <c r="H2" s="1019"/>
      <c r="I2" s="1019"/>
      <c r="J2" s="1019"/>
      <c r="K2" s="1019"/>
      <c r="L2" s="1019"/>
      <c r="M2" s="1019"/>
      <c r="N2" s="1019"/>
    </row>
    <row r="3" spans="1:14" ht="14.25" thickBot="1">
      <c r="A3" s="1021" t="s">
        <v>357</v>
      </c>
      <c r="B3" s="1022" t="s">
        <v>223</v>
      </c>
      <c r="C3" s="1022" t="s">
        <v>224</v>
      </c>
      <c r="D3" s="1022" t="s">
        <v>225</v>
      </c>
      <c r="E3" s="1022" t="s">
        <v>226</v>
      </c>
      <c r="F3" s="1022" t="s">
        <v>227</v>
      </c>
      <c r="G3" s="1022" t="s">
        <v>228</v>
      </c>
      <c r="H3" s="1022" t="s">
        <v>229</v>
      </c>
      <c r="I3" s="1022" t="s">
        <v>230</v>
      </c>
      <c r="J3" s="1022" t="s">
        <v>231</v>
      </c>
      <c r="K3" s="1022" t="s">
        <v>232</v>
      </c>
      <c r="L3" s="1022" t="s">
        <v>233</v>
      </c>
      <c r="M3" s="1022" t="s">
        <v>234</v>
      </c>
      <c r="N3" s="1022" t="s">
        <v>241</v>
      </c>
    </row>
    <row r="4" spans="1:14" ht="13.5">
      <c r="A4" s="1023">
        <v>2004</v>
      </c>
      <c r="B4" s="1024">
        <v>299.39999999999998</v>
      </c>
      <c r="C4" s="1024">
        <v>296.39999999999998</v>
      </c>
      <c r="D4" s="1024">
        <v>293.7</v>
      </c>
      <c r="E4" s="1024">
        <v>293.5</v>
      </c>
      <c r="F4" s="1024">
        <v>293.5</v>
      </c>
      <c r="G4" s="1024">
        <v>291.60000000000002</v>
      </c>
      <c r="H4" s="1024">
        <v>290.2</v>
      </c>
      <c r="I4" s="1024">
        <v>286.3</v>
      </c>
      <c r="J4" s="1024">
        <v>285.39999999999998</v>
      </c>
      <c r="K4" s="1024">
        <v>285.10000000000002</v>
      </c>
      <c r="L4" s="1024">
        <v>291.2</v>
      </c>
      <c r="M4" s="1024">
        <v>297.8</v>
      </c>
      <c r="N4" s="1025">
        <v>291.3</v>
      </c>
    </row>
    <row r="5" spans="1:14" ht="13.5">
      <c r="A5" s="1026">
        <v>2005</v>
      </c>
      <c r="B5" s="1027">
        <v>304.10000000000002</v>
      </c>
      <c r="C5" s="1027">
        <v>308.10000000000002</v>
      </c>
      <c r="D5" s="1027">
        <v>308.2</v>
      </c>
      <c r="E5" s="1027">
        <v>310.89999999999998</v>
      </c>
      <c r="F5" s="1027">
        <v>309.89999999999998</v>
      </c>
      <c r="G5" s="1027">
        <v>309.10000000000002</v>
      </c>
      <c r="H5" s="1027">
        <v>307</v>
      </c>
      <c r="I5" s="1027">
        <v>300.60000000000002</v>
      </c>
      <c r="J5" s="1027">
        <v>303.3</v>
      </c>
      <c r="K5" s="1027">
        <v>304.3</v>
      </c>
      <c r="L5" s="1027">
        <v>311.8</v>
      </c>
      <c r="M5" s="1027">
        <v>315.5</v>
      </c>
      <c r="N5" s="1028">
        <v>307.60000000000002</v>
      </c>
    </row>
    <row r="6" spans="1:14" ht="13.5">
      <c r="A6" s="1026">
        <v>2006</v>
      </c>
      <c r="B6" s="1027">
        <v>317.10000000000002</v>
      </c>
      <c r="C6" s="1027">
        <v>319.89999999999998</v>
      </c>
      <c r="D6" s="1027">
        <v>324</v>
      </c>
      <c r="E6" s="1027">
        <v>319.5</v>
      </c>
      <c r="F6" s="1027">
        <v>325.8</v>
      </c>
      <c r="G6" s="1027">
        <v>323.8</v>
      </c>
      <c r="H6" s="1027">
        <v>312.8</v>
      </c>
      <c r="I6" s="1027">
        <v>313</v>
      </c>
      <c r="J6" s="1027">
        <v>315.2</v>
      </c>
      <c r="K6" s="1027">
        <v>311.2</v>
      </c>
      <c r="L6" s="1027">
        <v>316.2</v>
      </c>
      <c r="M6" s="1027">
        <v>321.8</v>
      </c>
      <c r="N6" s="1028">
        <v>318.7</v>
      </c>
    </row>
    <row r="7" spans="1:14" ht="13.5">
      <c r="A7" s="1026">
        <v>2007</v>
      </c>
      <c r="B7" s="1027">
        <v>325.7</v>
      </c>
      <c r="C7" s="1027">
        <v>327.9</v>
      </c>
      <c r="D7" s="1027">
        <v>329.1</v>
      </c>
      <c r="E7" s="1027">
        <v>329.9</v>
      </c>
      <c r="F7" s="1027">
        <v>328.7</v>
      </c>
      <c r="G7" s="1027">
        <v>330</v>
      </c>
      <c r="H7" s="1027">
        <v>327.9</v>
      </c>
      <c r="I7" s="1027">
        <v>324</v>
      </c>
      <c r="J7" s="1027">
        <v>329.3</v>
      </c>
      <c r="K7" s="1027">
        <v>312.8</v>
      </c>
      <c r="L7" s="1027">
        <v>317.5</v>
      </c>
      <c r="M7" s="1027">
        <v>319</v>
      </c>
      <c r="N7" s="1028">
        <v>325.39999999999998</v>
      </c>
    </row>
    <row r="8" spans="1:14" ht="13.5">
      <c r="A8" s="1026">
        <v>2008</v>
      </c>
      <c r="B8" s="1027">
        <v>326.5</v>
      </c>
      <c r="C8" s="1027">
        <v>327</v>
      </c>
      <c r="D8" s="1027">
        <v>324.5</v>
      </c>
      <c r="E8" s="1027">
        <v>322.60000000000002</v>
      </c>
      <c r="F8" s="1027">
        <v>325.7</v>
      </c>
      <c r="G8" s="1027">
        <v>323.8</v>
      </c>
      <c r="H8" s="1027">
        <v>317</v>
      </c>
      <c r="I8" s="1027">
        <v>314.39999999999998</v>
      </c>
      <c r="J8" s="1027">
        <v>314.60000000000002</v>
      </c>
      <c r="K8" s="1027">
        <v>310.5</v>
      </c>
      <c r="L8" s="1027">
        <v>315.10000000000002</v>
      </c>
      <c r="M8" s="1027">
        <v>321.7</v>
      </c>
      <c r="N8" s="1028">
        <v>320.39999999999998</v>
      </c>
    </row>
    <row r="9" spans="1:14" ht="13.5">
      <c r="A9" s="1026">
        <v>2009</v>
      </c>
      <c r="B9" s="1027">
        <v>322.2</v>
      </c>
      <c r="C9" s="1027">
        <v>324.3</v>
      </c>
      <c r="D9" s="1027">
        <v>325.89999999999998</v>
      </c>
      <c r="E9" s="1027">
        <v>324.2</v>
      </c>
      <c r="F9" s="1027">
        <v>325.3</v>
      </c>
      <c r="G9" s="1027">
        <v>324.5</v>
      </c>
      <c r="H9" s="1027">
        <v>323.3</v>
      </c>
      <c r="I9" s="1027">
        <v>316.2</v>
      </c>
      <c r="J9" s="1027">
        <v>320.10000000000002</v>
      </c>
      <c r="K9" s="1027">
        <v>320</v>
      </c>
      <c r="L9" s="1027">
        <v>324.5</v>
      </c>
      <c r="M9" s="1027">
        <v>330</v>
      </c>
      <c r="N9" s="1029">
        <v>323.60000000000002</v>
      </c>
    </row>
    <row r="10" spans="1:14" ht="13.5">
      <c r="A10" s="1026">
        <v>2010</v>
      </c>
      <c r="B10" s="1027">
        <v>333.4</v>
      </c>
      <c r="C10" s="1027">
        <v>341.3</v>
      </c>
      <c r="D10" s="1027">
        <v>335.1</v>
      </c>
      <c r="E10" s="1027">
        <v>343.1</v>
      </c>
      <c r="F10" s="1027">
        <v>346.2</v>
      </c>
      <c r="G10" s="1027">
        <v>345.9</v>
      </c>
      <c r="H10" s="1027">
        <v>340.4</v>
      </c>
      <c r="I10" s="1027">
        <v>336.9</v>
      </c>
      <c r="J10" s="1027">
        <v>334.2</v>
      </c>
      <c r="K10" s="1027">
        <v>325.7</v>
      </c>
      <c r="L10" s="1027">
        <v>326.39999999999998</v>
      </c>
      <c r="M10" s="1027">
        <v>326.3</v>
      </c>
      <c r="N10" s="1029">
        <v>335.8</v>
      </c>
    </row>
    <row r="11" spans="1:14" ht="13.5">
      <c r="A11" s="1026">
        <v>2011</v>
      </c>
      <c r="B11" s="1027">
        <v>325.60000000000002</v>
      </c>
      <c r="C11" s="1027">
        <v>323.5</v>
      </c>
      <c r="D11" s="1027">
        <v>322.8</v>
      </c>
      <c r="E11" s="1027">
        <v>323</v>
      </c>
      <c r="F11" s="1027">
        <v>326.89999999999998</v>
      </c>
      <c r="G11" s="1027">
        <v>323.39999999999998</v>
      </c>
      <c r="H11" s="1027">
        <v>321.10000000000002</v>
      </c>
      <c r="I11" s="1027">
        <v>317.7</v>
      </c>
      <c r="J11" s="1027">
        <v>313</v>
      </c>
      <c r="K11" s="1027">
        <v>312.89999999999998</v>
      </c>
      <c r="L11" s="1027">
        <v>315.60000000000002</v>
      </c>
      <c r="M11" s="1027">
        <v>322.10000000000002</v>
      </c>
      <c r="N11" s="1029">
        <v>320.7</v>
      </c>
    </row>
    <row r="12" spans="1:14" ht="13.5">
      <c r="A12" s="1030">
        <v>2012</v>
      </c>
      <c r="B12" s="1031">
        <v>324.89999999999998</v>
      </c>
      <c r="C12" s="1031">
        <v>327.2</v>
      </c>
      <c r="D12" s="1031">
        <v>329</v>
      </c>
      <c r="E12" s="1031">
        <v>329.8</v>
      </c>
      <c r="F12" s="1031">
        <v>334.6</v>
      </c>
      <c r="G12" s="1031">
        <v>336.3</v>
      </c>
      <c r="H12" s="1031">
        <v>330.7</v>
      </c>
      <c r="I12" s="1031">
        <v>326.3</v>
      </c>
      <c r="J12" s="1031">
        <v>325.7</v>
      </c>
      <c r="K12" s="1031">
        <v>322</v>
      </c>
      <c r="L12" s="1031">
        <v>327.2</v>
      </c>
      <c r="M12" s="1031">
        <v>330.6</v>
      </c>
      <c r="N12" s="1032">
        <v>328.9</v>
      </c>
    </row>
    <row r="13" spans="1:14" ht="13.5">
      <c r="A13" s="1030">
        <v>2013</v>
      </c>
      <c r="B13" s="1031">
        <v>334</v>
      </c>
      <c r="C13" s="1031">
        <v>336.5</v>
      </c>
      <c r="D13" s="1031">
        <v>334.9</v>
      </c>
      <c r="E13" s="1031">
        <v>338</v>
      </c>
      <c r="F13" s="1031">
        <v>338.8</v>
      </c>
      <c r="G13" s="1031">
        <v>343</v>
      </c>
      <c r="H13" s="1031">
        <v>338.6</v>
      </c>
      <c r="I13" s="1031">
        <v>334</v>
      </c>
      <c r="J13" s="1031">
        <v>329.8</v>
      </c>
      <c r="K13" s="1031">
        <v>328.9</v>
      </c>
      <c r="L13" s="1031">
        <v>331</v>
      </c>
      <c r="M13" s="1031">
        <v>333.1</v>
      </c>
      <c r="N13" s="1032">
        <v>335.2</v>
      </c>
    </row>
    <row r="14" spans="1:14" ht="13.5">
      <c r="A14" s="1030">
        <v>2014</v>
      </c>
      <c r="B14" s="1031">
        <v>335.3</v>
      </c>
      <c r="C14" s="1031">
        <v>339.5</v>
      </c>
      <c r="D14" s="1031">
        <v>336</v>
      </c>
      <c r="E14" s="1031">
        <v>338.1</v>
      </c>
      <c r="F14" s="1031">
        <v>336</v>
      </c>
      <c r="G14" s="1031">
        <v>336.1</v>
      </c>
      <c r="H14" s="1031">
        <v>331.4</v>
      </c>
      <c r="I14" s="1031">
        <v>332.4</v>
      </c>
      <c r="J14" s="1031">
        <v>327.3</v>
      </c>
      <c r="K14" s="1031">
        <v>326.3</v>
      </c>
      <c r="L14" s="1031">
        <v>328.5</v>
      </c>
      <c r="M14" s="1031">
        <v>340.6</v>
      </c>
      <c r="N14" s="1032">
        <v>333.6</v>
      </c>
    </row>
    <row r="15" spans="1:14" ht="13.5">
      <c r="A15" s="1033">
        <v>2015</v>
      </c>
      <c r="B15" s="1034">
        <v>336</v>
      </c>
      <c r="C15" s="1034">
        <v>338.9</v>
      </c>
      <c r="D15" s="1034">
        <v>339.7</v>
      </c>
      <c r="E15" s="1034">
        <v>340.8</v>
      </c>
      <c r="F15" s="1034">
        <v>346.1</v>
      </c>
      <c r="G15" s="1034">
        <v>343.9</v>
      </c>
      <c r="H15" s="1034">
        <v>339.4</v>
      </c>
      <c r="I15" s="1034">
        <v>334</v>
      </c>
      <c r="J15" s="1034">
        <v>332.9</v>
      </c>
      <c r="K15" s="1034">
        <v>331.2</v>
      </c>
      <c r="L15" s="1034">
        <v>332.8</v>
      </c>
      <c r="M15" s="1034">
        <v>335.4</v>
      </c>
      <c r="N15" s="1035">
        <v>337.6</v>
      </c>
    </row>
    <row r="16" spans="1:14" ht="13.5">
      <c r="A16" s="1033">
        <v>2016</v>
      </c>
      <c r="B16" s="1034">
        <v>335.2</v>
      </c>
      <c r="C16" s="1034">
        <v>337.7</v>
      </c>
      <c r="D16" s="1034">
        <v>338.5</v>
      </c>
      <c r="E16" s="1034">
        <v>340.3</v>
      </c>
      <c r="F16" s="1034">
        <v>345.4</v>
      </c>
      <c r="G16" s="1034">
        <v>342.5</v>
      </c>
      <c r="H16" s="1034">
        <v>339.1</v>
      </c>
      <c r="I16" s="1034">
        <v>336.7</v>
      </c>
      <c r="J16" s="1034">
        <v>336</v>
      </c>
      <c r="K16" s="1034">
        <v>338.1</v>
      </c>
      <c r="L16" s="1034">
        <v>339.8</v>
      </c>
      <c r="M16" s="1034">
        <v>343.5</v>
      </c>
      <c r="N16" s="1035">
        <v>339.5</v>
      </c>
    </row>
    <row r="17" spans="1:14" ht="13.5">
      <c r="A17" s="1033">
        <v>2017</v>
      </c>
      <c r="B17" s="1034">
        <v>343.84877560849145</v>
      </c>
      <c r="C17" s="1034">
        <v>344.01260355448568</v>
      </c>
      <c r="D17" s="1034">
        <v>345.08323788722237</v>
      </c>
      <c r="E17" s="1034">
        <v>349.4260933003689</v>
      </c>
      <c r="F17" s="1034">
        <v>351.85998819252393</v>
      </c>
      <c r="G17" s="1034">
        <v>351.12109667545815</v>
      </c>
      <c r="H17" s="1034">
        <v>346.75726994620067</v>
      </c>
      <c r="I17" s="1034">
        <v>344.85589941972938</v>
      </c>
      <c r="J17" s="1034">
        <v>342.09908231074832</v>
      </c>
      <c r="K17" s="1034">
        <v>340.25607000681453</v>
      </c>
      <c r="L17" s="1034">
        <v>343.96423731809307</v>
      </c>
      <c r="M17" s="1034">
        <v>345.17611667491775</v>
      </c>
      <c r="N17" s="1035">
        <v>345.73613890143946</v>
      </c>
    </row>
    <row r="18" spans="1:14" ht="13.5">
      <c r="A18" s="1033">
        <v>2018</v>
      </c>
      <c r="B18" s="1034">
        <v>328.68883172082138</v>
      </c>
      <c r="C18" s="1034">
        <v>335.33083028686195</v>
      </c>
      <c r="D18" s="1034">
        <v>339.13477331184731</v>
      </c>
      <c r="E18" s="1034">
        <v>352.1288362407397</v>
      </c>
      <c r="F18" s="1034">
        <v>354.40806226015781</v>
      </c>
      <c r="G18" s="1034">
        <v>352.31798629918734</v>
      </c>
      <c r="H18" s="1034">
        <v>349.02563708344542</v>
      </c>
      <c r="I18" s="1034">
        <v>347.00933631012759</v>
      </c>
      <c r="J18" s="1034">
        <v>345.11329021489684</v>
      </c>
      <c r="K18" s="1034">
        <v>347.11988043981063</v>
      </c>
      <c r="L18" s="1034">
        <v>349.40972512323503</v>
      </c>
      <c r="M18" s="1034">
        <v>350.98601398601369</v>
      </c>
      <c r="N18" s="1035">
        <v>345.25543478260863</v>
      </c>
    </row>
    <row r="19" spans="1:14" ht="14.25" thickBot="1">
      <c r="A19" s="1036">
        <v>2019</v>
      </c>
      <c r="B19" s="1037">
        <v>354.37491656654714</v>
      </c>
      <c r="C19" s="1037"/>
      <c r="D19" s="1037"/>
      <c r="E19" s="1037"/>
      <c r="F19" s="1037"/>
      <c r="G19" s="1037"/>
      <c r="H19" s="1037"/>
      <c r="I19" s="1037"/>
      <c r="J19" s="1037"/>
      <c r="K19" s="1037"/>
      <c r="L19" s="1037"/>
      <c r="M19" s="1037"/>
      <c r="N19" s="1038"/>
    </row>
    <row r="20" spans="1:14" ht="13.5" thickBot="1">
      <c r="B20" s="1019"/>
      <c r="C20" s="1019"/>
      <c r="D20" s="1019"/>
      <c r="E20" s="1019"/>
      <c r="F20" s="1019"/>
      <c r="G20" s="1039" t="s">
        <v>358</v>
      </c>
      <c r="H20" s="1019"/>
      <c r="I20" s="1019"/>
      <c r="J20" s="1019"/>
      <c r="K20" s="1019"/>
      <c r="L20" s="1019"/>
      <c r="M20" s="1019"/>
      <c r="N20" s="1040"/>
    </row>
    <row r="21" spans="1:14" ht="14.25" thickBot="1">
      <c r="A21" s="1021" t="s">
        <v>357</v>
      </c>
      <c r="B21" s="1022" t="s">
        <v>223</v>
      </c>
      <c r="C21" s="1022" t="s">
        <v>224</v>
      </c>
      <c r="D21" s="1022" t="s">
        <v>225</v>
      </c>
      <c r="E21" s="1022" t="s">
        <v>226</v>
      </c>
      <c r="F21" s="1022" t="s">
        <v>227</v>
      </c>
      <c r="G21" s="1022" t="s">
        <v>228</v>
      </c>
      <c r="H21" s="1022" t="s">
        <v>229</v>
      </c>
      <c r="I21" s="1022" t="s">
        <v>230</v>
      </c>
      <c r="J21" s="1022" t="s">
        <v>231</v>
      </c>
      <c r="K21" s="1022" t="s">
        <v>232</v>
      </c>
      <c r="L21" s="1022" t="s">
        <v>233</v>
      </c>
      <c r="M21" s="1022" t="s">
        <v>234</v>
      </c>
      <c r="N21" s="1022" t="s">
        <v>241</v>
      </c>
    </row>
    <row r="22" spans="1:14" ht="13.5">
      <c r="A22" s="1023">
        <v>2004</v>
      </c>
      <c r="B22" s="1024">
        <v>272.2</v>
      </c>
      <c r="C22" s="1024">
        <v>271.5</v>
      </c>
      <c r="D22" s="1024">
        <v>272</v>
      </c>
      <c r="E22" s="1024">
        <v>273.10000000000002</v>
      </c>
      <c r="F22" s="1024">
        <v>267.2</v>
      </c>
      <c r="G22" s="1024">
        <v>269.60000000000002</v>
      </c>
      <c r="H22" s="1024">
        <v>261.5</v>
      </c>
      <c r="I22" s="1024">
        <v>261.39999999999998</v>
      </c>
      <c r="J22" s="1024">
        <v>264.8</v>
      </c>
      <c r="K22" s="1024">
        <v>267</v>
      </c>
      <c r="L22" s="1024">
        <v>266.39999999999998</v>
      </c>
      <c r="M22" s="1024">
        <v>271.3</v>
      </c>
      <c r="N22" s="1025">
        <v>267.3</v>
      </c>
    </row>
    <row r="23" spans="1:14" ht="13.5">
      <c r="A23" s="1026">
        <v>2005</v>
      </c>
      <c r="B23" s="1027">
        <v>272.10000000000002</v>
      </c>
      <c r="C23" s="1027">
        <v>274.8</v>
      </c>
      <c r="D23" s="1027">
        <v>271.8</v>
      </c>
      <c r="E23" s="1027">
        <v>273.39999999999998</v>
      </c>
      <c r="F23" s="1027">
        <v>271</v>
      </c>
      <c r="G23" s="1027">
        <v>266.39999999999998</v>
      </c>
      <c r="H23" s="1027">
        <v>264.60000000000002</v>
      </c>
      <c r="I23" s="1027">
        <v>261.10000000000002</v>
      </c>
      <c r="J23" s="1027">
        <v>266.60000000000002</v>
      </c>
      <c r="K23" s="1027">
        <v>272.5</v>
      </c>
      <c r="L23" s="1027">
        <v>270.60000000000002</v>
      </c>
      <c r="M23" s="1027">
        <v>272.39999999999998</v>
      </c>
      <c r="N23" s="1028">
        <v>269.2</v>
      </c>
    </row>
    <row r="24" spans="1:14" ht="13.5">
      <c r="A24" s="1026">
        <v>2006</v>
      </c>
      <c r="B24" s="1027">
        <v>275.10000000000002</v>
      </c>
      <c r="C24" s="1027">
        <v>273.39999999999998</v>
      </c>
      <c r="D24" s="1027">
        <v>273.39999999999998</v>
      </c>
      <c r="E24" s="1027">
        <v>272.89999999999998</v>
      </c>
      <c r="F24" s="1027">
        <v>270.39999999999998</v>
      </c>
      <c r="G24" s="1027">
        <v>264.2</v>
      </c>
      <c r="H24" s="1027">
        <v>260.2</v>
      </c>
      <c r="I24" s="1027">
        <v>258.10000000000002</v>
      </c>
      <c r="J24" s="1027">
        <v>263.5</v>
      </c>
      <c r="K24" s="1027">
        <v>263.89999999999998</v>
      </c>
      <c r="L24" s="1027">
        <v>264.89999999999998</v>
      </c>
      <c r="M24" s="1027">
        <v>266.89999999999998</v>
      </c>
      <c r="N24" s="1028">
        <v>267.5</v>
      </c>
    </row>
    <row r="25" spans="1:14" ht="13.5">
      <c r="A25" s="1026">
        <v>2007</v>
      </c>
      <c r="B25" s="1027">
        <v>274.10000000000002</v>
      </c>
      <c r="C25" s="1027">
        <v>274.89999999999998</v>
      </c>
      <c r="D25" s="1027">
        <v>274</v>
      </c>
      <c r="E25" s="1027">
        <v>272.3</v>
      </c>
      <c r="F25" s="1027">
        <v>271.89999999999998</v>
      </c>
      <c r="G25" s="1027">
        <v>269.2</v>
      </c>
      <c r="H25" s="1027">
        <v>267.89999999999998</v>
      </c>
      <c r="I25" s="1027">
        <v>264.60000000000002</v>
      </c>
      <c r="J25" s="1027">
        <v>266</v>
      </c>
      <c r="K25" s="1027">
        <v>268.8</v>
      </c>
      <c r="L25" s="1027">
        <v>269.10000000000002</v>
      </c>
      <c r="M25" s="1027">
        <v>271.60000000000002</v>
      </c>
      <c r="N25" s="1028">
        <v>270.2</v>
      </c>
    </row>
    <row r="26" spans="1:14" ht="13.5">
      <c r="A26" s="1026">
        <v>2008</v>
      </c>
      <c r="B26" s="1027">
        <v>273.89999999999998</v>
      </c>
      <c r="C26" s="1027">
        <v>274.89999999999998</v>
      </c>
      <c r="D26" s="1027">
        <v>273.8</v>
      </c>
      <c r="E26" s="1027">
        <v>270</v>
      </c>
      <c r="F26" s="1027">
        <v>271.89999999999998</v>
      </c>
      <c r="G26" s="1027">
        <v>270.5</v>
      </c>
      <c r="H26" s="1027">
        <v>268.60000000000002</v>
      </c>
      <c r="I26" s="1027">
        <v>265</v>
      </c>
      <c r="J26" s="1027">
        <v>266.5</v>
      </c>
      <c r="K26" s="1027">
        <v>266.60000000000002</v>
      </c>
      <c r="L26" s="1027">
        <v>269.7</v>
      </c>
      <c r="M26" s="1027">
        <v>274.60000000000002</v>
      </c>
      <c r="N26" s="1028">
        <v>270.3</v>
      </c>
    </row>
    <row r="27" spans="1:14" ht="13.5">
      <c r="A27" s="1026">
        <v>2009</v>
      </c>
      <c r="B27" s="1027">
        <v>276.8</v>
      </c>
      <c r="C27" s="1027">
        <v>274.3</v>
      </c>
      <c r="D27" s="1027">
        <v>276.39999999999998</v>
      </c>
      <c r="E27" s="1027">
        <v>273.60000000000002</v>
      </c>
      <c r="F27" s="1027">
        <v>273.8</v>
      </c>
      <c r="G27" s="1027">
        <v>272.10000000000002</v>
      </c>
      <c r="H27" s="1027">
        <v>268.60000000000002</v>
      </c>
      <c r="I27" s="1027">
        <v>266.8</v>
      </c>
      <c r="J27" s="1027">
        <v>269.5</v>
      </c>
      <c r="K27" s="1027">
        <v>271.39999999999998</v>
      </c>
      <c r="L27" s="1027">
        <v>275.60000000000002</v>
      </c>
      <c r="M27" s="1027">
        <v>277.10000000000002</v>
      </c>
      <c r="N27" s="1029">
        <v>272.8</v>
      </c>
    </row>
    <row r="28" spans="1:14" ht="13.5">
      <c r="A28" s="1026">
        <v>2010</v>
      </c>
      <c r="B28" s="1027">
        <v>278.5</v>
      </c>
      <c r="C28" s="1027">
        <v>282.10000000000002</v>
      </c>
      <c r="D28" s="1027">
        <v>281.7</v>
      </c>
      <c r="E28" s="1027">
        <v>280.5</v>
      </c>
      <c r="F28" s="1027">
        <v>280.89999999999998</v>
      </c>
      <c r="G28" s="1027">
        <v>279</v>
      </c>
      <c r="H28" s="1027">
        <v>275</v>
      </c>
      <c r="I28" s="1027">
        <v>272.89999999999998</v>
      </c>
      <c r="J28" s="1027">
        <v>275.5</v>
      </c>
      <c r="K28" s="1027">
        <v>275.10000000000002</v>
      </c>
      <c r="L28" s="1027">
        <v>275</v>
      </c>
      <c r="M28" s="1027">
        <v>277.5</v>
      </c>
      <c r="N28" s="1029">
        <v>277.8</v>
      </c>
    </row>
    <row r="29" spans="1:14" ht="13.5">
      <c r="A29" s="1026">
        <v>2011</v>
      </c>
      <c r="B29" s="1027">
        <v>280.2</v>
      </c>
      <c r="C29" s="1027">
        <v>279.3</v>
      </c>
      <c r="D29" s="1027">
        <v>279.5</v>
      </c>
      <c r="E29" s="1027">
        <v>281.39999999999998</v>
      </c>
      <c r="F29" s="1027">
        <v>279.7</v>
      </c>
      <c r="G29" s="1027">
        <v>275.89999999999998</v>
      </c>
      <c r="H29" s="1027">
        <v>274.2</v>
      </c>
      <c r="I29" s="1027">
        <v>268.2</v>
      </c>
      <c r="J29" s="1027">
        <v>259.3</v>
      </c>
      <c r="K29" s="1027">
        <v>260.89999999999998</v>
      </c>
      <c r="L29" s="1027">
        <v>262.89999999999998</v>
      </c>
      <c r="M29" s="1027">
        <v>267.2</v>
      </c>
      <c r="N29" s="1029">
        <v>271.2</v>
      </c>
    </row>
    <row r="30" spans="1:14" s="1019" customFormat="1" ht="13.5">
      <c r="A30" s="1030">
        <v>2012</v>
      </c>
      <c r="B30" s="1031">
        <v>270.2</v>
      </c>
      <c r="C30" s="1031">
        <v>267.8</v>
      </c>
      <c r="D30" s="1031">
        <v>269.60000000000002</v>
      </c>
      <c r="E30" s="1031">
        <v>266.2</v>
      </c>
      <c r="F30" s="1031">
        <v>265.3</v>
      </c>
      <c r="G30" s="1031">
        <v>265.10000000000002</v>
      </c>
      <c r="H30" s="1031">
        <v>259.10000000000002</v>
      </c>
      <c r="I30" s="1031">
        <v>258.3</v>
      </c>
      <c r="J30" s="1031">
        <v>258.89999999999998</v>
      </c>
      <c r="K30" s="1031">
        <v>261.60000000000002</v>
      </c>
      <c r="L30" s="1031">
        <v>263.2</v>
      </c>
      <c r="M30" s="1031">
        <v>267</v>
      </c>
      <c r="N30" s="1032">
        <v>264</v>
      </c>
    </row>
    <row r="31" spans="1:14" s="1019" customFormat="1" ht="13.5">
      <c r="A31" s="1030">
        <v>2013</v>
      </c>
      <c r="B31" s="1031">
        <v>269.39999999999998</v>
      </c>
      <c r="C31" s="1031">
        <v>271.89999999999998</v>
      </c>
      <c r="D31" s="1031">
        <v>270.60000000000002</v>
      </c>
      <c r="E31" s="1031">
        <v>270.89999999999998</v>
      </c>
      <c r="F31" s="1031">
        <v>266.89999999999998</v>
      </c>
      <c r="G31" s="1031">
        <v>265.89999999999998</v>
      </c>
      <c r="H31" s="1031">
        <v>262.5</v>
      </c>
      <c r="I31" s="1031">
        <v>259.3</v>
      </c>
      <c r="J31" s="1031">
        <v>261.2</v>
      </c>
      <c r="K31" s="1031">
        <v>263.10000000000002</v>
      </c>
      <c r="L31" s="1031">
        <v>265.5</v>
      </c>
      <c r="M31" s="1031">
        <v>270.2</v>
      </c>
      <c r="N31" s="1032">
        <v>266.10000000000002</v>
      </c>
    </row>
    <row r="32" spans="1:14" s="1019" customFormat="1" ht="13.5">
      <c r="A32" s="1030">
        <v>2014</v>
      </c>
      <c r="B32" s="1031">
        <v>273</v>
      </c>
      <c r="C32" s="1031">
        <v>274.60000000000002</v>
      </c>
      <c r="D32" s="1031">
        <v>271.8</v>
      </c>
      <c r="E32" s="1031">
        <v>270.39999999999998</v>
      </c>
      <c r="F32" s="1031">
        <v>268.39999999999998</v>
      </c>
      <c r="G32" s="1031">
        <v>268.60000000000002</v>
      </c>
      <c r="H32" s="1031">
        <v>264.5</v>
      </c>
      <c r="I32" s="1031">
        <v>259.7</v>
      </c>
      <c r="J32" s="1031">
        <v>261.60000000000002</v>
      </c>
      <c r="K32" s="1031">
        <v>263.39999999999998</v>
      </c>
      <c r="L32" s="1031">
        <v>264.39999999999998</v>
      </c>
      <c r="M32" s="1031">
        <v>264.8</v>
      </c>
      <c r="N32" s="1032">
        <v>267</v>
      </c>
    </row>
    <row r="33" spans="1:14" s="1019" customFormat="1" ht="13.5">
      <c r="A33" s="1033">
        <v>2015</v>
      </c>
      <c r="B33" s="1034">
        <v>270.5</v>
      </c>
      <c r="C33" s="1034">
        <v>271.5</v>
      </c>
      <c r="D33" s="1034">
        <v>272.60000000000002</v>
      </c>
      <c r="E33" s="1034">
        <v>270.89999999999998</v>
      </c>
      <c r="F33" s="1034">
        <v>273.3</v>
      </c>
      <c r="G33" s="1034">
        <v>272</v>
      </c>
      <c r="H33" s="1034">
        <v>267.8</v>
      </c>
      <c r="I33" s="1034">
        <v>262.10000000000002</v>
      </c>
      <c r="J33" s="1034">
        <v>261.39999999999998</v>
      </c>
      <c r="K33" s="1034">
        <v>264.5</v>
      </c>
      <c r="L33" s="1034">
        <v>266.60000000000002</v>
      </c>
      <c r="M33" s="1034">
        <v>268.10000000000002</v>
      </c>
      <c r="N33" s="1035">
        <v>267.89999999999998</v>
      </c>
    </row>
    <row r="34" spans="1:14" ht="13.5">
      <c r="A34" s="1033">
        <v>2016</v>
      </c>
      <c r="B34" s="1034">
        <v>270.10000000000002</v>
      </c>
      <c r="C34" s="1034">
        <v>272.10000000000002</v>
      </c>
      <c r="D34" s="1034">
        <v>268.7</v>
      </c>
      <c r="E34" s="1034">
        <v>267.7</v>
      </c>
      <c r="F34" s="1034">
        <v>266.10000000000002</v>
      </c>
      <c r="G34" s="1034">
        <v>263.60000000000002</v>
      </c>
      <c r="H34" s="1034">
        <v>259.10000000000002</v>
      </c>
      <c r="I34" s="1034">
        <v>256.7</v>
      </c>
      <c r="J34" s="1034">
        <v>259.60000000000002</v>
      </c>
      <c r="K34" s="1034">
        <v>263.8</v>
      </c>
      <c r="L34" s="1034">
        <v>267.10000000000002</v>
      </c>
      <c r="M34" s="1034">
        <v>271.10000000000002</v>
      </c>
      <c r="N34" s="1035">
        <v>265.2</v>
      </c>
    </row>
    <row r="35" spans="1:14" ht="13.5">
      <c r="A35" s="1033">
        <v>2017</v>
      </c>
      <c r="B35" s="1034">
        <v>272.88640213541373</v>
      </c>
      <c r="C35" s="1034">
        <v>276.25085307594861</v>
      </c>
      <c r="D35" s="1034">
        <v>274.85711246631678</v>
      </c>
      <c r="E35" s="1034">
        <v>274.82589285714283</v>
      </c>
      <c r="F35" s="1034">
        <v>275.79789937320038</v>
      </c>
      <c r="G35" s="1034">
        <v>275.68322171001125</v>
      </c>
      <c r="H35" s="1034">
        <v>271.12366069701773</v>
      </c>
      <c r="I35" s="1034">
        <v>265.89233861961111</v>
      </c>
      <c r="J35" s="1034">
        <v>268.51868601734992</v>
      </c>
      <c r="K35" s="1034">
        <v>269.27624185210152</v>
      </c>
      <c r="L35" s="1034">
        <v>272.87214014486779</v>
      </c>
      <c r="M35" s="1034">
        <v>275.60365369340764</v>
      </c>
      <c r="N35" s="1035">
        <v>272.59345923219968</v>
      </c>
    </row>
    <row r="36" spans="1:14" ht="13.5">
      <c r="A36" s="1033">
        <v>2018</v>
      </c>
      <c r="B36" s="1034">
        <v>271.81169536218374</v>
      </c>
      <c r="C36" s="1034">
        <v>271.62933094384721</v>
      </c>
      <c r="D36" s="1034">
        <v>275.82298136645966</v>
      </c>
      <c r="E36" s="1034">
        <v>276.47664184157117</v>
      </c>
      <c r="F36" s="1034">
        <v>276.53879641485253</v>
      </c>
      <c r="G36" s="1034">
        <v>273.5957050315024</v>
      </c>
      <c r="H36" s="1034">
        <v>267.18371383829231</v>
      </c>
      <c r="I36" s="1034">
        <v>262.45748745224398</v>
      </c>
      <c r="J36" s="1034">
        <v>265.66096423017115</v>
      </c>
      <c r="K36" s="1034">
        <v>270.12991512212</v>
      </c>
      <c r="L36" s="1034">
        <v>273.99583766909478</v>
      </c>
      <c r="M36" s="1034">
        <v>277.44326025733028</v>
      </c>
      <c r="N36" s="1035">
        <v>271.5347702055667</v>
      </c>
    </row>
    <row r="37" spans="1:14" ht="14.25" thickBot="1">
      <c r="A37" s="1036">
        <v>2019</v>
      </c>
      <c r="B37" s="1037">
        <v>281.27826336739287</v>
      </c>
      <c r="C37" s="1037"/>
      <c r="D37" s="1037"/>
      <c r="E37" s="1037"/>
      <c r="F37" s="1037"/>
      <c r="G37" s="1037"/>
      <c r="H37" s="1037"/>
      <c r="I37" s="1037"/>
      <c r="J37" s="1037"/>
      <c r="K37" s="1037"/>
      <c r="L37" s="1037"/>
      <c r="M37" s="1037"/>
      <c r="N37" s="1038"/>
    </row>
    <row r="38" spans="1:14" ht="13.5" thickBot="1">
      <c r="B38" s="1019"/>
      <c r="C38" s="1019"/>
      <c r="D38" s="1019"/>
      <c r="E38" s="1019"/>
      <c r="F38" s="1019"/>
      <c r="G38" s="1039" t="s">
        <v>359</v>
      </c>
      <c r="H38" s="1019"/>
      <c r="I38" s="1019"/>
      <c r="J38" s="1019"/>
      <c r="K38" s="1019"/>
      <c r="L38" s="1019"/>
      <c r="M38" s="1019"/>
      <c r="N38" s="1040"/>
    </row>
    <row r="39" spans="1:14" ht="14.25" thickBot="1">
      <c r="A39" s="1021" t="s">
        <v>357</v>
      </c>
      <c r="B39" s="1022" t="s">
        <v>223</v>
      </c>
      <c r="C39" s="1022" t="s">
        <v>224</v>
      </c>
      <c r="D39" s="1022" t="s">
        <v>225</v>
      </c>
      <c r="E39" s="1022" t="s">
        <v>226</v>
      </c>
      <c r="F39" s="1022" t="s">
        <v>227</v>
      </c>
      <c r="G39" s="1022" t="s">
        <v>228</v>
      </c>
      <c r="H39" s="1022" t="s">
        <v>229</v>
      </c>
      <c r="I39" s="1022" t="s">
        <v>230</v>
      </c>
      <c r="J39" s="1022" t="s">
        <v>231</v>
      </c>
      <c r="K39" s="1022" t="s">
        <v>232</v>
      </c>
      <c r="L39" s="1022" t="s">
        <v>233</v>
      </c>
      <c r="M39" s="1022" t="s">
        <v>234</v>
      </c>
      <c r="N39" s="1022" t="s">
        <v>241</v>
      </c>
    </row>
    <row r="40" spans="1:14" ht="13.5">
      <c r="A40" s="1023">
        <v>2004</v>
      </c>
      <c r="B40" s="1024">
        <v>240.7</v>
      </c>
      <c r="C40" s="1024">
        <v>241.7</v>
      </c>
      <c r="D40" s="1024">
        <v>243.7</v>
      </c>
      <c r="E40" s="1024">
        <v>237.7</v>
      </c>
      <c r="F40" s="1024">
        <v>240.8</v>
      </c>
      <c r="G40" s="1024">
        <v>241.5</v>
      </c>
      <c r="H40" s="1024">
        <v>243.3</v>
      </c>
      <c r="I40" s="1024">
        <v>237.1</v>
      </c>
      <c r="J40" s="1024">
        <v>241.6</v>
      </c>
      <c r="K40" s="1024">
        <v>238.8</v>
      </c>
      <c r="L40" s="1024">
        <v>245.7</v>
      </c>
      <c r="M40" s="1024">
        <v>249.9</v>
      </c>
      <c r="N40" s="1025">
        <v>242.4</v>
      </c>
    </row>
    <row r="41" spans="1:14" ht="13.5">
      <c r="A41" s="1026">
        <v>2005</v>
      </c>
      <c r="B41" s="1027">
        <v>253.1</v>
      </c>
      <c r="C41" s="1027">
        <v>256.89999999999998</v>
      </c>
      <c r="D41" s="1027">
        <v>255</v>
      </c>
      <c r="E41" s="1027">
        <v>253.3</v>
      </c>
      <c r="F41" s="1027">
        <v>253</v>
      </c>
      <c r="G41" s="1027">
        <v>252.2</v>
      </c>
      <c r="H41" s="1027">
        <v>251.1</v>
      </c>
      <c r="I41" s="1027">
        <v>247.9</v>
      </c>
      <c r="J41" s="1027">
        <v>246.7</v>
      </c>
      <c r="K41" s="1027">
        <v>249.2</v>
      </c>
      <c r="L41" s="1027">
        <v>250.4</v>
      </c>
      <c r="M41" s="1027">
        <v>256.2</v>
      </c>
      <c r="N41" s="1028">
        <v>251.9</v>
      </c>
    </row>
    <row r="42" spans="1:14" ht="13.5">
      <c r="A42" s="1026">
        <v>2006</v>
      </c>
      <c r="B42" s="1027">
        <v>257.8</v>
      </c>
      <c r="C42" s="1027">
        <v>258.60000000000002</v>
      </c>
      <c r="D42" s="1027">
        <v>259.39999999999998</v>
      </c>
      <c r="E42" s="1027">
        <v>256.39999999999998</v>
      </c>
      <c r="F42" s="1027">
        <v>257.60000000000002</v>
      </c>
      <c r="G42" s="1027">
        <v>256.10000000000002</v>
      </c>
      <c r="H42" s="1027">
        <v>250.4</v>
      </c>
      <c r="I42" s="1027">
        <v>248.4</v>
      </c>
      <c r="J42" s="1027">
        <v>249.2</v>
      </c>
      <c r="K42" s="1027">
        <v>246.2</v>
      </c>
      <c r="L42" s="1027">
        <v>246.3</v>
      </c>
      <c r="M42" s="1027">
        <v>251</v>
      </c>
      <c r="N42" s="1028">
        <v>253.1</v>
      </c>
    </row>
    <row r="43" spans="1:14" ht="13.5">
      <c r="A43" s="1026">
        <v>2007</v>
      </c>
      <c r="B43" s="1027">
        <v>257</v>
      </c>
      <c r="C43" s="1027">
        <v>258.60000000000002</v>
      </c>
      <c r="D43" s="1027">
        <v>258.5</v>
      </c>
      <c r="E43" s="1027">
        <v>260.5</v>
      </c>
      <c r="F43" s="1027">
        <v>258.8</v>
      </c>
      <c r="G43" s="1027">
        <v>257.5</v>
      </c>
      <c r="H43" s="1027">
        <v>254.5</v>
      </c>
      <c r="I43" s="1027">
        <v>250.9</v>
      </c>
      <c r="J43" s="1027">
        <v>249.3</v>
      </c>
      <c r="K43" s="1027">
        <v>246.9</v>
      </c>
      <c r="L43" s="1027">
        <v>251.1</v>
      </c>
      <c r="M43" s="1027">
        <v>253</v>
      </c>
      <c r="N43" s="1028">
        <v>254.3</v>
      </c>
    </row>
    <row r="44" spans="1:14" ht="13.5">
      <c r="A44" s="1026">
        <v>2008</v>
      </c>
      <c r="B44" s="1027">
        <v>260</v>
      </c>
      <c r="C44" s="1027">
        <v>259.7</v>
      </c>
      <c r="D44" s="1027">
        <v>256.5</v>
      </c>
      <c r="E44" s="1027">
        <v>253.2</v>
      </c>
      <c r="F44" s="1027">
        <v>257.89999999999998</v>
      </c>
      <c r="G44" s="1027">
        <v>255.5</v>
      </c>
      <c r="H44" s="1027">
        <v>249</v>
      </c>
      <c r="I44" s="1027">
        <v>247.1</v>
      </c>
      <c r="J44" s="1027">
        <v>246.8</v>
      </c>
      <c r="K44" s="1027">
        <v>243.8</v>
      </c>
      <c r="L44" s="1027">
        <v>247.6</v>
      </c>
      <c r="M44" s="1027">
        <v>252.5</v>
      </c>
      <c r="N44" s="1028">
        <v>252.2</v>
      </c>
    </row>
    <row r="45" spans="1:14" ht="13.5">
      <c r="A45" s="1026">
        <v>2009</v>
      </c>
      <c r="B45" s="1027">
        <v>254.8</v>
      </c>
      <c r="C45" s="1027">
        <v>256.39999999999998</v>
      </c>
      <c r="D45" s="1027">
        <v>258.2</v>
      </c>
      <c r="E45" s="1027">
        <v>257.39999999999998</v>
      </c>
      <c r="F45" s="1027">
        <v>257.39999999999998</v>
      </c>
      <c r="G45" s="1027">
        <v>255.2</v>
      </c>
      <c r="H45" s="1027">
        <v>253.6</v>
      </c>
      <c r="I45" s="1027">
        <v>250.6</v>
      </c>
      <c r="J45" s="1027">
        <v>251.8</v>
      </c>
      <c r="K45" s="1027">
        <v>252.9</v>
      </c>
      <c r="L45" s="1027">
        <v>255.6</v>
      </c>
      <c r="M45" s="1027">
        <v>260.8</v>
      </c>
      <c r="N45" s="1028">
        <v>255.4</v>
      </c>
    </row>
    <row r="46" spans="1:14" ht="13.5">
      <c r="A46" s="1026">
        <v>2010</v>
      </c>
      <c r="B46" s="1027">
        <v>261.8</v>
      </c>
      <c r="C46" s="1027">
        <v>267.39999999999998</v>
      </c>
      <c r="D46" s="1027">
        <v>265.7</v>
      </c>
      <c r="E46" s="1027">
        <v>267.89999999999998</v>
      </c>
      <c r="F46" s="1027">
        <v>268.8</v>
      </c>
      <c r="G46" s="1027">
        <v>266.89999999999998</v>
      </c>
      <c r="H46" s="1027">
        <v>264.39999999999998</v>
      </c>
      <c r="I46" s="1027">
        <v>259.89999999999998</v>
      </c>
      <c r="J46" s="1027">
        <v>258.10000000000002</v>
      </c>
      <c r="K46" s="1027">
        <v>254.5</v>
      </c>
      <c r="L46" s="1027">
        <v>258.10000000000002</v>
      </c>
      <c r="M46" s="1027">
        <v>262.5</v>
      </c>
      <c r="N46" s="1028">
        <v>262.8</v>
      </c>
    </row>
    <row r="47" spans="1:14" ht="13.5">
      <c r="A47" s="1026">
        <v>2011</v>
      </c>
      <c r="B47" s="1027">
        <v>262.7</v>
      </c>
      <c r="C47" s="1027">
        <v>262.60000000000002</v>
      </c>
      <c r="D47" s="1027">
        <v>262.2</v>
      </c>
      <c r="E47" s="1027">
        <v>261.5</v>
      </c>
      <c r="F47" s="1027">
        <v>261.2</v>
      </c>
      <c r="G47" s="1027">
        <v>258</v>
      </c>
      <c r="H47" s="1027">
        <v>256.2</v>
      </c>
      <c r="I47" s="1027">
        <v>251.1</v>
      </c>
      <c r="J47" s="1027">
        <v>250.5</v>
      </c>
      <c r="K47" s="1027">
        <v>251.1</v>
      </c>
      <c r="L47" s="1027">
        <v>253.3</v>
      </c>
      <c r="M47" s="1027">
        <v>259.5</v>
      </c>
      <c r="N47" s="1028">
        <v>257.2</v>
      </c>
    </row>
    <row r="48" spans="1:14" ht="13.5">
      <c r="A48" s="1026">
        <v>2012</v>
      </c>
      <c r="B48" s="1027">
        <v>263.39999999999998</v>
      </c>
      <c r="C48" s="1027">
        <v>263.8</v>
      </c>
      <c r="D48" s="1027">
        <v>264</v>
      </c>
      <c r="E48" s="1027">
        <v>262.5</v>
      </c>
      <c r="F48" s="1027">
        <v>265.3</v>
      </c>
      <c r="G48" s="1027">
        <v>262.2</v>
      </c>
      <c r="H48" s="1027">
        <v>260.3</v>
      </c>
      <c r="I48" s="1027">
        <v>256</v>
      </c>
      <c r="J48" s="1027">
        <v>256.2</v>
      </c>
      <c r="K48" s="1027">
        <v>257.60000000000002</v>
      </c>
      <c r="L48" s="1027">
        <v>260.7</v>
      </c>
      <c r="M48" s="1027">
        <v>263.5</v>
      </c>
      <c r="N48" s="1028">
        <v>261.3</v>
      </c>
    </row>
    <row r="49" spans="1:14" ht="13.5">
      <c r="A49" s="1026">
        <v>2013</v>
      </c>
      <c r="B49" s="1027">
        <v>263.7</v>
      </c>
      <c r="C49" s="1027">
        <v>268.2</v>
      </c>
      <c r="D49" s="1027">
        <v>266.3</v>
      </c>
      <c r="E49" s="1027">
        <v>267.2</v>
      </c>
      <c r="F49" s="1027">
        <v>267</v>
      </c>
      <c r="G49" s="1027">
        <v>269.39999999999998</v>
      </c>
      <c r="H49" s="1027">
        <v>265.3</v>
      </c>
      <c r="I49" s="1027">
        <v>261.7</v>
      </c>
      <c r="J49" s="1027">
        <v>261.2</v>
      </c>
      <c r="K49" s="1027">
        <v>259.89999999999998</v>
      </c>
      <c r="L49" s="1027">
        <v>263.3</v>
      </c>
      <c r="M49" s="1027">
        <v>265.8</v>
      </c>
      <c r="N49" s="1028">
        <v>264.8</v>
      </c>
    </row>
    <row r="50" spans="1:14" ht="13.5">
      <c r="A50" s="1030">
        <v>2014</v>
      </c>
      <c r="B50" s="1027">
        <v>267.7</v>
      </c>
      <c r="C50" s="1027">
        <v>270.8</v>
      </c>
      <c r="D50" s="1027">
        <v>267.3</v>
      </c>
      <c r="E50" s="1027">
        <v>267.2</v>
      </c>
      <c r="F50" s="1027">
        <v>267.7</v>
      </c>
      <c r="G50" s="1027">
        <v>267.39999999999998</v>
      </c>
      <c r="H50" s="1027">
        <v>264.89999999999998</v>
      </c>
      <c r="I50" s="1027">
        <v>263.3</v>
      </c>
      <c r="J50" s="1027">
        <v>260.39999999999998</v>
      </c>
      <c r="K50" s="1027">
        <v>262</v>
      </c>
      <c r="L50" s="1027">
        <v>263.3</v>
      </c>
      <c r="M50" s="1027">
        <v>267.89999999999998</v>
      </c>
      <c r="N50" s="1028">
        <v>265.7</v>
      </c>
    </row>
    <row r="51" spans="1:14" ht="13.5">
      <c r="A51" s="1033">
        <v>2015</v>
      </c>
      <c r="B51" s="1041">
        <v>270.89999999999998</v>
      </c>
      <c r="C51" s="1041">
        <v>271.7</v>
      </c>
      <c r="D51" s="1041">
        <v>270.89999999999998</v>
      </c>
      <c r="E51" s="1041">
        <v>272.5</v>
      </c>
      <c r="F51" s="1041">
        <v>274.8</v>
      </c>
      <c r="G51" s="1041">
        <v>275.7</v>
      </c>
      <c r="H51" s="1041">
        <v>272.39999999999998</v>
      </c>
      <c r="I51" s="1041">
        <v>268.60000000000002</v>
      </c>
      <c r="J51" s="1041">
        <v>266.3</v>
      </c>
      <c r="K51" s="1041">
        <v>266.10000000000002</v>
      </c>
      <c r="L51" s="1041">
        <v>268.7</v>
      </c>
      <c r="M51" s="1041">
        <v>270.39999999999998</v>
      </c>
      <c r="N51" s="1042">
        <v>270.5</v>
      </c>
    </row>
    <row r="52" spans="1:14" ht="13.5">
      <c r="A52" s="1033">
        <v>2016</v>
      </c>
      <c r="B52" s="1041">
        <v>271.7</v>
      </c>
      <c r="C52" s="1041">
        <v>271.89999999999998</v>
      </c>
      <c r="D52" s="1041">
        <v>270.2</v>
      </c>
      <c r="E52" s="1041">
        <v>272.2</v>
      </c>
      <c r="F52" s="1041">
        <v>275.5</v>
      </c>
      <c r="G52" s="1041">
        <v>274.2</v>
      </c>
      <c r="H52" s="1041">
        <v>270.5</v>
      </c>
      <c r="I52" s="1041">
        <v>268.7</v>
      </c>
      <c r="J52" s="1041">
        <v>268</v>
      </c>
      <c r="K52" s="1041">
        <v>270</v>
      </c>
      <c r="L52" s="1041">
        <v>273.2</v>
      </c>
      <c r="M52" s="1041">
        <v>276.5</v>
      </c>
      <c r="N52" s="1042">
        <v>271.8</v>
      </c>
    </row>
    <row r="53" spans="1:14" ht="13.5">
      <c r="A53" s="1033">
        <v>2017</v>
      </c>
      <c r="B53" s="1041">
        <v>276.69926282533487</v>
      </c>
      <c r="C53" s="1041">
        <v>276.47892871209154</v>
      </c>
      <c r="D53" s="1041">
        <v>278.22339935513622</v>
      </c>
      <c r="E53" s="1041">
        <v>279.34229084700496</v>
      </c>
      <c r="F53" s="1041">
        <v>281.69560720701139</v>
      </c>
      <c r="G53" s="1041">
        <v>282.87137778735314</v>
      </c>
      <c r="H53" s="1041">
        <v>277.47576558713354</v>
      </c>
      <c r="I53" s="1041">
        <v>274.10388337620998</v>
      </c>
      <c r="J53" s="1041">
        <v>273.58284883720944</v>
      </c>
      <c r="K53" s="1041">
        <v>274.03936753791561</v>
      </c>
      <c r="L53" s="1041">
        <v>275.29776603686923</v>
      </c>
      <c r="M53" s="1041">
        <v>280.80114332380572</v>
      </c>
      <c r="N53" s="1035">
        <v>277.62487398742144</v>
      </c>
    </row>
    <row r="54" spans="1:14" ht="13.5">
      <c r="A54" s="1033">
        <v>2018</v>
      </c>
      <c r="B54" s="1034">
        <v>279.54637865311327</v>
      </c>
      <c r="C54" s="1034">
        <v>282.17688062735988</v>
      </c>
      <c r="D54" s="1034">
        <v>283.66516998075673</v>
      </c>
      <c r="E54" s="1034">
        <v>284.39577732607717</v>
      </c>
      <c r="F54" s="1034">
        <v>286.91837000390598</v>
      </c>
      <c r="G54" s="1034">
        <v>286.16812790097981</v>
      </c>
      <c r="H54" s="1034">
        <v>281.7233466698047</v>
      </c>
      <c r="I54" s="1034">
        <v>279.00896414342645</v>
      </c>
      <c r="J54" s="1034">
        <v>276.36222177119254</v>
      </c>
      <c r="K54" s="1034">
        <v>278.71065267650755</v>
      </c>
      <c r="L54" s="1034">
        <v>284.00026838432649</v>
      </c>
      <c r="M54" s="1034">
        <v>284.93782985955824</v>
      </c>
      <c r="N54" s="1035">
        <v>282.28926615670917</v>
      </c>
    </row>
    <row r="55" spans="1:14" ht="14.25" thickBot="1">
      <c r="A55" s="1036">
        <v>2019</v>
      </c>
      <c r="B55" s="1037">
        <v>287.03444832750858</v>
      </c>
      <c r="C55" s="1037"/>
      <c r="D55" s="1037"/>
      <c r="E55" s="1037"/>
      <c r="F55" s="1037"/>
      <c r="G55" s="1037"/>
      <c r="H55" s="1037"/>
      <c r="I55" s="1037"/>
      <c r="J55" s="1037"/>
      <c r="K55" s="1037"/>
      <c r="L55" s="1037"/>
      <c r="M55" s="1037"/>
      <c r="N55" s="1038"/>
    </row>
    <row r="56" spans="1:14">
      <c r="I56" s="1019"/>
    </row>
  </sheetData>
  <mergeCells count="1">
    <mergeCell ref="A1:N1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>
    <tabColor theme="7" tint="0.59999389629810485"/>
  </sheetPr>
  <dimension ref="A2:AO535"/>
  <sheetViews>
    <sheetView topLeftCell="A299" zoomScale="75" workbookViewId="0">
      <selection activeCell="AE319" sqref="AE319"/>
    </sheetView>
  </sheetViews>
  <sheetFormatPr defaultRowHeight="12.75"/>
  <cols>
    <col min="1" max="1" width="18.28515625" style="154" customWidth="1"/>
    <col min="2" max="2" width="10.85546875" style="154" customWidth="1"/>
    <col min="3" max="3" width="9.7109375" style="154" bestFit="1" customWidth="1"/>
    <col min="4" max="4" width="10.140625" style="154" customWidth="1"/>
    <col min="5" max="5" width="12.140625" style="154" customWidth="1"/>
    <col min="6" max="6" width="10.7109375" style="154" customWidth="1"/>
    <col min="7" max="7" width="9.7109375" style="154" bestFit="1" customWidth="1"/>
    <col min="8" max="8" width="10.140625" style="154" customWidth="1"/>
    <col min="9" max="9" width="10.7109375" style="154" customWidth="1"/>
    <col min="10" max="12" width="10.140625" style="154" customWidth="1"/>
    <col min="13" max="13" width="10.7109375" style="154" customWidth="1"/>
    <col min="14" max="14" width="2.28515625" style="154" customWidth="1"/>
    <col min="15" max="15" width="16.42578125" style="154" customWidth="1"/>
    <col min="16" max="16" width="13.140625" style="154" customWidth="1"/>
    <col min="17" max="17" width="9.140625" style="154"/>
    <col min="18" max="18" width="9.42578125" style="154" bestFit="1" customWidth="1"/>
    <col min="19" max="19" width="11.42578125" style="154" customWidth="1"/>
    <col min="20" max="20" width="3" style="154" customWidth="1"/>
    <col min="21" max="21" width="15.85546875" style="154" customWidth="1"/>
    <col min="22" max="22" width="9.140625" style="154"/>
    <col min="23" max="23" width="9.42578125" style="154" bestFit="1" customWidth="1"/>
    <col min="24" max="24" width="3.5703125" style="154" customWidth="1"/>
    <col min="25" max="25" width="16.7109375" style="154" customWidth="1"/>
    <col min="26" max="27" width="9.140625" style="154"/>
    <col min="28" max="28" width="11" style="154" customWidth="1"/>
    <col min="29" max="29" width="14.28515625" style="154" customWidth="1"/>
    <col min="30" max="30" width="9.28515625" style="154" customWidth="1"/>
    <col min="31" max="249" width="9.140625" style="154"/>
    <col min="250" max="250" width="1.85546875" style="154" customWidth="1"/>
    <col min="251" max="251" width="24.85546875" style="154" customWidth="1"/>
    <col min="252" max="252" width="19.85546875" style="154" customWidth="1"/>
    <col min="253" max="253" width="2.140625" style="154" customWidth="1"/>
    <col min="254" max="254" width="25.7109375" style="154" customWidth="1"/>
    <col min="255" max="255" width="23.7109375" style="154" customWidth="1"/>
    <col min="256" max="256" width="1.7109375" style="154" customWidth="1"/>
    <col min="257" max="257" width="18.28515625" style="154" customWidth="1"/>
    <col min="258" max="258" width="10.85546875" style="154" customWidth="1"/>
    <col min="259" max="259" width="9.7109375" style="154" bestFit="1" customWidth="1"/>
    <col min="260" max="260" width="10.140625" style="154" customWidth="1"/>
    <col min="261" max="261" width="12.140625" style="154" customWidth="1"/>
    <col min="262" max="262" width="10.7109375" style="154" customWidth="1"/>
    <col min="263" max="263" width="9.7109375" style="154" bestFit="1" customWidth="1"/>
    <col min="264" max="264" width="10.140625" style="154" customWidth="1"/>
    <col min="265" max="265" width="10.7109375" style="154" customWidth="1"/>
    <col min="266" max="268" width="10.140625" style="154" customWidth="1"/>
    <col min="269" max="269" width="10.7109375" style="154" customWidth="1"/>
    <col min="270" max="270" width="2.28515625" style="154" customWidth="1"/>
    <col min="271" max="271" width="16.42578125" style="154" customWidth="1"/>
    <col min="272" max="272" width="13.140625" style="154" customWidth="1"/>
    <col min="273" max="273" width="9.140625" style="154"/>
    <col min="274" max="274" width="9.42578125" style="154" bestFit="1" customWidth="1"/>
    <col min="275" max="275" width="11.42578125" style="154" customWidth="1"/>
    <col min="276" max="276" width="3" style="154" customWidth="1"/>
    <col min="277" max="277" width="15.85546875" style="154" customWidth="1"/>
    <col min="278" max="278" width="9.140625" style="154"/>
    <col min="279" max="279" width="9.42578125" style="154" bestFit="1" customWidth="1"/>
    <col min="280" max="280" width="3.5703125" style="154" customWidth="1"/>
    <col min="281" max="281" width="16.7109375" style="154" customWidth="1"/>
    <col min="282" max="283" width="9.140625" style="154"/>
    <col min="284" max="284" width="11" style="154" customWidth="1"/>
    <col min="285" max="285" width="14.28515625" style="154" customWidth="1"/>
    <col min="286" max="286" width="9.28515625" style="154" customWidth="1"/>
    <col min="287" max="505" width="9.140625" style="154"/>
    <col min="506" max="506" width="1.85546875" style="154" customWidth="1"/>
    <col min="507" max="507" width="24.85546875" style="154" customWidth="1"/>
    <col min="508" max="508" width="19.85546875" style="154" customWidth="1"/>
    <col min="509" max="509" width="2.140625" style="154" customWidth="1"/>
    <col min="510" max="510" width="25.7109375" style="154" customWidth="1"/>
    <col min="511" max="511" width="23.7109375" style="154" customWidth="1"/>
    <col min="512" max="512" width="1.7109375" style="154" customWidth="1"/>
    <col min="513" max="513" width="18.28515625" style="154" customWidth="1"/>
    <col min="514" max="514" width="10.85546875" style="154" customWidth="1"/>
    <col min="515" max="515" width="9.7109375" style="154" bestFit="1" customWidth="1"/>
    <col min="516" max="516" width="10.140625" style="154" customWidth="1"/>
    <col min="517" max="517" width="12.140625" style="154" customWidth="1"/>
    <col min="518" max="518" width="10.7109375" style="154" customWidth="1"/>
    <col min="519" max="519" width="9.7109375" style="154" bestFit="1" customWidth="1"/>
    <col min="520" max="520" width="10.140625" style="154" customWidth="1"/>
    <col min="521" max="521" width="10.7109375" style="154" customWidth="1"/>
    <col min="522" max="524" width="10.140625" style="154" customWidth="1"/>
    <col min="525" max="525" width="10.7109375" style="154" customWidth="1"/>
    <col min="526" max="526" width="2.28515625" style="154" customWidth="1"/>
    <col min="527" max="527" width="16.42578125" style="154" customWidth="1"/>
    <col min="528" max="528" width="13.140625" style="154" customWidth="1"/>
    <col min="529" max="529" width="9.140625" style="154"/>
    <col min="530" max="530" width="9.42578125" style="154" bestFit="1" customWidth="1"/>
    <col min="531" max="531" width="11.42578125" style="154" customWidth="1"/>
    <col min="532" max="532" width="3" style="154" customWidth="1"/>
    <col min="533" max="533" width="15.85546875" style="154" customWidth="1"/>
    <col min="534" max="534" width="9.140625" style="154"/>
    <col min="535" max="535" width="9.42578125" style="154" bestFit="1" customWidth="1"/>
    <col min="536" max="536" width="3.5703125" style="154" customWidth="1"/>
    <col min="537" max="537" width="16.7109375" style="154" customWidth="1"/>
    <col min="538" max="539" width="9.140625" style="154"/>
    <col min="540" max="540" width="11" style="154" customWidth="1"/>
    <col min="541" max="541" width="14.28515625" style="154" customWidth="1"/>
    <col min="542" max="542" width="9.28515625" style="154" customWidth="1"/>
    <col min="543" max="761" width="9.140625" style="154"/>
    <col min="762" max="762" width="1.85546875" style="154" customWidth="1"/>
    <col min="763" max="763" width="24.85546875" style="154" customWidth="1"/>
    <col min="764" max="764" width="19.85546875" style="154" customWidth="1"/>
    <col min="765" max="765" width="2.140625" style="154" customWidth="1"/>
    <col min="766" max="766" width="25.7109375" style="154" customWidth="1"/>
    <col min="767" max="767" width="23.7109375" style="154" customWidth="1"/>
    <col min="768" max="768" width="1.7109375" style="154" customWidth="1"/>
    <col min="769" max="769" width="18.28515625" style="154" customWidth="1"/>
    <col min="770" max="770" width="10.85546875" style="154" customWidth="1"/>
    <col min="771" max="771" width="9.7109375" style="154" bestFit="1" customWidth="1"/>
    <col min="772" max="772" width="10.140625" style="154" customWidth="1"/>
    <col min="773" max="773" width="12.140625" style="154" customWidth="1"/>
    <col min="774" max="774" width="10.7109375" style="154" customWidth="1"/>
    <col min="775" max="775" width="9.7109375" style="154" bestFit="1" customWidth="1"/>
    <col min="776" max="776" width="10.140625" style="154" customWidth="1"/>
    <col min="777" max="777" width="10.7109375" style="154" customWidth="1"/>
    <col min="778" max="780" width="10.140625" style="154" customWidth="1"/>
    <col min="781" max="781" width="10.7109375" style="154" customWidth="1"/>
    <col min="782" max="782" width="2.28515625" style="154" customWidth="1"/>
    <col min="783" max="783" width="16.42578125" style="154" customWidth="1"/>
    <col min="784" max="784" width="13.140625" style="154" customWidth="1"/>
    <col min="785" max="785" width="9.140625" style="154"/>
    <col min="786" max="786" width="9.42578125" style="154" bestFit="1" customWidth="1"/>
    <col min="787" max="787" width="11.42578125" style="154" customWidth="1"/>
    <col min="788" max="788" width="3" style="154" customWidth="1"/>
    <col min="789" max="789" width="15.85546875" style="154" customWidth="1"/>
    <col min="790" max="790" width="9.140625" style="154"/>
    <col min="791" max="791" width="9.42578125" style="154" bestFit="1" customWidth="1"/>
    <col min="792" max="792" width="3.5703125" style="154" customWidth="1"/>
    <col min="793" max="793" width="16.7109375" style="154" customWidth="1"/>
    <col min="794" max="795" width="9.140625" style="154"/>
    <col min="796" max="796" width="11" style="154" customWidth="1"/>
    <col min="797" max="797" width="14.28515625" style="154" customWidth="1"/>
    <col min="798" max="798" width="9.28515625" style="154" customWidth="1"/>
    <col min="799" max="1017" width="9.140625" style="154"/>
    <col min="1018" max="1018" width="1.85546875" style="154" customWidth="1"/>
    <col min="1019" max="1019" width="24.85546875" style="154" customWidth="1"/>
    <col min="1020" max="1020" width="19.85546875" style="154" customWidth="1"/>
    <col min="1021" max="1021" width="2.140625" style="154" customWidth="1"/>
    <col min="1022" max="1022" width="25.7109375" style="154" customWidth="1"/>
    <col min="1023" max="1023" width="23.7109375" style="154" customWidth="1"/>
    <col min="1024" max="1024" width="1.7109375" style="154" customWidth="1"/>
    <col min="1025" max="1025" width="18.28515625" style="154" customWidth="1"/>
    <col min="1026" max="1026" width="10.85546875" style="154" customWidth="1"/>
    <col min="1027" max="1027" width="9.7109375" style="154" bestFit="1" customWidth="1"/>
    <col min="1028" max="1028" width="10.140625" style="154" customWidth="1"/>
    <col min="1029" max="1029" width="12.140625" style="154" customWidth="1"/>
    <col min="1030" max="1030" width="10.7109375" style="154" customWidth="1"/>
    <col min="1031" max="1031" width="9.7109375" style="154" bestFit="1" customWidth="1"/>
    <col min="1032" max="1032" width="10.140625" style="154" customWidth="1"/>
    <col min="1033" max="1033" width="10.7109375" style="154" customWidth="1"/>
    <col min="1034" max="1036" width="10.140625" style="154" customWidth="1"/>
    <col min="1037" max="1037" width="10.7109375" style="154" customWidth="1"/>
    <col min="1038" max="1038" width="2.28515625" style="154" customWidth="1"/>
    <col min="1039" max="1039" width="16.42578125" style="154" customWidth="1"/>
    <col min="1040" max="1040" width="13.140625" style="154" customWidth="1"/>
    <col min="1041" max="1041" width="9.140625" style="154"/>
    <col min="1042" max="1042" width="9.42578125" style="154" bestFit="1" customWidth="1"/>
    <col min="1043" max="1043" width="11.42578125" style="154" customWidth="1"/>
    <col min="1044" max="1044" width="3" style="154" customWidth="1"/>
    <col min="1045" max="1045" width="15.85546875" style="154" customWidth="1"/>
    <col min="1046" max="1046" width="9.140625" style="154"/>
    <col min="1047" max="1047" width="9.42578125" style="154" bestFit="1" customWidth="1"/>
    <col min="1048" max="1048" width="3.5703125" style="154" customWidth="1"/>
    <col min="1049" max="1049" width="16.7109375" style="154" customWidth="1"/>
    <col min="1050" max="1051" width="9.140625" style="154"/>
    <col min="1052" max="1052" width="11" style="154" customWidth="1"/>
    <col min="1053" max="1053" width="14.28515625" style="154" customWidth="1"/>
    <col min="1054" max="1054" width="9.28515625" style="154" customWidth="1"/>
    <col min="1055" max="1273" width="9.140625" style="154"/>
    <col min="1274" max="1274" width="1.85546875" style="154" customWidth="1"/>
    <col min="1275" max="1275" width="24.85546875" style="154" customWidth="1"/>
    <col min="1276" max="1276" width="19.85546875" style="154" customWidth="1"/>
    <col min="1277" max="1277" width="2.140625" style="154" customWidth="1"/>
    <col min="1278" max="1278" width="25.7109375" style="154" customWidth="1"/>
    <col min="1279" max="1279" width="23.7109375" style="154" customWidth="1"/>
    <col min="1280" max="1280" width="1.7109375" style="154" customWidth="1"/>
    <col min="1281" max="1281" width="18.28515625" style="154" customWidth="1"/>
    <col min="1282" max="1282" width="10.85546875" style="154" customWidth="1"/>
    <col min="1283" max="1283" width="9.7109375" style="154" bestFit="1" customWidth="1"/>
    <col min="1284" max="1284" width="10.140625" style="154" customWidth="1"/>
    <col min="1285" max="1285" width="12.140625" style="154" customWidth="1"/>
    <col min="1286" max="1286" width="10.7109375" style="154" customWidth="1"/>
    <col min="1287" max="1287" width="9.7109375" style="154" bestFit="1" customWidth="1"/>
    <col min="1288" max="1288" width="10.140625" style="154" customWidth="1"/>
    <col min="1289" max="1289" width="10.7109375" style="154" customWidth="1"/>
    <col min="1290" max="1292" width="10.140625" style="154" customWidth="1"/>
    <col min="1293" max="1293" width="10.7109375" style="154" customWidth="1"/>
    <col min="1294" max="1294" width="2.28515625" style="154" customWidth="1"/>
    <col min="1295" max="1295" width="16.42578125" style="154" customWidth="1"/>
    <col min="1296" max="1296" width="13.140625" style="154" customWidth="1"/>
    <col min="1297" max="1297" width="9.140625" style="154"/>
    <col min="1298" max="1298" width="9.42578125" style="154" bestFit="1" customWidth="1"/>
    <col min="1299" max="1299" width="11.42578125" style="154" customWidth="1"/>
    <col min="1300" max="1300" width="3" style="154" customWidth="1"/>
    <col min="1301" max="1301" width="15.85546875" style="154" customWidth="1"/>
    <col min="1302" max="1302" width="9.140625" style="154"/>
    <col min="1303" max="1303" width="9.42578125" style="154" bestFit="1" customWidth="1"/>
    <col min="1304" max="1304" width="3.5703125" style="154" customWidth="1"/>
    <col min="1305" max="1305" width="16.7109375" style="154" customWidth="1"/>
    <col min="1306" max="1307" width="9.140625" style="154"/>
    <col min="1308" max="1308" width="11" style="154" customWidth="1"/>
    <col min="1309" max="1309" width="14.28515625" style="154" customWidth="1"/>
    <col min="1310" max="1310" width="9.28515625" style="154" customWidth="1"/>
    <col min="1311" max="1529" width="9.140625" style="154"/>
    <col min="1530" max="1530" width="1.85546875" style="154" customWidth="1"/>
    <col min="1531" max="1531" width="24.85546875" style="154" customWidth="1"/>
    <col min="1532" max="1532" width="19.85546875" style="154" customWidth="1"/>
    <col min="1533" max="1533" width="2.140625" style="154" customWidth="1"/>
    <col min="1534" max="1534" width="25.7109375" style="154" customWidth="1"/>
    <col min="1535" max="1535" width="23.7109375" style="154" customWidth="1"/>
    <col min="1536" max="1536" width="1.7109375" style="154" customWidth="1"/>
    <col min="1537" max="1537" width="18.28515625" style="154" customWidth="1"/>
    <col min="1538" max="1538" width="10.85546875" style="154" customWidth="1"/>
    <col min="1539" max="1539" width="9.7109375" style="154" bestFit="1" customWidth="1"/>
    <col min="1540" max="1540" width="10.140625" style="154" customWidth="1"/>
    <col min="1541" max="1541" width="12.140625" style="154" customWidth="1"/>
    <col min="1542" max="1542" width="10.7109375" style="154" customWidth="1"/>
    <col min="1543" max="1543" width="9.7109375" style="154" bestFit="1" customWidth="1"/>
    <col min="1544" max="1544" width="10.140625" style="154" customWidth="1"/>
    <col min="1545" max="1545" width="10.7109375" style="154" customWidth="1"/>
    <col min="1546" max="1548" width="10.140625" style="154" customWidth="1"/>
    <col min="1549" max="1549" width="10.7109375" style="154" customWidth="1"/>
    <col min="1550" max="1550" width="2.28515625" style="154" customWidth="1"/>
    <col min="1551" max="1551" width="16.42578125" style="154" customWidth="1"/>
    <col min="1552" max="1552" width="13.140625" style="154" customWidth="1"/>
    <col min="1553" max="1553" width="9.140625" style="154"/>
    <col min="1554" max="1554" width="9.42578125" style="154" bestFit="1" customWidth="1"/>
    <col min="1555" max="1555" width="11.42578125" style="154" customWidth="1"/>
    <col min="1556" max="1556" width="3" style="154" customWidth="1"/>
    <col min="1557" max="1557" width="15.85546875" style="154" customWidth="1"/>
    <col min="1558" max="1558" width="9.140625" style="154"/>
    <col min="1559" max="1559" width="9.42578125" style="154" bestFit="1" customWidth="1"/>
    <col min="1560" max="1560" width="3.5703125" style="154" customWidth="1"/>
    <col min="1561" max="1561" width="16.7109375" style="154" customWidth="1"/>
    <col min="1562" max="1563" width="9.140625" style="154"/>
    <col min="1564" max="1564" width="11" style="154" customWidth="1"/>
    <col min="1565" max="1565" width="14.28515625" style="154" customWidth="1"/>
    <col min="1566" max="1566" width="9.28515625" style="154" customWidth="1"/>
    <col min="1567" max="1785" width="9.140625" style="154"/>
    <col min="1786" max="1786" width="1.85546875" style="154" customWidth="1"/>
    <col min="1787" max="1787" width="24.85546875" style="154" customWidth="1"/>
    <col min="1788" max="1788" width="19.85546875" style="154" customWidth="1"/>
    <col min="1789" max="1789" width="2.140625" style="154" customWidth="1"/>
    <col min="1790" max="1790" width="25.7109375" style="154" customWidth="1"/>
    <col min="1791" max="1791" width="23.7109375" style="154" customWidth="1"/>
    <col min="1792" max="1792" width="1.7109375" style="154" customWidth="1"/>
    <col min="1793" max="1793" width="18.28515625" style="154" customWidth="1"/>
    <col min="1794" max="1794" width="10.85546875" style="154" customWidth="1"/>
    <col min="1795" max="1795" width="9.7109375" style="154" bestFit="1" customWidth="1"/>
    <col min="1796" max="1796" width="10.140625" style="154" customWidth="1"/>
    <col min="1797" max="1797" width="12.140625" style="154" customWidth="1"/>
    <col min="1798" max="1798" width="10.7109375" style="154" customWidth="1"/>
    <col min="1799" max="1799" width="9.7109375" style="154" bestFit="1" customWidth="1"/>
    <col min="1800" max="1800" width="10.140625" style="154" customWidth="1"/>
    <col min="1801" max="1801" width="10.7109375" style="154" customWidth="1"/>
    <col min="1802" max="1804" width="10.140625" style="154" customWidth="1"/>
    <col min="1805" max="1805" width="10.7109375" style="154" customWidth="1"/>
    <col min="1806" max="1806" width="2.28515625" style="154" customWidth="1"/>
    <col min="1807" max="1807" width="16.42578125" style="154" customWidth="1"/>
    <col min="1808" max="1808" width="13.140625" style="154" customWidth="1"/>
    <col min="1809" max="1809" width="9.140625" style="154"/>
    <col min="1810" max="1810" width="9.42578125" style="154" bestFit="1" customWidth="1"/>
    <col min="1811" max="1811" width="11.42578125" style="154" customWidth="1"/>
    <col min="1812" max="1812" width="3" style="154" customWidth="1"/>
    <col min="1813" max="1813" width="15.85546875" style="154" customWidth="1"/>
    <col min="1814" max="1814" width="9.140625" style="154"/>
    <col min="1815" max="1815" width="9.42578125" style="154" bestFit="1" customWidth="1"/>
    <col min="1816" max="1816" width="3.5703125" style="154" customWidth="1"/>
    <col min="1817" max="1817" width="16.7109375" style="154" customWidth="1"/>
    <col min="1818" max="1819" width="9.140625" style="154"/>
    <col min="1820" max="1820" width="11" style="154" customWidth="1"/>
    <col min="1821" max="1821" width="14.28515625" style="154" customWidth="1"/>
    <col min="1822" max="1822" width="9.28515625" style="154" customWidth="1"/>
    <col min="1823" max="2041" width="9.140625" style="154"/>
    <col min="2042" max="2042" width="1.85546875" style="154" customWidth="1"/>
    <col min="2043" max="2043" width="24.85546875" style="154" customWidth="1"/>
    <col min="2044" max="2044" width="19.85546875" style="154" customWidth="1"/>
    <col min="2045" max="2045" width="2.140625" style="154" customWidth="1"/>
    <col min="2046" max="2046" width="25.7109375" style="154" customWidth="1"/>
    <col min="2047" max="2047" width="23.7109375" style="154" customWidth="1"/>
    <col min="2048" max="2048" width="1.7109375" style="154" customWidth="1"/>
    <col min="2049" max="2049" width="18.28515625" style="154" customWidth="1"/>
    <col min="2050" max="2050" width="10.85546875" style="154" customWidth="1"/>
    <col min="2051" max="2051" width="9.7109375" style="154" bestFit="1" customWidth="1"/>
    <col min="2052" max="2052" width="10.140625" style="154" customWidth="1"/>
    <col min="2053" max="2053" width="12.140625" style="154" customWidth="1"/>
    <col min="2054" max="2054" width="10.7109375" style="154" customWidth="1"/>
    <col min="2055" max="2055" width="9.7109375" style="154" bestFit="1" customWidth="1"/>
    <col min="2056" max="2056" width="10.140625" style="154" customWidth="1"/>
    <col min="2057" max="2057" width="10.7109375" style="154" customWidth="1"/>
    <col min="2058" max="2060" width="10.140625" style="154" customWidth="1"/>
    <col min="2061" max="2061" width="10.7109375" style="154" customWidth="1"/>
    <col min="2062" max="2062" width="2.28515625" style="154" customWidth="1"/>
    <col min="2063" max="2063" width="16.42578125" style="154" customWidth="1"/>
    <col min="2064" max="2064" width="13.140625" style="154" customWidth="1"/>
    <col min="2065" max="2065" width="9.140625" style="154"/>
    <col min="2066" max="2066" width="9.42578125" style="154" bestFit="1" customWidth="1"/>
    <col min="2067" max="2067" width="11.42578125" style="154" customWidth="1"/>
    <col min="2068" max="2068" width="3" style="154" customWidth="1"/>
    <col min="2069" max="2069" width="15.85546875" style="154" customWidth="1"/>
    <col min="2070" max="2070" width="9.140625" style="154"/>
    <col min="2071" max="2071" width="9.42578125" style="154" bestFit="1" customWidth="1"/>
    <col min="2072" max="2072" width="3.5703125" style="154" customWidth="1"/>
    <col min="2073" max="2073" width="16.7109375" style="154" customWidth="1"/>
    <col min="2074" max="2075" width="9.140625" style="154"/>
    <col min="2076" max="2076" width="11" style="154" customWidth="1"/>
    <col min="2077" max="2077" width="14.28515625" style="154" customWidth="1"/>
    <col min="2078" max="2078" width="9.28515625" style="154" customWidth="1"/>
    <col min="2079" max="2297" width="9.140625" style="154"/>
    <col min="2298" max="2298" width="1.85546875" style="154" customWidth="1"/>
    <col min="2299" max="2299" width="24.85546875" style="154" customWidth="1"/>
    <col min="2300" max="2300" width="19.85546875" style="154" customWidth="1"/>
    <col min="2301" max="2301" width="2.140625" style="154" customWidth="1"/>
    <col min="2302" max="2302" width="25.7109375" style="154" customWidth="1"/>
    <col min="2303" max="2303" width="23.7109375" style="154" customWidth="1"/>
    <col min="2304" max="2304" width="1.7109375" style="154" customWidth="1"/>
    <col min="2305" max="2305" width="18.28515625" style="154" customWidth="1"/>
    <col min="2306" max="2306" width="10.85546875" style="154" customWidth="1"/>
    <col min="2307" max="2307" width="9.7109375" style="154" bestFit="1" customWidth="1"/>
    <col min="2308" max="2308" width="10.140625" style="154" customWidth="1"/>
    <col min="2309" max="2309" width="12.140625" style="154" customWidth="1"/>
    <col min="2310" max="2310" width="10.7109375" style="154" customWidth="1"/>
    <col min="2311" max="2311" width="9.7109375" style="154" bestFit="1" customWidth="1"/>
    <col min="2312" max="2312" width="10.140625" style="154" customWidth="1"/>
    <col min="2313" max="2313" width="10.7109375" style="154" customWidth="1"/>
    <col min="2314" max="2316" width="10.140625" style="154" customWidth="1"/>
    <col min="2317" max="2317" width="10.7109375" style="154" customWidth="1"/>
    <col min="2318" max="2318" width="2.28515625" style="154" customWidth="1"/>
    <col min="2319" max="2319" width="16.42578125" style="154" customWidth="1"/>
    <col min="2320" max="2320" width="13.140625" style="154" customWidth="1"/>
    <col min="2321" max="2321" width="9.140625" style="154"/>
    <col min="2322" max="2322" width="9.42578125" style="154" bestFit="1" customWidth="1"/>
    <col min="2323" max="2323" width="11.42578125" style="154" customWidth="1"/>
    <col min="2324" max="2324" width="3" style="154" customWidth="1"/>
    <col min="2325" max="2325" width="15.85546875" style="154" customWidth="1"/>
    <col min="2326" max="2326" width="9.140625" style="154"/>
    <col min="2327" max="2327" width="9.42578125" style="154" bestFit="1" customWidth="1"/>
    <col min="2328" max="2328" width="3.5703125" style="154" customWidth="1"/>
    <col min="2329" max="2329" width="16.7109375" style="154" customWidth="1"/>
    <col min="2330" max="2331" width="9.140625" style="154"/>
    <col min="2332" max="2332" width="11" style="154" customWidth="1"/>
    <col min="2333" max="2333" width="14.28515625" style="154" customWidth="1"/>
    <col min="2334" max="2334" width="9.28515625" style="154" customWidth="1"/>
    <col min="2335" max="2553" width="9.140625" style="154"/>
    <col min="2554" max="2554" width="1.85546875" style="154" customWidth="1"/>
    <col min="2555" max="2555" width="24.85546875" style="154" customWidth="1"/>
    <col min="2556" max="2556" width="19.85546875" style="154" customWidth="1"/>
    <col min="2557" max="2557" width="2.140625" style="154" customWidth="1"/>
    <col min="2558" max="2558" width="25.7109375" style="154" customWidth="1"/>
    <col min="2559" max="2559" width="23.7109375" style="154" customWidth="1"/>
    <col min="2560" max="2560" width="1.7109375" style="154" customWidth="1"/>
    <col min="2561" max="2561" width="18.28515625" style="154" customWidth="1"/>
    <col min="2562" max="2562" width="10.85546875" style="154" customWidth="1"/>
    <col min="2563" max="2563" width="9.7109375" style="154" bestFit="1" customWidth="1"/>
    <col min="2564" max="2564" width="10.140625" style="154" customWidth="1"/>
    <col min="2565" max="2565" width="12.140625" style="154" customWidth="1"/>
    <col min="2566" max="2566" width="10.7109375" style="154" customWidth="1"/>
    <col min="2567" max="2567" width="9.7109375" style="154" bestFit="1" customWidth="1"/>
    <col min="2568" max="2568" width="10.140625" style="154" customWidth="1"/>
    <col min="2569" max="2569" width="10.7109375" style="154" customWidth="1"/>
    <col min="2570" max="2572" width="10.140625" style="154" customWidth="1"/>
    <col min="2573" max="2573" width="10.7109375" style="154" customWidth="1"/>
    <col min="2574" max="2574" width="2.28515625" style="154" customWidth="1"/>
    <col min="2575" max="2575" width="16.42578125" style="154" customWidth="1"/>
    <col min="2576" max="2576" width="13.140625" style="154" customWidth="1"/>
    <col min="2577" max="2577" width="9.140625" style="154"/>
    <col min="2578" max="2578" width="9.42578125" style="154" bestFit="1" customWidth="1"/>
    <col min="2579" max="2579" width="11.42578125" style="154" customWidth="1"/>
    <col min="2580" max="2580" width="3" style="154" customWidth="1"/>
    <col min="2581" max="2581" width="15.85546875" style="154" customWidth="1"/>
    <col min="2582" max="2582" width="9.140625" style="154"/>
    <col min="2583" max="2583" width="9.42578125" style="154" bestFit="1" customWidth="1"/>
    <col min="2584" max="2584" width="3.5703125" style="154" customWidth="1"/>
    <col min="2585" max="2585" width="16.7109375" style="154" customWidth="1"/>
    <col min="2586" max="2587" width="9.140625" style="154"/>
    <col min="2588" max="2588" width="11" style="154" customWidth="1"/>
    <col min="2589" max="2589" width="14.28515625" style="154" customWidth="1"/>
    <col min="2590" max="2590" width="9.28515625" style="154" customWidth="1"/>
    <col min="2591" max="2809" width="9.140625" style="154"/>
    <col min="2810" max="2810" width="1.85546875" style="154" customWidth="1"/>
    <col min="2811" max="2811" width="24.85546875" style="154" customWidth="1"/>
    <col min="2812" max="2812" width="19.85546875" style="154" customWidth="1"/>
    <col min="2813" max="2813" width="2.140625" style="154" customWidth="1"/>
    <col min="2814" max="2814" width="25.7109375" style="154" customWidth="1"/>
    <col min="2815" max="2815" width="23.7109375" style="154" customWidth="1"/>
    <col min="2816" max="2816" width="1.7109375" style="154" customWidth="1"/>
    <col min="2817" max="2817" width="18.28515625" style="154" customWidth="1"/>
    <col min="2818" max="2818" width="10.85546875" style="154" customWidth="1"/>
    <col min="2819" max="2819" width="9.7109375" style="154" bestFit="1" customWidth="1"/>
    <col min="2820" max="2820" width="10.140625" style="154" customWidth="1"/>
    <col min="2821" max="2821" width="12.140625" style="154" customWidth="1"/>
    <col min="2822" max="2822" width="10.7109375" style="154" customWidth="1"/>
    <col min="2823" max="2823" width="9.7109375" style="154" bestFit="1" customWidth="1"/>
    <col min="2824" max="2824" width="10.140625" style="154" customWidth="1"/>
    <col min="2825" max="2825" width="10.7109375" style="154" customWidth="1"/>
    <col min="2826" max="2828" width="10.140625" style="154" customWidth="1"/>
    <col min="2829" max="2829" width="10.7109375" style="154" customWidth="1"/>
    <col min="2830" max="2830" width="2.28515625" style="154" customWidth="1"/>
    <col min="2831" max="2831" width="16.42578125" style="154" customWidth="1"/>
    <col min="2832" max="2832" width="13.140625" style="154" customWidth="1"/>
    <col min="2833" max="2833" width="9.140625" style="154"/>
    <col min="2834" max="2834" width="9.42578125" style="154" bestFit="1" customWidth="1"/>
    <col min="2835" max="2835" width="11.42578125" style="154" customWidth="1"/>
    <col min="2836" max="2836" width="3" style="154" customWidth="1"/>
    <col min="2837" max="2837" width="15.85546875" style="154" customWidth="1"/>
    <col min="2838" max="2838" width="9.140625" style="154"/>
    <col min="2839" max="2839" width="9.42578125" style="154" bestFit="1" customWidth="1"/>
    <col min="2840" max="2840" width="3.5703125" style="154" customWidth="1"/>
    <col min="2841" max="2841" width="16.7109375" style="154" customWidth="1"/>
    <col min="2842" max="2843" width="9.140625" style="154"/>
    <col min="2844" max="2844" width="11" style="154" customWidth="1"/>
    <col min="2845" max="2845" width="14.28515625" style="154" customWidth="1"/>
    <col min="2846" max="2846" width="9.28515625" style="154" customWidth="1"/>
    <col min="2847" max="3065" width="9.140625" style="154"/>
    <col min="3066" max="3066" width="1.85546875" style="154" customWidth="1"/>
    <col min="3067" max="3067" width="24.85546875" style="154" customWidth="1"/>
    <col min="3068" max="3068" width="19.85546875" style="154" customWidth="1"/>
    <col min="3069" max="3069" width="2.140625" style="154" customWidth="1"/>
    <col min="3070" max="3070" width="25.7109375" style="154" customWidth="1"/>
    <col min="3071" max="3071" width="23.7109375" style="154" customWidth="1"/>
    <col min="3072" max="3072" width="1.7109375" style="154" customWidth="1"/>
    <col min="3073" max="3073" width="18.28515625" style="154" customWidth="1"/>
    <col min="3074" max="3074" width="10.85546875" style="154" customWidth="1"/>
    <col min="3075" max="3075" width="9.7109375" style="154" bestFit="1" customWidth="1"/>
    <col min="3076" max="3076" width="10.140625" style="154" customWidth="1"/>
    <col min="3077" max="3077" width="12.140625" style="154" customWidth="1"/>
    <col min="3078" max="3078" width="10.7109375" style="154" customWidth="1"/>
    <col min="3079" max="3079" width="9.7109375" style="154" bestFit="1" customWidth="1"/>
    <col min="3080" max="3080" width="10.140625" style="154" customWidth="1"/>
    <col min="3081" max="3081" width="10.7109375" style="154" customWidth="1"/>
    <col min="3082" max="3084" width="10.140625" style="154" customWidth="1"/>
    <col min="3085" max="3085" width="10.7109375" style="154" customWidth="1"/>
    <col min="3086" max="3086" width="2.28515625" style="154" customWidth="1"/>
    <col min="3087" max="3087" width="16.42578125" style="154" customWidth="1"/>
    <col min="3088" max="3088" width="13.140625" style="154" customWidth="1"/>
    <col min="3089" max="3089" width="9.140625" style="154"/>
    <col min="3090" max="3090" width="9.42578125" style="154" bestFit="1" customWidth="1"/>
    <col min="3091" max="3091" width="11.42578125" style="154" customWidth="1"/>
    <col min="3092" max="3092" width="3" style="154" customWidth="1"/>
    <col min="3093" max="3093" width="15.85546875" style="154" customWidth="1"/>
    <col min="3094" max="3094" width="9.140625" style="154"/>
    <col min="3095" max="3095" width="9.42578125" style="154" bestFit="1" customWidth="1"/>
    <col min="3096" max="3096" width="3.5703125" style="154" customWidth="1"/>
    <col min="3097" max="3097" width="16.7109375" style="154" customWidth="1"/>
    <col min="3098" max="3099" width="9.140625" style="154"/>
    <col min="3100" max="3100" width="11" style="154" customWidth="1"/>
    <col min="3101" max="3101" width="14.28515625" style="154" customWidth="1"/>
    <col min="3102" max="3102" width="9.28515625" style="154" customWidth="1"/>
    <col min="3103" max="3321" width="9.140625" style="154"/>
    <col min="3322" max="3322" width="1.85546875" style="154" customWidth="1"/>
    <col min="3323" max="3323" width="24.85546875" style="154" customWidth="1"/>
    <col min="3324" max="3324" width="19.85546875" style="154" customWidth="1"/>
    <col min="3325" max="3325" width="2.140625" style="154" customWidth="1"/>
    <col min="3326" max="3326" width="25.7109375" style="154" customWidth="1"/>
    <col min="3327" max="3327" width="23.7109375" style="154" customWidth="1"/>
    <col min="3328" max="3328" width="1.7109375" style="154" customWidth="1"/>
    <col min="3329" max="3329" width="18.28515625" style="154" customWidth="1"/>
    <col min="3330" max="3330" width="10.85546875" style="154" customWidth="1"/>
    <col min="3331" max="3331" width="9.7109375" style="154" bestFit="1" customWidth="1"/>
    <col min="3332" max="3332" width="10.140625" style="154" customWidth="1"/>
    <col min="3333" max="3333" width="12.140625" style="154" customWidth="1"/>
    <col min="3334" max="3334" width="10.7109375" style="154" customWidth="1"/>
    <col min="3335" max="3335" width="9.7109375" style="154" bestFit="1" customWidth="1"/>
    <col min="3336" max="3336" width="10.140625" style="154" customWidth="1"/>
    <col min="3337" max="3337" width="10.7109375" style="154" customWidth="1"/>
    <col min="3338" max="3340" width="10.140625" style="154" customWidth="1"/>
    <col min="3341" max="3341" width="10.7109375" style="154" customWidth="1"/>
    <col min="3342" max="3342" width="2.28515625" style="154" customWidth="1"/>
    <col min="3343" max="3343" width="16.42578125" style="154" customWidth="1"/>
    <col min="3344" max="3344" width="13.140625" style="154" customWidth="1"/>
    <col min="3345" max="3345" width="9.140625" style="154"/>
    <col min="3346" max="3346" width="9.42578125" style="154" bestFit="1" customWidth="1"/>
    <col min="3347" max="3347" width="11.42578125" style="154" customWidth="1"/>
    <col min="3348" max="3348" width="3" style="154" customWidth="1"/>
    <col min="3349" max="3349" width="15.85546875" style="154" customWidth="1"/>
    <col min="3350" max="3350" width="9.140625" style="154"/>
    <col min="3351" max="3351" width="9.42578125" style="154" bestFit="1" customWidth="1"/>
    <col min="3352" max="3352" width="3.5703125" style="154" customWidth="1"/>
    <col min="3353" max="3353" width="16.7109375" style="154" customWidth="1"/>
    <col min="3354" max="3355" width="9.140625" style="154"/>
    <col min="3356" max="3356" width="11" style="154" customWidth="1"/>
    <col min="3357" max="3357" width="14.28515625" style="154" customWidth="1"/>
    <col min="3358" max="3358" width="9.28515625" style="154" customWidth="1"/>
    <col min="3359" max="3577" width="9.140625" style="154"/>
    <col min="3578" max="3578" width="1.85546875" style="154" customWidth="1"/>
    <col min="3579" max="3579" width="24.85546875" style="154" customWidth="1"/>
    <col min="3580" max="3580" width="19.85546875" style="154" customWidth="1"/>
    <col min="3581" max="3581" width="2.140625" style="154" customWidth="1"/>
    <col min="3582" max="3582" width="25.7109375" style="154" customWidth="1"/>
    <col min="3583" max="3583" width="23.7109375" style="154" customWidth="1"/>
    <col min="3584" max="3584" width="1.7109375" style="154" customWidth="1"/>
    <col min="3585" max="3585" width="18.28515625" style="154" customWidth="1"/>
    <col min="3586" max="3586" width="10.85546875" style="154" customWidth="1"/>
    <col min="3587" max="3587" width="9.7109375" style="154" bestFit="1" customWidth="1"/>
    <col min="3588" max="3588" width="10.140625" style="154" customWidth="1"/>
    <col min="3589" max="3589" width="12.140625" style="154" customWidth="1"/>
    <col min="3590" max="3590" width="10.7109375" style="154" customWidth="1"/>
    <col min="3591" max="3591" width="9.7109375" style="154" bestFit="1" customWidth="1"/>
    <col min="3592" max="3592" width="10.140625" style="154" customWidth="1"/>
    <col min="3593" max="3593" width="10.7109375" style="154" customWidth="1"/>
    <col min="3594" max="3596" width="10.140625" style="154" customWidth="1"/>
    <col min="3597" max="3597" width="10.7109375" style="154" customWidth="1"/>
    <col min="3598" max="3598" width="2.28515625" style="154" customWidth="1"/>
    <col min="3599" max="3599" width="16.42578125" style="154" customWidth="1"/>
    <col min="3600" max="3600" width="13.140625" style="154" customWidth="1"/>
    <col min="3601" max="3601" width="9.140625" style="154"/>
    <col min="3602" max="3602" width="9.42578125" style="154" bestFit="1" customWidth="1"/>
    <col min="3603" max="3603" width="11.42578125" style="154" customWidth="1"/>
    <col min="3604" max="3604" width="3" style="154" customWidth="1"/>
    <col min="3605" max="3605" width="15.85546875" style="154" customWidth="1"/>
    <col min="3606" max="3606" width="9.140625" style="154"/>
    <col min="3607" max="3607" width="9.42578125" style="154" bestFit="1" customWidth="1"/>
    <col min="3608" max="3608" width="3.5703125" style="154" customWidth="1"/>
    <col min="3609" max="3609" width="16.7109375" style="154" customWidth="1"/>
    <col min="3610" max="3611" width="9.140625" style="154"/>
    <col min="3612" max="3612" width="11" style="154" customWidth="1"/>
    <col min="3613" max="3613" width="14.28515625" style="154" customWidth="1"/>
    <col min="3614" max="3614" width="9.28515625" style="154" customWidth="1"/>
    <col min="3615" max="3833" width="9.140625" style="154"/>
    <col min="3834" max="3834" width="1.85546875" style="154" customWidth="1"/>
    <col min="3835" max="3835" width="24.85546875" style="154" customWidth="1"/>
    <col min="3836" max="3836" width="19.85546875" style="154" customWidth="1"/>
    <col min="3837" max="3837" width="2.140625" style="154" customWidth="1"/>
    <col min="3838" max="3838" width="25.7109375" style="154" customWidth="1"/>
    <col min="3839" max="3839" width="23.7109375" style="154" customWidth="1"/>
    <col min="3840" max="3840" width="1.7109375" style="154" customWidth="1"/>
    <col min="3841" max="3841" width="18.28515625" style="154" customWidth="1"/>
    <col min="3842" max="3842" width="10.85546875" style="154" customWidth="1"/>
    <col min="3843" max="3843" width="9.7109375" style="154" bestFit="1" customWidth="1"/>
    <col min="3844" max="3844" width="10.140625" style="154" customWidth="1"/>
    <col min="3845" max="3845" width="12.140625" style="154" customWidth="1"/>
    <col min="3846" max="3846" width="10.7109375" style="154" customWidth="1"/>
    <col min="3847" max="3847" width="9.7109375" style="154" bestFit="1" customWidth="1"/>
    <col min="3848" max="3848" width="10.140625" style="154" customWidth="1"/>
    <col min="3849" max="3849" width="10.7109375" style="154" customWidth="1"/>
    <col min="3850" max="3852" width="10.140625" style="154" customWidth="1"/>
    <col min="3853" max="3853" width="10.7109375" style="154" customWidth="1"/>
    <col min="3854" max="3854" width="2.28515625" style="154" customWidth="1"/>
    <col min="3855" max="3855" width="16.42578125" style="154" customWidth="1"/>
    <col min="3856" max="3856" width="13.140625" style="154" customWidth="1"/>
    <col min="3857" max="3857" width="9.140625" style="154"/>
    <col min="3858" max="3858" width="9.42578125" style="154" bestFit="1" customWidth="1"/>
    <col min="3859" max="3859" width="11.42578125" style="154" customWidth="1"/>
    <col min="3860" max="3860" width="3" style="154" customWidth="1"/>
    <col min="3861" max="3861" width="15.85546875" style="154" customWidth="1"/>
    <col min="3862" max="3862" width="9.140625" style="154"/>
    <col min="3863" max="3863" width="9.42578125" style="154" bestFit="1" customWidth="1"/>
    <col min="3864" max="3864" width="3.5703125" style="154" customWidth="1"/>
    <col min="3865" max="3865" width="16.7109375" style="154" customWidth="1"/>
    <col min="3866" max="3867" width="9.140625" style="154"/>
    <col min="3868" max="3868" width="11" style="154" customWidth="1"/>
    <col min="3869" max="3869" width="14.28515625" style="154" customWidth="1"/>
    <col min="3870" max="3870" width="9.28515625" style="154" customWidth="1"/>
    <col min="3871" max="4089" width="9.140625" style="154"/>
    <col min="4090" max="4090" width="1.85546875" style="154" customWidth="1"/>
    <col min="4091" max="4091" width="24.85546875" style="154" customWidth="1"/>
    <col min="4092" max="4092" width="19.85546875" style="154" customWidth="1"/>
    <col min="4093" max="4093" width="2.140625" style="154" customWidth="1"/>
    <col min="4094" max="4094" width="25.7109375" style="154" customWidth="1"/>
    <col min="4095" max="4095" width="23.7109375" style="154" customWidth="1"/>
    <col min="4096" max="4096" width="1.7109375" style="154" customWidth="1"/>
    <col min="4097" max="4097" width="18.28515625" style="154" customWidth="1"/>
    <col min="4098" max="4098" width="10.85546875" style="154" customWidth="1"/>
    <col min="4099" max="4099" width="9.7109375" style="154" bestFit="1" customWidth="1"/>
    <col min="4100" max="4100" width="10.140625" style="154" customWidth="1"/>
    <col min="4101" max="4101" width="12.140625" style="154" customWidth="1"/>
    <col min="4102" max="4102" width="10.7109375" style="154" customWidth="1"/>
    <col min="4103" max="4103" width="9.7109375" style="154" bestFit="1" customWidth="1"/>
    <col min="4104" max="4104" width="10.140625" style="154" customWidth="1"/>
    <col min="4105" max="4105" width="10.7109375" style="154" customWidth="1"/>
    <col min="4106" max="4108" width="10.140625" style="154" customWidth="1"/>
    <col min="4109" max="4109" width="10.7109375" style="154" customWidth="1"/>
    <col min="4110" max="4110" width="2.28515625" style="154" customWidth="1"/>
    <col min="4111" max="4111" width="16.42578125" style="154" customWidth="1"/>
    <col min="4112" max="4112" width="13.140625" style="154" customWidth="1"/>
    <col min="4113" max="4113" width="9.140625" style="154"/>
    <col min="4114" max="4114" width="9.42578125" style="154" bestFit="1" customWidth="1"/>
    <col min="4115" max="4115" width="11.42578125" style="154" customWidth="1"/>
    <col min="4116" max="4116" width="3" style="154" customWidth="1"/>
    <col min="4117" max="4117" width="15.85546875" style="154" customWidth="1"/>
    <col min="4118" max="4118" width="9.140625" style="154"/>
    <col min="4119" max="4119" width="9.42578125" style="154" bestFit="1" customWidth="1"/>
    <col min="4120" max="4120" width="3.5703125" style="154" customWidth="1"/>
    <col min="4121" max="4121" width="16.7109375" style="154" customWidth="1"/>
    <col min="4122" max="4123" width="9.140625" style="154"/>
    <col min="4124" max="4124" width="11" style="154" customWidth="1"/>
    <col min="4125" max="4125" width="14.28515625" style="154" customWidth="1"/>
    <col min="4126" max="4126" width="9.28515625" style="154" customWidth="1"/>
    <col min="4127" max="4345" width="9.140625" style="154"/>
    <col min="4346" max="4346" width="1.85546875" style="154" customWidth="1"/>
    <col min="4347" max="4347" width="24.85546875" style="154" customWidth="1"/>
    <col min="4348" max="4348" width="19.85546875" style="154" customWidth="1"/>
    <col min="4349" max="4349" width="2.140625" style="154" customWidth="1"/>
    <col min="4350" max="4350" width="25.7109375" style="154" customWidth="1"/>
    <col min="4351" max="4351" width="23.7109375" style="154" customWidth="1"/>
    <col min="4352" max="4352" width="1.7109375" style="154" customWidth="1"/>
    <col min="4353" max="4353" width="18.28515625" style="154" customWidth="1"/>
    <col min="4354" max="4354" width="10.85546875" style="154" customWidth="1"/>
    <col min="4355" max="4355" width="9.7109375" style="154" bestFit="1" customWidth="1"/>
    <col min="4356" max="4356" width="10.140625" style="154" customWidth="1"/>
    <col min="4357" max="4357" width="12.140625" style="154" customWidth="1"/>
    <col min="4358" max="4358" width="10.7109375" style="154" customWidth="1"/>
    <col min="4359" max="4359" width="9.7109375" style="154" bestFit="1" customWidth="1"/>
    <col min="4360" max="4360" width="10.140625" style="154" customWidth="1"/>
    <col min="4361" max="4361" width="10.7109375" style="154" customWidth="1"/>
    <col min="4362" max="4364" width="10.140625" style="154" customWidth="1"/>
    <col min="4365" max="4365" width="10.7109375" style="154" customWidth="1"/>
    <col min="4366" max="4366" width="2.28515625" style="154" customWidth="1"/>
    <col min="4367" max="4367" width="16.42578125" style="154" customWidth="1"/>
    <col min="4368" max="4368" width="13.140625" style="154" customWidth="1"/>
    <col min="4369" max="4369" width="9.140625" style="154"/>
    <col min="4370" max="4370" width="9.42578125" style="154" bestFit="1" customWidth="1"/>
    <col min="4371" max="4371" width="11.42578125" style="154" customWidth="1"/>
    <col min="4372" max="4372" width="3" style="154" customWidth="1"/>
    <col min="4373" max="4373" width="15.85546875" style="154" customWidth="1"/>
    <col min="4374" max="4374" width="9.140625" style="154"/>
    <col min="4375" max="4375" width="9.42578125" style="154" bestFit="1" customWidth="1"/>
    <col min="4376" max="4376" width="3.5703125" style="154" customWidth="1"/>
    <col min="4377" max="4377" width="16.7109375" style="154" customWidth="1"/>
    <col min="4378" max="4379" width="9.140625" style="154"/>
    <col min="4380" max="4380" width="11" style="154" customWidth="1"/>
    <col min="4381" max="4381" width="14.28515625" style="154" customWidth="1"/>
    <col min="4382" max="4382" width="9.28515625" style="154" customWidth="1"/>
    <col min="4383" max="4601" width="9.140625" style="154"/>
    <col min="4602" max="4602" width="1.85546875" style="154" customWidth="1"/>
    <col min="4603" max="4603" width="24.85546875" style="154" customWidth="1"/>
    <col min="4604" max="4604" width="19.85546875" style="154" customWidth="1"/>
    <col min="4605" max="4605" width="2.140625" style="154" customWidth="1"/>
    <col min="4606" max="4606" width="25.7109375" style="154" customWidth="1"/>
    <col min="4607" max="4607" width="23.7109375" style="154" customWidth="1"/>
    <col min="4608" max="4608" width="1.7109375" style="154" customWidth="1"/>
    <col min="4609" max="4609" width="18.28515625" style="154" customWidth="1"/>
    <col min="4610" max="4610" width="10.85546875" style="154" customWidth="1"/>
    <col min="4611" max="4611" width="9.7109375" style="154" bestFit="1" customWidth="1"/>
    <col min="4612" max="4612" width="10.140625" style="154" customWidth="1"/>
    <col min="4613" max="4613" width="12.140625" style="154" customWidth="1"/>
    <col min="4614" max="4614" width="10.7109375" style="154" customWidth="1"/>
    <col min="4615" max="4615" width="9.7109375" style="154" bestFit="1" customWidth="1"/>
    <col min="4616" max="4616" width="10.140625" style="154" customWidth="1"/>
    <col min="4617" max="4617" width="10.7109375" style="154" customWidth="1"/>
    <col min="4618" max="4620" width="10.140625" style="154" customWidth="1"/>
    <col min="4621" max="4621" width="10.7109375" style="154" customWidth="1"/>
    <col min="4622" max="4622" width="2.28515625" style="154" customWidth="1"/>
    <col min="4623" max="4623" width="16.42578125" style="154" customWidth="1"/>
    <col min="4624" max="4624" width="13.140625" style="154" customWidth="1"/>
    <col min="4625" max="4625" width="9.140625" style="154"/>
    <col min="4626" max="4626" width="9.42578125" style="154" bestFit="1" customWidth="1"/>
    <col min="4627" max="4627" width="11.42578125" style="154" customWidth="1"/>
    <col min="4628" max="4628" width="3" style="154" customWidth="1"/>
    <col min="4629" max="4629" width="15.85546875" style="154" customWidth="1"/>
    <col min="4630" max="4630" width="9.140625" style="154"/>
    <col min="4631" max="4631" width="9.42578125" style="154" bestFit="1" customWidth="1"/>
    <col min="4632" max="4632" width="3.5703125" style="154" customWidth="1"/>
    <col min="4633" max="4633" width="16.7109375" style="154" customWidth="1"/>
    <col min="4634" max="4635" width="9.140625" style="154"/>
    <col min="4636" max="4636" width="11" style="154" customWidth="1"/>
    <col min="4637" max="4637" width="14.28515625" style="154" customWidth="1"/>
    <col min="4638" max="4638" width="9.28515625" style="154" customWidth="1"/>
    <col min="4639" max="4857" width="9.140625" style="154"/>
    <col min="4858" max="4858" width="1.85546875" style="154" customWidth="1"/>
    <col min="4859" max="4859" width="24.85546875" style="154" customWidth="1"/>
    <col min="4860" max="4860" width="19.85546875" style="154" customWidth="1"/>
    <col min="4861" max="4861" width="2.140625" style="154" customWidth="1"/>
    <col min="4862" max="4862" width="25.7109375" style="154" customWidth="1"/>
    <col min="4863" max="4863" width="23.7109375" style="154" customWidth="1"/>
    <col min="4864" max="4864" width="1.7109375" style="154" customWidth="1"/>
    <col min="4865" max="4865" width="18.28515625" style="154" customWidth="1"/>
    <col min="4866" max="4866" width="10.85546875" style="154" customWidth="1"/>
    <col min="4867" max="4867" width="9.7109375" style="154" bestFit="1" customWidth="1"/>
    <col min="4868" max="4868" width="10.140625" style="154" customWidth="1"/>
    <col min="4869" max="4869" width="12.140625" style="154" customWidth="1"/>
    <col min="4870" max="4870" width="10.7109375" style="154" customWidth="1"/>
    <col min="4871" max="4871" width="9.7109375" style="154" bestFit="1" customWidth="1"/>
    <col min="4872" max="4872" width="10.140625" style="154" customWidth="1"/>
    <col min="4873" max="4873" width="10.7109375" style="154" customWidth="1"/>
    <col min="4874" max="4876" width="10.140625" style="154" customWidth="1"/>
    <col min="4877" max="4877" width="10.7109375" style="154" customWidth="1"/>
    <col min="4878" max="4878" width="2.28515625" style="154" customWidth="1"/>
    <col min="4879" max="4879" width="16.42578125" style="154" customWidth="1"/>
    <col min="4880" max="4880" width="13.140625" style="154" customWidth="1"/>
    <col min="4881" max="4881" width="9.140625" style="154"/>
    <col min="4882" max="4882" width="9.42578125" style="154" bestFit="1" customWidth="1"/>
    <col min="4883" max="4883" width="11.42578125" style="154" customWidth="1"/>
    <col min="4884" max="4884" width="3" style="154" customWidth="1"/>
    <col min="4885" max="4885" width="15.85546875" style="154" customWidth="1"/>
    <col min="4886" max="4886" width="9.140625" style="154"/>
    <col min="4887" max="4887" width="9.42578125" style="154" bestFit="1" customWidth="1"/>
    <col min="4888" max="4888" width="3.5703125" style="154" customWidth="1"/>
    <col min="4889" max="4889" width="16.7109375" style="154" customWidth="1"/>
    <col min="4890" max="4891" width="9.140625" style="154"/>
    <col min="4892" max="4892" width="11" style="154" customWidth="1"/>
    <col min="4893" max="4893" width="14.28515625" style="154" customWidth="1"/>
    <col min="4894" max="4894" width="9.28515625" style="154" customWidth="1"/>
    <col min="4895" max="5113" width="9.140625" style="154"/>
    <col min="5114" max="5114" width="1.85546875" style="154" customWidth="1"/>
    <col min="5115" max="5115" width="24.85546875" style="154" customWidth="1"/>
    <col min="5116" max="5116" width="19.85546875" style="154" customWidth="1"/>
    <col min="5117" max="5117" width="2.140625" style="154" customWidth="1"/>
    <col min="5118" max="5118" width="25.7109375" style="154" customWidth="1"/>
    <col min="5119" max="5119" width="23.7109375" style="154" customWidth="1"/>
    <col min="5120" max="5120" width="1.7109375" style="154" customWidth="1"/>
    <col min="5121" max="5121" width="18.28515625" style="154" customWidth="1"/>
    <col min="5122" max="5122" width="10.85546875" style="154" customWidth="1"/>
    <col min="5123" max="5123" width="9.7109375" style="154" bestFit="1" customWidth="1"/>
    <col min="5124" max="5124" width="10.140625" style="154" customWidth="1"/>
    <col min="5125" max="5125" width="12.140625" style="154" customWidth="1"/>
    <col min="5126" max="5126" width="10.7109375" style="154" customWidth="1"/>
    <col min="5127" max="5127" width="9.7109375" style="154" bestFit="1" customWidth="1"/>
    <col min="5128" max="5128" width="10.140625" style="154" customWidth="1"/>
    <col min="5129" max="5129" width="10.7109375" style="154" customWidth="1"/>
    <col min="5130" max="5132" width="10.140625" style="154" customWidth="1"/>
    <col min="5133" max="5133" width="10.7109375" style="154" customWidth="1"/>
    <col min="5134" max="5134" width="2.28515625" style="154" customWidth="1"/>
    <col min="5135" max="5135" width="16.42578125" style="154" customWidth="1"/>
    <col min="5136" max="5136" width="13.140625" style="154" customWidth="1"/>
    <col min="5137" max="5137" width="9.140625" style="154"/>
    <col min="5138" max="5138" width="9.42578125" style="154" bestFit="1" customWidth="1"/>
    <col min="5139" max="5139" width="11.42578125" style="154" customWidth="1"/>
    <col min="5140" max="5140" width="3" style="154" customWidth="1"/>
    <col min="5141" max="5141" width="15.85546875" style="154" customWidth="1"/>
    <col min="5142" max="5142" width="9.140625" style="154"/>
    <col min="5143" max="5143" width="9.42578125" style="154" bestFit="1" customWidth="1"/>
    <col min="5144" max="5144" width="3.5703125" style="154" customWidth="1"/>
    <col min="5145" max="5145" width="16.7109375" style="154" customWidth="1"/>
    <col min="5146" max="5147" width="9.140625" style="154"/>
    <col min="5148" max="5148" width="11" style="154" customWidth="1"/>
    <col min="5149" max="5149" width="14.28515625" style="154" customWidth="1"/>
    <col min="5150" max="5150" width="9.28515625" style="154" customWidth="1"/>
    <col min="5151" max="5369" width="9.140625" style="154"/>
    <col min="5370" max="5370" width="1.85546875" style="154" customWidth="1"/>
    <col min="5371" max="5371" width="24.85546875" style="154" customWidth="1"/>
    <col min="5372" max="5372" width="19.85546875" style="154" customWidth="1"/>
    <col min="5373" max="5373" width="2.140625" style="154" customWidth="1"/>
    <col min="5374" max="5374" width="25.7109375" style="154" customWidth="1"/>
    <col min="5375" max="5375" width="23.7109375" style="154" customWidth="1"/>
    <col min="5376" max="5376" width="1.7109375" style="154" customWidth="1"/>
    <col min="5377" max="5377" width="18.28515625" style="154" customWidth="1"/>
    <col min="5378" max="5378" width="10.85546875" style="154" customWidth="1"/>
    <col min="5379" max="5379" width="9.7109375" style="154" bestFit="1" customWidth="1"/>
    <col min="5380" max="5380" width="10.140625" style="154" customWidth="1"/>
    <col min="5381" max="5381" width="12.140625" style="154" customWidth="1"/>
    <col min="5382" max="5382" width="10.7109375" style="154" customWidth="1"/>
    <col min="5383" max="5383" width="9.7109375" style="154" bestFit="1" customWidth="1"/>
    <col min="5384" max="5384" width="10.140625" style="154" customWidth="1"/>
    <col min="5385" max="5385" width="10.7109375" style="154" customWidth="1"/>
    <col min="5386" max="5388" width="10.140625" style="154" customWidth="1"/>
    <col min="5389" max="5389" width="10.7109375" style="154" customWidth="1"/>
    <col min="5390" max="5390" width="2.28515625" style="154" customWidth="1"/>
    <col min="5391" max="5391" width="16.42578125" style="154" customWidth="1"/>
    <col min="5392" max="5392" width="13.140625" style="154" customWidth="1"/>
    <col min="5393" max="5393" width="9.140625" style="154"/>
    <col min="5394" max="5394" width="9.42578125" style="154" bestFit="1" customWidth="1"/>
    <col min="5395" max="5395" width="11.42578125" style="154" customWidth="1"/>
    <col min="5396" max="5396" width="3" style="154" customWidth="1"/>
    <col min="5397" max="5397" width="15.85546875" style="154" customWidth="1"/>
    <col min="5398" max="5398" width="9.140625" style="154"/>
    <col min="5399" max="5399" width="9.42578125" style="154" bestFit="1" customWidth="1"/>
    <col min="5400" max="5400" width="3.5703125" style="154" customWidth="1"/>
    <col min="5401" max="5401" width="16.7109375" style="154" customWidth="1"/>
    <col min="5402" max="5403" width="9.140625" style="154"/>
    <col min="5404" max="5404" width="11" style="154" customWidth="1"/>
    <col min="5405" max="5405" width="14.28515625" style="154" customWidth="1"/>
    <col min="5406" max="5406" width="9.28515625" style="154" customWidth="1"/>
    <col min="5407" max="5625" width="9.140625" style="154"/>
    <col min="5626" max="5626" width="1.85546875" style="154" customWidth="1"/>
    <col min="5627" max="5627" width="24.85546875" style="154" customWidth="1"/>
    <col min="5628" max="5628" width="19.85546875" style="154" customWidth="1"/>
    <col min="5629" max="5629" width="2.140625" style="154" customWidth="1"/>
    <col min="5630" max="5630" width="25.7109375" style="154" customWidth="1"/>
    <col min="5631" max="5631" width="23.7109375" style="154" customWidth="1"/>
    <col min="5632" max="5632" width="1.7109375" style="154" customWidth="1"/>
    <col min="5633" max="5633" width="18.28515625" style="154" customWidth="1"/>
    <col min="5634" max="5634" width="10.85546875" style="154" customWidth="1"/>
    <col min="5635" max="5635" width="9.7109375" style="154" bestFit="1" customWidth="1"/>
    <col min="5636" max="5636" width="10.140625" style="154" customWidth="1"/>
    <col min="5637" max="5637" width="12.140625" style="154" customWidth="1"/>
    <col min="5638" max="5638" width="10.7109375" style="154" customWidth="1"/>
    <col min="5639" max="5639" width="9.7109375" style="154" bestFit="1" customWidth="1"/>
    <col min="5640" max="5640" width="10.140625" style="154" customWidth="1"/>
    <col min="5641" max="5641" width="10.7109375" style="154" customWidth="1"/>
    <col min="5642" max="5644" width="10.140625" style="154" customWidth="1"/>
    <col min="5645" max="5645" width="10.7109375" style="154" customWidth="1"/>
    <col min="5646" max="5646" width="2.28515625" style="154" customWidth="1"/>
    <col min="5647" max="5647" width="16.42578125" style="154" customWidth="1"/>
    <col min="5648" max="5648" width="13.140625" style="154" customWidth="1"/>
    <col min="5649" max="5649" width="9.140625" style="154"/>
    <col min="5650" max="5650" width="9.42578125" style="154" bestFit="1" customWidth="1"/>
    <col min="5651" max="5651" width="11.42578125" style="154" customWidth="1"/>
    <col min="5652" max="5652" width="3" style="154" customWidth="1"/>
    <col min="5653" max="5653" width="15.85546875" style="154" customWidth="1"/>
    <col min="5654" max="5654" width="9.140625" style="154"/>
    <col min="5655" max="5655" width="9.42578125" style="154" bestFit="1" customWidth="1"/>
    <col min="5656" max="5656" width="3.5703125" style="154" customWidth="1"/>
    <col min="5657" max="5657" width="16.7109375" style="154" customWidth="1"/>
    <col min="5658" max="5659" width="9.140625" style="154"/>
    <col min="5660" max="5660" width="11" style="154" customWidth="1"/>
    <col min="5661" max="5661" width="14.28515625" style="154" customWidth="1"/>
    <col min="5662" max="5662" width="9.28515625" style="154" customWidth="1"/>
    <col min="5663" max="5881" width="9.140625" style="154"/>
    <col min="5882" max="5882" width="1.85546875" style="154" customWidth="1"/>
    <col min="5883" max="5883" width="24.85546875" style="154" customWidth="1"/>
    <col min="5884" max="5884" width="19.85546875" style="154" customWidth="1"/>
    <col min="5885" max="5885" width="2.140625" style="154" customWidth="1"/>
    <col min="5886" max="5886" width="25.7109375" style="154" customWidth="1"/>
    <col min="5887" max="5887" width="23.7109375" style="154" customWidth="1"/>
    <col min="5888" max="5888" width="1.7109375" style="154" customWidth="1"/>
    <col min="5889" max="5889" width="18.28515625" style="154" customWidth="1"/>
    <col min="5890" max="5890" width="10.85546875" style="154" customWidth="1"/>
    <col min="5891" max="5891" width="9.7109375" style="154" bestFit="1" customWidth="1"/>
    <col min="5892" max="5892" width="10.140625" style="154" customWidth="1"/>
    <col min="5893" max="5893" width="12.140625" style="154" customWidth="1"/>
    <col min="5894" max="5894" width="10.7109375" style="154" customWidth="1"/>
    <col min="5895" max="5895" width="9.7109375" style="154" bestFit="1" customWidth="1"/>
    <col min="5896" max="5896" width="10.140625" style="154" customWidth="1"/>
    <col min="5897" max="5897" width="10.7109375" style="154" customWidth="1"/>
    <col min="5898" max="5900" width="10.140625" style="154" customWidth="1"/>
    <col min="5901" max="5901" width="10.7109375" style="154" customWidth="1"/>
    <col min="5902" max="5902" width="2.28515625" style="154" customWidth="1"/>
    <col min="5903" max="5903" width="16.42578125" style="154" customWidth="1"/>
    <col min="5904" max="5904" width="13.140625" style="154" customWidth="1"/>
    <col min="5905" max="5905" width="9.140625" style="154"/>
    <col min="5906" max="5906" width="9.42578125" style="154" bestFit="1" customWidth="1"/>
    <col min="5907" max="5907" width="11.42578125" style="154" customWidth="1"/>
    <col min="5908" max="5908" width="3" style="154" customWidth="1"/>
    <col min="5909" max="5909" width="15.85546875" style="154" customWidth="1"/>
    <col min="5910" max="5910" width="9.140625" style="154"/>
    <col min="5911" max="5911" width="9.42578125" style="154" bestFit="1" customWidth="1"/>
    <col min="5912" max="5912" width="3.5703125" style="154" customWidth="1"/>
    <col min="5913" max="5913" width="16.7109375" style="154" customWidth="1"/>
    <col min="5914" max="5915" width="9.140625" style="154"/>
    <col min="5916" max="5916" width="11" style="154" customWidth="1"/>
    <col min="5917" max="5917" width="14.28515625" style="154" customWidth="1"/>
    <col min="5918" max="5918" width="9.28515625" style="154" customWidth="1"/>
    <col min="5919" max="6137" width="9.140625" style="154"/>
    <col min="6138" max="6138" width="1.85546875" style="154" customWidth="1"/>
    <col min="6139" max="6139" width="24.85546875" style="154" customWidth="1"/>
    <col min="6140" max="6140" width="19.85546875" style="154" customWidth="1"/>
    <col min="6141" max="6141" width="2.140625" style="154" customWidth="1"/>
    <col min="6142" max="6142" width="25.7109375" style="154" customWidth="1"/>
    <col min="6143" max="6143" width="23.7109375" style="154" customWidth="1"/>
    <col min="6144" max="6144" width="1.7109375" style="154" customWidth="1"/>
    <col min="6145" max="6145" width="18.28515625" style="154" customWidth="1"/>
    <col min="6146" max="6146" width="10.85546875" style="154" customWidth="1"/>
    <col min="6147" max="6147" width="9.7109375" style="154" bestFit="1" customWidth="1"/>
    <col min="6148" max="6148" width="10.140625" style="154" customWidth="1"/>
    <col min="6149" max="6149" width="12.140625" style="154" customWidth="1"/>
    <col min="6150" max="6150" width="10.7109375" style="154" customWidth="1"/>
    <col min="6151" max="6151" width="9.7109375" style="154" bestFit="1" customWidth="1"/>
    <col min="6152" max="6152" width="10.140625" style="154" customWidth="1"/>
    <col min="6153" max="6153" width="10.7109375" style="154" customWidth="1"/>
    <col min="6154" max="6156" width="10.140625" style="154" customWidth="1"/>
    <col min="6157" max="6157" width="10.7109375" style="154" customWidth="1"/>
    <col min="6158" max="6158" width="2.28515625" style="154" customWidth="1"/>
    <col min="6159" max="6159" width="16.42578125" style="154" customWidth="1"/>
    <col min="6160" max="6160" width="13.140625" style="154" customWidth="1"/>
    <col min="6161" max="6161" width="9.140625" style="154"/>
    <col min="6162" max="6162" width="9.42578125" style="154" bestFit="1" customWidth="1"/>
    <col min="6163" max="6163" width="11.42578125" style="154" customWidth="1"/>
    <col min="6164" max="6164" width="3" style="154" customWidth="1"/>
    <col min="6165" max="6165" width="15.85546875" style="154" customWidth="1"/>
    <col min="6166" max="6166" width="9.140625" style="154"/>
    <col min="6167" max="6167" width="9.42578125" style="154" bestFit="1" customWidth="1"/>
    <col min="6168" max="6168" width="3.5703125" style="154" customWidth="1"/>
    <col min="6169" max="6169" width="16.7109375" style="154" customWidth="1"/>
    <col min="6170" max="6171" width="9.140625" style="154"/>
    <col min="6172" max="6172" width="11" style="154" customWidth="1"/>
    <col min="6173" max="6173" width="14.28515625" style="154" customWidth="1"/>
    <col min="6174" max="6174" width="9.28515625" style="154" customWidth="1"/>
    <col min="6175" max="6393" width="9.140625" style="154"/>
    <col min="6394" max="6394" width="1.85546875" style="154" customWidth="1"/>
    <col min="6395" max="6395" width="24.85546875" style="154" customWidth="1"/>
    <col min="6396" max="6396" width="19.85546875" style="154" customWidth="1"/>
    <col min="6397" max="6397" width="2.140625" style="154" customWidth="1"/>
    <col min="6398" max="6398" width="25.7109375" style="154" customWidth="1"/>
    <col min="6399" max="6399" width="23.7109375" style="154" customWidth="1"/>
    <col min="6400" max="6400" width="1.7109375" style="154" customWidth="1"/>
    <col min="6401" max="6401" width="18.28515625" style="154" customWidth="1"/>
    <col min="6402" max="6402" width="10.85546875" style="154" customWidth="1"/>
    <col min="6403" max="6403" width="9.7109375" style="154" bestFit="1" customWidth="1"/>
    <col min="6404" max="6404" width="10.140625" style="154" customWidth="1"/>
    <col min="6405" max="6405" width="12.140625" style="154" customWidth="1"/>
    <col min="6406" max="6406" width="10.7109375" style="154" customWidth="1"/>
    <col min="6407" max="6407" width="9.7109375" style="154" bestFit="1" customWidth="1"/>
    <col min="6408" max="6408" width="10.140625" style="154" customWidth="1"/>
    <col min="6409" max="6409" width="10.7109375" style="154" customWidth="1"/>
    <col min="6410" max="6412" width="10.140625" style="154" customWidth="1"/>
    <col min="6413" max="6413" width="10.7109375" style="154" customWidth="1"/>
    <col min="6414" max="6414" width="2.28515625" style="154" customWidth="1"/>
    <col min="6415" max="6415" width="16.42578125" style="154" customWidth="1"/>
    <col min="6416" max="6416" width="13.140625" style="154" customWidth="1"/>
    <col min="6417" max="6417" width="9.140625" style="154"/>
    <col min="6418" max="6418" width="9.42578125" style="154" bestFit="1" customWidth="1"/>
    <col min="6419" max="6419" width="11.42578125" style="154" customWidth="1"/>
    <col min="6420" max="6420" width="3" style="154" customWidth="1"/>
    <col min="6421" max="6421" width="15.85546875" style="154" customWidth="1"/>
    <col min="6422" max="6422" width="9.140625" style="154"/>
    <col min="6423" max="6423" width="9.42578125" style="154" bestFit="1" customWidth="1"/>
    <col min="6424" max="6424" width="3.5703125" style="154" customWidth="1"/>
    <col min="6425" max="6425" width="16.7109375" style="154" customWidth="1"/>
    <col min="6426" max="6427" width="9.140625" style="154"/>
    <col min="6428" max="6428" width="11" style="154" customWidth="1"/>
    <col min="6429" max="6429" width="14.28515625" style="154" customWidth="1"/>
    <col min="6430" max="6430" width="9.28515625" style="154" customWidth="1"/>
    <col min="6431" max="6649" width="9.140625" style="154"/>
    <col min="6650" max="6650" width="1.85546875" style="154" customWidth="1"/>
    <col min="6651" max="6651" width="24.85546875" style="154" customWidth="1"/>
    <col min="6652" max="6652" width="19.85546875" style="154" customWidth="1"/>
    <col min="6653" max="6653" width="2.140625" style="154" customWidth="1"/>
    <col min="6654" max="6654" width="25.7109375" style="154" customWidth="1"/>
    <col min="6655" max="6655" width="23.7109375" style="154" customWidth="1"/>
    <col min="6656" max="6656" width="1.7109375" style="154" customWidth="1"/>
    <col min="6657" max="6657" width="18.28515625" style="154" customWidth="1"/>
    <col min="6658" max="6658" width="10.85546875" style="154" customWidth="1"/>
    <col min="6659" max="6659" width="9.7109375" style="154" bestFit="1" customWidth="1"/>
    <col min="6660" max="6660" width="10.140625" style="154" customWidth="1"/>
    <col min="6661" max="6661" width="12.140625" style="154" customWidth="1"/>
    <col min="6662" max="6662" width="10.7109375" style="154" customWidth="1"/>
    <col min="6663" max="6663" width="9.7109375" style="154" bestFit="1" customWidth="1"/>
    <col min="6664" max="6664" width="10.140625" style="154" customWidth="1"/>
    <col min="6665" max="6665" width="10.7109375" style="154" customWidth="1"/>
    <col min="6666" max="6668" width="10.140625" style="154" customWidth="1"/>
    <col min="6669" max="6669" width="10.7109375" style="154" customWidth="1"/>
    <col min="6670" max="6670" width="2.28515625" style="154" customWidth="1"/>
    <col min="6671" max="6671" width="16.42578125" style="154" customWidth="1"/>
    <col min="6672" max="6672" width="13.140625" style="154" customWidth="1"/>
    <col min="6673" max="6673" width="9.140625" style="154"/>
    <col min="6674" max="6674" width="9.42578125" style="154" bestFit="1" customWidth="1"/>
    <col min="6675" max="6675" width="11.42578125" style="154" customWidth="1"/>
    <col min="6676" max="6676" width="3" style="154" customWidth="1"/>
    <col min="6677" max="6677" width="15.85546875" style="154" customWidth="1"/>
    <col min="6678" max="6678" width="9.140625" style="154"/>
    <col min="6679" max="6679" width="9.42578125" style="154" bestFit="1" customWidth="1"/>
    <col min="6680" max="6680" width="3.5703125" style="154" customWidth="1"/>
    <col min="6681" max="6681" width="16.7109375" style="154" customWidth="1"/>
    <col min="6682" max="6683" width="9.140625" style="154"/>
    <col min="6684" max="6684" width="11" style="154" customWidth="1"/>
    <col min="6685" max="6685" width="14.28515625" style="154" customWidth="1"/>
    <col min="6686" max="6686" width="9.28515625" style="154" customWidth="1"/>
    <col min="6687" max="6905" width="9.140625" style="154"/>
    <col min="6906" max="6906" width="1.85546875" style="154" customWidth="1"/>
    <col min="6907" max="6907" width="24.85546875" style="154" customWidth="1"/>
    <col min="6908" max="6908" width="19.85546875" style="154" customWidth="1"/>
    <col min="6909" max="6909" width="2.140625" style="154" customWidth="1"/>
    <col min="6910" max="6910" width="25.7109375" style="154" customWidth="1"/>
    <col min="6911" max="6911" width="23.7109375" style="154" customWidth="1"/>
    <col min="6912" max="6912" width="1.7109375" style="154" customWidth="1"/>
    <col min="6913" max="6913" width="18.28515625" style="154" customWidth="1"/>
    <col min="6914" max="6914" width="10.85546875" style="154" customWidth="1"/>
    <col min="6915" max="6915" width="9.7109375" style="154" bestFit="1" customWidth="1"/>
    <col min="6916" max="6916" width="10.140625" style="154" customWidth="1"/>
    <col min="6917" max="6917" width="12.140625" style="154" customWidth="1"/>
    <col min="6918" max="6918" width="10.7109375" style="154" customWidth="1"/>
    <col min="6919" max="6919" width="9.7109375" style="154" bestFit="1" customWidth="1"/>
    <col min="6920" max="6920" width="10.140625" style="154" customWidth="1"/>
    <col min="6921" max="6921" width="10.7109375" style="154" customWidth="1"/>
    <col min="6922" max="6924" width="10.140625" style="154" customWidth="1"/>
    <col min="6925" max="6925" width="10.7109375" style="154" customWidth="1"/>
    <col min="6926" max="6926" width="2.28515625" style="154" customWidth="1"/>
    <col min="6927" max="6927" width="16.42578125" style="154" customWidth="1"/>
    <col min="6928" max="6928" width="13.140625" style="154" customWidth="1"/>
    <col min="6929" max="6929" width="9.140625" style="154"/>
    <col min="6930" max="6930" width="9.42578125" style="154" bestFit="1" customWidth="1"/>
    <col min="6931" max="6931" width="11.42578125" style="154" customWidth="1"/>
    <col min="6932" max="6932" width="3" style="154" customWidth="1"/>
    <col min="6933" max="6933" width="15.85546875" style="154" customWidth="1"/>
    <col min="6934" max="6934" width="9.140625" style="154"/>
    <col min="6935" max="6935" width="9.42578125" style="154" bestFit="1" customWidth="1"/>
    <col min="6936" max="6936" width="3.5703125" style="154" customWidth="1"/>
    <col min="6937" max="6937" width="16.7109375" style="154" customWidth="1"/>
    <col min="6938" max="6939" width="9.140625" style="154"/>
    <col min="6940" max="6940" width="11" style="154" customWidth="1"/>
    <col min="6941" max="6941" width="14.28515625" style="154" customWidth="1"/>
    <col min="6942" max="6942" width="9.28515625" style="154" customWidth="1"/>
    <col min="6943" max="7161" width="9.140625" style="154"/>
    <col min="7162" max="7162" width="1.85546875" style="154" customWidth="1"/>
    <col min="7163" max="7163" width="24.85546875" style="154" customWidth="1"/>
    <col min="7164" max="7164" width="19.85546875" style="154" customWidth="1"/>
    <col min="7165" max="7165" width="2.140625" style="154" customWidth="1"/>
    <col min="7166" max="7166" width="25.7109375" style="154" customWidth="1"/>
    <col min="7167" max="7167" width="23.7109375" style="154" customWidth="1"/>
    <col min="7168" max="7168" width="1.7109375" style="154" customWidth="1"/>
    <col min="7169" max="7169" width="18.28515625" style="154" customWidth="1"/>
    <col min="7170" max="7170" width="10.85546875" style="154" customWidth="1"/>
    <col min="7171" max="7171" width="9.7109375" style="154" bestFit="1" customWidth="1"/>
    <col min="7172" max="7172" width="10.140625" style="154" customWidth="1"/>
    <col min="7173" max="7173" width="12.140625" style="154" customWidth="1"/>
    <col min="7174" max="7174" width="10.7109375" style="154" customWidth="1"/>
    <col min="7175" max="7175" width="9.7109375" style="154" bestFit="1" customWidth="1"/>
    <col min="7176" max="7176" width="10.140625" style="154" customWidth="1"/>
    <col min="7177" max="7177" width="10.7109375" style="154" customWidth="1"/>
    <col min="7178" max="7180" width="10.140625" style="154" customWidth="1"/>
    <col min="7181" max="7181" width="10.7109375" style="154" customWidth="1"/>
    <col min="7182" max="7182" width="2.28515625" style="154" customWidth="1"/>
    <col min="7183" max="7183" width="16.42578125" style="154" customWidth="1"/>
    <col min="7184" max="7184" width="13.140625" style="154" customWidth="1"/>
    <col min="7185" max="7185" width="9.140625" style="154"/>
    <col min="7186" max="7186" width="9.42578125" style="154" bestFit="1" customWidth="1"/>
    <col min="7187" max="7187" width="11.42578125" style="154" customWidth="1"/>
    <col min="7188" max="7188" width="3" style="154" customWidth="1"/>
    <col min="7189" max="7189" width="15.85546875" style="154" customWidth="1"/>
    <col min="7190" max="7190" width="9.140625" style="154"/>
    <col min="7191" max="7191" width="9.42578125" style="154" bestFit="1" customWidth="1"/>
    <col min="7192" max="7192" width="3.5703125" style="154" customWidth="1"/>
    <col min="7193" max="7193" width="16.7109375" style="154" customWidth="1"/>
    <col min="7194" max="7195" width="9.140625" style="154"/>
    <col min="7196" max="7196" width="11" style="154" customWidth="1"/>
    <col min="7197" max="7197" width="14.28515625" style="154" customWidth="1"/>
    <col min="7198" max="7198" width="9.28515625" style="154" customWidth="1"/>
    <col min="7199" max="7417" width="9.140625" style="154"/>
    <col min="7418" max="7418" width="1.85546875" style="154" customWidth="1"/>
    <col min="7419" max="7419" width="24.85546875" style="154" customWidth="1"/>
    <col min="7420" max="7420" width="19.85546875" style="154" customWidth="1"/>
    <col min="7421" max="7421" width="2.140625" style="154" customWidth="1"/>
    <col min="7422" max="7422" width="25.7109375" style="154" customWidth="1"/>
    <col min="7423" max="7423" width="23.7109375" style="154" customWidth="1"/>
    <col min="7424" max="7424" width="1.7109375" style="154" customWidth="1"/>
    <col min="7425" max="7425" width="18.28515625" style="154" customWidth="1"/>
    <col min="7426" max="7426" width="10.85546875" style="154" customWidth="1"/>
    <col min="7427" max="7427" width="9.7109375" style="154" bestFit="1" customWidth="1"/>
    <col min="7428" max="7428" width="10.140625" style="154" customWidth="1"/>
    <col min="7429" max="7429" width="12.140625" style="154" customWidth="1"/>
    <col min="7430" max="7430" width="10.7109375" style="154" customWidth="1"/>
    <col min="7431" max="7431" width="9.7109375" style="154" bestFit="1" customWidth="1"/>
    <col min="7432" max="7432" width="10.140625" style="154" customWidth="1"/>
    <col min="7433" max="7433" width="10.7109375" style="154" customWidth="1"/>
    <col min="7434" max="7436" width="10.140625" style="154" customWidth="1"/>
    <col min="7437" max="7437" width="10.7109375" style="154" customWidth="1"/>
    <col min="7438" max="7438" width="2.28515625" style="154" customWidth="1"/>
    <col min="7439" max="7439" width="16.42578125" style="154" customWidth="1"/>
    <col min="7440" max="7440" width="13.140625" style="154" customWidth="1"/>
    <col min="7441" max="7441" width="9.140625" style="154"/>
    <col min="7442" max="7442" width="9.42578125" style="154" bestFit="1" customWidth="1"/>
    <col min="7443" max="7443" width="11.42578125" style="154" customWidth="1"/>
    <col min="7444" max="7444" width="3" style="154" customWidth="1"/>
    <col min="7445" max="7445" width="15.85546875" style="154" customWidth="1"/>
    <col min="7446" max="7446" width="9.140625" style="154"/>
    <col min="7447" max="7447" width="9.42578125" style="154" bestFit="1" customWidth="1"/>
    <col min="7448" max="7448" width="3.5703125" style="154" customWidth="1"/>
    <col min="7449" max="7449" width="16.7109375" style="154" customWidth="1"/>
    <col min="7450" max="7451" width="9.140625" style="154"/>
    <col min="7452" max="7452" width="11" style="154" customWidth="1"/>
    <col min="7453" max="7453" width="14.28515625" style="154" customWidth="1"/>
    <col min="7454" max="7454" width="9.28515625" style="154" customWidth="1"/>
    <col min="7455" max="7673" width="9.140625" style="154"/>
    <col min="7674" max="7674" width="1.85546875" style="154" customWidth="1"/>
    <col min="7675" max="7675" width="24.85546875" style="154" customWidth="1"/>
    <col min="7676" max="7676" width="19.85546875" style="154" customWidth="1"/>
    <col min="7677" max="7677" width="2.140625" style="154" customWidth="1"/>
    <col min="7678" max="7678" width="25.7109375" style="154" customWidth="1"/>
    <col min="7679" max="7679" width="23.7109375" style="154" customWidth="1"/>
    <col min="7680" max="7680" width="1.7109375" style="154" customWidth="1"/>
    <col min="7681" max="7681" width="18.28515625" style="154" customWidth="1"/>
    <col min="7682" max="7682" width="10.85546875" style="154" customWidth="1"/>
    <col min="7683" max="7683" width="9.7109375" style="154" bestFit="1" customWidth="1"/>
    <col min="7684" max="7684" width="10.140625" style="154" customWidth="1"/>
    <col min="7685" max="7685" width="12.140625" style="154" customWidth="1"/>
    <col min="7686" max="7686" width="10.7109375" style="154" customWidth="1"/>
    <col min="7687" max="7687" width="9.7109375" style="154" bestFit="1" customWidth="1"/>
    <col min="7688" max="7688" width="10.140625" style="154" customWidth="1"/>
    <col min="7689" max="7689" width="10.7109375" style="154" customWidth="1"/>
    <col min="7690" max="7692" width="10.140625" style="154" customWidth="1"/>
    <col min="7693" max="7693" width="10.7109375" style="154" customWidth="1"/>
    <col min="7694" max="7694" width="2.28515625" style="154" customWidth="1"/>
    <col min="7695" max="7695" width="16.42578125" style="154" customWidth="1"/>
    <col min="7696" max="7696" width="13.140625" style="154" customWidth="1"/>
    <col min="7697" max="7697" width="9.140625" style="154"/>
    <col min="7698" max="7698" width="9.42578125" style="154" bestFit="1" customWidth="1"/>
    <col min="7699" max="7699" width="11.42578125" style="154" customWidth="1"/>
    <col min="7700" max="7700" width="3" style="154" customWidth="1"/>
    <col min="7701" max="7701" width="15.85546875" style="154" customWidth="1"/>
    <col min="7702" max="7702" width="9.140625" style="154"/>
    <col min="7703" max="7703" width="9.42578125" style="154" bestFit="1" customWidth="1"/>
    <col min="7704" max="7704" width="3.5703125" style="154" customWidth="1"/>
    <col min="7705" max="7705" width="16.7109375" style="154" customWidth="1"/>
    <col min="7706" max="7707" width="9.140625" style="154"/>
    <col min="7708" max="7708" width="11" style="154" customWidth="1"/>
    <col min="7709" max="7709" width="14.28515625" style="154" customWidth="1"/>
    <col min="7710" max="7710" width="9.28515625" style="154" customWidth="1"/>
    <col min="7711" max="7929" width="9.140625" style="154"/>
    <col min="7930" max="7930" width="1.85546875" style="154" customWidth="1"/>
    <col min="7931" max="7931" width="24.85546875" style="154" customWidth="1"/>
    <col min="7932" max="7932" width="19.85546875" style="154" customWidth="1"/>
    <col min="7933" max="7933" width="2.140625" style="154" customWidth="1"/>
    <col min="7934" max="7934" width="25.7109375" style="154" customWidth="1"/>
    <col min="7935" max="7935" width="23.7109375" style="154" customWidth="1"/>
    <col min="7936" max="7936" width="1.7109375" style="154" customWidth="1"/>
    <col min="7937" max="7937" width="18.28515625" style="154" customWidth="1"/>
    <col min="7938" max="7938" width="10.85546875" style="154" customWidth="1"/>
    <col min="7939" max="7939" width="9.7109375" style="154" bestFit="1" customWidth="1"/>
    <col min="7940" max="7940" width="10.140625" style="154" customWidth="1"/>
    <col min="7941" max="7941" width="12.140625" style="154" customWidth="1"/>
    <col min="7942" max="7942" width="10.7109375" style="154" customWidth="1"/>
    <col min="7943" max="7943" width="9.7109375" style="154" bestFit="1" customWidth="1"/>
    <col min="7944" max="7944" width="10.140625" style="154" customWidth="1"/>
    <col min="7945" max="7945" width="10.7109375" style="154" customWidth="1"/>
    <col min="7946" max="7948" width="10.140625" style="154" customWidth="1"/>
    <col min="7949" max="7949" width="10.7109375" style="154" customWidth="1"/>
    <col min="7950" max="7950" width="2.28515625" style="154" customWidth="1"/>
    <col min="7951" max="7951" width="16.42578125" style="154" customWidth="1"/>
    <col min="7952" max="7952" width="13.140625" style="154" customWidth="1"/>
    <col min="7953" max="7953" width="9.140625" style="154"/>
    <col min="7954" max="7954" width="9.42578125" style="154" bestFit="1" customWidth="1"/>
    <col min="7955" max="7955" width="11.42578125" style="154" customWidth="1"/>
    <col min="7956" max="7956" width="3" style="154" customWidth="1"/>
    <col min="7957" max="7957" width="15.85546875" style="154" customWidth="1"/>
    <col min="7958" max="7958" width="9.140625" style="154"/>
    <col min="7959" max="7959" width="9.42578125" style="154" bestFit="1" customWidth="1"/>
    <col min="7960" max="7960" width="3.5703125" style="154" customWidth="1"/>
    <col min="7961" max="7961" width="16.7109375" style="154" customWidth="1"/>
    <col min="7962" max="7963" width="9.140625" style="154"/>
    <col min="7964" max="7964" width="11" style="154" customWidth="1"/>
    <col min="7965" max="7965" width="14.28515625" style="154" customWidth="1"/>
    <col min="7966" max="7966" width="9.28515625" style="154" customWidth="1"/>
    <col min="7967" max="8185" width="9.140625" style="154"/>
    <col min="8186" max="8186" width="1.85546875" style="154" customWidth="1"/>
    <col min="8187" max="8187" width="24.85546875" style="154" customWidth="1"/>
    <col min="8188" max="8188" width="19.85546875" style="154" customWidth="1"/>
    <col min="8189" max="8189" width="2.140625" style="154" customWidth="1"/>
    <col min="8190" max="8190" width="25.7109375" style="154" customWidth="1"/>
    <col min="8191" max="8191" width="23.7109375" style="154" customWidth="1"/>
    <col min="8192" max="8192" width="1.7109375" style="154" customWidth="1"/>
    <col min="8193" max="8193" width="18.28515625" style="154" customWidth="1"/>
    <col min="8194" max="8194" width="10.85546875" style="154" customWidth="1"/>
    <col min="8195" max="8195" width="9.7109375" style="154" bestFit="1" customWidth="1"/>
    <col min="8196" max="8196" width="10.140625" style="154" customWidth="1"/>
    <col min="8197" max="8197" width="12.140625" style="154" customWidth="1"/>
    <col min="8198" max="8198" width="10.7109375" style="154" customWidth="1"/>
    <col min="8199" max="8199" width="9.7109375" style="154" bestFit="1" customWidth="1"/>
    <col min="8200" max="8200" width="10.140625" style="154" customWidth="1"/>
    <col min="8201" max="8201" width="10.7109375" style="154" customWidth="1"/>
    <col min="8202" max="8204" width="10.140625" style="154" customWidth="1"/>
    <col min="8205" max="8205" width="10.7109375" style="154" customWidth="1"/>
    <col min="8206" max="8206" width="2.28515625" style="154" customWidth="1"/>
    <col min="8207" max="8207" width="16.42578125" style="154" customWidth="1"/>
    <col min="8208" max="8208" width="13.140625" style="154" customWidth="1"/>
    <col min="8209" max="8209" width="9.140625" style="154"/>
    <col min="8210" max="8210" width="9.42578125" style="154" bestFit="1" customWidth="1"/>
    <col min="8211" max="8211" width="11.42578125" style="154" customWidth="1"/>
    <col min="8212" max="8212" width="3" style="154" customWidth="1"/>
    <col min="8213" max="8213" width="15.85546875" style="154" customWidth="1"/>
    <col min="8214" max="8214" width="9.140625" style="154"/>
    <col min="8215" max="8215" width="9.42578125" style="154" bestFit="1" customWidth="1"/>
    <col min="8216" max="8216" width="3.5703125" style="154" customWidth="1"/>
    <col min="8217" max="8217" width="16.7109375" style="154" customWidth="1"/>
    <col min="8218" max="8219" width="9.140625" style="154"/>
    <col min="8220" max="8220" width="11" style="154" customWidth="1"/>
    <col min="8221" max="8221" width="14.28515625" style="154" customWidth="1"/>
    <col min="8222" max="8222" width="9.28515625" style="154" customWidth="1"/>
    <col min="8223" max="8441" width="9.140625" style="154"/>
    <col min="8442" max="8442" width="1.85546875" style="154" customWidth="1"/>
    <col min="8443" max="8443" width="24.85546875" style="154" customWidth="1"/>
    <col min="8444" max="8444" width="19.85546875" style="154" customWidth="1"/>
    <col min="8445" max="8445" width="2.140625" style="154" customWidth="1"/>
    <col min="8446" max="8446" width="25.7109375" style="154" customWidth="1"/>
    <col min="8447" max="8447" width="23.7109375" style="154" customWidth="1"/>
    <col min="8448" max="8448" width="1.7109375" style="154" customWidth="1"/>
    <col min="8449" max="8449" width="18.28515625" style="154" customWidth="1"/>
    <col min="8450" max="8450" width="10.85546875" style="154" customWidth="1"/>
    <col min="8451" max="8451" width="9.7109375" style="154" bestFit="1" customWidth="1"/>
    <col min="8452" max="8452" width="10.140625" style="154" customWidth="1"/>
    <col min="8453" max="8453" width="12.140625" style="154" customWidth="1"/>
    <col min="8454" max="8454" width="10.7109375" style="154" customWidth="1"/>
    <col min="8455" max="8455" width="9.7109375" style="154" bestFit="1" customWidth="1"/>
    <col min="8456" max="8456" width="10.140625" style="154" customWidth="1"/>
    <col min="8457" max="8457" width="10.7109375" style="154" customWidth="1"/>
    <col min="8458" max="8460" width="10.140625" style="154" customWidth="1"/>
    <col min="8461" max="8461" width="10.7109375" style="154" customWidth="1"/>
    <col min="8462" max="8462" width="2.28515625" style="154" customWidth="1"/>
    <col min="8463" max="8463" width="16.42578125" style="154" customWidth="1"/>
    <col min="8464" max="8464" width="13.140625" style="154" customWidth="1"/>
    <col min="8465" max="8465" width="9.140625" style="154"/>
    <col min="8466" max="8466" width="9.42578125" style="154" bestFit="1" customWidth="1"/>
    <col min="8467" max="8467" width="11.42578125" style="154" customWidth="1"/>
    <col min="8468" max="8468" width="3" style="154" customWidth="1"/>
    <col min="8469" max="8469" width="15.85546875" style="154" customWidth="1"/>
    <col min="8470" max="8470" width="9.140625" style="154"/>
    <col min="8471" max="8471" width="9.42578125" style="154" bestFit="1" customWidth="1"/>
    <col min="8472" max="8472" width="3.5703125" style="154" customWidth="1"/>
    <col min="8473" max="8473" width="16.7109375" style="154" customWidth="1"/>
    <col min="8474" max="8475" width="9.140625" style="154"/>
    <col min="8476" max="8476" width="11" style="154" customWidth="1"/>
    <col min="8477" max="8477" width="14.28515625" style="154" customWidth="1"/>
    <col min="8478" max="8478" width="9.28515625" style="154" customWidth="1"/>
    <col min="8479" max="8697" width="9.140625" style="154"/>
    <col min="8698" max="8698" width="1.85546875" style="154" customWidth="1"/>
    <col min="8699" max="8699" width="24.85546875" style="154" customWidth="1"/>
    <col min="8700" max="8700" width="19.85546875" style="154" customWidth="1"/>
    <col min="8701" max="8701" width="2.140625" style="154" customWidth="1"/>
    <col min="8702" max="8702" width="25.7109375" style="154" customWidth="1"/>
    <col min="8703" max="8703" width="23.7109375" style="154" customWidth="1"/>
    <col min="8704" max="8704" width="1.7109375" style="154" customWidth="1"/>
    <col min="8705" max="8705" width="18.28515625" style="154" customWidth="1"/>
    <col min="8706" max="8706" width="10.85546875" style="154" customWidth="1"/>
    <col min="8707" max="8707" width="9.7109375" style="154" bestFit="1" customWidth="1"/>
    <col min="8708" max="8708" width="10.140625" style="154" customWidth="1"/>
    <col min="8709" max="8709" width="12.140625" style="154" customWidth="1"/>
    <col min="8710" max="8710" width="10.7109375" style="154" customWidth="1"/>
    <col min="8711" max="8711" width="9.7109375" style="154" bestFit="1" customWidth="1"/>
    <col min="8712" max="8712" width="10.140625" style="154" customWidth="1"/>
    <col min="8713" max="8713" width="10.7109375" style="154" customWidth="1"/>
    <col min="8714" max="8716" width="10.140625" style="154" customWidth="1"/>
    <col min="8717" max="8717" width="10.7109375" style="154" customWidth="1"/>
    <col min="8718" max="8718" width="2.28515625" style="154" customWidth="1"/>
    <col min="8719" max="8719" width="16.42578125" style="154" customWidth="1"/>
    <col min="8720" max="8720" width="13.140625" style="154" customWidth="1"/>
    <col min="8721" max="8721" width="9.140625" style="154"/>
    <col min="8722" max="8722" width="9.42578125" style="154" bestFit="1" customWidth="1"/>
    <col min="8723" max="8723" width="11.42578125" style="154" customWidth="1"/>
    <col min="8724" max="8724" width="3" style="154" customWidth="1"/>
    <col min="8725" max="8725" width="15.85546875" style="154" customWidth="1"/>
    <col min="8726" max="8726" width="9.140625" style="154"/>
    <col min="8727" max="8727" width="9.42578125" style="154" bestFit="1" customWidth="1"/>
    <col min="8728" max="8728" width="3.5703125" style="154" customWidth="1"/>
    <col min="8729" max="8729" width="16.7109375" style="154" customWidth="1"/>
    <col min="8730" max="8731" width="9.140625" style="154"/>
    <col min="8732" max="8732" width="11" style="154" customWidth="1"/>
    <col min="8733" max="8733" width="14.28515625" style="154" customWidth="1"/>
    <col min="8734" max="8734" width="9.28515625" style="154" customWidth="1"/>
    <col min="8735" max="8953" width="9.140625" style="154"/>
    <col min="8954" max="8954" width="1.85546875" style="154" customWidth="1"/>
    <col min="8955" max="8955" width="24.85546875" style="154" customWidth="1"/>
    <col min="8956" max="8956" width="19.85546875" style="154" customWidth="1"/>
    <col min="8957" max="8957" width="2.140625" style="154" customWidth="1"/>
    <col min="8958" max="8958" width="25.7109375" style="154" customWidth="1"/>
    <col min="8959" max="8959" width="23.7109375" style="154" customWidth="1"/>
    <col min="8960" max="8960" width="1.7109375" style="154" customWidth="1"/>
    <col min="8961" max="8961" width="18.28515625" style="154" customWidth="1"/>
    <col min="8962" max="8962" width="10.85546875" style="154" customWidth="1"/>
    <col min="8963" max="8963" width="9.7109375" style="154" bestFit="1" customWidth="1"/>
    <col min="8964" max="8964" width="10.140625" style="154" customWidth="1"/>
    <col min="8965" max="8965" width="12.140625" style="154" customWidth="1"/>
    <col min="8966" max="8966" width="10.7109375" style="154" customWidth="1"/>
    <col min="8967" max="8967" width="9.7109375" style="154" bestFit="1" customWidth="1"/>
    <col min="8968" max="8968" width="10.140625" style="154" customWidth="1"/>
    <col min="8969" max="8969" width="10.7109375" style="154" customWidth="1"/>
    <col min="8970" max="8972" width="10.140625" style="154" customWidth="1"/>
    <col min="8973" max="8973" width="10.7109375" style="154" customWidth="1"/>
    <col min="8974" max="8974" width="2.28515625" style="154" customWidth="1"/>
    <col min="8975" max="8975" width="16.42578125" style="154" customWidth="1"/>
    <col min="8976" max="8976" width="13.140625" style="154" customWidth="1"/>
    <col min="8977" max="8977" width="9.140625" style="154"/>
    <col min="8978" max="8978" width="9.42578125" style="154" bestFit="1" customWidth="1"/>
    <col min="8979" max="8979" width="11.42578125" style="154" customWidth="1"/>
    <col min="8980" max="8980" width="3" style="154" customWidth="1"/>
    <col min="8981" max="8981" width="15.85546875" style="154" customWidth="1"/>
    <col min="8982" max="8982" width="9.140625" style="154"/>
    <col min="8983" max="8983" width="9.42578125" style="154" bestFit="1" customWidth="1"/>
    <col min="8984" max="8984" width="3.5703125" style="154" customWidth="1"/>
    <col min="8985" max="8985" width="16.7109375" style="154" customWidth="1"/>
    <col min="8986" max="8987" width="9.140625" style="154"/>
    <col min="8988" max="8988" width="11" style="154" customWidth="1"/>
    <col min="8989" max="8989" width="14.28515625" style="154" customWidth="1"/>
    <col min="8990" max="8990" width="9.28515625" style="154" customWidth="1"/>
    <col min="8991" max="9209" width="9.140625" style="154"/>
    <col min="9210" max="9210" width="1.85546875" style="154" customWidth="1"/>
    <col min="9211" max="9211" width="24.85546875" style="154" customWidth="1"/>
    <col min="9212" max="9212" width="19.85546875" style="154" customWidth="1"/>
    <col min="9213" max="9213" width="2.140625" style="154" customWidth="1"/>
    <col min="9214" max="9214" width="25.7109375" style="154" customWidth="1"/>
    <col min="9215" max="9215" width="23.7109375" style="154" customWidth="1"/>
    <col min="9216" max="9216" width="1.7109375" style="154" customWidth="1"/>
    <col min="9217" max="9217" width="18.28515625" style="154" customWidth="1"/>
    <col min="9218" max="9218" width="10.85546875" style="154" customWidth="1"/>
    <col min="9219" max="9219" width="9.7109375" style="154" bestFit="1" customWidth="1"/>
    <col min="9220" max="9220" width="10.140625" style="154" customWidth="1"/>
    <col min="9221" max="9221" width="12.140625" style="154" customWidth="1"/>
    <col min="9222" max="9222" width="10.7109375" style="154" customWidth="1"/>
    <col min="9223" max="9223" width="9.7109375" style="154" bestFit="1" customWidth="1"/>
    <col min="9224" max="9224" width="10.140625" style="154" customWidth="1"/>
    <col min="9225" max="9225" width="10.7109375" style="154" customWidth="1"/>
    <col min="9226" max="9228" width="10.140625" style="154" customWidth="1"/>
    <col min="9229" max="9229" width="10.7109375" style="154" customWidth="1"/>
    <col min="9230" max="9230" width="2.28515625" style="154" customWidth="1"/>
    <col min="9231" max="9231" width="16.42578125" style="154" customWidth="1"/>
    <col min="9232" max="9232" width="13.140625" style="154" customWidth="1"/>
    <col min="9233" max="9233" width="9.140625" style="154"/>
    <col min="9234" max="9234" width="9.42578125" style="154" bestFit="1" customWidth="1"/>
    <col min="9235" max="9235" width="11.42578125" style="154" customWidth="1"/>
    <col min="9236" max="9236" width="3" style="154" customWidth="1"/>
    <col min="9237" max="9237" width="15.85546875" style="154" customWidth="1"/>
    <col min="9238" max="9238" width="9.140625" style="154"/>
    <col min="9239" max="9239" width="9.42578125" style="154" bestFit="1" customWidth="1"/>
    <col min="9240" max="9240" width="3.5703125" style="154" customWidth="1"/>
    <col min="9241" max="9241" width="16.7109375" style="154" customWidth="1"/>
    <col min="9242" max="9243" width="9.140625" style="154"/>
    <col min="9244" max="9244" width="11" style="154" customWidth="1"/>
    <col min="9245" max="9245" width="14.28515625" style="154" customWidth="1"/>
    <col min="9246" max="9246" width="9.28515625" style="154" customWidth="1"/>
    <col min="9247" max="9465" width="9.140625" style="154"/>
    <col min="9466" max="9466" width="1.85546875" style="154" customWidth="1"/>
    <col min="9467" max="9467" width="24.85546875" style="154" customWidth="1"/>
    <col min="9468" max="9468" width="19.85546875" style="154" customWidth="1"/>
    <col min="9469" max="9469" width="2.140625" style="154" customWidth="1"/>
    <col min="9470" max="9470" width="25.7109375" style="154" customWidth="1"/>
    <col min="9471" max="9471" width="23.7109375" style="154" customWidth="1"/>
    <col min="9472" max="9472" width="1.7109375" style="154" customWidth="1"/>
    <col min="9473" max="9473" width="18.28515625" style="154" customWidth="1"/>
    <col min="9474" max="9474" width="10.85546875" style="154" customWidth="1"/>
    <col min="9475" max="9475" width="9.7109375" style="154" bestFit="1" customWidth="1"/>
    <col min="9476" max="9476" width="10.140625" style="154" customWidth="1"/>
    <col min="9477" max="9477" width="12.140625" style="154" customWidth="1"/>
    <col min="9478" max="9478" width="10.7109375" style="154" customWidth="1"/>
    <col min="9479" max="9479" width="9.7109375" style="154" bestFit="1" customWidth="1"/>
    <col min="9480" max="9480" width="10.140625" style="154" customWidth="1"/>
    <col min="9481" max="9481" width="10.7109375" style="154" customWidth="1"/>
    <col min="9482" max="9484" width="10.140625" style="154" customWidth="1"/>
    <col min="9485" max="9485" width="10.7109375" style="154" customWidth="1"/>
    <col min="9486" max="9486" width="2.28515625" style="154" customWidth="1"/>
    <col min="9487" max="9487" width="16.42578125" style="154" customWidth="1"/>
    <col min="9488" max="9488" width="13.140625" style="154" customWidth="1"/>
    <col min="9489" max="9489" width="9.140625" style="154"/>
    <col min="9490" max="9490" width="9.42578125" style="154" bestFit="1" customWidth="1"/>
    <col min="9491" max="9491" width="11.42578125" style="154" customWidth="1"/>
    <col min="9492" max="9492" width="3" style="154" customWidth="1"/>
    <col min="9493" max="9493" width="15.85546875" style="154" customWidth="1"/>
    <col min="9494" max="9494" width="9.140625" style="154"/>
    <col min="9495" max="9495" width="9.42578125" style="154" bestFit="1" customWidth="1"/>
    <col min="9496" max="9496" width="3.5703125" style="154" customWidth="1"/>
    <col min="9497" max="9497" width="16.7109375" style="154" customWidth="1"/>
    <col min="9498" max="9499" width="9.140625" style="154"/>
    <col min="9500" max="9500" width="11" style="154" customWidth="1"/>
    <col min="9501" max="9501" width="14.28515625" style="154" customWidth="1"/>
    <col min="9502" max="9502" width="9.28515625" style="154" customWidth="1"/>
    <col min="9503" max="9721" width="9.140625" style="154"/>
    <col min="9722" max="9722" width="1.85546875" style="154" customWidth="1"/>
    <col min="9723" max="9723" width="24.85546875" style="154" customWidth="1"/>
    <col min="9724" max="9724" width="19.85546875" style="154" customWidth="1"/>
    <col min="9725" max="9725" width="2.140625" style="154" customWidth="1"/>
    <col min="9726" max="9726" width="25.7109375" style="154" customWidth="1"/>
    <col min="9727" max="9727" width="23.7109375" style="154" customWidth="1"/>
    <col min="9728" max="9728" width="1.7109375" style="154" customWidth="1"/>
    <col min="9729" max="9729" width="18.28515625" style="154" customWidth="1"/>
    <col min="9730" max="9730" width="10.85546875" style="154" customWidth="1"/>
    <col min="9731" max="9731" width="9.7109375" style="154" bestFit="1" customWidth="1"/>
    <col min="9732" max="9732" width="10.140625" style="154" customWidth="1"/>
    <col min="9733" max="9733" width="12.140625" style="154" customWidth="1"/>
    <col min="9734" max="9734" width="10.7109375" style="154" customWidth="1"/>
    <col min="9735" max="9735" width="9.7109375" style="154" bestFit="1" customWidth="1"/>
    <col min="9736" max="9736" width="10.140625" style="154" customWidth="1"/>
    <col min="9737" max="9737" width="10.7109375" style="154" customWidth="1"/>
    <col min="9738" max="9740" width="10.140625" style="154" customWidth="1"/>
    <col min="9741" max="9741" width="10.7109375" style="154" customWidth="1"/>
    <col min="9742" max="9742" width="2.28515625" style="154" customWidth="1"/>
    <col min="9743" max="9743" width="16.42578125" style="154" customWidth="1"/>
    <col min="9744" max="9744" width="13.140625" style="154" customWidth="1"/>
    <col min="9745" max="9745" width="9.140625" style="154"/>
    <col min="9746" max="9746" width="9.42578125" style="154" bestFit="1" customWidth="1"/>
    <col min="9747" max="9747" width="11.42578125" style="154" customWidth="1"/>
    <col min="9748" max="9748" width="3" style="154" customWidth="1"/>
    <col min="9749" max="9749" width="15.85546875" style="154" customWidth="1"/>
    <col min="9750" max="9750" width="9.140625" style="154"/>
    <col min="9751" max="9751" width="9.42578125" style="154" bestFit="1" customWidth="1"/>
    <col min="9752" max="9752" width="3.5703125" style="154" customWidth="1"/>
    <col min="9753" max="9753" width="16.7109375" style="154" customWidth="1"/>
    <col min="9754" max="9755" width="9.140625" style="154"/>
    <col min="9756" max="9756" width="11" style="154" customWidth="1"/>
    <col min="9757" max="9757" width="14.28515625" style="154" customWidth="1"/>
    <col min="9758" max="9758" width="9.28515625" style="154" customWidth="1"/>
    <col min="9759" max="9977" width="9.140625" style="154"/>
    <col min="9978" max="9978" width="1.85546875" style="154" customWidth="1"/>
    <col min="9979" max="9979" width="24.85546875" style="154" customWidth="1"/>
    <col min="9980" max="9980" width="19.85546875" style="154" customWidth="1"/>
    <col min="9981" max="9981" width="2.140625" style="154" customWidth="1"/>
    <col min="9982" max="9982" width="25.7109375" style="154" customWidth="1"/>
    <col min="9983" max="9983" width="23.7109375" style="154" customWidth="1"/>
    <col min="9984" max="9984" width="1.7109375" style="154" customWidth="1"/>
    <col min="9985" max="9985" width="18.28515625" style="154" customWidth="1"/>
    <col min="9986" max="9986" width="10.85546875" style="154" customWidth="1"/>
    <col min="9987" max="9987" width="9.7109375" style="154" bestFit="1" customWidth="1"/>
    <col min="9988" max="9988" width="10.140625" style="154" customWidth="1"/>
    <col min="9989" max="9989" width="12.140625" style="154" customWidth="1"/>
    <col min="9990" max="9990" width="10.7109375" style="154" customWidth="1"/>
    <col min="9991" max="9991" width="9.7109375" style="154" bestFit="1" customWidth="1"/>
    <col min="9992" max="9992" width="10.140625" style="154" customWidth="1"/>
    <col min="9993" max="9993" width="10.7109375" style="154" customWidth="1"/>
    <col min="9994" max="9996" width="10.140625" style="154" customWidth="1"/>
    <col min="9997" max="9997" width="10.7109375" style="154" customWidth="1"/>
    <col min="9998" max="9998" width="2.28515625" style="154" customWidth="1"/>
    <col min="9999" max="9999" width="16.42578125" style="154" customWidth="1"/>
    <col min="10000" max="10000" width="13.140625" style="154" customWidth="1"/>
    <col min="10001" max="10001" width="9.140625" style="154"/>
    <col min="10002" max="10002" width="9.42578125" style="154" bestFit="1" customWidth="1"/>
    <col min="10003" max="10003" width="11.42578125" style="154" customWidth="1"/>
    <col min="10004" max="10004" width="3" style="154" customWidth="1"/>
    <col min="10005" max="10005" width="15.85546875" style="154" customWidth="1"/>
    <col min="10006" max="10006" width="9.140625" style="154"/>
    <col min="10007" max="10007" width="9.42578125" style="154" bestFit="1" customWidth="1"/>
    <col min="10008" max="10008" width="3.5703125" style="154" customWidth="1"/>
    <col min="10009" max="10009" width="16.7109375" style="154" customWidth="1"/>
    <col min="10010" max="10011" width="9.140625" style="154"/>
    <col min="10012" max="10012" width="11" style="154" customWidth="1"/>
    <col min="10013" max="10013" width="14.28515625" style="154" customWidth="1"/>
    <col min="10014" max="10014" width="9.28515625" style="154" customWidth="1"/>
    <col min="10015" max="10233" width="9.140625" style="154"/>
    <col min="10234" max="10234" width="1.85546875" style="154" customWidth="1"/>
    <col min="10235" max="10235" width="24.85546875" style="154" customWidth="1"/>
    <col min="10236" max="10236" width="19.85546875" style="154" customWidth="1"/>
    <col min="10237" max="10237" width="2.140625" style="154" customWidth="1"/>
    <col min="10238" max="10238" width="25.7109375" style="154" customWidth="1"/>
    <col min="10239" max="10239" width="23.7109375" style="154" customWidth="1"/>
    <col min="10240" max="10240" width="1.7109375" style="154" customWidth="1"/>
    <col min="10241" max="10241" width="18.28515625" style="154" customWidth="1"/>
    <col min="10242" max="10242" width="10.85546875" style="154" customWidth="1"/>
    <col min="10243" max="10243" width="9.7109375" style="154" bestFit="1" customWidth="1"/>
    <col min="10244" max="10244" width="10.140625" style="154" customWidth="1"/>
    <col min="10245" max="10245" width="12.140625" style="154" customWidth="1"/>
    <col min="10246" max="10246" width="10.7109375" style="154" customWidth="1"/>
    <col min="10247" max="10247" width="9.7109375" style="154" bestFit="1" customWidth="1"/>
    <col min="10248" max="10248" width="10.140625" style="154" customWidth="1"/>
    <col min="10249" max="10249" width="10.7109375" style="154" customWidth="1"/>
    <col min="10250" max="10252" width="10.140625" style="154" customWidth="1"/>
    <col min="10253" max="10253" width="10.7109375" style="154" customWidth="1"/>
    <col min="10254" max="10254" width="2.28515625" style="154" customWidth="1"/>
    <col min="10255" max="10255" width="16.42578125" style="154" customWidth="1"/>
    <col min="10256" max="10256" width="13.140625" style="154" customWidth="1"/>
    <col min="10257" max="10257" width="9.140625" style="154"/>
    <col min="10258" max="10258" width="9.42578125" style="154" bestFit="1" customWidth="1"/>
    <col min="10259" max="10259" width="11.42578125" style="154" customWidth="1"/>
    <col min="10260" max="10260" width="3" style="154" customWidth="1"/>
    <col min="10261" max="10261" width="15.85546875" style="154" customWidth="1"/>
    <col min="10262" max="10262" width="9.140625" style="154"/>
    <col min="10263" max="10263" width="9.42578125" style="154" bestFit="1" customWidth="1"/>
    <col min="10264" max="10264" width="3.5703125" style="154" customWidth="1"/>
    <col min="10265" max="10265" width="16.7109375" style="154" customWidth="1"/>
    <col min="10266" max="10267" width="9.140625" style="154"/>
    <col min="10268" max="10268" width="11" style="154" customWidth="1"/>
    <col min="10269" max="10269" width="14.28515625" style="154" customWidth="1"/>
    <col min="10270" max="10270" width="9.28515625" style="154" customWidth="1"/>
    <col min="10271" max="10489" width="9.140625" style="154"/>
    <col min="10490" max="10490" width="1.85546875" style="154" customWidth="1"/>
    <col min="10491" max="10491" width="24.85546875" style="154" customWidth="1"/>
    <col min="10492" max="10492" width="19.85546875" style="154" customWidth="1"/>
    <col min="10493" max="10493" width="2.140625" style="154" customWidth="1"/>
    <col min="10494" max="10494" width="25.7109375" style="154" customWidth="1"/>
    <col min="10495" max="10495" width="23.7109375" style="154" customWidth="1"/>
    <col min="10496" max="10496" width="1.7109375" style="154" customWidth="1"/>
    <col min="10497" max="10497" width="18.28515625" style="154" customWidth="1"/>
    <col min="10498" max="10498" width="10.85546875" style="154" customWidth="1"/>
    <col min="10499" max="10499" width="9.7109375" style="154" bestFit="1" customWidth="1"/>
    <col min="10500" max="10500" width="10.140625" style="154" customWidth="1"/>
    <col min="10501" max="10501" width="12.140625" style="154" customWidth="1"/>
    <col min="10502" max="10502" width="10.7109375" style="154" customWidth="1"/>
    <col min="10503" max="10503" width="9.7109375" style="154" bestFit="1" customWidth="1"/>
    <col min="10504" max="10504" width="10.140625" style="154" customWidth="1"/>
    <col min="10505" max="10505" width="10.7109375" style="154" customWidth="1"/>
    <col min="10506" max="10508" width="10.140625" style="154" customWidth="1"/>
    <col min="10509" max="10509" width="10.7109375" style="154" customWidth="1"/>
    <col min="10510" max="10510" width="2.28515625" style="154" customWidth="1"/>
    <col min="10511" max="10511" width="16.42578125" style="154" customWidth="1"/>
    <col min="10512" max="10512" width="13.140625" style="154" customWidth="1"/>
    <col min="10513" max="10513" width="9.140625" style="154"/>
    <col min="10514" max="10514" width="9.42578125" style="154" bestFit="1" customWidth="1"/>
    <col min="10515" max="10515" width="11.42578125" style="154" customWidth="1"/>
    <col min="10516" max="10516" width="3" style="154" customWidth="1"/>
    <col min="10517" max="10517" width="15.85546875" style="154" customWidth="1"/>
    <col min="10518" max="10518" width="9.140625" style="154"/>
    <col min="10519" max="10519" width="9.42578125" style="154" bestFit="1" customWidth="1"/>
    <col min="10520" max="10520" width="3.5703125" style="154" customWidth="1"/>
    <col min="10521" max="10521" width="16.7109375" style="154" customWidth="1"/>
    <col min="10522" max="10523" width="9.140625" style="154"/>
    <col min="10524" max="10524" width="11" style="154" customWidth="1"/>
    <col min="10525" max="10525" width="14.28515625" style="154" customWidth="1"/>
    <col min="10526" max="10526" width="9.28515625" style="154" customWidth="1"/>
    <col min="10527" max="10745" width="9.140625" style="154"/>
    <col min="10746" max="10746" width="1.85546875" style="154" customWidth="1"/>
    <col min="10747" max="10747" width="24.85546875" style="154" customWidth="1"/>
    <col min="10748" max="10748" width="19.85546875" style="154" customWidth="1"/>
    <col min="10749" max="10749" width="2.140625" style="154" customWidth="1"/>
    <col min="10750" max="10750" width="25.7109375" style="154" customWidth="1"/>
    <col min="10751" max="10751" width="23.7109375" style="154" customWidth="1"/>
    <col min="10752" max="10752" width="1.7109375" style="154" customWidth="1"/>
    <col min="10753" max="10753" width="18.28515625" style="154" customWidth="1"/>
    <col min="10754" max="10754" width="10.85546875" style="154" customWidth="1"/>
    <col min="10755" max="10755" width="9.7109375" style="154" bestFit="1" customWidth="1"/>
    <col min="10756" max="10756" width="10.140625" style="154" customWidth="1"/>
    <col min="10757" max="10757" width="12.140625" style="154" customWidth="1"/>
    <col min="10758" max="10758" width="10.7109375" style="154" customWidth="1"/>
    <col min="10759" max="10759" width="9.7109375" style="154" bestFit="1" customWidth="1"/>
    <col min="10760" max="10760" width="10.140625" style="154" customWidth="1"/>
    <col min="10761" max="10761" width="10.7109375" style="154" customWidth="1"/>
    <col min="10762" max="10764" width="10.140625" style="154" customWidth="1"/>
    <col min="10765" max="10765" width="10.7109375" style="154" customWidth="1"/>
    <col min="10766" max="10766" width="2.28515625" style="154" customWidth="1"/>
    <col min="10767" max="10767" width="16.42578125" style="154" customWidth="1"/>
    <col min="10768" max="10768" width="13.140625" style="154" customWidth="1"/>
    <col min="10769" max="10769" width="9.140625" style="154"/>
    <col min="10770" max="10770" width="9.42578125" style="154" bestFit="1" customWidth="1"/>
    <col min="10771" max="10771" width="11.42578125" style="154" customWidth="1"/>
    <col min="10772" max="10772" width="3" style="154" customWidth="1"/>
    <col min="10773" max="10773" width="15.85546875" style="154" customWidth="1"/>
    <col min="10774" max="10774" width="9.140625" style="154"/>
    <col min="10775" max="10775" width="9.42578125" style="154" bestFit="1" customWidth="1"/>
    <col min="10776" max="10776" width="3.5703125" style="154" customWidth="1"/>
    <col min="10777" max="10777" width="16.7109375" style="154" customWidth="1"/>
    <col min="10778" max="10779" width="9.140625" style="154"/>
    <col min="10780" max="10780" width="11" style="154" customWidth="1"/>
    <col min="10781" max="10781" width="14.28515625" style="154" customWidth="1"/>
    <col min="10782" max="10782" width="9.28515625" style="154" customWidth="1"/>
    <col min="10783" max="11001" width="9.140625" style="154"/>
    <col min="11002" max="11002" width="1.85546875" style="154" customWidth="1"/>
    <col min="11003" max="11003" width="24.85546875" style="154" customWidth="1"/>
    <col min="11004" max="11004" width="19.85546875" style="154" customWidth="1"/>
    <col min="11005" max="11005" width="2.140625" style="154" customWidth="1"/>
    <col min="11006" max="11006" width="25.7109375" style="154" customWidth="1"/>
    <col min="11007" max="11007" width="23.7109375" style="154" customWidth="1"/>
    <col min="11008" max="11008" width="1.7109375" style="154" customWidth="1"/>
    <col min="11009" max="11009" width="18.28515625" style="154" customWidth="1"/>
    <col min="11010" max="11010" width="10.85546875" style="154" customWidth="1"/>
    <col min="11011" max="11011" width="9.7109375" style="154" bestFit="1" customWidth="1"/>
    <col min="11012" max="11012" width="10.140625" style="154" customWidth="1"/>
    <col min="11013" max="11013" width="12.140625" style="154" customWidth="1"/>
    <col min="11014" max="11014" width="10.7109375" style="154" customWidth="1"/>
    <col min="11015" max="11015" width="9.7109375" style="154" bestFit="1" customWidth="1"/>
    <col min="11016" max="11016" width="10.140625" style="154" customWidth="1"/>
    <col min="11017" max="11017" width="10.7109375" style="154" customWidth="1"/>
    <col min="11018" max="11020" width="10.140625" style="154" customWidth="1"/>
    <col min="11021" max="11021" width="10.7109375" style="154" customWidth="1"/>
    <col min="11022" max="11022" width="2.28515625" style="154" customWidth="1"/>
    <col min="11023" max="11023" width="16.42578125" style="154" customWidth="1"/>
    <col min="11024" max="11024" width="13.140625" style="154" customWidth="1"/>
    <col min="11025" max="11025" width="9.140625" style="154"/>
    <col min="11026" max="11026" width="9.42578125" style="154" bestFit="1" customWidth="1"/>
    <col min="11027" max="11027" width="11.42578125" style="154" customWidth="1"/>
    <col min="11028" max="11028" width="3" style="154" customWidth="1"/>
    <col min="11029" max="11029" width="15.85546875" style="154" customWidth="1"/>
    <col min="11030" max="11030" width="9.140625" style="154"/>
    <col min="11031" max="11031" width="9.42578125" style="154" bestFit="1" customWidth="1"/>
    <col min="11032" max="11032" width="3.5703125" style="154" customWidth="1"/>
    <col min="11033" max="11033" width="16.7109375" style="154" customWidth="1"/>
    <col min="11034" max="11035" width="9.140625" style="154"/>
    <col min="11036" max="11036" width="11" style="154" customWidth="1"/>
    <col min="11037" max="11037" width="14.28515625" style="154" customWidth="1"/>
    <col min="11038" max="11038" width="9.28515625" style="154" customWidth="1"/>
    <col min="11039" max="11257" width="9.140625" style="154"/>
    <col min="11258" max="11258" width="1.85546875" style="154" customWidth="1"/>
    <col min="11259" max="11259" width="24.85546875" style="154" customWidth="1"/>
    <col min="11260" max="11260" width="19.85546875" style="154" customWidth="1"/>
    <col min="11261" max="11261" width="2.140625" style="154" customWidth="1"/>
    <col min="11262" max="11262" width="25.7109375" style="154" customWidth="1"/>
    <col min="11263" max="11263" width="23.7109375" style="154" customWidth="1"/>
    <col min="11264" max="11264" width="1.7109375" style="154" customWidth="1"/>
    <col min="11265" max="11265" width="18.28515625" style="154" customWidth="1"/>
    <col min="11266" max="11266" width="10.85546875" style="154" customWidth="1"/>
    <col min="11267" max="11267" width="9.7109375" style="154" bestFit="1" customWidth="1"/>
    <col min="11268" max="11268" width="10.140625" style="154" customWidth="1"/>
    <col min="11269" max="11269" width="12.140625" style="154" customWidth="1"/>
    <col min="11270" max="11270" width="10.7109375" style="154" customWidth="1"/>
    <col min="11271" max="11271" width="9.7109375" style="154" bestFit="1" customWidth="1"/>
    <col min="11272" max="11272" width="10.140625" style="154" customWidth="1"/>
    <col min="11273" max="11273" width="10.7109375" style="154" customWidth="1"/>
    <col min="11274" max="11276" width="10.140625" style="154" customWidth="1"/>
    <col min="11277" max="11277" width="10.7109375" style="154" customWidth="1"/>
    <col min="11278" max="11278" width="2.28515625" style="154" customWidth="1"/>
    <col min="11279" max="11279" width="16.42578125" style="154" customWidth="1"/>
    <col min="11280" max="11280" width="13.140625" style="154" customWidth="1"/>
    <col min="11281" max="11281" width="9.140625" style="154"/>
    <col min="11282" max="11282" width="9.42578125" style="154" bestFit="1" customWidth="1"/>
    <col min="11283" max="11283" width="11.42578125" style="154" customWidth="1"/>
    <col min="11284" max="11284" width="3" style="154" customWidth="1"/>
    <col min="11285" max="11285" width="15.85546875" style="154" customWidth="1"/>
    <col min="11286" max="11286" width="9.140625" style="154"/>
    <col min="11287" max="11287" width="9.42578125" style="154" bestFit="1" customWidth="1"/>
    <col min="11288" max="11288" width="3.5703125" style="154" customWidth="1"/>
    <col min="11289" max="11289" width="16.7109375" style="154" customWidth="1"/>
    <col min="11290" max="11291" width="9.140625" style="154"/>
    <col min="11292" max="11292" width="11" style="154" customWidth="1"/>
    <col min="11293" max="11293" width="14.28515625" style="154" customWidth="1"/>
    <col min="11294" max="11294" width="9.28515625" style="154" customWidth="1"/>
    <col min="11295" max="11513" width="9.140625" style="154"/>
    <col min="11514" max="11514" width="1.85546875" style="154" customWidth="1"/>
    <col min="11515" max="11515" width="24.85546875" style="154" customWidth="1"/>
    <col min="11516" max="11516" width="19.85546875" style="154" customWidth="1"/>
    <col min="11517" max="11517" width="2.140625" style="154" customWidth="1"/>
    <col min="11518" max="11518" width="25.7109375" style="154" customWidth="1"/>
    <col min="11519" max="11519" width="23.7109375" style="154" customWidth="1"/>
    <col min="11520" max="11520" width="1.7109375" style="154" customWidth="1"/>
    <col min="11521" max="11521" width="18.28515625" style="154" customWidth="1"/>
    <col min="11522" max="11522" width="10.85546875" style="154" customWidth="1"/>
    <col min="11523" max="11523" width="9.7109375" style="154" bestFit="1" customWidth="1"/>
    <col min="11524" max="11524" width="10.140625" style="154" customWidth="1"/>
    <col min="11525" max="11525" width="12.140625" style="154" customWidth="1"/>
    <col min="11526" max="11526" width="10.7109375" style="154" customWidth="1"/>
    <col min="11527" max="11527" width="9.7109375" style="154" bestFit="1" customWidth="1"/>
    <col min="11528" max="11528" width="10.140625" style="154" customWidth="1"/>
    <col min="11529" max="11529" width="10.7109375" style="154" customWidth="1"/>
    <col min="11530" max="11532" width="10.140625" style="154" customWidth="1"/>
    <col min="11533" max="11533" width="10.7109375" style="154" customWidth="1"/>
    <col min="11534" max="11534" width="2.28515625" style="154" customWidth="1"/>
    <col min="11535" max="11535" width="16.42578125" style="154" customWidth="1"/>
    <col min="11536" max="11536" width="13.140625" style="154" customWidth="1"/>
    <col min="11537" max="11537" width="9.140625" style="154"/>
    <col min="11538" max="11538" width="9.42578125" style="154" bestFit="1" customWidth="1"/>
    <col min="11539" max="11539" width="11.42578125" style="154" customWidth="1"/>
    <col min="11540" max="11540" width="3" style="154" customWidth="1"/>
    <col min="11541" max="11541" width="15.85546875" style="154" customWidth="1"/>
    <col min="11542" max="11542" width="9.140625" style="154"/>
    <col min="11543" max="11543" width="9.42578125" style="154" bestFit="1" customWidth="1"/>
    <col min="11544" max="11544" width="3.5703125" style="154" customWidth="1"/>
    <col min="11545" max="11545" width="16.7109375" style="154" customWidth="1"/>
    <col min="11546" max="11547" width="9.140625" style="154"/>
    <col min="11548" max="11548" width="11" style="154" customWidth="1"/>
    <col min="11549" max="11549" width="14.28515625" style="154" customWidth="1"/>
    <col min="11550" max="11550" width="9.28515625" style="154" customWidth="1"/>
    <col min="11551" max="11769" width="9.140625" style="154"/>
    <col min="11770" max="11770" width="1.85546875" style="154" customWidth="1"/>
    <col min="11771" max="11771" width="24.85546875" style="154" customWidth="1"/>
    <col min="11772" max="11772" width="19.85546875" style="154" customWidth="1"/>
    <col min="11773" max="11773" width="2.140625" style="154" customWidth="1"/>
    <col min="11774" max="11774" width="25.7109375" style="154" customWidth="1"/>
    <col min="11775" max="11775" width="23.7109375" style="154" customWidth="1"/>
    <col min="11776" max="11776" width="1.7109375" style="154" customWidth="1"/>
    <col min="11777" max="11777" width="18.28515625" style="154" customWidth="1"/>
    <col min="11778" max="11778" width="10.85546875" style="154" customWidth="1"/>
    <col min="11779" max="11779" width="9.7109375" style="154" bestFit="1" customWidth="1"/>
    <col min="11780" max="11780" width="10.140625" style="154" customWidth="1"/>
    <col min="11781" max="11781" width="12.140625" style="154" customWidth="1"/>
    <col min="11782" max="11782" width="10.7109375" style="154" customWidth="1"/>
    <col min="11783" max="11783" width="9.7109375" style="154" bestFit="1" customWidth="1"/>
    <col min="11784" max="11784" width="10.140625" style="154" customWidth="1"/>
    <col min="11785" max="11785" width="10.7109375" style="154" customWidth="1"/>
    <col min="11786" max="11788" width="10.140625" style="154" customWidth="1"/>
    <col min="11789" max="11789" width="10.7109375" style="154" customWidth="1"/>
    <col min="11790" max="11790" width="2.28515625" style="154" customWidth="1"/>
    <col min="11791" max="11791" width="16.42578125" style="154" customWidth="1"/>
    <col min="11792" max="11792" width="13.140625" style="154" customWidth="1"/>
    <col min="11793" max="11793" width="9.140625" style="154"/>
    <col min="11794" max="11794" width="9.42578125" style="154" bestFit="1" customWidth="1"/>
    <col min="11795" max="11795" width="11.42578125" style="154" customWidth="1"/>
    <col min="11796" max="11796" width="3" style="154" customWidth="1"/>
    <col min="11797" max="11797" width="15.85546875" style="154" customWidth="1"/>
    <col min="11798" max="11798" width="9.140625" style="154"/>
    <col min="11799" max="11799" width="9.42578125" style="154" bestFit="1" customWidth="1"/>
    <col min="11800" max="11800" width="3.5703125" style="154" customWidth="1"/>
    <col min="11801" max="11801" width="16.7109375" style="154" customWidth="1"/>
    <col min="11802" max="11803" width="9.140625" style="154"/>
    <col min="11804" max="11804" width="11" style="154" customWidth="1"/>
    <col min="11805" max="11805" width="14.28515625" style="154" customWidth="1"/>
    <col min="11806" max="11806" width="9.28515625" style="154" customWidth="1"/>
    <col min="11807" max="12025" width="9.140625" style="154"/>
    <col min="12026" max="12026" width="1.85546875" style="154" customWidth="1"/>
    <col min="12027" max="12027" width="24.85546875" style="154" customWidth="1"/>
    <col min="12028" max="12028" width="19.85546875" style="154" customWidth="1"/>
    <col min="12029" max="12029" width="2.140625" style="154" customWidth="1"/>
    <col min="12030" max="12030" width="25.7109375" style="154" customWidth="1"/>
    <col min="12031" max="12031" width="23.7109375" style="154" customWidth="1"/>
    <col min="12032" max="12032" width="1.7109375" style="154" customWidth="1"/>
    <col min="12033" max="12033" width="18.28515625" style="154" customWidth="1"/>
    <col min="12034" max="12034" width="10.85546875" style="154" customWidth="1"/>
    <col min="12035" max="12035" width="9.7109375" style="154" bestFit="1" customWidth="1"/>
    <col min="12036" max="12036" width="10.140625" style="154" customWidth="1"/>
    <col min="12037" max="12037" width="12.140625" style="154" customWidth="1"/>
    <col min="12038" max="12038" width="10.7109375" style="154" customWidth="1"/>
    <col min="12039" max="12039" width="9.7109375" style="154" bestFit="1" customWidth="1"/>
    <col min="12040" max="12040" width="10.140625" style="154" customWidth="1"/>
    <col min="12041" max="12041" width="10.7109375" style="154" customWidth="1"/>
    <col min="12042" max="12044" width="10.140625" style="154" customWidth="1"/>
    <col min="12045" max="12045" width="10.7109375" style="154" customWidth="1"/>
    <col min="12046" max="12046" width="2.28515625" style="154" customWidth="1"/>
    <col min="12047" max="12047" width="16.42578125" style="154" customWidth="1"/>
    <col min="12048" max="12048" width="13.140625" style="154" customWidth="1"/>
    <col min="12049" max="12049" width="9.140625" style="154"/>
    <col min="12050" max="12050" width="9.42578125" style="154" bestFit="1" customWidth="1"/>
    <col min="12051" max="12051" width="11.42578125" style="154" customWidth="1"/>
    <col min="12052" max="12052" width="3" style="154" customWidth="1"/>
    <col min="12053" max="12053" width="15.85546875" style="154" customWidth="1"/>
    <col min="12054" max="12054" width="9.140625" style="154"/>
    <col min="12055" max="12055" width="9.42578125" style="154" bestFit="1" customWidth="1"/>
    <col min="12056" max="12056" width="3.5703125" style="154" customWidth="1"/>
    <col min="12057" max="12057" width="16.7109375" style="154" customWidth="1"/>
    <col min="12058" max="12059" width="9.140625" style="154"/>
    <col min="12060" max="12060" width="11" style="154" customWidth="1"/>
    <col min="12061" max="12061" width="14.28515625" style="154" customWidth="1"/>
    <col min="12062" max="12062" width="9.28515625" style="154" customWidth="1"/>
    <col min="12063" max="12281" width="9.140625" style="154"/>
    <col min="12282" max="12282" width="1.85546875" style="154" customWidth="1"/>
    <col min="12283" max="12283" width="24.85546875" style="154" customWidth="1"/>
    <col min="12284" max="12284" width="19.85546875" style="154" customWidth="1"/>
    <col min="12285" max="12285" width="2.140625" style="154" customWidth="1"/>
    <col min="12286" max="12286" width="25.7109375" style="154" customWidth="1"/>
    <col min="12287" max="12287" width="23.7109375" style="154" customWidth="1"/>
    <col min="12288" max="12288" width="1.7109375" style="154" customWidth="1"/>
    <col min="12289" max="12289" width="18.28515625" style="154" customWidth="1"/>
    <col min="12290" max="12290" width="10.85546875" style="154" customWidth="1"/>
    <col min="12291" max="12291" width="9.7109375" style="154" bestFit="1" customWidth="1"/>
    <col min="12292" max="12292" width="10.140625" style="154" customWidth="1"/>
    <col min="12293" max="12293" width="12.140625" style="154" customWidth="1"/>
    <col min="12294" max="12294" width="10.7109375" style="154" customWidth="1"/>
    <col min="12295" max="12295" width="9.7109375" style="154" bestFit="1" customWidth="1"/>
    <col min="12296" max="12296" width="10.140625" style="154" customWidth="1"/>
    <col min="12297" max="12297" width="10.7109375" style="154" customWidth="1"/>
    <col min="12298" max="12300" width="10.140625" style="154" customWidth="1"/>
    <col min="12301" max="12301" width="10.7109375" style="154" customWidth="1"/>
    <col min="12302" max="12302" width="2.28515625" style="154" customWidth="1"/>
    <col min="12303" max="12303" width="16.42578125" style="154" customWidth="1"/>
    <col min="12304" max="12304" width="13.140625" style="154" customWidth="1"/>
    <col min="12305" max="12305" width="9.140625" style="154"/>
    <col min="12306" max="12306" width="9.42578125" style="154" bestFit="1" customWidth="1"/>
    <col min="12307" max="12307" width="11.42578125" style="154" customWidth="1"/>
    <col min="12308" max="12308" width="3" style="154" customWidth="1"/>
    <col min="12309" max="12309" width="15.85546875" style="154" customWidth="1"/>
    <col min="12310" max="12310" width="9.140625" style="154"/>
    <col min="12311" max="12311" width="9.42578125" style="154" bestFit="1" customWidth="1"/>
    <col min="12312" max="12312" width="3.5703125" style="154" customWidth="1"/>
    <col min="12313" max="12313" width="16.7109375" style="154" customWidth="1"/>
    <col min="12314" max="12315" width="9.140625" style="154"/>
    <col min="12316" max="12316" width="11" style="154" customWidth="1"/>
    <col min="12317" max="12317" width="14.28515625" style="154" customWidth="1"/>
    <col min="12318" max="12318" width="9.28515625" style="154" customWidth="1"/>
    <col min="12319" max="12537" width="9.140625" style="154"/>
    <col min="12538" max="12538" width="1.85546875" style="154" customWidth="1"/>
    <col min="12539" max="12539" width="24.85546875" style="154" customWidth="1"/>
    <col min="12540" max="12540" width="19.85546875" style="154" customWidth="1"/>
    <col min="12541" max="12541" width="2.140625" style="154" customWidth="1"/>
    <col min="12542" max="12542" width="25.7109375" style="154" customWidth="1"/>
    <col min="12543" max="12543" width="23.7109375" style="154" customWidth="1"/>
    <col min="12544" max="12544" width="1.7109375" style="154" customWidth="1"/>
    <col min="12545" max="12545" width="18.28515625" style="154" customWidth="1"/>
    <col min="12546" max="12546" width="10.85546875" style="154" customWidth="1"/>
    <col min="12547" max="12547" width="9.7109375" style="154" bestFit="1" customWidth="1"/>
    <col min="12548" max="12548" width="10.140625" style="154" customWidth="1"/>
    <col min="12549" max="12549" width="12.140625" style="154" customWidth="1"/>
    <col min="12550" max="12550" width="10.7109375" style="154" customWidth="1"/>
    <col min="12551" max="12551" width="9.7109375" style="154" bestFit="1" customWidth="1"/>
    <col min="12552" max="12552" width="10.140625" style="154" customWidth="1"/>
    <col min="12553" max="12553" width="10.7109375" style="154" customWidth="1"/>
    <col min="12554" max="12556" width="10.140625" style="154" customWidth="1"/>
    <col min="12557" max="12557" width="10.7109375" style="154" customWidth="1"/>
    <col min="12558" max="12558" width="2.28515625" style="154" customWidth="1"/>
    <col min="12559" max="12559" width="16.42578125" style="154" customWidth="1"/>
    <col min="12560" max="12560" width="13.140625" style="154" customWidth="1"/>
    <col min="12561" max="12561" width="9.140625" style="154"/>
    <col min="12562" max="12562" width="9.42578125" style="154" bestFit="1" customWidth="1"/>
    <col min="12563" max="12563" width="11.42578125" style="154" customWidth="1"/>
    <col min="12564" max="12564" width="3" style="154" customWidth="1"/>
    <col min="12565" max="12565" width="15.85546875" style="154" customWidth="1"/>
    <col min="12566" max="12566" width="9.140625" style="154"/>
    <col min="12567" max="12567" width="9.42578125" style="154" bestFit="1" customWidth="1"/>
    <col min="12568" max="12568" width="3.5703125" style="154" customWidth="1"/>
    <col min="12569" max="12569" width="16.7109375" style="154" customWidth="1"/>
    <col min="12570" max="12571" width="9.140625" style="154"/>
    <col min="12572" max="12572" width="11" style="154" customWidth="1"/>
    <col min="12573" max="12573" width="14.28515625" style="154" customWidth="1"/>
    <col min="12574" max="12574" width="9.28515625" style="154" customWidth="1"/>
    <col min="12575" max="12793" width="9.140625" style="154"/>
    <col min="12794" max="12794" width="1.85546875" style="154" customWidth="1"/>
    <col min="12795" max="12795" width="24.85546875" style="154" customWidth="1"/>
    <col min="12796" max="12796" width="19.85546875" style="154" customWidth="1"/>
    <col min="12797" max="12797" width="2.140625" style="154" customWidth="1"/>
    <col min="12798" max="12798" width="25.7109375" style="154" customWidth="1"/>
    <col min="12799" max="12799" width="23.7109375" style="154" customWidth="1"/>
    <col min="12800" max="12800" width="1.7109375" style="154" customWidth="1"/>
    <col min="12801" max="12801" width="18.28515625" style="154" customWidth="1"/>
    <col min="12802" max="12802" width="10.85546875" style="154" customWidth="1"/>
    <col min="12803" max="12803" width="9.7109375" style="154" bestFit="1" customWidth="1"/>
    <col min="12804" max="12804" width="10.140625" style="154" customWidth="1"/>
    <col min="12805" max="12805" width="12.140625" style="154" customWidth="1"/>
    <col min="12806" max="12806" width="10.7109375" style="154" customWidth="1"/>
    <col min="12807" max="12807" width="9.7109375" style="154" bestFit="1" customWidth="1"/>
    <col min="12808" max="12808" width="10.140625" style="154" customWidth="1"/>
    <col min="12809" max="12809" width="10.7109375" style="154" customWidth="1"/>
    <col min="12810" max="12812" width="10.140625" style="154" customWidth="1"/>
    <col min="12813" max="12813" width="10.7109375" style="154" customWidth="1"/>
    <col min="12814" max="12814" width="2.28515625" style="154" customWidth="1"/>
    <col min="12815" max="12815" width="16.42578125" style="154" customWidth="1"/>
    <col min="12816" max="12816" width="13.140625" style="154" customWidth="1"/>
    <col min="12817" max="12817" width="9.140625" style="154"/>
    <col min="12818" max="12818" width="9.42578125" style="154" bestFit="1" customWidth="1"/>
    <col min="12819" max="12819" width="11.42578125" style="154" customWidth="1"/>
    <col min="12820" max="12820" width="3" style="154" customWidth="1"/>
    <col min="12821" max="12821" width="15.85546875" style="154" customWidth="1"/>
    <col min="12822" max="12822" width="9.140625" style="154"/>
    <col min="12823" max="12823" width="9.42578125" style="154" bestFit="1" customWidth="1"/>
    <col min="12824" max="12824" width="3.5703125" style="154" customWidth="1"/>
    <col min="12825" max="12825" width="16.7109375" style="154" customWidth="1"/>
    <col min="12826" max="12827" width="9.140625" style="154"/>
    <col min="12828" max="12828" width="11" style="154" customWidth="1"/>
    <col min="12829" max="12829" width="14.28515625" style="154" customWidth="1"/>
    <col min="12830" max="12830" width="9.28515625" style="154" customWidth="1"/>
    <col min="12831" max="13049" width="9.140625" style="154"/>
    <col min="13050" max="13050" width="1.85546875" style="154" customWidth="1"/>
    <col min="13051" max="13051" width="24.85546875" style="154" customWidth="1"/>
    <col min="13052" max="13052" width="19.85546875" style="154" customWidth="1"/>
    <col min="13053" max="13053" width="2.140625" style="154" customWidth="1"/>
    <col min="13054" max="13054" width="25.7109375" style="154" customWidth="1"/>
    <col min="13055" max="13055" width="23.7109375" style="154" customWidth="1"/>
    <col min="13056" max="13056" width="1.7109375" style="154" customWidth="1"/>
    <col min="13057" max="13057" width="18.28515625" style="154" customWidth="1"/>
    <col min="13058" max="13058" width="10.85546875" style="154" customWidth="1"/>
    <col min="13059" max="13059" width="9.7109375" style="154" bestFit="1" customWidth="1"/>
    <col min="13060" max="13060" width="10.140625" style="154" customWidth="1"/>
    <col min="13061" max="13061" width="12.140625" style="154" customWidth="1"/>
    <col min="13062" max="13062" width="10.7109375" style="154" customWidth="1"/>
    <col min="13063" max="13063" width="9.7109375" style="154" bestFit="1" customWidth="1"/>
    <col min="13064" max="13064" width="10.140625" style="154" customWidth="1"/>
    <col min="13065" max="13065" width="10.7109375" style="154" customWidth="1"/>
    <col min="13066" max="13068" width="10.140625" style="154" customWidth="1"/>
    <col min="13069" max="13069" width="10.7109375" style="154" customWidth="1"/>
    <col min="13070" max="13070" width="2.28515625" style="154" customWidth="1"/>
    <col min="13071" max="13071" width="16.42578125" style="154" customWidth="1"/>
    <col min="13072" max="13072" width="13.140625" style="154" customWidth="1"/>
    <col min="13073" max="13073" width="9.140625" style="154"/>
    <col min="13074" max="13074" width="9.42578125" style="154" bestFit="1" customWidth="1"/>
    <col min="13075" max="13075" width="11.42578125" style="154" customWidth="1"/>
    <col min="13076" max="13076" width="3" style="154" customWidth="1"/>
    <col min="13077" max="13077" width="15.85546875" style="154" customWidth="1"/>
    <col min="13078" max="13078" width="9.140625" style="154"/>
    <col min="13079" max="13079" width="9.42578125" style="154" bestFit="1" customWidth="1"/>
    <col min="13080" max="13080" width="3.5703125" style="154" customWidth="1"/>
    <col min="13081" max="13081" width="16.7109375" style="154" customWidth="1"/>
    <col min="13082" max="13083" width="9.140625" style="154"/>
    <col min="13084" max="13084" width="11" style="154" customWidth="1"/>
    <col min="13085" max="13085" width="14.28515625" style="154" customWidth="1"/>
    <col min="13086" max="13086" width="9.28515625" style="154" customWidth="1"/>
    <col min="13087" max="13305" width="9.140625" style="154"/>
    <col min="13306" max="13306" width="1.85546875" style="154" customWidth="1"/>
    <col min="13307" max="13307" width="24.85546875" style="154" customWidth="1"/>
    <col min="13308" max="13308" width="19.85546875" style="154" customWidth="1"/>
    <col min="13309" max="13309" width="2.140625" style="154" customWidth="1"/>
    <col min="13310" max="13310" width="25.7109375" style="154" customWidth="1"/>
    <col min="13311" max="13311" width="23.7109375" style="154" customWidth="1"/>
    <col min="13312" max="13312" width="1.7109375" style="154" customWidth="1"/>
    <col min="13313" max="13313" width="18.28515625" style="154" customWidth="1"/>
    <col min="13314" max="13314" width="10.85546875" style="154" customWidth="1"/>
    <col min="13315" max="13315" width="9.7109375" style="154" bestFit="1" customWidth="1"/>
    <col min="13316" max="13316" width="10.140625" style="154" customWidth="1"/>
    <col min="13317" max="13317" width="12.140625" style="154" customWidth="1"/>
    <col min="13318" max="13318" width="10.7109375" style="154" customWidth="1"/>
    <col min="13319" max="13319" width="9.7109375" style="154" bestFit="1" customWidth="1"/>
    <col min="13320" max="13320" width="10.140625" style="154" customWidth="1"/>
    <col min="13321" max="13321" width="10.7109375" style="154" customWidth="1"/>
    <col min="13322" max="13324" width="10.140625" style="154" customWidth="1"/>
    <col min="13325" max="13325" width="10.7109375" style="154" customWidth="1"/>
    <col min="13326" max="13326" width="2.28515625" style="154" customWidth="1"/>
    <col min="13327" max="13327" width="16.42578125" style="154" customWidth="1"/>
    <col min="13328" max="13328" width="13.140625" style="154" customWidth="1"/>
    <col min="13329" max="13329" width="9.140625" style="154"/>
    <col min="13330" max="13330" width="9.42578125" style="154" bestFit="1" customWidth="1"/>
    <col min="13331" max="13331" width="11.42578125" style="154" customWidth="1"/>
    <col min="13332" max="13332" width="3" style="154" customWidth="1"/>
    <col min="13333" max="13333" width="15.85546875" style="154" customWidth="1"/>
    <col min="13334" max="13334" width="9.140625" style="154"/>
    <col min="13335" max="13335" width="9.42578125" style="154" bestFit="1" customWidth="1"/>
    <col min="13336" max="13336" width="3.5703125" style="154" customWidth="1"/>
    <col min="13337" max="13337" width="16.7109375" style="154" customWidth="1"/>
    <col min="13338" max="13339" width="9.140625" style="154"/>
    <col min="13340" max="13340" width="11" style="154" customWidth="1"/>
    <col min="13341" max="13341" width="14.28515625" style="154" customWidth="1"/>
    <col min="13342" max="13342" width="9.28515625" style="154" customWidth="1"/>
    <col min="13343" max="13561" width="9.140625" style="154"/>
    <col min="13562" max="13562" width="1.85546875" style="154" customWidth="1"/>
    <col min="13563" max="13563" width="24.85546875" style="154" customWidth="1"/>
    <col min="13564" max="13564" width="19.85546875" style="154" customWidth="1"/>
    <col min="13565" max="13565" width="2.140625" style="154" customWidth="1"/>
    <col min="13566" max="13566" width="25.7109375" style="154" customWidth="1"/>
    <col min="13567" max="13567" width="23.7109375" style="154" customWidth="1"/>
    <col min="13568" max="13568" width="1.7109375" style="154" customWidth="1"/>
    <col min="13569" max="13569" width="18.28515625" style="154" customWidth="1"/>
    <col min="13570" max="13570" width="10.85546875" style="154" customWidth="1"/>
    <col min="13571" max="13571" width="9.7109375" style="154" bestFit="1" customWidth="1"/>
    <col min="13572" max="13572" width="10.140625" style="154" customWidth="1"/>
    <col min="13573" max="13573" width="12.140625" style="154" customWidth="1"/>
    <col min="13574" max="13574" width="10.7109375" style="154" customWidth="1"/>
    <col min="13575" max="13575" width="9.7109375" style="154" bestFit="1" customWidth="1"/>
    <col min="13576" max="13576" width="10.140625" style="154" customWidth="1"/>
    <col min="13577" max="13577" width="10.7109375" style="154" customWidth="1"/>
    <col min="13578" max="13580" width="10.140625" style="154" customWidth="1"/>
    <col min="13581" max="13581" width="10.7109375" style="154" customWidth="1"/>
    <col min="13582" max="13582" width="2.28515625" style="154" customWidth="1"/>
    <col min="13583" max="13583" width="16.42578125" style="154" customWidth="1"/>
    <col min="13584" max="13584" width="13.140625" style="154" customWidth="1"/>
    <col min="13585" max="13585" width="9.140625" style="154"/>
    <col min="13586" max="13586" width="9.42578125" style="154" bestFit="1" customWidth="1"/>
    <col min="13587" max="13587" width="11.42578125" style="154" customWidth="1"/>
    <col min="13588" max="13588" width="3" style="154" customWidth="1"/>
    <col min="13589" max="13589" width="15.85546875" style="154" customWidth="1"/>
    <col min="13590" max="13590" width="9.140625" style="154"/>
    <col min="13591" max="13591" width="9.42578125" style="154" bestFit="1" customWidth="1"/>
    <col min="13592" max="13592" width="3.5703125" style="154" customWidth="1"/>
    <col min="13593" max="13593" width="16.7109375" style="154" customWidth="1"/>
    <col min="13594" max="13595" width="9.140625" style="154"/>
    <col min="13596" max="13596" width="11" style="154" customWidth="1"/>
    <col min="13597" max="13597" width="14.28515625" style="154" customWidth="1"/>
    <col min="13598" max="13598" width="9.28515625" style="154" customWidth="1"/>
    <col min="13599" max="13817" width="9.140625" style="154"/>
    <col min="13818" max="13818" width="1.85546875" style="154" customWidth="1"/>
    <col min="13819" max="13819" width="24.85546875" style="154" customWidth="1"/>
    <col min="13820" max="13820" width="19.85546875" style="154" customWidth="1"/>
    <col min="13821" max="13821" width="2.140625" style="154" customWidth="1"/>
    <col min="13822" max="13822" width="25.7109375" style="154" customWidth="1"/>
    <col min="13823" max="13823" width="23.7109375" style="154" customWidth="1"/>
    <col min="13824" max="13824" width="1.7109375" style="154" customWidth="1"/>
    <col min="13825" max="13825" width="18.28515625" style="154" customWidth="1"/>
    <col min="13826" max="13826" width="10.85546875" style="154" customWidth="1"/>
    <col min="13827" max="13827" width="9.7109375" style="154" bestFit="1" customWidth="1"/>
    <col min="13828" max="13828" width="10.140625" style="154" customWidth="1"/>
    <col min="13829" max="13829" width="12.140625" style="154" customWidth="1"/>
    <col min="13830" max="13830" width="10.7109375" style="154" customWidth="1"/>
    <col min="13831" max="13831" width="9.7109375" style="154" bestFit="1" customWidth="1"/>
    <col min="13832" max="13832" width="10.140625" style="154" customWidth="1"/>
    <col min="13833" max="13833" width="10.7109375" style="154" customWidth="1"/>
    <col min="13834" max="13836" width="10.140625" style="154" customWidth="1"/>
    <col min="13837" max="13837" width="10.7109375" style="154" customWidth="1"/>
    <col min="13838" max="13838" width="2.28515625" style="154" customWidth="1"/>
    <col min="13839" max="13839" width="16.42578125" style="154" customWidth="1"/>
    <col min="13840" max="13840" width="13.140625" style="154" customWidth="1"/>
    <col min="13841" max="13841" width="9.140625" style="154"/>
    <col min="13842" max="13842" width="9.42578125" style="154" bestFit="1" customWidth="1"/>
    <col min="13843" max="13843" width="11.42578125" style="154" customWidth="1"/>
    <col min="13844" max="13844" width="3" style="154" customWidth="1"/>
    <col min="13845" max="13845" width="15.85546875" style="154" customWidth="1"/>
    <col min="13846" max="13846" width="9.140625" style="154"/>
    <col min="13847" max="13847" width="9.42578125" style="154" bestFit="1" customWidth="1"/>
    <col min="13848" max="13848" width="3.5703125" style="154" customWidth="1"/>
    <col min="13849" max="13849" width="16.7109375" style="154" customWidth="1"/>
    <col min="13850" max="13851" width="9.140625" style="154"/>
    <col min="13852" max="13852" width="11" style="154" customWidth="1"/>
    <col min="13853" max="13853" width="14.28515625" style="154" customWidth="1"/>
    <col min="13854" max="13854" width="9.28515625" style="154" customWidth="1"/>
    <col min="13855" max="14073" width="9.140625" style="154"/>
    <col min="14074" max="14074" width="1.85546875" style="154" customWidth="1"/>
    <col min="14075" max="14075" width="24.85546875" style="154" customWidth="1"/>
    <col min="14076" max="14076" width="19.85546875" style="154" customWidth="1"/>
    <col min="14077" max="14077" width="2.140625" style="154" customWidth="1"/>
    <col min="14078" max="14078" width="25.7109375" style="154" customWidth="1"/>
    <col min="14079" max="14079" width="23.7109375" style="154" customWidth="1"/>
    <col min="14080" max="14080" width="1.7109375" style="154" customWidth="1"/>
    <col min="14081" max="14081" width="18.28515625" style="154" customWidth="1"/>
    <col min="14082" max="14082" width="10.85546875" style="154" customWidth="1"/>
    <col min="14083" max="14083" width="9.7109375" style="154" bestFit="1" customWidth="1"/>
    <col min="14084" max="14084" width="10.140625" style="154" customWidth="1"/>
    <col min="14085" max="14085" width="12.140625" style="154" customWidth="1"/>
    <col min="14086" max="14086" width="10.7109375" style="154" customWidth="1"/>
    <col min="14087" max="14087" width="9.7109375" style="154" bestFit="1" customWidth="1"/>
    <col min="14088" max="14088" width="10.140625" style="154" customWidth="1"/>
    <col min="14089" max="14089" width="10.7109375" style="154" customWidth="1"/>
    <col min="14090" max="14092" width="10.140625" style="154" customWidth="1"/>
    <col min="14093" max="14093" width="10.7109375" style="154" customWidth="1"/>
    <col min="14094" max="14094" width="2.28515625" style="154" customWidth="1"/>
    <col min="14095" max="14095" width="16.42578125" style="154" customWidth="1"/>
    <col min="14096" max="14096" width="13.140625" style="154" customWidth="1"/>
    <col min="14097" max="14097" width="9.140625" style="154"/>
    <col min="14098" max="14098" width="9.42578125" style="154" bestFit="1" customWidth="1"/>
    <col min="14099" max="14099" width="11.42578125" style="154" customWidth="1"/>
    <col min="14100" max="14100" width="3" style="154" customWidth="1"/>
    <col min="14101" max="14101" width="15.85546875" style="154" customWidth="1"/>
    <col min="14102" max="14102" width="9.140625" style="154"/>
    <col min="14103" max="14103" width="9.42578125" style="154" bestFit="1" customWidth="1"/>
    <col min="14104" max="14104" width="3.5703125" style="154" customWidth="1"/>
    <col min="14105" max="14105" width="16.7109375" style="154" customWidth="1"/>
    <col min="14106" max="14107" width="9.140625" style="154"/>
    <col min="14108" max="14108" width="11" style="154" customWidth="1"/>
    <col min="14109" max="14109" width="14.28515625" style="154" customWidth="1"/>
    <col min="14110" max="14110" width="9.28515625" style="154" customWidth="1"/>
    <col min="14111" max="14329" width="9.140625" style="154"/>
    <col min="14330" max="14330" width="1.85546875" style="154" customWidth="1"/>
    <col min="14331" max="14331" width="24.85546875" style="154" customWidth="1"/>
    <col min="14332" max="14332" width="19.85546875" style="154" customWidth="1"/>
    <col min="14333" max="14333" width="2.140625" style="154" customWidth="1"/>
    <col min="14334" max="14334" width="25.7109375" style="154" customWidth="1"/>
    <col min="14335" max="14335" width="23.7109375" style="154" customWidth="1"/>
    <col min="14336" max="14336" width="1.7109375" style="154" customWidth="1"/>
    <col min="14337" max="14337" width="18.28515625" style="154" customWidth="1"/>
    <col min="14338" max="14338" width="10.85546875" style="154" customWidth="1"/>
    <col min="14339" max="14339" width="9.7109375" style="154" bestFit="1" customWidth="1"/>
    <col min="14340" max="14340" width="10.140625" style="154" customWidth="1"/>
    <col min="14341" max="14341" width="12.140625" style="154" customWidth="1"/>
    <col min="14342" max="14342" width="10.7109375" style="154" customWidth="1"/>
    <col min="14343" max="14343" width="9.7109375" style="154" bestFit="1" customWidth="1"/>
    <col min="14344" max="14344" width="10.140625" style="154" customWidth="1"/>
    <col min="14345" max="14345" width="10.7109375" style="154" customWidth="1"/>
    <col min="14346" max="14348" width="10.140625" style="154" customWidth="1"/>
    <col min="14349" max="14349" width="10.7109375" style="154" customWidth="1"/>
    <col min="14350" max="14350" width="2.28515625" style="154" customWidth="1"/>
    <col min="14351" max="14351" width="16.42578125" style="154" customWidth="1"/>
    <col min="14352" max="14352" width="13.140625" style="154" customWidth="1"/>
    <col min="14353" max="14353" width="9.140625" style="154"/>
    <col min="14354" max="14354" width="9.42578125" style="154" bestFit="1" customWidth="1"/>
    <col min="14355" max="14355" width="11.42578125" style="154" customWidth="1"/>
    <col min="14356" max="14356" width="3" style="154" customWidth="1"/>
    <col min="14357" max="14357" width="15.85546875" style="154" customWidth="1"/>
    <col min="14358" max="14358" width="9.140625" style="154"/>
    <col min="14359" max="14359" width="9.42578125" style="154" bestFit="1" customWidth="1"/>
    <col min="14360" max="14360" width="3.5703125" style="154" customWidth="1"/>
    <col min="14361" max="14361" width="16.7109375" style="154" customWidth="1"/>
    <col min="14362" max="14363" width="9.140625" style="154"/>
    <col min="14364" max="14364" width="11" style="154" customWidth="1"/>
    <col min="14365" max="14365" width="14.28515625" style="154" customWidth="1"/>
    <col min="14366" max="14366" width="9.28515625" style="154" customWidth="1"/>
    <col min="14367" max="14585" width="9.140625" style="154"/>
    <col min="14586" max="14586" width="1.85546875" style="154" customWidth="1"/>
    <col min="14587" max="14587" width="24.85546875" style="154" customWidth="1"/>
    <col min="14588" max="14588" width="19.85546875" style="154" customWidth="1"/>
    <col min="14589" max="14589" width="2.140625" style="154" customWidth="1"/>
    <col min="14590" max="14590" width="25.7109375" style="154" customWidth="1"/>
    <col min="14591" max="14591" width="23.7109375" style="154" customWidth="1"/>
    <col min="14592" max="14592" width="1.7109375" style="154" customWidth="1"/>
    <col min="14593" max="14593" width="18.28515625" style="154" customWidth="1"/>
    <col min="14594" max="14594" width="10.85546875" style="154" customWidth="1"/>
    <col min="14595" max="14595" width="9.7109375" style="154" bestFit="1" customWidth="1"/>
    <col min="14596" max="14596" width="10.140625" style="154" customWidth="1"/>
    <col min="14597" max="14597" width="12.140625" style="154" customWidth="1"/>
    <col min="14598" max="14598" width="10.7109375" style="154" customWidth="1"/>
    <col min="14599" max="14599" width="9.7109375" style="154" bestFit="1" customWidth="1"/>
    <col min="14600" max="14600" width="10.140625" style="154" customWidth="1"/>
    <col min="14601" max="14601" width="10.7109375" style="154" customWidth="1"/>
    <col min="14602" max="14604" width="10.140625" style="154" customWidth="1"/>
    <col min="14605" max="14605" width="10.7109375" style="154" customWidth="1"/>
    <col min="14606" max="14606" width="2.28515625" style="154" customWidth="1"/>
    <col min="14607" max="14607" width="16.42578125" style="154" customWidth="1"/>
    <col min="14608" max="14608" width="13.140625" style="154" customWidth="1"/>
    <col min="14609" max="14609" width="9.140625" style="154"/>
    <col min="14610" max="14610" width="9.42578125" style="154" bestFit="1" customWidth="1"/>
    <col min="14611" max="14611" width="11.42578125" style="154" customWidth="1"/>
    <col min="14612" max="14612" width="3" style="154" customWidth="1"/>
    <col min="14613" max="14613" width="15.85546875" style="154" customWidth="1"/>
    <col min="14614" max="14614" width="9.140625" style="154"/>
    <col min="14615" max="14615" width="9.42578125" style="154" bestFit="1" customWidth="1"/>
    <col min="14616" max="14616" width="3.5703125" style="154" customWidth="1"/>
    <col min="14617" max="14617" width="16.7109375" style="154" customWidth="1"/>
    <col min="14618" max="14619" width="9.140625" style="154"/>
    <col min="14620" max="14620" width="11" style="154" customWidth="1"/>
    <col min="14621" max="14621" width="14.28515625" style="154" customWidth="1"/>
    <col min="14622" max="14622" width="9.28515625" style="154" customWidth="1"/>
    <col min="14623" max="14841" width="9.140625" style="154"/>
    <col min="14842" max="14842" width="1.85546875" style="154" customWidth="1"/>
    <col min="14843" max="14843" width="24.85546875" style="154" customWidth="1"/>
    <col min="14844" max="14844" width="19.85546875" style="154" customWidth="1"/>
    <col min="14845" max="14845" width="2.140625" style="154" customWidth="1"/>
    <col min="14846" max="14846" width="25.7109375" style="154" customWidth="1"/>
    <col min="14847" max="14847" width="23.7109375" style="154" customWidth="1"/>
    <col min="14848" max="14848" width="1.7109375" style="154" customWidth="1"/>
    <col min="14849" max="14849" width="18.28515625" style="154" customWidth="1"/>
    <col min="14850" max="14850" width="10.85546875" style="154" customWidth="1"/>
    <col min="14851" max="14851" width="9.7109375" style="154" bestFit="1" customWidth="1"/>
    <col min="14852" max="14852" width="10.140625" style="154" customWidth="1"/>
    <col min="14853" max="14853" width="12.140625" style="154" customWidth="1"/>
    <col min="14854" max="14854" width="10.7109375" style="154" customWidth="1"/>
    <col min="14855" max="14855" width="9.7109375" style="154" bestFit="1" customWidth="1"/>
    <col min="14856" max="14856" width="10.140625" style="154" customWidth="1"/>
    <col min="14857" max="14857" width="10.7109375" style="154" customWidth="1"/>
    <col min="14858" max="14860" width="10.140625" style="154" customWidth="1"/>
    <col min="14861" max="14861" width="10.7109375" style="154" customWidth="1"/>
    <col min="14862" max="14862" width="2.28515625" style="154" customWidth="1"/>
    <col min="14863" max="14863" width="16.42578125" style="154" customWidth="1"/>
    <col min="14864" max="14864" width="13.140625" style="154" customWidth="1"/>
    <col min="14865" max="14865" width="9.140625" style="154"/>
    <col min="14866" max="14866" width="9.42578125" style="154" bestFit="1" customWidth="1"/>
    <col min="14867" max="14867" width="11.42578125" style="154" customWidth="1"/>
    <col min="14868" max="14868" width="3" style="154" customWidth="1"/>
    <col min="14869" max="14869" width="15.85546875" style="154" customWidth="1"/>
    <col min="14870" max="14870" width="9.140625" style="154"/>
    <col min="14871" max="14871" width="9.42578125" style="154" bestFit="1" customWidth="1"/>
    <col min="14872" max="14872" width="3.5703125" style="154" customWidth="1"/>
    <col min="14873" max="14873" width="16.7109375" style="154" customWidth="1"/>
    <col min="14874" max="14875" width="9.140625" style="154"/>
    <col min="14876" max="14876" width="11" style="154" customWidth="1"/>
    <col min="14877" max="14877" width="14.28515625" style="154" customWidth="1"/>
    <col min="14878" max="14878" width="9.28515625" style="154" customWidth="1"/>
    <col min="14879" max="15097" width="9.140625" style="154"/>
    <col min="15098" max="15098" width="1.85546875" style="154" customWidth="1"/>
    <col min="15099" max="15099" width="24.85546875" style="154" customWidth="1"/>
    <col min="15100" max="15100" width="19.85546875" style="154" customWidth="1"/>
    <col min="15101" max="15101" width="2.140625" style="154" customWidth="1"/>
    <col min="15102" max="15102" width="25.7109375" style="154" customWidth="1"/>
    <col min="15103" max="15103" width="23.7109375" style="154" customWidth="1"/>
    <col min="15104" max="15104" width="1.7109375" style="154" customWidth="1"/>
    <col min="15105" max="15105" width="18.28515625" style="154" customWidth="1"/>
    <col min="15106" max="15106" width="10.85546875" style="154" customWidth="1"/>
    <col min="15107" max="15107" width="9.7109375" style="154" bestFit="1" customWidth="1"/>
    <col min="15108" max="15108" width="10.140625" style="154" customWidth="1"/>
    <col min="15109" max="15109" width="12.140625" style="154" customWidth="1"/>
    <col min="15110" max="15110" width="10.7109375" style="154" customWidth="1"/>
    <col min="15111" max="15111" width="9.7109375" style="154" bestFit="1" customWidth="1"/>
    <col min="15112" max="15112" width="10.140625" style="154" customWidth="1"/>
    <col min="15113" max="15113" width="10.7109375" style="154" customWidth="1"/>
    <col min="15114" max="15116" width="10.140625" style="154" customWidth="1"/>
    <col min="15117" max="15117" width="10.7109375" style="154" customWidth="1"/>
    <col min="15118" max="15118" width="2.28515625" style="154" customWidth="1"/>
    <col min="15119" max="15119" width="16.42578125" style="154" customWidth="1"/>
    <col min="15120" max="15120" width="13.140625" style="154" customWidth="1"/>
    <col min="15121" max="15121" width="9.140625" style="154"/>
    <col min="15122" max="15122" width="9.42578125" style="154" bestFit="1" customWidth="1"/>
    <col min="15123" max="15123" width="11.42578125" style="154" customWidth="1"/>
    <col min="15124" max="15124" width="3" style="154" customWidth="1"/>
    <col min="15125" max="15125" width="15.85546875" style="154" customWidth="1"/>
    <col min="15126" max="15126" width="9.140625" style="154"/>
    <col min="15127" max="15127" width="9.42578125" style="154" bestFit="1" customWidth="1"/>
    <col min="15128" max="15128" width="3.5703125" style="154" customWidth="1"/>
    <col min="15129" max="15129" width="16.7109375" style="154" customWidth="1"/>
    <col min="15130" max="15131" width="9.140625" style="154"/>
    <col min="15132" max="15132" width="11" style="154" customWidth="1"/>
    <col min="15133" max="15133" width="14.28515625" style="154" customWidth="1"/>
    <col min="15134" max="15134" width="9.28515625" style="154" customWidth="1"/>
    <col min="15135" max="15353" width="9.140625" style="154"/>
    <col min="15354" max="15354" width="1.85546875" style="154" customWidth="1"/>
    <col min="15355" max="15355" width="24.85546875" style="154" customWidth="1"/>
    <col min="15356" max="15356" width="19.85546875" style="154" customWidth="1"/>
    <col min="15357" max="15357" width="2.140625" style="154" customWidth="1"/>
    <col min="15358" max="15358" width="25.7109375" style="154" customWidth="1"/>
    <col min="15359" max="15359" width="23.7109375" style="154" customWidth="1"/>
    <col min="15360" max="15360" width="1.7109375" style="154" customWidth="1"/>
    <col min="15361" max="15361" width="18.28515625" style="154" customWidth="1"/>
    <col min="15362" max="15362" width="10.85546875" style="154" customWidth="1"/>
    <col min="15363" max="15363" width="9.7109375" style="154" bestFit="1" customWidth="1"/>
    <col min="15364" max="15364" width="10.140625" style="154" customWidth="1"/>
    <col min="15365" max="15365" width="12.140625" style="154" customWidth="1"/>
    <col min="15366" max="15366" width="10.7109375" style="154" customWidth="1"/>
    <col min="15367" max="15367" width="9.7109375" style="154" bestFit="1" customWidth="1"/>
    <col min="15368" max="15368" width="10.140625" style="154" customWidth="1"/>
    <col min="15369" max="15369" width="10.7109375" style="154" customWidth="1"/>
    <col min="15370" max="15372" width="10.140625" style="154" customWidth="1"/>
    <col min="15373" max="15373" width="10.7109375" style="154" customWidth="1"/>
    <col min="15374" max="15374" width="2.28515625" style="154" customWidth="1"/>
    <col min="15375" max="15375" width="16.42578125" style="154" customWidth="1"/>
    <col min="15376" max="15376" width="13.140625" style="154" customWidth="1"/>
    <col min="15377" max="15377" width="9.140625" style="154"/>
    <col min="15378" max="15378" width="9.42578125" style="154" bestFit="1" customWidth="1"/>
    <col min="15379" max="15379" width="11.42578125" style="154" customWidth="1"/>
    <col min="15380" max="15380" width="3" style="154" customWidth="1"/>
    <col min="15381" max="15381" width="15.85546875" style="154" customWidth="1"/>
    <col min="15382" max="15382" width="9.140625" style="154"/>
    <col min="15383" max="15383" width="9.42578125" style="154" bestFit="1" customWidth="1"/>
    <col min="15384" max="15384" width="3.5703125" style="154" customWidth="1"/>
    <col min="15385" max="15385" width="16.7109375" style="154" customWidth="1"/>
    <col min="15386" max="15387" width="9.140625" style="154"/>
    <col min="15388" max="15388" width="11" style="154" customWidth="1"/>
    <col min="15389" max="15389" width="14.28515625" style="154" customWidth="1"/>
    <col min="15390" max="15390" width="9.28515625" style="154" customWidth="1"/>
    <col min="15391" max="15609" width="9.140625" style="154"/>
    <col min="15610" max="15610" width="1.85546875" style="154" customWidth="1"/>
    <col min="15611" max="15611" width="24.85546875" style="154" customWidth="1"/>
    <col min="15612" max="15612" width="19.85546875" style="154" customWidth="1"/>
    <col min="15613" max="15613" width="2.140625" style="154" customWidth="1"/>
    <col min="15614" max="15614" width="25.7109375" style="154" customWidth="1"/>
    <col min="15615" max="15615" width="23.7109375" style="154" customWidth="1"/>
    <col min="15616" max="15616" width="1.7109375" style="154" customWidth="1"/>
    <col min="15617" max="15617" width="18.28515625" style="154" customWidth="1"/>
    <col min="15618" max="15618" width="10.85546875" style="154" customWidth="1"/>
    <col min="15619" max="15619" width="9.7109375" style="154" bestFit="1" customWidth="1"/>
    <col min="15620" max="15620" width="10.140625" style="154" customWidth="1"/>
    <col min="15621" max="15621" width="12.140625" style="154" customWidth="1"/>
    <col min="15622" max="15622" width="10.7109375" style="154" customWidth="1"/>
    <col min="15623" max="15623" width="9.7109375" style="154" bestFit="1" customWidth="1"/>
    <col min="15624" max="15624" width="10.140625" style="154" customWidth="1"/>
    <col min="15625" max="15625" width="10.7109375" style="154" customWidth="1"/>
    <col min="15626" max="15628" width="10.140625" style="154" customWidth="1"/>
    <col min="15629" max="15629" width="10.7109375" style="154" customWidth="1"/>
    <col min="15630" max="15630" width="2.28515625" style="154" customWidth="1"/>
    <col min="15631" max="15631" width="16.42578125" style="154" customWidth="1"/>
    <col min="15632" max="15632" width="13.140625" style="154" customWidth="1"/>
    <col min="15633" max="15633" width="9.140625" style="154"/>
    <col min="15634" max="15634" width="9.42578125" style="154" bestFit="1" customWidth="1"/>
    <col min="15635" max="15635" width="11.42578125" style="154" customWidth="1"/>
    <col min="15636" max="15636" width="3" style="154" customWidth="1"/>
    <col min="15637" max="15637" width="15.85546875" style="154" customWidth="1"/>
    <col min="15638" max="15638" width="9.140625" style="154"/>
    <col min="15639" max="15639" width="9.42578125" style="154" bestFit="1" customWidth="1"/>
    <col min="15640" max="15640" width="3.5703125" style="154" customWidth="1"/>
    <col min="15641" max="15641" width="16.7109375" style="154" customWidth="1"/>
    <col min="15642" max="15643" width="9.140625" style="154"/>
    <col min="15644" max="15644" width="11" style="154" customWidth="1"/>
    <col min="15645" max="15645" width="14.28515625" style="154" customWidth="1"/>
    <col min="15646" max="15646" width="9.28515625" style="154" customWidth="1"/>
    <col min="15647" max="15865" width="9.140625" style="154"/>
    <col min="15866" max="15866" width="1.85546875" style="154" customWidth="1"/>
    <col min="15867" max="15867" width="24.85546875" style="154" customWidth="1"/>
    <col min="15868" max="15868" width="19.85546875" style="154" customWidth="1"/>
    <col min="15869" max="15869" width="2.140625" style="154" customWidth="1"/>
    <col min="15870" max="15870" width="25.7109375" style="154" customWidth="1"/>
    <col min="15871" max="15871" width="23.7109375" style="154" customWidth="1"/>
    <col min="15872" max="15872" width="1.7109375" style="154" customWidth="1"/>
    <col min="15873" max="15873" width="18.28515625" style="154" customWidth="1"/>
    <col min="15874" max="15874" width="10.85546875" style="154" customWidth="1"/>
    <col min="15875" max="15875" width="9.7109375" style="154" bestFit="1" customWidth="1"/>
    <col min="15876" max="15876" width="10.140625" style="154" customWidth="1"/>
    <col min="15877" max="15877" width="12.140625" style="154" customWidth="1"/>
    <col min="15878" max="15878" width="10.7109375" style="154" customWidth="1"/>
    <col min="15879" max="15879" width="9.7109375" style="154" bestFit="1" customWidth="1"/>
    <col min="15880" max="15880" width="10.140625" style="154" customWidth="1"/>
    <col min="15881" max="15881" width="10.7109375" style="154" customWidth="1"/>
    <col min="15882" max="15884" width="10.140625" style="154" customWidth="1"/>
    <col min="15885" max="15885" width="10.7109375" style="154" customWidth="1"/>
    <col min="15886" max="15886" width="2.28515625" style="154" customWidth="1"/>
    <col min="15887" max="15887" width="16.42578125" style="154" customWidth="1"/>
    <col min="15888" max="15888" width="13.140625" style="154" customWidth="1"/>
    <col min="15889" max="15889" width="9.140625" style="154"/>
    <col min="15890" max="15890" width="9.42578125" style="154" bestFit="1" customWidth="1"/>
    <col min="15891" max="15891" width="11.42578125" style="154" customWidth="1"/>
    <col min="15892" max="15892" width="3" style="154" customWidth="1"/>
    <col min="15893" max="15893" width="15.85546875" style="154" customWidth="1"/>
    <col min="15894" max="15894" width="9.140625" style="154"/>
    <col min="15895" max="15895" width="9.42578125" style="154" bestFit="1" customWidth="1"/>
    <col min="15896" max="15896" width="3.5703125" style="154" customWidth="1"/>
    <col min="15897" max="15897" width="16.7109375" style="154" customWidth="1"/>
    <col min="15898" max="15899" width="9.140625" style="154"/>
    <col min="15900" max="15900" width="11" style="154" customWidth="1"/>
    <col min="15901" max="15901" width="14.28515625" style="154" customWidth="1"/>
    <col min="15902" max="15902" width="9.28515625" style="154" customWidth="1"/>
    <col min="15903" max="16121" width="9.140625" style="154"/>
    <col min="16122" max="16122" width="1.85546875" style="154" customWidth="1"/>
    <col min="16123" max="16123" width="24.85546875" style="154" customWidth="1"/>
    <col min="16124" max="16124" width="19.85546875" style="154" customWidth="1"/>
    <col min="16125" max="16125" width="2.140625" style="154" customWidth="1"/>
    <col min="16126" max="16126" width="25.7109375" style="154" customWidth="1"/>
    <col min="16127" max="16127" width="23.7109375" style="154" customWidth="1"/>
    <col min="16128" max="16128" width="1.7109375" style="154" customWidth="1"/>
    <col min="16129" max="16129" width="18.28515625" style="154" customWidth="1"/>
    <col min="16130" max="16130" width="10.85546875" style="154" customWidth="1"/>
    <col min="16131" max="16131" width="9.7109375" style="154" bestFit="1" customWidth="1"/>
    <col min="16132" max="16132" width="10.140625" style="154" customWidth="1"/>
    <col min="16133" max="16133" width="12.140625" style="154" customWidth="1"/>
    <col min="16134" max="16134" width="10.7109375" style="154" customWidth="1"/>
    <col min="16135" max="16135" width="9.7109375" style="154" bestFit="1" customWidth="1"/>
    <col min="16136" max="16136" width="10.140625" style="154" customWidth="1"/>
    <col min="16137" max="16137" width="10.7109375" style="154" customWidth="1"/>
    <col min="16138" max="16140" width="10.140625" style="154" customWidth="1"/>
    <col min="16141" max="16141" width="10.7109375" style="154" customWidth="1"/>
    <col min="16142" max="16142" width="2.28515625" style="154" customWidth="1"/>
    <col min="16143" max="16143" width="16.42578125" style="154" customWidth="1"/>
    <col min="16144" max="16144" width="13.140625" style="154" customWidth="1"/>
    <col min="16145" max="16145" width="9.140625" style="154"/>
    <col min="16146" max="16146" width="9.42578125" style="154" bestFit="1" customWidth="1"/>
    <col min="16147" max="16147" width="11.42578125" style="154" customWidth="1"/>
    <col min="16148" max="16148" width="3" style="154" customWidth="1"/>
    <col min="16149" max="16149" width="15.85546875" style="154" customWidth="1"/>
    <col min="16150" max="16150" width="9.140625" style="154"/>
    <col min="16151" max="16151" width="9.42578125" style="154" bestFit="1" customWidth="1"/>
    <col min="16152" max="16152" width="3.5703125" style="154" customWidth="1"/>
    <col min="16153" max="16153" width="16.7109375" style="154" customWidth="1"/>
    <col min="16154" max="16155" width="9.140625" style="154"/>
    <col min="16156" max="16156" width="11" style="154" customWidth="1"/>
    <col min="16157" max="16157" width="14.28515625" style="154" customWidth="1"/>
    <col min="16158" max="16158" width="9.28515625" style="154" customWidth="1"/>
    <col min="16159" max="16384" width="9.140625" style="154"/>
  </cols>
  <sheetData>
    <row r="2" spans="1:29" ht="36.75" customHeight="1">
      <c r="A2" s="1318" t="s">
        <v>360</v>
      </c>
      <c r="B2" s="1318"/>
      <c r="C2" s="1318"/>
      <c r="D2" s="1318"/>
      <c r="E2" s="1318"/>
      <c r="F2" s="1318"/>
      <c r="G2" s="1318"/>
      <c r="H2" s="1318"/>
      <c r="I2" s="1318"/>
      <c r="J2" s="1318"/>
      <c r="K2" s="1318"/>
      <c r="L2" s="1318"/>
      <c r="M2" s="1318"/>
    </row>
    <row r="3" spans="1:29" ht="12.75" hidden="1" customHeight="1">
      <c r="A3" s="1318"/>
      <c r="B3" s="1318"/>
      <c r="C3" s="1318"/>
      <c r="D3" s="1318"/>
      <c r="E3" s="1318"/>
      <c r="F3" s="1318"/>
      <c r="G3" s="1318"/>
      <c r="H3" s="1318"/>
      <c r="I3" s="1318"/>
      <c r="J3" s="1318"/>
      <c r="K3" s="1318"/>
      <c r="L3" s="1318"/>
      <c r="M3" s="1318"/>
    </row>
    <row r="4" spans="1:29" ht="12.75" hidden="1" customHeight="1">
      <c r="A4" s="1318"/>
      <c r="B4" s="1318"/>
      <c r="C4" s="1318"/>
      <c r="D4" s="1318"/>
      <c r="E4" s="1318"/>
      <c r="F4" s="1318"/>
      <c r="G4" s="1318"/>
      <c r="H4" s="1318"/>
      <c r="I4" s="1318"/>
      <c r="J4" s="1318"/>
      <c r="K4" s="1318"/>
      <c r="L4" s="1318"/>
      <c r="M4" s="1318"/>
    </row>
    <row r="5" spans="1:29" ht="20.25">
      <c r="A5" s="155" t="s">
        <v>218</v>
      </c>
      <c r="B5" s="156"/>
      <c r="C5" s="156"/>
    </row>
    <row r="7" spans="1:29" ht="13.5" customHeight="1" thickBot="1">
      <c r="A7" s="157">
        <v>2003</v>
      </c>
      <c r="B7" s="158"/>
      <c r="C7" s="158"/>
      <c r="D7" s="158"/>
      <c r="E7" s="158"/>
      <c r="F7" s="158"/>
      <c r="G7" s="158"/>
      <c r="H7" s="158"/>
      <c r="I7" s="158"/>
      <c r="J7" s="158"/>
      <c r="K7" s="158"/>
      <c r="L7" s="159" t="s">
        <v>219</v>
      </c>
      <c r="M7" s="158"/>
      <c r="N7" s="158"/>
      <c r="O7" s="158"/>
      <c r="P7" s="157">
        <v>2003</v>
      </c>
      <c r="Q7" s="1317" t="s">
        <v>220</v>
      </c>
      <c r="R7" s="1317"/>
      <c r="S7" s="1317"/>
      <c r="T7" s="160"/>
      <c r="U7" s="157">
        <v>2003</v>
      </c>
      <c r="V7" s="1317" t="s">
        <v>221</v>
      </c>
      <c r="W7" s="1319"/>
      <c r="X7" s="160"/>
      <c r="Y7" s="158"/>
      <c r="Z7" s="157" t="s">
        <v>222</v>
      </c>
      <c r="AB7" s="161"/>
      <c r="AC7" s="161"/>
    </row>
    <row r="8" spans="1:29" ht="15.75" thickBot="1">
      <c r="A8" s="162"/>
      <c r="B8" s="163" t="s">
        <v>223</v>
      </c>
      <c r="C8" s="163" t="s">
        <v>224</v>
      </c>
      <c r="D8" s="163" t="s">
        <v>225</v>
      </c>
      <c r="E8" s="163" t="s">
        <v>226</v>
      </c>
      <c r="F8" s="163" t="s">
        <v>227</v>
      </c>
      <c r="G8" s="163" t="s">
        <v>228</v>
      </c>
      <c r="H8" s="163" t="s">
        <v>229</v>
      </c>
      <c r="I8" s="163" t="s">
        <v>230</v>
      </c>
      <c r="J8" s="163" t="s">
        <v>231</v>
      </c>
      <c r="K8" s="163" t="s">
        <v>232</v>
      </c>
      <c r="L8" s="163" t="s">
        <v>233</v>
      </c>
      <c r="M8" s="164" t="s">
        <v>234</v>
      </c>
      <c r="N8" s="158"/>
      <c r="O8" s="162"/>
      <c r="P8" s="163" t="s">
        <v>235</v>
      </c>
      <c r="Q8" s="163" t="s">
        <v>236</v>
      </c>
      <c r="R8" s="163" t="s">
        <v>237</v>
      </c>
      <c r="S8" s="164" t="s">
        <v>238</v>
      </c>
      <c r="T8" s="158"/>
      <c r="U8" s="162"/>
      <c r="V8" s="163" t="s">
        <v>239</v>
      </c>
      <c r="W8" s="164" t="s">
        <v>240</v>
      </c>
      <c r="X8" s="158"/>
      <c r="Y8" s="162"/>
      <c r="Z8" s="165" t="s">
        <v>241</v>
      </c>
      <c r="AB8" s="161"/>
      <c r="AC8" s="161"/>
    </row>
    <row r="9" spans="1:29" ht="15.75" thickBot="1">
      <c r="A9" s="166" t="s">
        <v>242</v>
      </c>
      <c r="B9" s="167">
        <v>5341.2380000000003</v>
      </c>
      <c r="C9" s="167">
        <v>5276.7089999999998</v>
      </c>
      <c r="D9" s="167">
        <v>5327.2619999999997</v>
      </c>
      <c r="E9" s="167">
        <v>5444.1729999999998</v>
      </c>
      <c r="F9" s="167">
        <v>5151.6779999999999</v>
      </c>
      <c r="G9" s="167">
        <v>5286.8310000000001</v>
      </c>
      <c r="H9" s="167">
        <v>4949.5159999999996</v>
      </c>
      <c r="I9" s="168">
        <v>5038.848</v>
      </c>
      <c r="J9" s="167">
        <v>5031.6180000000004</v>
      </c>
      <c r="K9" s="167">
        <v>5175.1809999999996</v>
      </c>
      <c r="L9" s="167">
        <v>5217.5559999999996</v>
      </c>
      <c r="M9" s="169">
        <v>5200.482</v>
      </c>
      <c r="N9" s="158"/>
      <c r="O9" s="166" t="s">
        <v>242</v>
      </c>
      <c r="P9" s="167">
        <v>5309.9</v>
      </c>
      <c r="Q9" s="167">
        <v>5287.9</v>
      </c>
      <c r="R9" s="167">
        <v>4999.3999999999996</v>
      </c>
      <c r="S9" s="169">
        <v>5196</v>
      </c>
      <c r="T9" s="158"/>
      <c r="U9" s="166" t="s">
        <v>242</v>
      </c>
      <c r="V9" s="167">
        <v>5298.6</v>
      </c>
      <c r="W9" s="169">
        <v>5104.3999999999996</v>
      </c>
      <c r="X9" s="158"/>
      <c r="Y9" s="166" t="s">
        <v>242</v>
      </c>
      <c r="Z9" s="170">
        <v>5204.4530000000004</v>
      </c>
      <c r="AB9" s="161"/>
      <c r="AC9" s="161"/>
    </row>
    <row r="10" spans="1:29" ht="15">
      <c r="A10" s="171" t="s">
        <v>243</v>
      </c>
      <c r="B10" s="172">
        <v>6348.35</v>
      </c>
      <c r="C10" s="172">
        <v>6413.1840000000002</v>
      </c>
      <c r="D10" s="172">
        <v>6413.3180000000002</v>
      </c>
      <c r="E10" s="172">
        <v>6373.6540000000005</v>
      </c>
      <c r="F10" s="172">
        <v>6397.8429999999998</v>
      </c>
      <c r="G10" s="172">
        <v>6346.527</v>
      </c>
      <c r="H10" s="172">
        <v>6213.9290000000001</v>
      </c>
      <c r="I10" s="172">
        <v>6240.8389999999999</v>
      </c>
      <c r="J10" s="172">
        <v>6242.0969999999998</v>
      </c>
      <c r="K10" s="172">
        <v>6174.68</v>
      </c>
      <c r="L10" s="172">
        <v>6108.9809999999998</v>
      </c>
      <c r="M10" s="173">
        <v>6020.6629999999996</v>
      </c>
      <c r="N10" s="158"/>
      <c r="O10" s="171" t="s">
        <v>243</v>
      </c>
      <c r="P10" s="172">
        <v>6386.7020000000002</v>
      </c>
      <c r="Q10" s="172">
        <v>6376.3119999999999</v>
      </c>
      <c r="R10" s="172">
        <v>6237.076</v>
      </c>
      <c r="S10" s="173">
        <v>6105.6329999999998</v>
      </c>
      <c r="T10" s="158"/>
      <c r="U10" s="171" t="s">
        <v>243</v>
      </c>
      <c r="V10" s="172">
        <v>6381.2060000000001</v>
      </c>
      <c r="W10" s="173">
        <v>6165.3609999999999</v>
      </c>
      <c r="X10" s="158"/>
      <c r="Y10" s="171" t="s">
        <v>243</v>
      </c>
      <c r="Z10" s="174">
        <v>6283.1679999999997</v>
      </c>
      <c r="AB10" s="161"/>
      <c r="AC10" s="161"/>
    </row>
    <row r="11" spans="1:29" ht="15">
      <c r="A11" s="171" t="s">
        <v>244</v>
      </c>
      <c r="B11" s="172">
        <v>6190.0739999999996</v>
      </c>
      <c r="C11" s="172">
        <v>6148.7150000000001</v>
      </c>
      <c r="D11" s="172">
        <v>6083.81</v>
      </c>
      <c r="E11" s="172">
        <v>5910.4219999999996</v>
      </c>
      <c r="F11" s="172">
        <v>5827.4080000000004</v>
      </c>
      <c r="G11" s="172">
        <v>6212.6049999999996</v>
      </c>
      <c r="H11" s="172">
        <v>6393.5050000000001</v>
      </c>
      <c r="I11" s="172">
        <v>6257.549</v>
      </c>
      <c r="J11" s="172">
        <v>6052.85</v>
      </c>
      <c r="K11" s="172">
        <v>6073.9120000000003</v>
      </c>
      <c r="L11" s="172">
        <v>5881.9489999999996</v>
      </c>
      <c r="M11" s="173">
        <v>5921.8980000000001</v>
      </c>
      <c r="N11" s="158"/>
      <c r="O11" s="171" t="s">
        <v>244</v>
      </c>
      <c r="P11" s="172">
        <v>6129.0010000000002</v>
      </c>
      <c r="Q11" s="172">
        <v>5958.2240000000002</v>
      </c>
      <c r="R11" s="172">
        <v>6265.2190000000001</v>
      </c>
      <c r="S11" s="173">
        <v>5987.5950000000003</v>
      </c>
      <c r="T11" s="158"/>
      <c r="U11" s="171" t="s">
        <v>244</v>
      </c>
      <c r="V11" s="172">
        <v>6075.4960000000001</v>
      </c>
      <c r="W11" s="173">
        <v>6143.8389999999999</v>
      </c>
      <c r="X11" s="158"/>
      <c r="Y11" s="171" t="s">
        <v>244</v>
      </c>
      <c r="Z11" s="175">
        <v>6119.2340000000004</v>
      </c>
      <c r="AB11" s="161"/>
      <c r="AC11" s="161"/>
    </row>
    <row r="12" spans="1:29" ht="15">
      <c r="A12" s="171" t="s">
        <v>245</v>
      </c>
      <c r="B12" s="172">
        <v>6152.1440000000002</v>
      </c>
      <c r="C12" s="172">
        <v>6280.8729999999996</v>
      </c>
      <c r="D12" s="172">
        <v>6268.7889999999998</v>
      </c>
      <c r="E12" s="172">
        <v>6238.268</v>
      </c>
      <c r="F12" s="172">
        <v>6113.4380000000001</v>
      </c>
      <c r="G12" s="172"/>
      <c r="H12" s="172">
        <v>5980.7190000000001</v>
      </c>
      <c r="I12" s="172">
        <v>6189.14</v>
      </c>
      <c r="J12" s="172"/>
      <c r="K12" s="172">
        <v>5686.3609999999999</v>
      </c>
      <c r="L12" s="172">
        <v>5988.0910000000003</v>
      </c>
      <c r="M12" s="173">
        <v>5591.3879999999999</v>
      </c>
      <c r="N12" s="158"/>
      <c r="O12" s="171" t="s">
        <v>245</v>
      </c>
      <c r="P12" s="172">
        <v>6251.92</v>
      </c>
      <c r="Q12" s="172">
        <v>6164.6360000000004</v>
      </c>
      <c r="R12" s="172">
        <v>6044.4030000000002</v>
      </c>
      <c r="S12" s="173">
        <v>5818.7359999999999</v>
      </c>
      <c r="T12" s="158"/>
      <c r="U12" s="171" t="s">
        <v>245</v>
      </c>
      <c r="V12" s="172">
        <v>6223.5659999999998</v>
      </c>
      <c r="W12" s="173">
        <v>5835.3829999999998</v>
      </c>
      <c r="X12" s="158"/>
      <c r="Y12" s="171" t="s">
        <v>245</v>
      </c>
      <c r="Z12" s="175">
        <v>5993.1120000000001</v>
      </c>
      <c r="AB12" s="161"/>
      <c r="AC12" s="161"/>
    </row>
    <row r="13" spans="1:29" ht="15">
      <c r="A13" s="171" t="s">
        <v>98</v>
      </c>
      <c r="B13" s="172">
        <v>3524.9380000000001</v>
      </c>
      <c r="C13" s="172">
        <v>3454.2460000000001</v>
      </c>
      <c r="D13" s="172">
        <v>3450.259</v>
      </c>
      <c r="E13" s="172">
        <v>3338.0320000000002</v>
      </c>
      <c r="F13" s="172">
        <v>3364.6289999999999</v>
      </c>
      <c r="G13" s="172">
        <v>3331.6779999999999</v>
      </c>
      <c r="H13" s="172">
        <v>3335.34</v>
      </c>
      <c r="I13" s="172">
        <v>3509.5239999999999</v>
      </c>
      <c r="J13" s="172">
        <v>3819.0160000000001</v>
      </c>
      <c r="K13" s="172">
        <v>4104.4279999999999</v>
      </c>
      <c r="L13" s="172">
        <v>3943.6529999999998</v>
      </c>
      <c r="M13" s="173">
        <v>3838.4839999999999</v>
      </c>
      <c r="N13" s="158"/>
      <c r="O13" s="171" t="s">
        <v>98</v>
      </c>
      <c r="P13" s="172">
        <v>3476.96</v>
      </c>
      <c r="Q13" s="172">
        <v>3350.4960000000001</v>
      </c>
      <c r="R13" s="172">
        <v>3552.92</v>
      </c>
      <c r="S13" s="173">
        <v>3991.2750000000001</v>
      </c>
      <c r="T13" s="158"/>
      <c r="U13" s="171" t="s">
        <v>98</v>
      </c>
      <c r="V13" s="172">
        <v>3413.306</v>
      </c>
      <c r="W13" s="173">
        <v>3773.232</v>
      </c>
      <c r="X13" s="158"/>
      <c r="Y13" s="171" t="s">
        <v>98</v>
      </c>
      <c r="Z13" s="175">
        <v>3603.2739999999999</v>
      </c>
      <c r="AB13" s="161"/>
      <c r="AC13" s="161"/>
    </row>
    <row r="14" spans="1:29" ht="15.75" thickBot="1">
      <c r="A14" s="166" t="s">
        <v>246</v>
      </c>
      <c r="B14" s="167">
        <v>6035.6149999999998</v>
      </c>
      <c r="C14" s="167">
        <v>6085.4859999999999</v>
      </c>
      <c r="D14" s="167">
        <v>6075.902</v>
      </c>
      <c r="E14" s="167">
        <v>5998.0420000000004</v>
      </c>
      <c r="F14" s="167">
        <v>6005.5290000000005</v>
      </c>
      <c r="G14" s="167">
        <v>5958.6580000000004</v>
      </c>
      <c r="H14" s="167">
        <v>5810.5540000000001</v>
      </c>
      <c r="I14" s="167">
        <v>5793.8429999999998</v>
      </c>
      <c r="J14" s="167">
        <v>5699.1790000000001</v>
      </c>
      <c r="K14" s="167">
        <v>5679.8329999999996</v>
      </c>
      <c r="L14" s="167">
        <v>5666.482</v>
      </c>
      <c r="M14" s="169">
        <v>5614.5309999999999</v>
      </c>
      <c r="N14" s="158"/>
      <c r="O14" s="166" t="s">
        <v>246</v>
      </c>
      <c r="P14" s="167">
        <v>6061.1719999999996</v>
      </c>
      <c r="Q14" s="167">
        <v>5991.1279999999997</v>
      </c>
      <c r="R14" s="167">
        <v>5767.7259999999997</v>
      </c>
      <c r="S14" s="169">
        <v>5656.4979999999996</v>
      </c>
      <c r="T14" s="158"/>
      <c r="U14" s="166" t="s">
        <v>246</v>
      </c>
      <c r="V14" s="167">
        <v>6025.3019999999997</v>
      </c>
      <c r="W14" s="169">
        <v>5704.72</v>
      </c>
      <c r="X14" s="158"/>
      <c r="Y14" s="166" t="s">
        <v>246</v>
      </c>
      <c r="Z14" s="176">
        <v>5876.509</v>
      </c>
      <c r="AB14" s="161"/>
      <c r="AC14" s="161"/>
    </row>
    <row r="15" spans="1:29" ht="15">
      <c r="A15" s="158"/>
      <c r="B15" s="158"/>
      <c r="C15" s="158"/>
      <c r="D15" s="158"/>
      <c r="E15" s="158"/>
      <c r="F15" s="158"/>
      <c r="G15" s="158"/>
      <c r="H15" s="158"/>
      <c r="I15" s="158"/>
      <c r="J15" s="158"/>
      <c r="K15" s="158"/>
      <c r="L15" s="158"/>
      <c r="M15" s="158"/>
      <c r="N15" s="158"/>
      <c r="O15" s="158"/>
      <c r="P15" s="158"/>
      <c r="Q15" s="158"/>
      <c r="R15" s="158"/>
      <c r="S15" s="158"/>
      <c r="T15" s="158"/>
      <c r="U15" s="158"/>
      <c r="V15" s="158"/>
      <c r="W15" s="158"/>
      <c r="X15" s="158"/>
      <c r="Y15" s="158"/>
      <c r="Z15" s="158"/>
      <c r="AB15" s="161"/>
      <c r="AC15" s="161"/>
    </row>
    <row r="16" spans="1:29" ht="16.5" thickBot="1">
      <c r="A16" s="157">
        <v>2004</v>
      </c>
      <c r="B16" s="158"/>
      <c r="C16" s="158"/>
      <c r="D16" s="158"/>
      <c r="E16" s="158"/>
      <c r="F16" s="158"/>
      <c r="G16" s="158"/>
      <c r="H16" s="158"/>
      <c r="I16" s="158"/>
      <c r="J16" s="158"/>
      <c r="K16" s="158"/>
      <c r="L16" s="159" t="s">
        <v>219</v>
      </c>
      <c r="M16" s="158"/>
      <c r="N16" s="158"/>
      <c r="O16" s="157">
        <v>2004</v>
      </c>
      <c r="P16" s="1317" t="s">
        <v>220</v>
      </c>
      <c r="Q16" s="1317"/>
      <c r="R16" s="1317"/>
      <c r="S16" s="1317"/>
      <c r="T16" s="158"/>
      <c r="U16" s="157">
        <v>2004</v>
      </c>
      <c r="V16" s="1317" t="s">
        <v>221</v>
      </c>
      <c r="W16" s="1317"/>
      <c r="X16" s="158"/>
      <c r="Y16" s="157">
        <v>2004</v>
      </c>
      <c r="Z16" s="158"/>
      <c r="AB16" s="161"/>
      <c r="AC16" s="161"/>
    </row>
    <row r="17" spans="1:37" ht="15.75" thickBot="1">
      <c r="A17" s="162"/>
      <c r="B17" s="163" t="s">
        <v>223</v>
      </c>
      <c r="C17" s="163" t="s">
        <v>224</v>
      </c>
      <c r="D17" s="163" t="s">
        <v>225</v>
      </c>
      <c r="E17" s="163" t="s">
        <v>226</v>
      </c>
      <c r="F17" s="163" t="s">
        <v>227</v>
      </c>
      <c r="G17" s="163" t="s">
        <v>228</v>
      </c>
      <c r="H17" s="163" t="s">
        <v>229</v>
      </c>
      <c r="I17" s="163" t="s">
        <v>230</v>
      </c>
      <c r="J17" s="163" t="s">
        <v>231</v>
      </c>
      <c r="K17" s="163" t="s">
        <v>232</v>
      </c>
      <c r="L17" s="163" t="s">
        <v>233</v>
      </c>
      <c r="M17" s="164" t="s">
        <v>234</v>
      </c>
      <c r="N17" s="158"/>
      <c r="O17" s="162"/>
      <c r="P17" s="163" t="s">
        <v>235</v>
      </c>
      <c r="Q17" s="163" t="s">
        <v>236</v>
      </c>
      <c r="R17" s="163" t="s">
        <v>237</v>
      </c>
      <c r="S17" s="164" t="s">
        <v>238</v>
      </c>
      <c r="T17" s="158"/>
      <c r="U17" s="162"/>
      <c r="V17" s="163" t="s">
        <v>239</v>
      </c>
      <c r="W17" s="164" t="s">
        <v>240</v>
      </c>
      <c r="X17" s="158"/>
      <c r="Y17" s="162"/>
      <c r="Z17" s="165" t="s">
        <v>241</v>
      </c>
      <c r="AB17" s="161"/>
      <c r="AC17" s="161"/>
    </row>
    <row r="18" spans="1:37" ht="15.75" thickBot="1">
      <c r="A18" s="177" t="s">
        <v>242</v>
      </c>
      <c r="B18" s="168">
        <v>5358.9769999999999</v>
      </c>
      <c r="C18" s="168">
        <v>5570.5479999999998</v>
      </c>
      <c r="D18" s="168">
        <v>5842.5410000000002</v>
      </c>
      <c r="E18" s="168">
        <v>6002.4250000000002</v>
      </c>
      <c r="F18" s="168">
        <v>6909.1989999999996</v>
      </c>
      <c r="G18" s="168">
        <v>8199.0460000000003</v>
      </c>
      <c r="H18" s="168">
        <v>7483.74</v>
      </c>
      <c r="I18" s="168">
        <v>7468.56</v>
      </c>
      <c r="J18" s="168">
        <v>7659.9610000000002</v>
      </c>
      <c r="K18" s="168">
        <v>7608.9</v>
      </c>
      <c r="L18" s="168">
        <v>7418.5420000000004</v>
      </c>
      <c r="M18" s="178">
        <v>7342.6139999999996</v>
      </c>
      <c r="N18" s="158"/>
      <c r="O18" s="166" t="s">
        <v>242</v>
      </c>
      <c r="P18" s="167">
        <v>5633</v>
      </c>
      <c r="Q18" s="167">
        <v>7248.1</v>
      </c>
      <c r="R18" s="167">
        <v>7547.7</v>
      </c>
      <c r="S18" s="169">
        <v>7451.7</v>
      </c>
      <c r="T18" s="158"/>
      <c r="U18" s="166" t="s">
        <v>242</v>
      </c>
      <c r="V18" s="167">
        <v>6394.6</v>
      </c>
      <c r="W18" s="169">
        <v>7499.9</v>
      </c>
      <c r="X18" s="158"/>
      <c r="Y18" s="166" t="s">
        <v>242</v>
      </c>
      <c r="Z18" s="170">
        <v>7081.6170000000002</v>
      </c>
      <c r="AB18" s="161"/>
      <c r="AC18" s="161"/>
    </row>
    <row r="19" spans="1:37" ht="15">
      <c r="A19" s="171" t="s">
        <v>243</v>
      </c>
      <c r="B19" s="172">
        <v>6185.1580000000004</v>
      </c>
      <c r="C19" s="172">
        <v>6288.7879999999996</v>
      </c>
      <c r="D19" s="172">
        <v>6461.5619999999999</v>
      </c>
      <c r="E19" s="172">
        <v>6711.4660000000003</v>
      </c>
      <c r="F19" s="172">
        <v>7846.9539999999997</v>
      </c>
      <c r="G19" s="172">
        <v>9006.5509999999995</v>
      </c>
      <c r="H19" s="172">
        <v>8344.6509999999998</v>
      </c>
      <c r="I19" s="172">
        <v>8265.2019999999993</v>
      </c>
      <c r="J19" s="172">
        <v>8418.0859999999993</v>
      </c>
      <c r="K19" s="172">
        <v>8375.2029999999995</v>
      </c>
      <c r="L19" s="172">
        <v>8325.5220000000008</v>
      </c>
      <c r="M19" s="173">
        <v>8327.857</v>
      </c>
      <c r="N19" s="158"/>
      <c r="O19" s="171" t="s">
        <v>243</v>
      </c>
      <c r="P19" s="172">
        <v>6333.0810000000001</v>
      </c>
      <c r="Q19" s="172">
        <v>8121.3630000000003</v>
      </c>
      <c r="R19" s="172">
        <v>8347.5439999999999</v>
      </c>
      <c r="S19" s="173">
        <v>8342.2970000000005</v>
      </c>
      <c r="T19" s="158"/>
      <c r="U19" s="171" t="s">
        <v>243</v>
      </c>
      <c r="V19" s="172">
        <v>7136.482</v>
      </c>
      <c r="W19" s="173">
        <v>8345.0130000000008</v>
      </c>
      <c r="X19" s="158"/>
      <c r="Y19" s="171" t="s">
        <v>243</v>
      </c>
      <c r="Z19" s="174">
        <v>7881.8980000000001</v>
      </c>
      <c r="AB19" s="161"/>
      <c r="AC19" s="161"/>
    </row>
    <row r="20" spans="1:37" ht="15">
      <c r="A20" s="171" t="s">
        <v>244</v>
      </c>
      <c r="B20" s="172">
        <v>6243.6409999999996</v>
      </c>
      <c r="C20" s="172">
        <v>6347.8339999999998</v>
      </c>
      <c r="D20" s="172">
        <v>6443.7709999999997</v>
      </c>
      <c r="E20" s="172">
        <v>6439.7730000000001</v>
      </c>
      <c r="F20" s="172">
        <v>7864.0640000000003</v>
      </c>
      <c r="G20" s="172">
        <v>9203.33</v>
      </c>
      <c r="H20" s="172">
        <v>8266.6090000000004</v>
      </c>
      <c r="I20" s="172">
        <v>8265.9040000000005</v>
      </c>
      <c r="J20" s="172">
        <v>8240.5190000000002</v>
      </c>
      <c r="K20" s="172">
        <v>8488.6659999999993</v>
      </c>
      <c r="L20" s="172">
        <v>8270.2479999999996</v>
      </c>
      <c r="M20" s="173">
        <v>8317.2270000000008</v>
      </c>
      <c r="N20" s="158"/>
      <c r="O20" s="171" t="s">
        <v>244</v>
      </c>
      <c r="P20" s="172">
        <v>6378.8959999999997</v>
      </c>
      <c r="Q20" s="172">
        <v>8087.4610000000002</v>
      </c>
      <c r="R20" s="172">
        <v>8275.6200000000008</v>
      </c>
      <c r="S20" s="173">
        <v>8364.2489999999998</v>
      </c>
      <c r="T20" s="158"/>
      <c r="U20" s="171" t="s">
        <v>244</v>
      </c>
      <c r="V20" s="172">
        <v>7199.1760000000004</v>
      </c>
      <c r="W20" s="173">
        <v>8307.7579999999998</v>
      </c>
      <c r="X20" s="158"/>
      <c r="Y20" s="171" t="s">
        <v>244</v>
      </c>
      <c r="Z20" s="175">
        <v>8058.64</v>
      </c>
      <c r="AB20" s="161"/>
      <c r="AC20" s="161"/>
    </row>
    <row r="21" spans="1:37" ht="15">
      <c r="A21" s="171" t="s">
        <v>245</v>
      </c>
      <c r="B21" s="172"/>
      <c r="C21" s="172"/>
      <c r="D21" s="172">
        <v>6061</v>
      </c>
      <c r="E21" s="172"/>
      <c r="F21" s="172"/>
      <c r="G21" s="172">
        <v>8042.3649999999998</v>
      </c>
      <c r="H21" s="172"/>
      <c r="I21" s="172">
        <v>8670</v>
      </c>
      <c r="J21" s="172">
        <v>6566</v>
      </c>
      <c r="K21" s="172">
        <v>7349.0829999999996</v>
      </c>
      <c r="L21" s="172">
        <v>7004.7650000000003</v>
      </c>
      <c r="M21" s="173">
        <v>6830</v>
      </c>
      <c r="N21" s="158"/>
      <c r="O21" s="171" t="s">
        <v>245</v>
      </c>
      <c r="P21" s="172">
        <v>6061</v>
      </c>
      <c r="Q21" s="172">
        <v>8042.3649999999998</v>
      </c>
      <c r="R21" s="172">
        <v>7768.2860000000001</v>
      </c>
      <c r="S21" s="173">
        <v>7091.7820000000002</v>
      </c>
      <c r="T21" s="158"/>
      <c r="U21" s="171" t="s">
        <v>245</v>
      </c>
      <c r="V21" s="172">
        <v>7403.2150000000001</v>
      </c>
      <c r="W21" s="173">
        <v>7186.5919999999996</v>
      </c>
      <c r="X21" s="158"/>
      <c r="Y21" s="171" t="s">
        <v>245</v>
      </c>
      <c r="Z21" s="175">
        <v>7199.8770000000004</v>
      </c>
      <c r="AB21" s="161"/>
      <c r="AC21" s="161"/>
    </row>
    <row r="22" spans="1:37" ht="15">
      <c r="A22" s="171" t="s">
        <v>98</v>
      </c>
      <c r="B22" s="172">
        <v>3931.5010000000002</v>
      </c>
      <c r="C22" s="172">
        <v>4436.2640000000001</v>
      </c>
      <c r="D22" s="172">
        <v>4833.7389999999996</v>
      </c>
      <c r="E22" s="172">
        <v>5166.7290000000003</v>
      </c>
      <c r="F22" s="172">
        <v>5912.9449999999997</v>
      </c>
      <c r="G22" s="172">
        <v>7634.067</v>
      </c>
      <c r="H22" s="172">
        <v>6599.9539999999997</v>
      </c>
      <c r="I22" s="172">
        <v>6731.8019999999997</v>
      </c>
      <c r="J22" s="172">
        <v>7059.93</v>
      </c>
      <c r="K22" s="172">
        <v>6997.509</v>
      </c>
      <c r="L22" s="172">
        <v>6699.2510000000002</v>
      </c>
      <c r="M22" s="173">
        <v>6446.1750000000002</v>
      </c>
      <c r="N22" s="158"/>
      <c r="O22" s="171" t="s">
        <v>98</v>
      </c>
      <c r="P22" s="172">
        <v>4477.7640000000001</v>
      </c>
      <c r="Q22" s="172">
        <v>6526.1570000000002</v>
      </c>
      <c r="R22" s="172">
        <v>6840.5690000000004</v>
      </c>
      <c r="S22" s="173">
        <v>6704.6850000000004</v>
      </c>
      <c r="T22" s="158"/>
      <c r="U22" s="171" t="s">
        <v>98</v>
      </c>
      <c r="V22" s="172">
        <v>5595.8459999999995</v>
      </c>
      <c r="W22" s="173">
        <v>6771.0429999999997</v>
      </c>
      <c r="X22" s="158"/>
      <c r="Y22" s="171" t="s">
        <v>98</v>
      </c>
      <c r="Z22" s="175">
        <v>6379.8519999999999</v>
      </c>
      <c r="AB22" s="161"/>
      <c r="AC22" s="161"/>
    </row>
    <row r="23" spans="1:37" ht="15.75" thickBot="1">
      <c r="A23" s="166" t="s">
        <v>246</v>
      </c>
      <c r="B23" s="167">
        <v>5668.7359999999999</v>
      </c>
      <c r="C23" s="167">
        <v>5761.4309999999996</v>
      </c>
      <c r="D23" s="167">
        <v>5956.9830000000002</v>
      </c>
      <c r="E23" s="167">
        <v>6128.183</v>
      </c>
      <c r="F23" s="167">
        <v>6826.9409999999998</v>
      </c>
      <c r="G23" s="167">
        <v>7922.0860000000002</v>
      </c>
      <c r="H23" s="167">
        <v>7290.75</v>
      </c>
      <c r="I23" s="167">
        <v>7177.4840000000004</v>
      </c>
      <c r="J23" s="167">
        <v>7339.55</v>
      </c>
      <c r="K23" s="167">
        <v>7412.2439999999997</v>
      </c>
      <c r="L23" s="167">
        <v>7322.5720000000001</v>
      </c>
      <c r="M23" s="169">
        <v>7244.4620000000004</v>
      </c>
      <c r="N23" s="158"/>
      <c r="O23" s="166" t="s">
        <v>246</v>
      </c>
      <c r="P23" s="167">
        <v>5808.893</v>
      </c>
      <c r="Q23" s="167">
        <v>7013.26</v>
      </c>
      <c r="R23" s="167">
        <v>7270.2150000000001</v>
      </c>
      <c r="S23" s="169">
        <v>7323.0540000000001</v>
      </c>
      <c r="T23" s="158"/>
      <c r="U23" s="166" t="s">
        <v>246</v>
      </c>
      <c r="V23" s="167">
        <v>6292.33</v>
      </c>
      <c r="W23" s="169">
        <v>7297.3760000000002</v>
      </c>
      <c r="X23" s="158"/>
      <c r="Y23" s="166" t="s">
        <v>246</v>
      </c>
      <c r="Z23" s="176">
        <v>6824.7650000000003</v>
      </c>
      <c r="AA23" s="179"/>
      <c r="AB23" s="161"/>
      <c r="AC23" s="161"/>
      <c r="AE23" s="179"/>
      <c r="AF23" s="179"/>
      <c r="AI23" s="179"/>
      <c r="AJ23" s="179"/>
      <c r="AK23" s="179"/>
    </row>
    <row r="24" spans="1:37" ht="15">
      <c r="A24" s="158"/>
      <c r="B24" s="158"/>
      <c r="C24" s="158"/>
      <c r="D24" s="158"/>
      <c r="E24" s="158"/>
      <c r="F24" s="158"/>
      <c r="G24" s="158"/>
      <c r="H24" s="158"/>
      <c r="I24" s="158"/>
      <c r="J24" s="158"/>
      <c r="K24" s="158"/>
      <c r="L24" s="158"/>
      <c r="M24" s="158"/>
      <c r="N24" s="158"/>
      <c r="O24" s="158"/>
      <c r="P24" s="180"/>
      <c r="Q24" s="180"/>
      <c r="R24" s="180"/>
      <c r="S24" s="180"/>
      <c r="T24" s="180"/>
      <c r="U24" s="180"/>
      <c r="V24" s="180"/>
      <c r="W24" s="180"/>
      <c r="X24" s="180"/>
      <c r="Y24" s="180"/>
      <c r="Z24" s="180"/>
      <c r="AA24" s="179"/>
      <c r="AB24" s="161"/>
      <c r="AC24" s="161"/>
      <c r="AE24" s="179"/>
      <c r="AF24" s="179"/>
      <c r="AI24" s="179"/>
      <c r="AJ24" s="179"/>
      <c r="AK24" s="179"/>
    </row>
    <row r="25" spans="1:37" ht="16.5" thickBot="1">
      <c r="A25" s="157">
        <v>2005</v>
      </c>
      <c r="B25" s="158"/>
      <c r="C25" s="158"/>
      <c r="D25" s="158"/>
      <c r="E25" s="158"/>
      <c r="F25" s="158"/>
      <c r="G25" s="158"/>
      <c r="H25" s="158"/>
      <c r="I25" s="158"/>
      <c r="J25" s="158"/>
      <c r="K25" s="158"/>
      <c r="L25" s="159" t="s">
        <v>219</v>
      </c>
      <c r="M25" s="158"/>
      <c r="N25" s="158"/>
      <c r="O25" s="157">
        <v>2005</v>
      </c>
      <c r="P25" s="1317" t="s">
        <v>220</v>
      </c>
      <c r="Q25" s="1317"/>
      <c r="R25" s="1317"/>
      <c r="S25" s="1317"/>
      <c r="T25" s="158"/>
      <c r="U25" s="157">
        <v>2005</v>
      </c>
      <c r="V25" s="1317" t="s">
        <v>221</v>
      </c>
      <c r="W25" s="1317"/>
      <c r="X25" s="158"/>
      <c r="Y25" s="157">
        <v>2005</v>
      </c>
      <c r="Z25" s="158"/>
      <c r="AA25" s="179"/>
      <c r="AB25" s="161"/>
      <c r="AC25" s="161"/>
      <c r="AE25" s="179"/>
      <c r="AF25" s="179"/>
      <c r="AI25" s="179"/>
      <c r="AJ25" s="179"/>
      <c r="AK25" s="179"/>
    </row>
    <row r="26" spans="1:37" ht="15.75" thickBot="1">
      <c r="A26" s="162"/>
      <c r="B26" s="163" t="s">
        <v>223</v>
      </c>
      <c r="C26" s="163" t="s">
        <v>224</v>
      </c>
      <c r="D26" s="163" t="s">
        <v>225</v>
      </c>
      <c r="E26" s="163" t="s">
        <v>226</v>
      </c>
      <c r="F26" s="163" t="s">
        <v>227</v>
      </c>
      <c r="G26" s="163" t="s">
        <v>228</v>
      </c>
      <c r="H26" s="163" t="s">
        <v>229</v>
      </c>
      <c r="I26" s="163" t="s">
        <v>230</v>
      </c>
      <c r="J26" s="163" t="s">
        <v>231</v>
      </c>
      <c r="K26" s="163" t="s">
        <v>232</v>
      </c>
      <c r="L26" s="163" t="s">
        <v>233</v>
      </c>
      <c r="M26" s="164" t="s">
        <v>234</v>
      </c>
      <c r="N26" s="158"/>
      <c r="O26" s="162"/>
      <c r="P26" s="163" t="s">
        <v>235</v>
      </c>
      <c r="Q26" s="163" t="s">
        <v>236</v>
      </c>
      <c r="R26" s="163" t="s">
        <v>237</v>
      </c>
      <c r="S26" s="164" t="s">
        <v>238</v>
      </c>
      <c r="T26" s="158"/>
      <c r="U26" s="162"/>
      <c r="V26" s="163" t="s">
        <v>239</v>
      </c>
      <c r="W26" s="164" t="s">
        <v>240</v>
      </c>
      <c r="X26" s="158"/>
      <c r="Y26" s="162"/>
      <c r="Z26" s="165" t="s">
        <v>241</v>
      </c>
      <c r="AA26" s="179"/>
      <c r="AB26" s="161"/>
      <c r="AC26" s="161"/>
      <c r="AE26" s="179"/>
      <c r="AF26" s="179"/>
      <c r="AI26" s="179"/>
      <c r="AJ26" s="179"/>
      <c r="AK26" s="179"/>
    </row>
    <row r="27" spans="1:37" ht="15.75" thickBot="1">
      <c r="A27" s="177" t="s">
        <v>242</v>
      </c>
      <c r="B27" s="168">
        <v>7573.232</v>
      </c>
      <c r="C27" s="168">
        <v>8141.81</v>
      </c>
      <c r="D27" s="168">
        <v>8325.14</v>
      </c>
      <c r="E27" s="168">
        <v>8289.23</v>
      </c>
      <c r="F27" s="168">
        <v>8229.8799999999992</v>
      </c>
      <c r="G27" s="168">
        <v>8369.68</v>
      </c>
      <c r="H27" s="168">
        <v>8351.39</v>
      </c>
      <c r="I27" s="168">
        <v>8329.18</v>
      </c>
      <c r="J27" s="168">
        <v>8140.9840000000004</v>
      </c>
      <c r="K27" s="168">
        <v>7806.59</v>
      </c>
      <c r="L27" s="168">
        <v>7797.43</v>
      </c>
      <c r="M27" s="178">
        <v>7658.3</v>
      </c>
      <c r="N27" s="158"/>
      <c r="O27" s="166" t="s">
        <v>242</v>
      </c>
      <c r="P27" s="167">
        <v>8055.9</v>
      </c>
      <c r="Q27" s="167">
        <v>8302.9</v>
      </c>
      <c r="R27" s="167">
        <v>8290</v>
      </c>
      <c r="S27" s="169">
        <v>7748.1</v>
      </c>
      <c r="T27" s="158"/>
      <c r="U27" s="166" t="s">
        <v>242</v>
      </c>
      <c r="V27" s="167">
        <v>8203.7999999999993</v>
      </c>
      <c r="W27" s="169">
        <v>8056.2</v>
      </c>
      <c r="X27" s="158"/>
      <c r="Y27" s="166" t="s">
        <v>242</v>
      </c>
      <c r="Z27" s="181">
        <v>8129.49</v>
      </c>
      <c r="AA27" s="179"/>
      <c r="AB27" s="161"/>
      <c r="AC27" s="161"/>
      <c r="AE27" s="179"/>
      <c r="AF27" s="179"/>
      <c r="AI27" s="179"/>
      <c r="AJ27" s="179"/>
      <c r="AK27" s="179"/>
    </row>
    <row r="28" spans="1:37" ht="15">
      <c r="A28" s="171" t="s">
        <v>243</v>
      </c>
      <c r="B28" s="172">
        <v>8516.107</v>
      </c>
      <c r="C28" s="172">
        <v>8928.1299999999992</v>
      </c>
      <c r="D28" s="172">
        <v>9001.0020000000004</v>
      </c>
      <c r="E28" s="172">
        <v>9058.7330000000002</v>
      </c>
      <c r="F28" s="172">
        <v>8926.6939999999995</v>
      </c>
      <c r="G28" s="172">
        <v>9064.0879999999997</v>
      </c>
      <c r="H28" s="172">
        <v>8968.2340000000004</v>
      </c>
      <c r="I28" s="172">
        <v>9035.9680000000008</v>
      </c>
      <c r="J28" s="182">
        <v>8934.8459999999995</v>
      </c>
      <c r="K28" s="172">
        <v>8770.7270000000008</v>
      </c>
      <c r="L28" s="172">
        <v>8825.3389999999999</v>
      </c>
      <c r="M28" s="173">
        <v>8768.8709999999992</v>
      </c>
      <c r="N28" s="158"/>
      <c r="O28" s="171" t="s">
        <v>243</v>
      </c>
      <c r="P28" s="172">
        <v>8866.0679999999993</v>
      </c>
      <c r="Q28" s="172">
        <v>9021.6550000000007</v>
      </c>
      <c r="R28" s="172">
        <v>8983.1489999999994</v>
      </c>
      <c r="S28" s="173">
        <v>8787.4599999999991</v>
      </c>
      <c r="T28" s="158"/>
      <c r="U28" s="171" t="s">
        <v>243</v>
      </c>
      <c r="V28" s="172">
        <v>8960.4989999999998</v>
      </c>
      <c r="W28" s="173">
        <v>8903.625</v>
      </c>
      <c r="X28" s="158"/>
      <c r="Y28" s="171" t="s">
        <v>243</v>
      </c>
      <c r="Z28" s="183">
        <v>8931.1440000000002</v>
      </c>
      <c r="AA28" s="179"/>
      <c r="AB28" s="161"/>
      <c r="AC28" s="161"/>
      <c r="AE28" s="179"/>
      <c r="AF28" s="179"/>
      <c r="AI28" s="179"/>
      <c r="AJ28" s="179"/>
      <c r="AK28" s="179"/>
    </row>
    <row r="29" spans="1:37" ht="15">
      <c r="A29" s="171" t="s">
        <v>244</v>
      </c>
      <c r="B29" s="172">
        <v>8483.6329999999998</v>
      </c>
      <c r="C29" s="172">
        <v>8713.1139999999996</v>
      </c>
      <c r="D29" s="172">
        <v>8885.4979999999996</v>
      </c>
      <c r="E29" s="172">
        <v>9003.6959999999999</v>
      </c>
      <c r="F29" s="172">
        <v>8880.4480000000003</v>
      </c>
      <c r="G29" s="172">
        <v>8885.6630000000005</v>
      </c>
      <c r="H29" s="172">
        <v>8806.0740000000005</v>
      </c>
      <c r="I29" s="172">
        <v>8865.82</v>
      </c>
      <c r="J29" s="182">
        <v>8818.7049999999999</v>
      </c>
      <c r="K29" s="172">
        <v>8732.1450000000004</v>
      </c>
      <c r="L29" s="172">
        <v>8751.02</v>
      </c>
      <c r="M29" s="173">
        <v>8656.3060000000005</v>
      </c>
      <c r="N29" s="158"/>
      <c r="O29" s="171" t="s">
        <v>244</v>
      </c>
      <c r="P29" s="172">
        <v>8699.5630000000001</v>
      </c>
      <c r="Q29" s="172">
        <v>8920.2129999999997</v>
      </c>
      <c r="R29" s="172">
        <v>8830.0310000000009</v>
      </c>
      <c r="S29" s="173">
        <v>8712.2240000000002</v>
      </c>
      <c r="T29" s="158"/>
      <c r="U29" s="171" t="s">
        <v>244</v>
      </c>
      <c r="V29" s="172">
        <v>8833.0990000000002</v>
      </c>
      <c r="W29" s="173">
        <v>8795.5149999999994</v>
      </c>
      <c r="X29" s="158"/>
      <c r="Y29" s="171" t="s">
        <v>244</v>
      </c>
      <c r="Z29" s="184">
        <v>8811.6419999999998</v>
      </c>
      <c r="AA29" s="179"/>
      <c r="AB29" s="161"/>
      <c r="AC29" s="161"/>
      <c r="AE29" s="179"/>
      <c r="AF29" s="179"/>
      <c r="AI29" s="179"/>
      <c r="AJ29" s="179"/>
      <c r="AK29" s="179"/>
    </row>
    <row r="30" spans="1:37" ht="15">
      <c r="A30" s="171" t="s">
        <v>245</v>
      </c>
      <c r="B30" s="172"/>
      <c r="C30" s="172">
        <v>6406</v>
      </c>
      <c r="D30" s="172">
        <v>8415</v>
      </c>
      <c r="E30" s="172">
        <v>8615.85</v>
      </c>
      <c r="F30" s="172">
        <v>9285</v>
      </c>
      <c r="G30" s="172"/>
      <c r="H30" s="172">
        <v>7810.6120000000001</v>
      </c>
      <c r="I30" s="172"/>
      <c r="J30" s="182">
        <v>7537.2060000000001</v>
      </c>
      <c r="K30" s="172">
        <v>8417.7919999999995</v>
      </c>
      <c r="L30" s="172"/>
      <c r="M30" s="173">
        <v>7528.1949999999997</v>
      </c>
      <c r="N30" s="158"/>
      <c r="O30" s="171" t="s">
        <v>245</v>
      </c>
      <c r="P30" s="172">
        <v>6299.4570000000003</v>
      </c>
      <c r="Q30" s="172">
        <v>8689.1820000000007</v>
      </c>
      <c r="R30" s="172">
        <v>7628.55</v>
      </c>
      <c r="S30" s="173">
        <v>7898.2669999999998</v>
      </c>
      <c r="T30" s="158"/>
      <c r="U30" s="171" t="s">
        <v>245</v>
      </c>
      <c r="V30" s="172">
        <v>6564.4780000000001</v>
      </c>
      <c r="W30" s="173">
        <v>7632.3490000000002</v>
      </c>
      <c r="X30" s="158"/>
      <c r="Y30" s="171" t="s">
        <v>245</v>
      </c>
      <c r="Z30" s="184">
        <v>7388.0020000000004</v>
      </c>
      <c r="AA30" s="179"/>
      <c r="AB30" s="161"/>
      <c r="AC30" s="161"/>
      <c r="AE30" s="179"/>
      <c r="AF30" s="179"/>
      <c r="AI30" s="179"/>
      <c r="AJ30" s="179"/>
      <c r="AK30" s="179"/>
    </row>
    <row r="31" spans="1:37" ht="15">
      <c r="A31" s="171" t="s">
        <v>98</v>
      </c>
      <c r="B31" s="172">
        <v>6773.4480000000003</v>
      </c>
      <c r="C31" s="172">
        <v>7380.0140000000001</v>
      </c>
      <c r="D31" s="172">
        <v>7627.4459999999999</v>
      </c>
      <c r="E31" s="172">
        <v>7571.5330000000004</v>
      </c>
      <c r="F31" s="172">
        <v>7548.1080000000002</v>
      </c>
      <c r="G31" s="172">
        <v>7658.0969999999998</v>
      </c>
      <c r="H31" s="172">
        <v>7570.2169999999996</v>
      </c>
      <c r="I31" s="172">
        <v>7564.2619999999997</v>
      </c>
      <c r="J31" s="182">
        <v>7270.3310000000001</v>
      </c>
      <c r="K31" s="172">
        <v>6759.3689999999997</v>
      </c>
      <c r="L31" s="172">
        <v>6690.4229999999998</v>
      </c>
      <c r="M31" s="173">
        <v>6405.2070000000003</v>
      </c>
      <c r="N31" s="158"/>
      <c r="O31" s="171" t="s">
        <v>98</v>
      </c>
      <c r="P31" s="172">
        <v>7286.0680000000002</v>
      </c>
      <c r="Q31" s="172">
        <v>7597.6509999999998</v>
      </c>
      <c r="R31" s="172">
        <v>7489.6289999999999</v>
      </c>
      <c r="S31" s="173">
        <v>6604.1360000000004</v>
      </c>
      <c r="T31" s="158"/>
      <c r="U31" s="171" t="s">
        <v>98</v>
      </c>
      <c r="V31" s="172">
        <v>7472.567</v>
      </c>
      <c r="W31" s="173">
        <v>7092.7120000000004</v>
      </c>
      <c r="X31" s="158"/>
      <c r="Y31" s="171" t="s">
        <v>98</v>
      </c>
      <c r="Z31" s="184">
        <v>7287.0119999999997</v>
      </c>
      <c r="AA31" s="179"/>
      <c r="AB31" s="161"/>
      <c r="AC31" s="161"/>
      <c r="AE31" s="179"/>
      <c r="AF31" s="179"/>
      <c r="AI31" s="179"/>
      <c r="AJ31" s="179"/>
      <c r="AK31" s="179"/>
    </row>
    <row r="32" spans="1:37" ht="15.75" thickBot="1">
      <c r="A32" s="166" t="s">
        <v>246</v>
      </c>
      <c r="B32" s="167">
        <v>7436.6959999999999</v>
      </c>
      <c r="C32" s="167">
        <v>7744.1509999999998</v>
      </c>
      <c r="D32" s="167">
        <v>7854.1049999999996</v>
      </c>
      <c r="E32" s="167">
        <v>7880.5240000000003</v>
      </c>
      <c r="F32" s="167">
        <v>7970.1319999999996</v>
      </c>
      <c r="G32" s="167">
        <v>7884.6480000000001</v>
      </c>
      <c r="H32" s="167">
        <v>7809.3490000000002</v>
      </c>
      <c r="I32" s="167">
        <v>7879.0150000000003</v>
      </c>
      <c r="J32" s="167">
        <v>7762.07</v>
      </c>
      <c r="K32" s="167">
        <v>7627.2160000000003</v>
      </c>
      <c r="L32" s="167">
        <v>7616.7269999999999</v>
      </c>
      <c r="M32" s="169">
        <v>7518.259</v>
      </c>
      <c r="N32" s="158"/>
      <c r="O32" s="166" t="s">
        <v>246</v>
      </c>
      <c r="P32" s="167">
        <v>7689.5330000000004</v>
      </c>
      <c r="Q32" s="167">
        <v>7910.9639999999999</v>
      </c>
      <c r="R32" s="167">
        <v>7820.2250000000004</v>
      </c>
      <c r="S32" s="169">
        <v>7584.9589999999998</v>
      </c>
      <c r="T32" s="158"/>
      <c r="U32" s="166" t="s">
        <v>246</v>
      </c>
      <c r="V32" s="167">
        <v>7816.9279999999999</v>
      </c>
      <c r="W32" s="169">
        <v>7704.9870000000001</v>
      </c>
      <c r="X32" s="158"/>
      <c r="Y32" s="166" t="s">
        <v>246</v>
      </c>
      <c r="Z32" s="185">
        <v>7761.3370000000004</v>
      </c>
      <c r="AA32" s="179"/>
      <c r="AB32" s="161"/>
      <c r="AC32" s="161"/>
      <c r="AE32" s="179"/>
      <c r="AF32" s="179"/>
      <c r="AI32" s="179"/>
      <c r="AJ32" s="179"/>
      <c r="AK32" s="179"/>
    </row>
    <row r="33" spans="1:37" ht="15">
      <c r="A33" s="158"/>
      <c r="B33" s="158"/>
      <c r="C33" s="158"/>
      <c r="D33" s="158"/>
      <c r="E33" s="158"/>
      <c r="F33" s="158"/>
      <c r="G33" s="158"/>
      <c r="H33" s="158"/>
      <c r="I33" s="158"/>
      <c r="J33" s="158"/>
      <c r="K33" s="158"/>
      <c r="L33" s="158"/>
      <c r="M33" s="158"/>
      <c r="N33" s="158"/>
      <c r="O33" s="158"/>
      <c r="P33" s="186"/>
      <c r="Q33" s="172"/>
      <c r="R33" s="172"/>
      <c r="S33" s="172"/>
      <c r="T33" s="172"/>
      <c r="U33" s="172"/>
      <c r="V33" s="172"/>
      <c r="W33" s="172"/>
      <c r="X33" s="172"/>
      <c r="Y33" s="172"/>
      <c r="Z33" s="180"/>
      <c r="AA33" s="179"/>
      <c r="AB33" s="161"/>
      <c r="AC33" s="161"/>
      <c r="AE33" s="179"/>
      <c r="AF33" s="179"/>
      <c r="AI33" s="179"/>
      <c r="AJ33" s="179"/>
      <c r="AK33" s="179"/>
    </row>
    <row r="34" spans="1:37" ht="16.5" thickBot="1">
      <c r="A34" s="157">
        <v>2006</v>
      </c>
      <c r="B34" s="158"/>
      <c r="C34" s="158"/>
      <c r="D34" s="158"/>
      <c r="E34" s="158"/>
      <c r="F34" s="158"/>
      <c r="G34" s="158"/>
      <c r="H34" s="158"/>
      <c r="I34" s="158"/>
      <c r="J34" s="158"/>
      <c r="K34" s="158"/>
      <c r="L34" s="159" t="s">
        <v>219</v>
      </c>
      <c r="M34" s="158"/>
      <c r="N34" s="158"/>
      <c r="O34" s="157">
        <v>2006</v>
      </c>
      <c r="P34" s="1317" t="s">
        <v>220</v>
      </c>
      <c r="Q34" s="1317"/>
      <c r="R34" s="1317"/>
      <c r="S34" s="1317"/>
      <c r="T34" s="158"/>
      <c r="U34" s="157">
        <v>2006</v>
      </c>
      <c r="V34" s="1317" t="s">
        <v>221</v>
      </c>
      <c r="W34" s="1317"/>
      <c r="X34" s="158"/>
      <c r="Y34" s="157">
        <v>2006</v>
      </c>
      <c r="Z34" s="158"/>
      <c r="AA34" s="179"/>
      <c r="AB34" s="161"/>
      <c r="AC34" s="161"/>
      <c r="AE34" s="179"/>
      <c r="AF34" s="179"/>
      <c r="AI34" s="179"/>
      <c r="AJ34" s="179"/>
      <c r="AK34" s="179"/>
    </row>
    <row r="35" spans="1:37" ht="12.75" customHeight="1" thickBot="1">
      <c r="A35" s="162"/>
      <c r="B35" s="163" t="s">
        <v>223</v>
      </c>
      <c r="C35" s="163" t="s">
        <v>224</v>
      </c>
      <c r="D35" s="163" t="s">
        <v>225</v>
      </c>
      <c r="E35" s="163" t="s">
        <v>226</v>
      </c>
      <c r="F35" s="163" t="s">
        <v>227</v>
      </c>
      <c r="G35" s="163" t="s">
        <v>228</v>
      </c>
      <c r="H35" s="163" t="s">
        <v>229</v>
      </c>
      <c r="I35" s="163" t="s">
        <v>230</v>
      </c>
      <c r="J35" s="163" t="s">
        <v>231</v>
      </c>
      <c r="K35" s="163" t="s">
        <v>232</v>
      </c>
      <c r="L35" s="163" t="s">
        <v>233</v>
      </c>
      <c r="M35" s="164" t="s">
        <v>234</v>
      </c>
      <c r="N35" s="158"/>
      <c r="O35" s="162"/>
      <c r="P35" s="163" t="s">
        <v>235</v>
      </c>
      <c r="Q35" s="163" t="s">
        <v>236</v>
      </c>
      <c r="R35" s="163" t="s">
        <v>237</v>
      </c>
      <c r="S35" s="164" t="s">
        <v>238</v>
      </c>
      <c r="T35" s="158"/>
      <c r="U35" s="162"/>
      <c r="V35" s="163" t="s">
        <v>239</v>
      </c>
      <c r="W35" s="164" t="s">
        <v>240</v>
      </c>
      <c r="X35" s="158"/>
      <c r="Y35" s="162"/>
      <c r="Z35" s="165" t="s">
        <v>241</v>
      </c>
      <c r="AA35" s="179"/>
      <c r="AB35" s="161"/>
      <c r="AC35" s="161"/>
      <c r="AE35" s="179"/>
      <c r="AF35" s="179"/>
      <c r="AI35" s="179"/>
      <c r="AJ35" s="179"/>
      <c r="AK35" s="179"/>
    </row>
    <row r="36" spans="1:37" ht="12.75" customHeight="1" thickBot="1">
      <c r="A36" s="177" t="s">
        <v>242</v>
      </c>
      <c r="B36" s="168">
        <v>7855.52</v>
      </c>
      <c r="C36" s="168">
        <v>8238.7800000000007</v>
      </c>
      <c r="D36" s="168">
        <v>8372.7900000000009</v>
      </c>
      <c r="E36" s="168">
        <v>8436.1939999999995</v>
      </c>
      <c r="F36" s="168">
        <v>8508.7800000000007</v>
      </c>
      <c r="G36" s="168">
        <v>8663.7199999999993</v>
      </c>
      <c r="H36" s="168">
        <v>8383.0300000000007</v>
      </c>
      <c r="I36" s="168">
        <v>8317.5349999999999</v>
      </c>
      <c r="J36" s="187">
        <v>8488.8529999999992</v>
      </c>
      <c r="K36" s="168">
        <v>8258.018</v>
      </c>
      <c r="L36" s="168">
        <v>8039.98</v>
      </c>
      <c r="M36" s="178">
        <v>8067.3869999999997</v>
      </c>
      <c r="N36" s="158"/>
      <c r="O36" s="166" t="s">
        <v>242</v>
      </c>
      <c r="P36" s="167">
        <v>8206.1</v>
      </c>
      <c r="Q36" s="167">
        <v>8527.4</v>
      </c>
      <c r="R36" s="167">
        <v>8392.7000000000007</v>
      </c>
      <c r="S36" s="169">
        <v>8121.2</v>
      </c>
      <c r="T36" s="158"/>
      <c r="U36" s="166" t="s">
        <v>242</v>
      </c>
      <c r="V36" s="167">
        <v>8369.7999999999993</v>
      </c>
      <c r="W36" s="169">
        <v>8256.9</v>
      </c>
      <c r="X36" s="158"/>
      <c r="Y36" s="166" t="s">
        <v>242</v>
      </c>
      <c r="Z36" s="181">
        <v>8316.9359999999997</v>
      </c>
      <c r="AA36" s="179"/>
      <c r="AB36" s="161"/>
      <c r="AC36" s="161"/>
      <c r="AE36" s="179"/>
      <c r="AF36" s="179"/>
      <c r="AI36" s="179"/>
      <c r="AJ36" s="179"/>
      <c r="AK36" s="179"/>
    </row>
    <row r="37" spans="1:37" ht="15">
      <c r="A37" s="171" t="s">
        <v>243</v>
      </c>
      <c r="B37" s="172">
        <v>9040.518</v>
      </c>
      <c r="C37" s="172">
        <v>9305.2060000000001</v>
      </c>
      <c r="D37" s="172">
        <v>9474.348</v>
      </c>
      <c r="E37" s="172">
        <v>9520.5169999999998</v>
      </c>
      <c r="F37" s="172">
        <v>9542.58</v>
      </c>
      <c r="G37" s="172">
        <v>9645.1309999999994</v>
      </c>
      <c r="H37" s="172">
        <v>9436.1460000000006</v>
      </c>
      <c r="I37" s="172">
        <v>9288.884</v>
      </c>
      <c r="J37" s="188">
        <v>9446.0190000000002</v>
      </c>
      <c r="K37" s="172">
        <v>9254.7510000000002</v>
      </c>
      <c r="L37" s="172">
        <v>9155.3279999999995</v>
      </c>
      <c r="M37" s="173">
        <v>9086.5810000000001</v>
      </c>
      <c r="N37" s="158"/>
      <c r="O37" s="171" t="s">
        <v>243</v>
      </c>
      <c r="P37" s="172">
        <v>9318.6010000000006</v>
      </c>
      <c r="Q37" s="172">
        <v>9563.7929999999997</v>
      </c>
      <c r="R37" s="172">
        <v>9383.7450000000008</v>
      </c>
      <c r="S37" s="173">
        <v>9165.3009999999995</v>
      </c>
      <c r="T37" s="158"/>
      <c r="U37" s="171" t="s">
        <v>243</v>
      </c>
      <c r="V37" s="172">
        <v>9445.6299999999992</v>
      </c>
      <c r="W37" s="173">
        <v>9277.3549999999996</v>
      </c>
      <c r="X37" s="158"/>
      <c r="Y37" s="171" t="s">
        <v>243</v>
      </c>
      <c r="Z37" s="183">
        <v>9366.3709999999992</v>
      </c>
      <c r="AA37" s="179"/>
      <c r="AB37" s="161"/>
      <c r="AC37" s="161"/>
      <c r="AE37" s="179"/>
      <c r="AF37" s="179"/>
      <c r="AI37" s="179"/>
      <c r="AJ37" s="179"/>
      <c r="AK37" s="179"/>
    </row>
    <row r="38" spans="1:37" ht="15">
      <c r="A38" s="171" t="s">
        <v>244</v>
      </c>
      <c r="B38" s="172">
        <v>8875.7109999999993</v>
      </c>
      <c r="C38" s="172">
        <v>9136.5139999999992</v>
      </c>
      <c r="D38" s="172">
        <v>9257.9979999999996</v>
      </c>
      <c r="E38" s="172">
        <v>9381.4120000000003</v>
      </c>
      <c r="F38" s="172">
        <v>9505.31</v>
      </c>
      <c r="G38" s="172">
        <v>9589.3690000000006</v>
      </c>
      <c r="H38" s="172">
        <v>9455.9089999999997</v>
      </c>
      <c r="I38" s="172">
        <v>9427.7479999999996</v>
      </c>
      <c r="J38" s="188">
        <v>9529.7659999999996</v>
      </c>
      <c r="K38" s="172">
        <v>9388.5640000000003</v>
      </c>
      <c r="L38" s="172">
        <v>9103.1239999999998</v>
      </c>
      <c r="M38" s="173">
        <v>9090.1309999999994</v>
      </c>
      <c r="N38" s="158"/>
      <c r="O38" s="171" t="s">
        <v>244</v>
      </c>
      <c r="P38" s="172">
        <v>9140.8739999999998</v>
      </c>
      <c r="Q38" s="172">
        <v>9496.5499999999993</v>
      </c>
      <c r="R38" s="172">
        <v>9475.1759999999995</v>
      </c>
      <c r="S38" s="173">
        <v>9200.3580000000002</v>
      </c>
      <c r="T38" s="158"/>
      <c r="U38" s="171" t="s">
        <v>244</v>
      </c>
      <c r="V38" s="172">
        <v>9368.2420000000002</v>
      </c>
      <c r="W38" s="173">
        <v>9341.1450000000004</v>
      </c>
      <c r="X38" s="158"/>
      <c r="Y38" s="171" t="s">
        <v>244</v>
      </c>
      <c r="Z38" s="184">
        <v>9354.9879999999994</v>
      </c>
      <c r="AA38" s="179"/>
      <c r="AB38" s="161"/>
      <c r="AC38" s="161"/>
      <c r="AE38" s="179"/>
      <c r="AF38" s="179"/>
      <c r="AI38" s="179"/>
      <c r="AJ38" s="179"/>
      <c r="AK38" s="179"/>
    </row>
    <row r="39" spans="1:37" ht="15">
      <c r="A39" s="171" t="s">
        <v>245</v>
      </c>
      <c r="B39" s="172">
        <v>7428.57</v>
      </c>
      <c r="C39" s="172">
        <v>6500</v>
      </c>
      <c r="D39" s="172">
        <v>7826.6509999999998</v>
      </c>
      <c r="E39" s="172"/>
      <c r="F39" s="172">
        <v>7944.93</v>
      </c>
      <c r="G39" s="172"/>
      <c r="H39" s="172">
        <v>7542.915</v>
      </c>
      <c r="I39" s="172"/>
      <c r="J39" s="188">
        <v>7354</v>
      </c>
      <c r="K39" s="172">
        <v>8193.34</v>
      </c>
      <c r="L39" s="172">
        <v>7579.6229999999996</v>
      </c>
      <c r="M39" s="173">
        <v>7420.2740000000003</v>
      </c>
      <c r="N39" s="158"/>
      <c r="O39" s="171" t="s">
        <v>245</v>
      </c>
      <c r="P39" s="172">
        <v>6838.3789999999999</v>
      </c>
      <c r="Q39" s="172">
        <v>7944.933</v>
      </c>
      <c r="R39" s="172">
        <v>7446.5559999999996</v>
      </c>
      <c r="S39" s="173">
        <v>7585.8919999999998</v>
      </c>
      <c r="T39" s="158"/>
      <c r="U39" s="171" t="s">
        <v>245</v>
      </c>
      <c r="V39" s="172">
        <v>7110.4449999999997</v>
      </c>
      <c r="W39" s="173">
        <v>7554.1469999999999</v>
      </c>
      <c r="X39" s="158"/>
      <c r="Y39" s="171" t="s">
        <v>245</v>
      </c>
      <c r="Z39" s="184">
        <v>7365.4369999999999</v>
      </c>
      <c r="AA39" s="179"/>
      <c r="AB39" s="161"/>
      <c r="AC39" s="161"/>
      <c r="AE39" s="179"/>
      <c r="AF39" s="179"/>
      <c r="AI39" s="179"/>
      <c r="AJ39" s="179"/>
      <c r="AK39" s="179"/>
    </row>
    <row r="40" spans="1:37" ht="15">
      <c r="A40" s="171" t="s">
        <v>98</v>
      </c>
      <c r="B40" s="172">
        <v>6757.4449999999997</v>
      </c>
      <c r="C40" s="172">
        <v>7018.57</v>
      </c>
      <c r="D40" s="172">
        <v>7329.52</v>
      </c>
      <c r="E40" s="172">
        <v>7327.4780000000001</v>
      </c>
      <c r="F40" s="172">
        <v>7405.59</v>
      </c>
      <c r="G40" s="172">
        <v>7603.7449999999999</v>
      </c>
      <c r="H40" s="172">
        <v>7341.335</v>
      </c>
      <c r="I40" s="172">
        <v>7141.88</v>
      </c>
      <c r="J40" s="188">
        <v>7291.6779999999999</v>
      </c>
      <c r="K40" s="172">
        <v>7189.5029999999997</v>
      </c>
      <c r="L40" s="172">
        <v>6949.4459999999999</v>
      </c>
      <c r="M40" s="173">
        <v>6789.53</v>
      </c>
      <c r="N40" s="158"/>
      <c r="O40" s="171" t="s">
        <v>98</v>
      </c>
      <c r="P40" s="172">
        <v>7087.5280000000002</v>
      </c>
      <c r="Q40" s="172">
        <v>7432.6040000000003</v>
      </c>
      <c r="R40" s="172">
        <v>7254.61</v>
      </c>
      <c r="S40" s="173">
        <v>6993.99</v>
      </c>
      <c r="T40" s="158"/>
      <c r="U40" s="171" t="s">
        <v>98</v>
      </c>
      <c r="V40" s="172">
        <v>7257.67</v>
      </c>
      <c r="W40" s="173">
        <v>7121.8339999999998</v>
      </c>
      <c r="X40" s="158"/>
      <c r="Y40" s="171" t="s">
        <v>98</v>
      </c>
      <c r="Z40" s="184">
        <v>7195.6329999999998</v>
      </c>
      <c r="AA40" s="179"/>
      <c r="AB40" s="161"/>
      <c r="AC40" s="161"/>
      <c r="AE40" s="179"/>
      <c r="AF40" s="179"/>
      <c r="AI40" s="179"/>
      <c r="AJ40" s="179"/>
      <c r="AK40" s="179"/>
    </row>
    <row r="41" spans="1:37" ht="15.75" thickBot="1">
      <c r="A41" s="166" t="s">
        <v>246</v>
      </c>
      <c r="B41" s="167">
        <v>7710.8810000000003</v>
      </c>
      <c r="C41" s="167">
        <v>7859.8760000000002</v>
      </c>
      <c r="D41" s="167">
        <v>7949.7640000000001</v>
      </c>
      <c r="E41" s="167">
        <v>7993.5519999999997</v>
      </c>
      <c r="F41" s="167">
        <v>8017.86</v>
      </c>
      <c r="G41" s="167">
        <v>8152.0550000000003</v>
      </c>
      <c r="H41" s="167">
        <v>8057.6189999999997</v>
      </c>
      <c r="I41" s="167">
        <v>7943.2049999999999</v>
      </c>
      <c r="J41" s="189">
        <v>8037.4709999999995</v>
      </c>
      <c r="K41" s="167">
        <v>7964.5829999999996</v>
      </c>
      <c r="L41" s="167">
        <v>7746.442</v>
      </c>
      <c r="M41" s="169">
        <v>7783.5020000000004</v>
      </c>
      <c r="N41" s="158"/>
      <c r="O41" s="166" t="s">
        <v>246</v>
      </c>
      <c r="P41" s="167">
        <v>7866.26</v>
      </c>
      <c r="Q41" s="167">
        <v>8044.9210000000003</v>
      </c>
      <c r="R41" s="167">
        <v>8008.317</v>
      </c>
      <c r="S41" s="169">
        <v>7835.326</v>
      </c>
      <c r="T41" s="158"/>
      <c r="U41" s="166" t="s">
        <v>246</v>
      </c>
      <c r="V41" s="167">
        <v>7958.9030000000002</v>
      </c>
      <c r="W41" s="169">
        <v>7918.7650000000003</v>
      </c>
      <c r="X41" s="158"/>
      <c r="Y41" s="166" t="s">
        <v>246</v>
      </c>
      <c r="Z41" s="185">
        <v>7939.4269999999997</v>
      </c>
      <c r="AA41" s="179"/>
      <c r="AB41" s="161"/>
      <c r="AC41" s="161"/>
      <c r="AE41" s="179"/>
      <c r="AF41" s="179"/>
      <c r="AI41" s="179"/>
      <c r="AJ41" s="179"/>
      <c r="AK41" s="179"/>
    </row>
    <row r="42" spans="1:37" ht="15">
      <c r="A42" s="158"/>
      <c r="B42" s="158"/>
      <c r="C42" s="158"/>
      <c r="D42" s="158"/>
      <c r="E42" s="158"/>
      <c r="F42" s="158"/>
      <c r="G42" s="158"/>
      <c r="H42" s="158"/>
      <c r="I42" s="158"/>
      <c r="J42" s="158"/>
      <c r="K42" s="158"/>
      <c r="L42" s="158"/>
      <c r="M42" s="158"/>
      <c r="N42" s="158"/>
      <c r="O42" s="190"/>
      <c r="P42" s="186"/>
      <c r="Q42" s="172"/>
      <c r="R42" s="172"/>
      <c r="S42" s="172"/>
      <c r="T42" s="172"/>
      <c r="U42" s="172"/>
      <c r="V42" s="172"/>
      <c r="W42" s="172"/>
      <c r="X42" s="172"/>
      <c r="Y42" s="172"/>
      <c r="Z42" s="180"/>
      <c r="AA42" s="179"/>
      <c r="AB42" s="161"/>
      <c r="AC42" s="161"/>
      <c r="AE42" s="179"/>
      <c r="AF42" s="179"/>
      <c r="AI42" s="179"/>
      <c r="AJ42" s="179"/>
      <c r="AK42" s="179"/>
    </row>
    <row r="43" spans="1:37" ht="16.5" thickBot="1">
      <c r="A43" s="157">
        <v>2007</v>
      </c>
      <c r="B43" s="158"/>
      <c r="C43" s="158"/>
      <c r="D43" s="158"/>
      <c r="E43" s="158"/>
      <c r="F43" s="158"/>
      <c r="G43" s="158"/>
      <c r="H43" s="158"/>
      <c r="I43" s="158"/>
      <c r="J43" s="158"/>
      <c r="K43" s="158"/>
      <c r="L43" s="159" t="s">
        <v>219</v>
      </c>
      <c r="M43" s="158"/>
      <c r="N43" s="158"/>
      <c r="O43" s="157">
        <v>2007</v>
      </c>
      <c r="P43" s="1317" t="s">
        <v>220</v>
      </c>
      <c r="Q43" s="1317"/>
      <c r="R43" s="1317"/>
      <c r="S43" s="1317"/>
      <c r="T43" s="158"/>
      <c r="U43" s="157">
        <v>2007</v>
      </c>
      <c r="V43" s="1317" t="s">
        <v>221</v>
      </c>
      <c r="W43" s="1317"/>
      <c r="X43" s="158"/>
      <c r="Y43" s="157">
        <v>2007</v>
      </c>
      <c r="Z43" s="158"/>
      <c r="AA43" s="179"/>
      <c r="AB43" s="161"/>
      <c r="AC43" s="161"/>
      <c r="AE43" s="179"/>
      <c r="AF43" s="179"/>
      <c r="AI43" s="179"/>
      <c r="AJ43" s="179"/>
      <c r="AK43" s="179"/>
    </row>
    <row r="44" spans="1:37" ht="15.75" thickBot="1">
      <c r="A44" s="162"/>
      <c r="B44" s="163" t="s">
        <v>223</v>
      </c>
      <c r="C44" s="163" t="s">
        <v>224</v>
      </c>
      <c r="D44" s="163" t="s">
        <v>225</v>
      </c>
      <c r="E44" s="163" t="s">
        <v>226</v>
      </c>
      <c r="F44" s="163" t="s">
        <v>227</v>
      </c>
      <c r="G44" s="163" t="s">
        <v>228</v>
      </c>
      <c r="H44" s="163" t="s">
        <v>229</v>
      </c>
      <c r="I44" s="163" t="s">
        <v>230</v>
      </c>
      <c r="J44" s="163" t="s">
        <v>231</v>
      </c>
      <c r="K44" s="163" t="s">
        <v>232</v>
      </c>
      <c r="L44" s="163" t="s">
        <v>233</v>
      </c>
      <c r="M44" s="164" t="s">
        <v>234</v>
      </c>
      <c r="N44" s="158"/>
      <c r="O44" s="162"/>
      <c r="P44" s="163" t="s">
        <v>235</v>
      </c>
      <c r="Q44" s="163" t="s">
        <v>236</v>
      </c>
      <c r="R44" s="163" t="s">
        <v>237</v>
      </c>
      <c r="S44" s="164" t="s">
        <v>238</v>
      </c>
      <c r="T44" s="158"/>
      <c r="U44" s="162"/>
      <c r="V44" s="163" t="s">
        <v>239</v>
      </c>
      <c r="W44" s="164" t="s">
        <v>240</v>
      </c>
      <c r="X44" s="158"/>
      <c r="Y44" s="162"/>
      <c r="Z44" s="165" t="s">
        <v>241</v>
      </c>
      <c r="AA44" s="179"/>
      <c r="AB44" s="161"/>
      <c r="AC44" s="161"/>
      <c r="AE44" s="179"/>
      <c r="AF44" s="179"/>
      <c r="AI44" s="179"/>
      <c r="AJ44" s="179"/>
      <c r="AK44" s="179"/>
    </row>
    <row r="45" spans="1:37" ht="15.75" thickBot="1">
      <c r="A45" s="177" t="s">
        <v>242</v>
      </c>
      <c r="B45" s="168">
        <v>8300.0879999999997</v>
      </c>
      <c r="C45" s="168">
        <v>8454.07</v>
      </c>
      <c r="D45" s="168">
        <v>8390.0499999999993</v>
      </c>
      <c r="E45" s="168">
        <v>8264.2860000000001</v>
      </c>
      <c r="F45" s="168">
        <v>7979.54</v>
      </c>
      <c r="G45" s="168">
        <v>7879.23</v>
      </c>
      <c r="H45" s="168">
        <v>7832.66</v>
      </c>
      <c r="I45" s="168">
        <v>8083.85</v>
      </c>
      <c r="J45" s="187">
        <v>8234.14</v>
      </c>
      <c r="K45" s="168">
        <v>7900.83</v>
      </c>
      <c r="L45" s="168">
        <v>7647.18</v>
      </c>
      <c r="M45" s="178">
        <v>7700.9629999999997</v>
      </c>
      <c r="N45" s="158"/>
      <c r="O45" s="166" t="s">
        <v>242</v>
      </c>
      <c r="P45" s="167">
        <v>8381.69</v>
      </c>
      <c r="Q45" s="167">
        <v>8029.51</v>
      </c>
      <c r="R45" s="167">
        <v>8063.45</v>
      </c>
      <c r="S45" s="169">
        <v>7761.8850000000002</v>
      </c>
      <c r="T45" s="158"/>
      <c r="U45" s="166" t="s">
        <v>242</v>
      </c>
      <c r="V45" s="167">
        <v>8203.5300000000007</v>
      </c>
      <c r="W45" s="169">
        <v>7910.0129999999999</v>
      </c>
      <c r="X45" s="158"/>
      <c r="Y45" s="166" t="s">
        <v>242</v>
      </c>
      <c r="Z45" s="170">
        <v>8051.7579999999998</v>
      </c>
      <c r="AA45" s="179"/>
      <c r="AB45" s="161"/>
      <c r="AC45" s="161"/>
      <c r="AE45" s="179"/>
      <c r="AF45" s="179"/>
      <c r="AI45" s="179"/>
      <c r="AJ45" s="179"/>
      <c r="AK45" s="179"/>
    </row>
    <row r="46" spans="1:37" ht="15">
      <c r="A46" s="171" t="s">
        <v>243</v>
      </c>
      <c r="B46" s="172">
        <v>9327.32</v>
      </c>
      <c r="C46" s="172">
        <v>9332.4419999999991</v>
      </c>
      <c r="D46" s="172">
        <v>9210.2150000000001</v>
      </c>
      <c r="E46" s="172">
        <v>9131.7939999999999</v>
      </c>
      <c r="F46" s="172">
        <v>8837.6489999999994</v>
      </c>
      <c r="G46" s="172">
        <v>8656.8169999999991</v>
      </c>
      <c r="H46" s="172">
        <v>8541.8889999999992</v>
      </c>
      <c r="I46" s="172">
        <v>8872.7790000000005</v>
      </c>
      <c r="J46" s="188">
        <v>8909.1650000000009</v>
      </c>
      <c r="K46" s="172">
        <v>8661.6360000000004</v>
      </c>
      <c r="L46" s="172">
        <v>8492.9030000000002</v>
      </c>
      <c r="M46" s="173">
        <v>8532.5460000000003</v>
      </c>
      <c r="N46" s="158"/>
      <c r="O46" s="171" t="s">
        <v>243</v>
      </c>
      <c r="P46" s="172">
        <v>9288.7070000000003</v>
      </c>
      <c r="Q46" s="172">
        <v>8870.2569999999996</v>
      </c>
      <c r="R46" s="172">
        <v>8793.7739999999994</v>
      </c>
      <c r="S46" s="173">
        <v>8567.6569999999992</v>
      </c>
      <c r="T46" s="158"/>
      <c r="U46" s="171" t="s">
        <v>243</v>
      </c>
      <c r="V46" s="172">
        <v>9086.6129999999994</v>
      </c>
      <c r="W46" s="173">
        <v>8680.4789999999994</v>
      </c>
      <c r="X46" s="158"/>
      <c r="Y46" s="171" t="s">
        <v>243</v>
      </c>
      <c r="Z46" s="174">
        <v>8881.634</v>
      </c>
      <c r="AA46" s="179"/>
      <c r="AB46" s="161"/>
      <c r="AC46" s="161"/>
      <c r="AE46" s="179"/>
      <c r="AF46" s="179"/>
      <c r="AI46" s="179"/>
      <c r="AJ46" s="179"/>
      <c r="AK46" s="179"/>
    </row>
    <row r="47" spans="1:37" ht="15">
      <c r="A47" s="171" t="s">
        <v>244</v>
      </c>
      <c r="B47" s="172">
        <v>9338.768</v>
      </c>
      <c r="C47" s="172">
        <v>9383.1380000000008</v>
      </c>
      <c r="D47" s="172">
        <v>9096.3439999999991</v>
      </c>
      <c r="E47" s="172">
        <v>9103.5759999999991</v>
      </c>
      <c r="F47" s="172">
        <v>8727.0460000000003</v>
      </c>
      <c r="G47" s="172">
        <v>8689.4779999999992</v>
      </c>
      <c r="H47" s="172">
        <v>8711.4969999999994</v>
      </c>
      <c r="I47" s="172">
        <v>8884.393</v>
      </c>
      <c r="J47" s="188">
        <v>8996.0930000000008</v>
      </c>
      <c r="K47" s="172">
        <v>8653.4509999999991</v>
      </c>
      <c r="L47" s="172">
        <v>8305.2860000000001</v>
      </c>
      <c r="M47" s="173">
        <v>8399</v>
      </c>
      <c r="N47" s="158"/>
      <c r="O47" s="171" t="s">
        <v>244</v>
      </c>
      <c r="P47" s="172">
        <v>9255.1720000000005</v>
      </c>
      <c r="Q47" s="172">
        <v>8827.6630000000005</v>
      </c>
      <c r="R47" s="172">
        <v>8873.5319999999992</v>
      </c>
      <c r="S47" s="173">
        <v>8468.1129999999994</v>
      </c>
      <c r="T47" s="158"/>
      <c r="U47" s="171" t="s">
        <v>244</v>
      </c>
      <c r="V47" s="172">
        <v>9027.6849999999995</v>
      </c>
      <c r="W47" s="173">
        <v>8705.9120000000003</v>
      </c>
      <c r="X47" s="158"/>
      <c r="Y47" s="171" t="s">
        <v>244</v>
      </c>
      <c r="Z47" s="175">
        <v>8865.4930000000004</v>
      </c>
      <c r="AA47" s="179"/>
      <c r="AB47" s="161"/>
      <c r="AC47" s="161"/>
      <c r="AE47" s="179"/>
      <c r="AF47" s="179"/>
      <c r="AI47" s="179"/>
      <c r="AJ47" s="179"/>
      <c r="AK47" s="179"/>
    </row>
    <row r="48" spans="1:37" ht="15">
      <c r="A48" s="171" t="s">
        <v>245</v>
      </c>
      <c r="B48" s="172"/>
      <c r="C48" s="172"/>
      <c r="D48" s="172">
        <v>7924.902</v>
      </c>
      <c r="E48" s="172">
        <v>8900.1</v>
      </c>
      <c r="F48" s="172">
        <v>7734.7860000000001</v>
      </c>
      <c r="G48" s="172">
        <v>6769.28</v>
      </c>
      <c r="H48" s="172"/>
      <c r="I48" s="172">
        <v>7315</v>
      </c>
      <c r="J48" s="188">
        <v>8061.22</v>
      </c>
      <c r="K48" s="172">
        <v>7595</v>
      </c>
      <c r="L48" s="172">
        <v>8331.7090000000007</v>
      </c>
      <c r="M48" s="173">
        <v>6490</v>
      </c>
      <c r="N48" s="191"/>
      <c r="O48" s="171" t="s">
        <v>245</v>
      </c>
      <c r="P48" s="172">
        <v>7924.902</v>
      </c>
      <c r="Q48" s="172">
        <v>7534.2439999999997</v>
      </c>
      <c r="R48" s="172">
        <v>7554.0029999999997</v>
      </c>
      <c r="S48" s="173">
        <v>7363.8029999999999</v>
      </c>
      <c r="T48" s="158"/>
      <c r="U48" s="171" t="s">
        <v>245</v>
      </c>
      <c r="V48" s="172">
        <v>7567.1090000000004</v>
      </c>
      <c r="W48" s="173">
        <v>7427.6570000000002</v>
      </c>
      <c r="X48" s="158"/>
      <c r="Y48" s="171" t="s">
        <v>245</v>
      </c>
      <c r="Z48" s="175">
        <v>7545.259</v>
      </c>
      <c r="AA48" s="179"/>
      <c r="AB48" s="161"/>
      <c r="AC48" s="161"/>
      <c r="AE48" s="179"/>
      <c r="AF48" s="179"/>
      <c r="AI48" s="179"/>
      <c r="AJ48" s="179"/>
      <c r="AK48" s="179"/>
    </row>
    <row r="49" spans="1:37" ht="15">
      <c r="A49" s="171" t="s">
        <v>98</v>
      </c>
      <c r="B49" s="172">
        <v>7010.9489999999996</v>
      </c>
      <c r="C49" s="172">
        <v>7282.9</v>
      </c>
      <c r="D49" s="172">
        <v>7350.3360000000002</v>
      </c>
      <c r="E49" s="172">
        <v>7284.1090000000004</v>
      </c>
      <c r="F49" s="172">
        <v>7091.4859999999999</v>
      </c>
      <c r="G49" s="172">
        <v>7056.5649999999996</v>
      </c>
      <c r="H49" s="172">
        <v>7047.7619999999997</v>
      </c>
      <c r="I49" s="172">
        <v>7222.0609999999997</v>
      </c>
      <c r="J49" s="188">
        <v>7473.93</v>
      </c>
      <c r="K49" s="172">
        <v>7173.5990000000002</v>
      </c>
      <c r="L49" s="172">
        <v>6699.8850000000002</v>
      </c>
      <c r="M49" s="173">
        <v>6545.8090000000002</v>
      </c>
      <c r="N49" s="192"/>
      <c r="O49" s="171" t="s">
        <v>98</v>
      </c>
      <c r="P49" s="172">
        <v>7213.393</v>
      </c>
      <c r="Q49" s="172">
        <v>7132.7960000000003</v>
      </c>
      <c r="R49" s="172">
        <v>7255.4679999999998</v>
      </c>
      <c r="S49" s="173">
        <v>6861.848</v>
      </c>
      <c r="T49" s="158"/>
      <c r="U49" s="171" t="s">
        <v>98</v>
      </c>
      <c r="V49" s="172">
        <v>7169.8860000000004</v>
      </c>
      <c r="W49" s="173">
        <v>7052.7560000000003</v>
      </c>
      <c r="X49" s="158"/>
      <c r="Y49" s="171" t="s">
        <v>98</v>
      </c>
      <c r="Z49" s="175">
        <v>7107.0889999999999</v>
      </c>
      <c r="AA49" s="179"/>
      <c r="AB49" s="161"/>
      <c r="AC49" s="161"/>
      <c r="AE49" s="179"/>
      <c r="AF49" s="179"/>
      <c r="AI49" s="179"/>
      <c r="AJ49" s="179"/>
      <c r="AK49" s="179"/>
    </row>
    <row r="50" spans="1:37" ht="15.75" thickBot="1">
      <c r="A50" s="166" t="s">
        <v>246</v>
      </c>
      <c r="B50" s="167">
        <v>7876.4269999999997</v>
      </c>
      <c r="C50" s="167">
        <v>7957.4679999999998</v>
      </c>
      <c r="D50" s="167">
        <v>7928.0519999999997</v>
      </c>
      <c r="E50" s="167">
        <v>7808.3069999999998</v>
      </c>
      <c r="F50" s="167">
        <v>7675.9589999999998</v>
      </c>
      <c r="G50" s="167">
        <v>7638.9549999999999</v>
      </c>
      <c r="H50" s="167">
        <v>7641.9970000000003</v>
      </c>
      <c r="I50" s="167">
        <v>7808.433</v>
      </c>
      <c r="J50" s="189">
        <v>7922.69</v>
      </c>
      <c r="K50" s="167">
        <v>7711.3559999999998</v>
      </c>
      <c r="L50" s="167">
        <v>7602.9250000000002</v>
      </c>
      <c r="M50" s="169">
        <v>7598.1840000000002</v>
      </c>
      <c r="N50" s="192"/>
      <c r="O50" s="166" t="s">
        <v>246</v>
      </c>
      <c r="P50" s="167">
        <v>7920.8</v>
      </c>
      <c r="Q50" s="167">
        <v>7701.4250000000002</v>
      </c>
      <c r="R50" s="167">
        <v>7796.5860000000002</v>
      </c>
      <c r="S50" s="169">
        <v>7645.5820000000003</v>
      </c>
      <c r="T50" s="158"/>
      <c r="U50" s="166" t="s">
        <v>246</v>
      </c>
      <c r="V50" s="167">
        <v>7811.8819999999996</v>
      </c>
      <c r="W50" s="169">
        <v>7717.9570000000003</v>
      </c>
      <c r="X50" s="158"/>
      <c r="Y50" s="166" t="s">
        <v>246</v>
      </c>
      <c r="Z50" s="176">
        <v>7763.86</v>
      </c>
      <c r="AA50" s="179"/>
      <c r="AB50" s="161"/>
      <c r="AC50" s="161"/>
      <c r="AE50" s="179"/>
      <c r="AF50" s="179"/>
      <c r="AI50" s="179"/>
      <c r="AJ50" s="179"/>
      <c r="AK50" s="179"/>
    </row>
    <row r="51" spans="1:37" ht="15">
      <c r="A51" s="186"/>
      <c r="B51" s="172"/>
      <c r="C51" s="172"/>
      <c r="D51" s="172"/>
      <c r="E51" s="172"/>
      <c r="F51" s="172"/>
      <c r="G51" s="172"/>
      <c r="H51" s="172"/>
      <c r="I51" s="172"/>
      <c r="J51" s="193"/>
      <c r="K51" s="172"/>
      <c r="L51" s="172"/>
      <c r="M51" s="172"/>
      <c r="N51" s="192"/>
      <c r="O51" s="186"/>
      <c r="P51" s="172"/>
      <c r="Q51" s="172"/>
      <c r="R51" s="172"/>
      <c r="S51" s="172"/>
      <c r="T51" s="158"/>
      <c r="U51" s="186"/>
      <c r="V51" s="172"/>
      <c r="W51" s="172"/>
      <c r="X51" s="158"/>
      <c r="Y51" s="186"/>
      <c r="Z51" s="194"/>
      <c r="AA51" s="179"/>
      <c r="AB51" s="161"/>
      <c r="AC51" s="161"/>
      <c r="AE51" s="179"/>
      <c r="AF51" s="179"/>
      <c r="AI51" s="179"/>
      <c r="AJ51" s="179"/>
      <c r="AK51" s="179"/>
    </row>
    <row r="52" spans="1:37" ht="16.5" thickBot="1">
      <c r="A52" s="157">
        <v>2008</v>
      </c>
      <c r="B52" s="158"/>
      <c r="C52" s="158"/>
      <c r="D52" s="158"/>
      <c r="E52" s="158"/>
      <c r="F52" s="158"/>
      <c r="G52" s="158"/>
      <c r="H52" s="158"/>
      <c r="I52" s="158"/>
      <c r="J52" s="158"/>
      <c r="K52" s="158"/>
      <c r="L52" s="159" t="s">
        <v>219</v>
      </c>
      <c r="M52" s="158"/>
      <c r="N52" s="192"/>
      <c r="O52" s="157">
        <v>2008</v>
      </c>
      <c r="P52" s="1317" t="s">
        <v>220</v>
      </c>
      <c r="Q52" s="1317"/>
      <c r="R52" s="1317"/>
      <c r="S52" s="1317"/>
      <c r="T52" s="158"/>
      <c r="U52" s="157">
        <v>2008</v>
      </c>
      <c r="V52" s="1317" t="s">
        <v>221</v>
      </c>
      <c r="W52" s="1317"/>
      <c r="X52" s="158"/>
      <c r="Y52" s="157">
        <v>2008</v>
      </c>
      <c r="Z52" s="158"/>
      <c r="AA52" s="179"/>
      <c r="AB52" s="161"/>
      <c r="AC52" s="161"/>
      <c r="AE52" s="179"/>
      <c r="AF52" s="179"/>
      <c r="AI52" s="179"/>
      <c r="AJ52" s="179"/>
      <c r="AK52" s="179"/>
    </row>
    <row r="53" spans="1:37" ht="15.75" thickBot="1">
      <c r="A53" s="162"/>
      <c r="B53" s="163" t="s">
        <v>223</v>
      </c>
      <c r="C53" s="163" t="s">
        <v>224</v>
      </c>
      <c r="D53" s="163" t="s">
        <v>225</v>
      </c>
      <c r="E53" s="163" t="s">
        <v>226</v>
      </c>
      <c r="F53" s="163" t="s">
        <v>227</v>
      </c>
      <c r="G53" s="163" t="s">
        <v>228</v>
      </c>
      <c r="H53" s="163" t="s">
        <v>229</v>
      </c>
      <c r="I53" s="163" t="s">
        <v>230</v>
      </c>
      <c r="J53" s="163" t="s">
        <v>231</v>
      </c>
      <c r="K53" s="163" t="s">
        <v>232</v>
      </c>
      <c r="L53" s="163" t="s">
        <v>233</v>
      </c>
      <c r="M53" s="164" t="s">
        <v>234</v>
      </c>
      <c r="N53" s="192"/>
      <c r="O53" s="162"/>
      <c r="P53" s="163" t="s">
        <v>235</v>
      </c>
      <c r="Q53" s="163" t="s">
        <v>236</v>
      </c>
      <c r="R53" s="163" t="s">
        <v>237</v>
      </c>
      <c r="S53" s="164" t="s">
        <v>238</v>
      </c>
      <c r="T53" s="158"/>
      <c r="U53" s="162"/>
      <c r="V53" s="163" t="s">
        <v>239</v>
      </c>
      <c r="W53" s="164" t="s">
        <v>240</v>
      </c>
      <c r="X53" s="158"/>
      <c r="Y53" s="162"/>
      <c r="Z53" s="165" t="s">
        <v>241</v>
      </c>
      <c r="AA53" s="179"/>
      <c r="AB53" s="161"/>
      <c r="AC53" s="161"/>
      <c r="AD53" s="195"/>
      <c r="AE53" s="179"/>
      <c r="AF53" s="179"/>
      <c r="AI53" s="179"/>
      <c r="AJ53" s="179"/>
      <c r="AK53" s="179"/>
    </row>
    <row r="54" spans="1:37" ht="15.75" thickBot="1">
      <c r="A54" s="177" t="s">
        <v>242</v>
      </c>
      <c r="B54" s="168">
        <v>8130.38</v>
      </c>
      <c r="C54" s="168">
        <v>8239.08</v>
      </c>
      <c r="D54" s="168">
        <v>8222.4599999999991</v>
      </c>
      <c r="E54" s="168">
        <v>8227.48</v>
      </c>
      <c r="F54" s="168">
        <v>8241.0300000000007</v>
      </c>
      <c r="G54" s="168">
        <v>8442.4599999999991</v>
      </c>
      <c r="H54" s="168">
        <v>8053.8850000000002</v>
      </c>
      <c r="I54" s="168">
        <v>8102.4309999999996</v>
      </c>
      <c r="J54" s="187">
        <v>8283.7999999999993</v>
      </c>
      <c r="K54" s="168">
        <v>8257.7999999999993</v>
      </c>
      <c r="L54" s="168">
        <v>8163</v>
      </c>
      <c r="M54" s="178">
        <v>8405.14</v>
      </c>
      <c r="N54" s="192"/>
      <c r="O54" s="166" t="s">
        <v>242</v>
      </c>
      <c r="P54" s="167">
        <v>8196.09</v>
      </c>
      <c r="Q54" s="167">
        <v>8299.3799999999992</v>
      </c>
      <c r="R54" s="167">
        <v>8147.9</v>
      </c>
      <c r="S54" s="169">
        <v>8269.1</v>
      </c>
      <c r="T54" s="158"/>
      <c r="U54" s="166" t="s">
        <v>242</v>
      </c>
      <c r="V54" s="167">
        <v>8250.0499999999993</v>
      </c>
      <c r="W54" s="169">
        <v>8212.5</v>
      </c>
      <c r="X54" s="158"/>
      <c r="Y54" s="166" t="s">
        <v>242</v>
      </c>
      <c r="Z54" s="170">
        <v>8231.74</v>
      </c>
      <c r="AA54" s="179"/>
      <c r="AB54" s="161"/>
      <c r="AC54" s="161"/>
      <c r="AD54" s="195"/>
      <c r="AE54" s="179"/>
      <c r="AF54" s="179"/>
      <c r="AI54" s="179"/>
      <c r="AJ54" s="179"/>
      <c r="AK54" s="179"/>
    </row>
    <row r="55" spans="1:37" ht="15">
      <c r="A55" s="171" t="s">
        <v>243</v>
      </c>
      <c r="B55" s="172">
        <v>8998.4339999999993</v>
      </c>
      <c r="C55" s="172">
        <v>8924.7729999999992</v>
      </c>
      <c r="D55" s="172">
        <v>8829.9410000000007</v>
      </c>
      <c r="E55" s="172">
        <v>8884.5540000000001</v>
      </c>
      <c r="F55" s="172">
        <v>8862.8870000000006</v>
      </c>
      <c r="G55" s="172">
        <v>9027.1550000000007</v>
      </c>
      <c r="H55" s="172">
        <v>8759.2639999999992</v>
      </c>
      <c r="I55" s="172">
        <v>8872.0889999999999</v>
      </c>
      <c r="J55" s="188">
        <v>9027.9940000000006</v>
      </c>
      <c r="K55" s="172">
        <v>9090.277</v>
      </c>
      <c r="L55" s="172">
        <v>9090.7630000000008</v>
      </c>
      <c r="M55" s="173">
        <v>9340.107</v>
      </c>
      <c r="N55" s="192"/>
      <c r="O55" s="171" t="s">
        <v>243</v>
      </c>
      <c r="P55" s="172">
        <v>8919.33</v>
      </c>
      <c r="Q55" s="172">
        <v>8923.8700000000008</v>
      </c>
      <c r="R55" s="172">
        <v>8886.5360000000001</v>
      </c>
      <c r="S55" s="173">
        <v>9164.2129999999997</v>
      </c>
      <c r="T55" s="158"/>
      <c r="U55" s="171" t="s">
        <v>243</v>
      </c>
      <c r="V55" s="172">
        <v>8921.6650000000009</v>
      </c>
      <c r="W55" s="173">
        <v>9035.5820000000003</v>
      </c>
      <c r="X55" s="158"/>
      <c r="Y55" s="171" t="s">
        <v>243</v>
      </c>
      <c r="Z55" s="174">
        <v>8974.9009999999998</v>
      </c>
      <c r="AA55" s="179"/>
      <c r="AB55" s="161"/>
      <c r="AC55" s="161"/>
      <c r="AD55" s="195"/>
      <c r="AE55" s="179"/>
      <c r="AF55" s="179"/>
      <c r="AI55" s="179"/>
      <c r="AJ55" s="179"/>
      <c r="AK55" s="179"/>
    </row>
    <row r="56" spans="1:37" ht="15">
      <c r="A56" s="171" t="s">
        <v>244</v>
      </c>
      <c r="B56" s="172">
        <v>8935.1730000000007</v>
      </c>
      <c r="C56" s="172">
        <v>8791.1849999999995</v>
      </c>
      <c r="D56" s="172">
        <v>8671.2080000000005</v>
      </c>
      <c r="E56" s="172">
        <v>8815.7440000000006</v>
      </c>
      <c r="F56" s="172">
        <v>8926.8379999999997</v>
      </c>
      <c r="G56" s="172">
        <v>9163.0280000000002</v>
      </c>
      <c r="H56" s="172">
        <v>8886.634</v>
      </c>
      <c r="I56" s="172">
        <v>9023.6820000000007</v>
      </c>
      <c r="J56" s="188">
        <v>9186.3269999999993</v>
      </c>
      <c r="K56" s="172">
        <v>9172.9500000000007</v>
      </c>
      <c r="L56" s="172">
        <v>9156.6110000000008</v>
      </c>
      <c r="M56" s="173">
        <v>9112.0939999999991</v>
      </c>
      <c r="N56" s="192"/>
      <c r="O56" s="171" t="s">
        <v>244</v>
      </c>
      <c r="P56" s="172">
        <v>8807.9699999999993</v>
      </c>
      <c r="Q56" s="172">
        <v>8962.6229999999996</v>
      </c>
      <c r="R56" s="172">
        <v>9054.0529999999999</v>
      </c>
      <c r="S56" s="173">
        <v>9150.9590000000007</v>
      </c>
      <c r="T56" s="158"/>
      <c r="U56" s="171" t="s">
        <v>244</v>
      </c>
      <c r="V56" s="172">
        <v>8893.0709999999999</v>
      </c>
      <c r="W56" s="173">
        <v>9091.5149999999994</v>
      </c>
      <c r="X56" s="158"/>
      <c r="Y56" s="171" t="s">
        <v>244</v>
      </c>
      <c r="Z56" s="175">
        <v>8992.7029999999995</v>
      </c>
      <c r="AA56" s="179"/>
      <c r="AB56" s="161"/>
      <c r="AC56" s="161"/>
      <c r="AD56" s="195"/>
      <c r="AE56" s="179"/>
      <c r="AF56" s="179"/>
      <c r="AI56" s="179"/>
      <c r="AJ56" s="179"/>
      <c r="AK56" s="179"/>
    </row>
    <row r="57" spans="1:37" ht="15">
      <c r="A57" s="171" t="s">
        <v>245</v>
      </c>
      <c r="B57" s="172">
        <v>7537.9560000000001</v>
      </c>
      <c r="C57" s="172">
        <v>7974.451</v>
      </c>
      <c r="D57" s="172">
        <v>8560</v>
      </c>
      <c r="E57" s="172">
        <v>6382.9880000000003</v>
      </c>
      <c r="F57" s="172">
        <v>8585.5139999999992</v>
      </c>
      <c r="G57" s="172">
        <v>9491</v>
      </c>
      <c r="H57" s="172">
        <v>8129.1210000000001</v>
      </c>
      <c r="I57" s="172">
        <v>8025</v>
      </c>
      <c r="J57" s="188">
        <v>7545.2560000000003</v>
      </c>
      <c r="K57" s="172"/>
      <c r="L57" s="172">
        <v>7782.0550000000003</v>
      </c>
      <c r="M57" s="173">
        <v>7706</v>
      </c>
      <c r="N57" s="192"/>
      <c r="O57" s="171" t="s">
        <v>245</v>
      </c>
      <c r="P57" s="172">
        <v>7675.18</v>
      </c>
      <c r="Q57" s="172">
        <v>6953.2830000000004</v>
      </c>
      <c r="R57" s="172">
        <v>7909.07</v>
      </c>
      <c r="S57" s="173">
        <v>7772.9669999999996</v>
      </c>
      <c r="T57" s="158"/>
      <c r="U57" s="171" t="s">
        <v>245</v>
      </c>
      <c r="V57" s="172">
        <v>7486.4110000000001</v>
      </c>
      <c r="W57" s="173">
        <v>7866.26</v>
      </c>
      <c r="X57" s="158"/>
      <c r="Y57" s="171" t="s">
        <v>245</v>
      </c>
      <c r="Z57" s="175">
        <v>7599.1949999999997</v>
      </c>
      <c r="AA57" s="179"/>
      <c r="AB57" s="161"/>
      <c r="AC57" s="161"/>
      <c r="AD57" s="195"/>
      <c r="AE57" s="179"/>
      <c r="AF57" s="179"/>
      <c r="AI57" s="179"/>
      <c r="AJ57" s="179"/>
      <c r="AK57" s="179"/>
    </row>
    <row r="58" spans="1:37" ht="15">
      <c r="A58" s="171" t="s">
        <v>98</v>
      </c>
      <c r="B58" s="172">
        <v>6968.174</v>
      </c>
      <c r="C58" s="172">
        <v>7153.49</v>
      </c>
      <c r="D58" s="172">
        <v>7307.6940000000004</v>
      </c>
      <c r="E58" s="172">
        <v>7351.0360000000001</v>
      </c>
      <c r="F58" s="172">
        <v>7399.5039999999999</v>
      </c>
      <c r="G58" s="172">
        <v>7651.6189999999997</v>
      </c>
      <c r="H58" s="172">
        <v>7241.6490000000003</v>
      </c>
      <c r="I58" s="172">
        <v>7220.8549999999996</v>
      </c>
      <c r="J58" s="188">
        <v>7368.8329999999996</v>
      </c>
      <c r="K58" s="172">
        <v>7314.7179999999998</v>
      </c>
      <c r="L58" s="172">
        <v>7028.4189999999999</v>
      </c>
      <c r="M58" s="173">
        <v>7198.3549999999996</v>
      </c>
      <c r="N58" s="192"/>
      <c r="O58" s="171" t="s">
        <v>98</v>
      </c>
      <c r="P58" s="172">
        <v>7132.05</v>
      </c>
      <c r="Q58" s="172">
        <v>7459.0479999999998</v>
      </c>
      <c r="R58" s="172">
        <v>7279.085</v>
      </c>
      <c r="S58" s="173">
        <v>7189.6670000000004</v>
      </c>
      <c r="T58" s="158"/>
      <c r="U58" s="171" t="s">
        <v>98</v>
      </c>
      <c r="V58" s="172">
        <v>7305.5460000000003</v>
      </c>
      <c r="W58" s="173">
        <v>7231.9449999999997</v>
      </c>
      <c r="X58" s="158"/>
      <c r="Y58" s="171" t="s">
        <v>98</v>
      </c>
      <c r="Z58" s="175">
        <v>7267.7269999999999</v>
      </c>
      <c r="AA58" s="179"/>
      <c r="AB58" s="161"/>
      <c r="AC58" s="161"/>
      <c r="AD58" s="195"/>
      <c r="AE58" s="179"/>
      <c r="AF58" s="179"/>
      <c r="AI58" s="179"/>
      <c r="AJ58" s="179"/>
      <c r="AK58" s="179"/>
    </row>
    <row r="59" spans="1:37" ht="15.75" thickBot="1">
      <c r="A59" s="166" t="s">
        <v>246</v>
      </c>
      <c r="B59" s="167">
        <v>7828.5020000000004</v>
      </c>
      <c r="C59" s="167">
        <v>7918.759</v>
      </c>
      <c r="D59" s="167">
        <v>7988.116</v>
      </c>
      <c r="E59" s="167">
        <v>7963.8639999999996</v>
      </c>
      <c r="F59" s="167">
        <v>7990.348</v>
      </c>
      <c r="G59" s="167">
        <v>8085.9989999999998</v>
      </c>
      <c r="H59" s="167">
        <v>7858.8770000000004</v>
      </c>
      <c r="I59" s="167">
        <v>7826.12</v>
      </c>
      <c r="J59" s="189">
        <v>7971.0230000000001</v>
      </c>
      <c r="K59" s="167">
        <v>7954.9449999999997</v>
      </c>
      <c r="L59" s="167">
        <v>7908.0110000000004</v>
      </c>
      <c r="M59" s="169">
        <v>8076.5360000000001</v>
      </c>
      <c r="N59" s="192"/>
      <c r="O59" s="166" t="s">
        <v>246</v>
      </c>
      <c r="P59" s="167">
        <v>7911.28</v>
      </c>
      <c r="Q59" s="167">
        <v>8009.1530000000002</v>
      </c>
      <c r="R59" s="167">
        <v>7889.34</v>
      </c>
      <c r="S59" s="169">
        <v>7973.6850000000004</v>
      </c>
      <c r="T59" s="158"/>
      <c r="U59" s="166" t="s">
        <v>246</v>
      </c>
      <c r="V59" s="167">
        <v>7963.2809999999999</v>
      </c>
      <c r="W59" s="169">
        <v>7935.1210000000001</v>
      </c>
      <c r="X59" s="158"/>
      <c r="Y59" s="166" t="s">
        <v>246</v>
      </c>
      <c r="Z59" s="176">
        <v>7949.3209999999999</v>
      </c>
      <c r="AA59" s="179"/>
      <c r="AB59" s="161"/>
      <c r="AC59" s="161"/>
      <c r="AD59" s="196"/>
      <c r="AE59" s="179"/>
      <c r="AF59" s="179"/>
      <c r="AI59" s="179"/>
      <c r="AJ59" s="179"/>
      <c r="AK59" s="179"/>
    </row>
    <row r="60" spans="1:37" ht="15">
      <c r="A60" s="158"/>
      <c r="B60" s="158"/>
      <c r="C60" s="158"/>
      <c r="D60" s="158"/>
      <c r="E60" s="158"/>
      <c r="F60" s="158"/>
      <c r="G60" s="158"/>
      <c r="H60" s="158"/>
      <c r="I60" s="158"/>
      <c r="J60" s="158"/>
      <c r="K60" s="158"/>
      <c r="L60" s="158"/>
      <c r="M60" s="158"/>
      <c r="N60" s="158"/>
      <c r="O60" s="158"/>
      <c r="P60" s="158"/>
      <c r="Q60" s="158"/>
      <c r="R60" s="158"/>
      <c r="S60" s="158"/>
      <c r="T60" s="158"/>
      <c r="U60" s="158"/>
      <c r="V60" s="158"/>
      <c r="W60" s="158"/>
      <c r="X60" s="158"/>
      <c r="Y60" s="158"/>
      <c r="Z60" s="158"/>
      <c r="AA60" s="179"/>
      <c r="AB60" s="161"/>
      <c r="AC60" s="161"/>
      <c r="AD60" s="179"/>
      <c r="AE60" s="179"/>
      <c r="AF60" s="179"/>
      <c r="AI60" s="179"/>
      <c r="AJ60" s="179"/>
      <c r="AK60" s="179"/>
    </row>
    <row r="61" spans="1:37" ht="16.5" thickBot="1">
      <c r="A61" s="157">
        <v>2009</v>
      </c>
      <c r="B61" s="158"/>
      <c r="C61" s="158"/>
      <c r="D61" s="158"/>
      <c r="E61" s="158"/>
      <c r="F61" s="158"/>
      <c r="G61" s="158"/>
      <c r="H61" s="158"/>
      <c r="I61" s="158"/>
      <c r="J61" s="158"/>
      <c r="K61" s="158"/>
      <c r="L61" s="159" t="s">
        <v>219</v>
      </c>
      <c r="M61" s="158"/>
      <c r="N61" s="192"/>
      <c r="O61" s="157">
        <v>2009</v>
      </c>
      <c r="P61" s="1317" t="s">
        <v>220</v>
      </c>
      <c r="Q61" s="1317"/>
      <c r="R61" s="1317"/>
      <c r="S61" s="1317"/>
      <c r="T61" s="158"/>
      <c r="U61" s="157">
        <v>2009</v>
      </c>
      <c r="V61" s="1317" t="s">
        <v>221</v>
      </c>
      <c r="W61" s="1317"/>
      <c r="X61" s="158"/>
      <c r="Y61" s="157">
        <v>2009</v>
      </c>
      <c r="Z61" s="158"/>
      <c r="AA61" s="179"/>
      <c r="AB61" s="161"/>
      <c r="AC61" s="161"/>
      <c r="AD61" s="179"/>
      <c r="AE61" s="179"/>
      <c r="AF61" s="179"/>
      <c r="AI61" s="179"/>
      <c r="AJ61" s="179"/>
      <c r="AK61" s="179"/>
    </row>
    <row r="62" spans="1:37" ht="15.75" thickBot="1">
      <c r="A62" s="162"/>
      <c r="B62" s="163" t="s">
        <v>223</v>
      </c>
      <c r="C62" s="163" t="s">
        <v>224</v>
      </c>
      <c r="D62" s="163" t="s">
        <v>225</v>
      </c>
      <c r="E62" s="163" t="s">
        <v>226</v>
      </c>
      <c r="F62" s="163" t="s">
        <v>227</v>
      </c>
      <c r="G62" s="163" t="s">
        <v>228</v>
      </c>
      <c r="H62" s="163" t="s">
        <v>229</v>
      </c>
      <c r="I62" s="163" t="s">
        <v>230</v>
      </c>
      <c r="J62" s="163" t="s">
        <v>231</v>
      </c>
      <c r="K62" s="163" t="s">
        <v>232</v>
      </c>
      <c r="L62" s="163" t="s">
        <v>233</v>
      </c>
      <c r="M62" s="164" t="s">
        <v>234</v>
      </c>
      <c r="N62" s="192"/>
      <c r="O62" s="162"/>
      <c r="P62" s="163" t="s">
        <v>235</v>
      </c>
      <c r="Q62" s="163" t="s">
        <v>236</v>
      </c>
      <c r="R62" s="163" t="s">
        <v>237</v>
      </c>
      <c r="S62" s="164" t="s">
        <v>238</v>
      </c>
      <c r="T62" s="158"/>
      <c r="U62" s="162"/>
      <c r="V62" s="163" t="s">
        <v>239</v>
      </c>
      <c r="W62" s="164" t="s">
        <v>240</v>
      </c>
      <c r="X62" s="158"/>
      <c r="Y62" s="162"/>
      <c r="Z62" s="165" t="s">
        <v>241</v>
      </c>
      <c r="AA62" s="179"/>
      <c r="AB62" s="161"/>
      <c r="AC62" s="161"/>
      <c r="AD62" s="179"/>
      <c r="AE62" s="179"/>
      <c r="AF62" s="179"/>
      <c r="AI62" s="179"/>
      <c r="AJ62" s="179"/>
      <c r="AK62" s="179"/>
    </row>
    <row r="63" spans="1:37" ht="15.75" thickBot="1">
      <c r="A63" s="177" t="s">
        <v>242</v>
      </c>
      <c r="B63" s="168">
        <v>8836.48</v>
      </c>
      <c r="C63" s="168">
        <v>9311.77</v>
      </c>
      <c r="D63" s="168">
        <v>9664.4030000000002</v>
      </c>
      <c r="E63" s="168">
        <v>9468.7950000000001</v>
      </c>
      <c r="F63" s="168">
        <v>9615.5030000000006</v>
      </c>
      <c r="G63" s="168">
        <v>9898.1849999999995</v>
      </c>
      <c r="H63" s="168">
        <v>9651.5640000000003</v>
      </c>
      <c r="I63" s="168">
        <v>9456.64</v>
      </c>
      <c r="J63" s="187">
        <v>9373.07</v>
      </c>
      <c r="K63" s="168">
        <v>8992.1020000000008</v>
      </c>
      <c r="L63" s="168">
        <v>9094.2659999999996</v>
      </c>
      <c r="M63" s="178">
        <v>9266.6</v>
      </c>
      <c r="N63" s="192"/>
      <c r="O63" s="166" t="s">
        <v>242</v>
      </c>
      <c r="P63" s="167">
        <v>9296.2800000000007</v>
      </c>
      <c r="Q63" s="167">
        <v>9648.41</v>
      </c>
      <c r="R63" s="167">
        <v>9497.59</v>
      </c>
      <c r="S63" s="169">
        <v>9119.51</v>
      </c>
      <c r="T63" s="158"/>
      <c r="U63" s="166" t="s">
        <v>242</v>
      </c>
      <c r="V63" s="167">
        <v>9483.0300000000007</v>
      </c>
      <c r="W63" s="169">
        <v>9315.18</v>
      </c>
      <c r="X63" s="158"/>
      <c r="Y63" s="166" t="s">
        <v>242</v>
      </c>
      <c r="Z63" s="170">
        <v>9399.41</v>
      </c>
      <c r="AA63" s="179"/>
      <c r="AB63" s="161"/>
      <c r="AC63" s="161"/>
      <c r="AD63" s="179"/>
      <c r="AE63" s="179"/>
      <c r="AF63" s="179"/>
      <c r="AI63" s="179"/>
      <c r="AJ63" s="179"/>
      <c r="AK63" s="179"/>
    </row>
    <row r="64" spans="1:37" ht="15">
      <c r="A64" s="171" t="s">
        <v>243</v>
      </c>
      <c r="B64" s="172">
        <v>9704.1239999999998</v>
      </c>
      <c r="C64" s="172">
        <v>10116.279</v>
      </c>
      <c r="D64" s="172">
        <v>10456.814</v>
      </c>
      <c r="E64" s="172">
        <v>10331.454</v>
      </c>
      <c r="F64" s="172">
        <v>10511.127</v>
      </c>
      <c r="G64" s="172">
        <v>10807.297</v>
      </c>
      <c r="H64" s="172">
        <v>10652.795</v>
      </c>
      <c r="I64" s="172">
        <v>10639.745000000001</v>
      </c>
      <c r="J64" s="188">
        <v>10522.982</v>
      </c>
      <c r="K64" s="172">
        <v>10238.1</v>
      </c>
      <c r="L64" s="172">
        <v>10417.075000000001</v>
      </c>
      <c r="M64" s="173">
        <v>10518.73</v>
      </c>
      <c r="N64" s="192"/>
      <c r="O64" s="171" t="s">
        <v>243</v>
      </c>
      <c r="P64" s="172">
        <v>10120.120999999999</v>
      </c>
      <c r="Q64" s="172">
        <v>10539.700999999999</v>
      </c>
      <c r="R64" s="172">
        <v>10601.567999999999</v>
      </c>
      <c r="S64" s="173">
        <v>10397.913</v>
      </c>
      <c r="T64" s="158"/>
      <c r="U64" s="171" t="s">
        <v>243</v>
      </c>
      <c r="V64" s="172">
        <v>10331.672</v>
      </c>
      <c r="W64" s="173">
        <v>10504.382</v>
      </c>
      <c r="X64" s="158"/>
      <c r="Y64" s="171" t="s">
        <v>243</v>
      </c>
      <c r="Z64" s="174">
        <v>10413.302</v>
      </c>
      <c r="AA64" s="179"/>
      <c r="AB64" s="161"/>
      <c r="AC64" s="161"/>
      <c r="AD64" s="179"/>
      <c r="AE64" s="179"/>
      <c r="AF64" s="179"/>
      <c r="AI64" s="179"/>
      <c r="AJ64" s="179"/>
      <c r="AK64" s="179"/>
    </row>
    <row r="65" spans="1:41" ht="15">
      <c r="A65" s="171" t="s">
        <v>244</v>
      </c>
      <c r="B65" s="172">
        <v>9737.3520000000008</v>
      </c>
      <c r="C65" s="172">
        <v>10192.071</v>
      </c>
      <c r="D65" s="172">
        <v>10681.504000000001</v>
      </c>
      <c r="E65" s="172">
        <v>10618.754999999999</v>
      </c>
      <c r="F65" s="172">
        <v>10777.557000000001</v>
      </c>
      <c r="G65" s="172">
        <v>11060.271000000001</v>
      </c>
      <c r="H65" s="172">
        <v>10885.565000000001</v>
      </c>
      <c r="I65" s="172">
        <v>10923.951999999999</v>
      </c>
      <c r="J65" s="188">
        <v>10883.653</v>
      </c>
      <c r="K65" s="172">
        <v>10675.126</v>
      </c>
      <c r="L65" s="172">
        <v>10665.538</v>
      </c>
      <c r="M65" s="173">
        <v>10691.851000000001</v>
      </c>
      <c r="N65" s="192"/>
      <c r="O65" s="171" t="s">
        <v>244</v>
      </c>
      <c r="P65" s="172">
        <v>10329.626</v>
      </c>
      <c r="Q65" s="172">
        <v>10819.612999999999</v>
      </c>
      <c r="R65" s="172">
        <v>10892.304</v>
      </c>
      <c r="S65" s="173">
        <v>10678.39</v>
      </c>
      <c r="T65" s="158"/>
      <c r="U65" s="171" t="s">
        <v>244</v>
      </c>
      <c r="V65" s="172">
        <v>10592.543</v>
      </c>
      <c r="W65" s="173">
        <v>10782.306</v>
      </c>
      <c r="X65" s="158"/>
      <c r="Y65" s="171" t="s">
        <v>244</v>
      </c>
      <c r="Z65" s="175">
        <v>10700.875</v>
      </c>
      <c r="AA65" s="179"/>
      <c r="AB65" s="161"/>
      <c r="AC65" s="161"/>
      <c r="AD65" s="179"/>
      <c r="AE65" s="179"/>
      <c r="AF65" s="179"/>
      <c r="AI65" s="179"/>
      <c r="AJ65" s="179"/>
      <c r="AK65" s="179"/>
    </row>
    <row r="66" spans="1:41" ht="15">
      <c r="A66" s="171" t="s">
        <v>245</v>
      </c>
      <c r="B66" s="172">
        <v>7197</v>
      </c>
      <c r="C66" s="172">
        <v>8510.3250000000007</v>
      </c>
      <c r="D66" s="172"/>
      <c r="E66" s="172"/>
      <c r="F66" s="172">
        <v>8160</v>
      </c>
      <c r="G66" s="172"/>
      <c r="H66" s="172"/>
      <c r="I66" s="172"/>
      <c r="J66" s="188">
        <v>7601</v>
      </c>
      <c r="K66" s="172">
        <v>8630.4529999999995</v>
      </c>
      <c r="L66" s="172">
        <v>8517.34</v>
      </c>
      <c r="M66" s="173"/>
      <c r="N66" s="192"/>
      <c r="O66" s="171" t="s">
        <v>245</v>
      </c>
      <c r="P66" s="172">
        <v>8424.9680000000008</v>
      </c>
      <c r="Q66" s="172">
        <v>8160</v>
      </c>
      <c r="R66" s="172">
        <v>7601</v>
      </c>
      <c r="S66" s="173">
        <v>8617.9449999999997</v>
      </c>
      <c r="T66" s="158"/>
      <c r="U66" s="171" t="s">
        <v>245</v>
      </c>
      <c r="V66" s="172">
        <v>8341.134</v>
      </c>
      <c r="W66" s="173">
        <v>8006.2190000000001</v>
      </c>
      <c r="X66" s="158"/>
      <c r="Y66" s="171" t="s">
        <v>245</v>
      </c>
      <c r="Z66" s="175">
        <v>8291.0840000000007</v>
      </c>
      <c r="AA66" s="179"/>
      <c r="AB66" s="161"/>
      <c r="AC66" s="161"/>
      <c r="AD66" s="179"/>
      <c r="AE66" s="179"/>
      <c r="AF66" s="179"/>
      <c r="AI66" s="179"/>
      <c r="AJ66" s="179"/>
      <c r="AK66" s="179"/>
    </row>
    <row r="67" spans="1:41" ht="15">
      <c r="A67" s="171" t="s">
        <v>98</v>
      </c>
      <c r="B67" s="172">
        <v>7654.6360000000004</v>
      </c>
      <c r="C67" s="172">
        <v>8010.9260000000004</v>
      </c>
      <c r="D67" s="172">
        <v>8488.2780000000002</v>
      </c>
      <c r="E67" s="172">
        <v>8389.5930000000008</v>
      </c>
      <c r="F67" s="172">
        <v>8458.2139999999999</v>
      </c>
      <c r="G67" s="172">
        <v>8729.02</v>
      </c>
      <c r="H67" s="172">
        <v>8361.759</v>
      </c>
      <c r="I67" s="172">
        <v>8088.1360000000004</v>
      </c>
      <c r="J67" s="188">
        <v>7924.6580000000004</v>
      </c>
      <c r="K67" s="172">
        <v>7508.1589999999997</v>
      </c>
      <c r="L67" s="172">
        <v>7481.9610000000002</v>
      </c>
      <c r="M67" s="173">
        <v>7514.8450000000003</v>
      </c>
      <c r="N67" s="192"/>
      <c r="O67" s="171" t="s">
        <v>98</v>
      </c>
      <c r="P67" s="172">
        <v>8063.9790000000003</v>
      </c>
      <c r="Q67" s="172">
        <v>8514.8850000000002</v>
      </c>
      <c r="R67" s="172">
        <v>8124.2190000000001</v>
      </c>
      <c r="S67" s="173">
        <v>7501.4089999999997</v>
      </c>
      <c r="T67" s="158"/>
      <c r="U67" s="171" t="s">
        <v>98</v>
      </c>
      <c r="V67" s="172">
        <v>8312.0540000000001</v>
      </c>
      <c r="W67" s="173">
        <v>7820.0029999999997</v>
      </c>
      <c r="X67" s="158"/>
      <c r="Y67" s="171" t="s">
        <v>98</v>
      </c>
      <c r="Z67" s="175">
        <v>8051.9030000000002</v>
      </c>
      <c r="AA67" s="179"/>
      <c r="AB67" s="161"/>
      <c r="AC67" s="161"/>
      <c r="AD67" s="179"/>
      <c r="AE67" s="179"/>
      <c r="AF67" s="179"/>
      <c r="AI67" s="179"/>
      <c r="AJ67" s="179"/>
      <c r="AK67" s="179"/>
    </row>
    <row r="68" spans="1:41" ht="15.75" thickBot="1">
      <c r="A68" s="166" t="s">
        <v>246</v>
      </c>
      <c r="B68" s="167">
        <v>8380.5210000000006</v>
      </c>
      <c r="C68" s="167">
        <v>8676.2970000000005</v>
      </c>
      <c r="D68" s="167">
        <v>9076.7729999999992</v>
      </c>
      <c r="E68" s="167">
        <v>9062.2420000000002</v>
      </c>
      <c r="F68" s="167">
        <v>9082.1980000000003</v>
      </c>
      <c r="G68" s="167">
        <v>9301.0310000000009</v>
      </c>
      <c r="H68" s="167">
        <v>9209.4860000000008</v>
      </c>
      <c r="I68" s="167">
        <v>9180.2019999999993</v>
      </c>
      <c r="J68" s="189">
        <v>9162.9210000000003</v>
      </c>
      <c r="K68" s="167">
        <v>8923.9509999999991</v>
      </c>
      <c r="L68" s="167">
        <v>9002.2209999999995</v>
      </c>
      <c r="M68" s="169">
        <v>9050.7780000000002</v>
      </c>
      <c r="N68" s="192"/>
      <c r="O68" s="166" t="s">
        <v>246</v>
      </c>
      <c r="P68" s="167">
        <v>8739.8780000000006</v>
      </c>
      <c r="Q68" s="167">
        <v>9135.3809999999994</v>
      </c>
      <c r="R68" s="167">
        <v>9183.9339999999993</v>
      </c>
      <c r="S68" s="169">
        <v>8990.2430000000004</v>
      </c>
      <c r="T68" s="158"/>
      <c r="U68" s="166" t="s">
        <v>246</v>
      </c>
      <c r="V68" s="167">
        <v>8952.7620000000006</v>
      </c>
      <c r="W68" s="169">
        <v>9090.4519999999993</v>
      </c>
      <c r="X68" s="158"/>
      <c r="Y68" s="166" t="s">
        <v>246</v>
      </c>
      <c r="Z68" s="176">
        <v>9023.0329999999994</v>
      </c>
      <c r="AA68" s="179"/>
      <c r="AB68" s="161"/>
      <c r="AC68" s="161"/>
      <c r="AD68" s="179"/>
      <c r="AE68" s="179"/>
      <c r="AF68" s="179"/>
      <c r="AI68" s="179"/>
      <c r="AJ68" s="179"/>
      <c r="AK68" s="179"/>
    </row>
    <row r="69" spans="1:41" ht="15">
      <c r="AA69" s="179"/>
      <c r="AB69" s="161"/>
      <c r="AC69" s="161"/>
      <c r="AD69" s="179"/>
      <c r="AE69" s="179"/>
      <c r="AF69" s="179"/>
      <c r="AI69" s="179"/>
      <c r="AJ69" s="179"/>
      <c r="AK69" s="179"/>
    </row>
    <row r="70" spans="1:41" ht="16.5" thickBot="1">
      <c r="A70" s="157">
        <v>2010</v>
      </c>
      <c r="B70" s="158"/>
      <c r="C70" s="158"/>
      <c r="D70" s="158"/>
      <c r="E70" s="158"/>
      <c r="F70" s="158"/>
      <c r="G70" s="158"/>
      <c r="H70" s="158"/>
      <c r="I70" s="158"/>
      <c r="J70" s="158"/>
      <c r="K70" s="158"/>
      <c r="L70" s="159" t="s">
        <v>219</v>
      </c>
      <c r="M70" s="158"/>
      <c r="N70" s="192"/>
      <c r="O70" s="157">
        <v>2010</v>
      </c>
      <c r="P70" s="1317" t="s">
        <v>220</v>
      </c>
      <c r="Q70" s="1317"/>
      <c r="R70" s="1317"/>
      <c r="S70" s="1317"/>
      <c r="T70" s="158"/>
      <c r="U70" s="157">
        <v>2010</v>
      </c>
      <c r="V70" s="1317" t="s">
        <v>221</v>
      </c>
      <c r="W70" s="1317"/>
      <c r="X70" s="158"/>
      <c r="Y70" s="157">
        <v>2010</v>
      </c>
      <c r="Z70" s="158"/>
      <c r="AA70" s="179"/>
      <c r="AB70" s="161"/>
      <c r="AC70" s="161"/>
      <c r="AD70" s="179"/>
      <c r="AE70" s="179"/>
      <c r="AF70" s="179"/>
      <c r="AI70" s="179"/>
      <c r="AJ70" s="179"/>
      <c r="AK70" s="179"/>
      <c r="AL70" s="179"/>
      <c r="AM70" s="179"/>
      <c r="AN70" s="179"/>
      <c r="AO70" s="179"/>
    </row>
    <row r="71" spans="1:41" ht="15.75" thickBot="1">
      <c r="A71" s="197"/>
      <c r="B71" s="198" t="s">
        <v>223</v>
      </c>
      <c r="C71" s="198" t="s">
        <v>224</v>
      </c>
      <c r="D71" s="198" t="s">
        <v>225</v>
      </c>
      <c r="E71" s="198" t="s">
        <v>226</v>
      </c>
      <c r="F71" s="198" t="s">
        <v>227</v>
      </c>
      <c r="G71" s="198" t="s">
        <v>228</v>
      </c>
      <c r="H71" s="198" t="s">
        <v>229</v>
      </c>
      <c r="I71" s="198" t="s">
        <v>230</v>
      </c>
      <c r="J71" s="198" t="s">
        <v>231</v>
      </c>
      <c r="K71" s="198" t="s">
        <v>232</v>
      </c>
      <c r="L71" s="198" t="s">
        <v>233</v>
      </c>
      <c r="M71" s="199" t="s">
        <v>234</v>
      </c>
      <c r="N71" s="192"/>
      <c r="O71" s="162"/>
      <c r="P71" s="163" t="s">
        <v>235</v>
      </c>
      <c r="Q71" s="163" t="s">
        <v>236</v>
      </c>
      <c r="R71" s="163" t="s">
        <v>237</v>
      </c>
      <c r="S71" s="164" t="s">
        <v>238</v>
      </c>
      <c r="T71" s="158"/>
      <c r="U71" s="162"/>
      <c r="V71" s="163" t="s">
        <v>239</v>
      </c>
      <c r="W71" s="164" t="s">
        <v>240</v>
      </c>
      <c r="X71" s="158"/>
      <c r="Y71" s="162"/>
      <c r="Z71" s="200" t="s">
        <v>241</v>
      </c>
      <c r="AA71" s="179"/>
      <c r="AB71" s="161"/>
      <c r="AC71" s="161"/>
      <c r="AD71" s="179"/>
      <c r="AE71" s="179"/>
      <c r="AF71" s="179"/>
      <c r="AI71" s="179"/>
      <c r="AJ71" s="179"/>
      <c r="AK71" s="179"/>
      <c r="AL71" s="179"/>
      <c r="AM71" s="179"/>
      <c r="AN71" s="179"/>
      <c r="AO71" s="179"/>
    </row>
    <row r="72" spans="1:41" ht="15.75" thickBot="1">
      <c r="A72" s="201" t="s">
        <v>242</v>
      </c>
      <c r="B72" s="202">
        <v>9620.4</v>
      </c>
      <c r="C72" s="202">
        <v>9634.17</v>
      </c>
      <c r="D72" s="202">
        <v>8952.0450000000001</v>
      </c>
      <c r="E72" s="202">
        <v>8954.7099999999991</v>
      </c>
      <c r="F72" s="202">
        <v>8605.26</v>
      </c>
      <c r="G72" s="202">
        <v>8620.0300000000007</v>
      </c>
      <c r="H72" s="202">
        <v>8459.3700000000008</v>
      </c>
      <c r="I72" s="202">
        <v>8678.42</v>
      </c>
      <c r="J72" s="203">
        <v>8829.36</v>
      </c>
      <c r="K72" s="202">
        <v>8970.86</v>
      </c>
      <c r="L72" s="204">
        <v>9589.7999999999993</v>
      </c>
      <c r="M72" s="205">
        <v>10110.097</v>
      </c>
      <c r="N72" s="192"/>
      <c r="O72" s="177" t="s">
        <v>242</v>
      </c>
      <c r="P72" s="168">
        <v>9354.92</v>
      </c>
      <c r="Q72" s="168">
        <v>8708.4599999999991</v>
      </c>
      <c r="R72" s="168">
        <v>8671.94</v>
      </c>
      <c r="S72" s="178">
        <v>9562.0480000000007</v>
      </c>
      <c r="T72" s="158"/>
      <c r="U72" s="166" t="s">
        <v>242</v>
      </c>
      <c r="V72" s="167">
        <v>9007.6299999999992</v>
      </c>
      <c r="W72" s="169">
        <v>9136.4240000000009</v>
      </c>
      <c r="X72" s="158"/>
      <c r="Y72" s="166" t="s">
        <v>242</v>
      </c>
      <c r="Z72" s="170">
        <v>9074.7279999999992</v>
      </c>
      <c r="AA72" s="206"/>
      <c r="AB72" s="161"/>
      <c r="AC72" s="161"/>
      <c r="AD72" s="179"/>
      <c r="AE72" s="179"/>
      <c r="AF72" s="179"/>
      <c r="AI72" s="179"/>
      <c r="AJ72" s="179"/>
      <c r="AK72" s="179"/>
      <c r="AL72" s="179"/>
      <c r="AM72" s="179"/>
      <c r="AN72" s="179"/>
      <c r="AO72" s="179"/>
    </row>
    <row r="73" spans="1:41" ht="15">
      <c r="A73" s="207" t="s">
        <v>243</v>
      </c>
      <c r="B73" s="208">
        <v>10877.111999999999</v>
      </c>
      <c r="C73" s="208">
        <v>10796.123</v>
      </c>
      <c r="D73" s="208">
        <v>9905.652</v>
      </c>
      <c r="E73" s="208">
        <v>9738.3700000000008</v>
      </c>
      <c r="F73" s="208">
        <v>9205.8909999999996</v>
      </c>
      <c r="G73" s="208">
        <v>9155.9959999999992</v>
      </c>
      <c r="H73" s="208">
        <v>9005.4670000000006</v>
      </c>
      <c r="I73" s="208">
        <v>9308.3619999999992</v>
      </c>
      <c r="J73" s="208">
        <v>9493.1479999999992</v>
      </c>
      <c r="K73" s="208">
        <v>9827.1119999999992</v>
      </c>
      <c r="L73" s="209">
        <v>10793.52</v>
      </c>
      <c r="M73" s="210">
        <v>11400.714</v>
      </c>
      <c r="N73" s="192"/>
      <c r="O73" s="236" t="s">
        <v>243</v>
      </c>
      <c r="P73" s="227">
        <v>10480.446</v>
      </c>
      <c r="Q73" s="227">
        <v>9332.8070000000007</v>
      </c>
      <c r="R73" s="227">
        <v>9293.8410000000003</v>
      </c>
      <c r="S73" s="227">
        <v>10703.331</v>
      </c>
      <c r="T73" s="158"/>
      <c r="U73" s="211" t="s">
        <v>243</v>
      </c>
      <c r="V73" s="212">
        <v>9849.9439999999995</v>
      </c>
      <c r="W73" s="213">
        <v>10038.436</v>
      </c>
      <c r="X73" s="158"/>
      <c r="Y73" s="211" t="s">
        <v>243</v>
      </c>
      <c r="Z73" s="210">
        <v>9950.1260000000002</v>
      </c>
      <c r="AB73" s="161"/>
      <c r="AC73" s="161"/>
      <c r="AD73" s="179"/>
      <c r="AE73" s="179"/>
      <c r="AF73" s="179"/>
      <c r="AI73" s="179"/>
      <c r="AJ73" s="179"/>
      <c r="AK73" s="179"/>
      <c r="AL73" s="179"/>
      <c r="AM73" s="179"/>
      <c r="AN73" s="179"/>
      <c r="AO73" s="179"/>
    </row>
    <row r="74" spans="1:41" ht="15">
      <c r="A74" s="214" t="s">
        <v>244</v>
      </c>
      <c r="B74" s="215">
        <v>11176.628000000001</v>
      </c>
      <c r="C74" s="215">
        <v>10950.484</v>
      </c>
      <c r="D74" s="215">
        <v>10001.609</v>
      </c>
      <c r="E74" s="215">
        <v>9926.6479999999992</v>
      </c>
      <c r="F74" s="215">
        <v>9324.4809999999998</v>
      </c>
      <c r="G74" s="215">
        <v>9292.107</v>
      </c>
      <c r="H74" s="215">
        <v>9074.6740000000009</v>
      </c>
      <c r="I74" s="215">
        <v>9519.6059999999998</v>
      </c>
      <c r="J74" s="215">
        <v>9744.8340000000007</v>
      </c>
      <c r="K74" s="215">
        <v>10049.263000000001</v>
      </c>
      <c r="L74" s="216">
        <v>11073.805</v>
      </c>
      <c r="M74" s="184">
        <v>11603.862999999999</v>
      </c>
      <c r="N74" s="192"/>
      <c r="O74" s="216" t="s">
        <v>244</v>
      </c>
      <c r="P74" s="215">
        <v>10659.19</v>
      </c>
      <c r="Q74" s="215">
        <v>9437.0759999999991</v>
      </c>
      <c r="R74" s="215">
        <v>9449.7870000000003</v>
      </c>
      <c r="S74" s="215">
        <v>10934.93</v>
      </c>
      <c r="T74" s="158"/>
      <c r="U74" s="171" t="s">
        <v>244</v>
      </c>
      <c r="V74" s="172">
        <v>9861.3310000000001</v>
      </c>
      <c r="W74" s="173">
        <v>10131.093000000001</v>
      </c>
      <c r="X74" s="158"/>
      <c r="Y74" s="171" t="s">
        <v>244</v>
      </c>
      <c r="Z74" s="184">
        <v>10031.679</v>
      </c>
      <c r="AB74" s="161"/>
      <c r="AC74" s="161"/>
      <c r="AD74" s="179"/>
      <c r="AE74" s="179"/>
      <c r="AF74" s="179"/>
      <c r="AI74" s="179"/>
      <c r="AJ74" s="179"/>
      <c r="AK74" s="179"/>
      <c r="AL74" s="179"/>
      <c r="AM74" s="179"/>
      <c r="AN74" s="179"/>
      <c r="AO74" s="179"/>
    </row>
    <row r="75" spans="1:41" ht="15">
      <c r="A75" s="214" t="s">
        <v>245</v>
      </c>
      <c r="B75" s="215"/>
      <c r="C75" s="215">
        <v>10748</v>
      </c>
      <c r="D75" s="215">
        <v>9423.884</v>
      </c>
      <c r="E75" s="215">
        <v>6111</v>
      </c>
      <c r="F75" s="215">
        <v>8606.64</v>
      </c>
      <c r="G75" s="215">
        <v>8218</v>
      </c>
      <c r="H75" s="215">
        <v>8239.61</v>
      </c>
      <c r="I75" s="215">
        <v>8800.1200000000008</v>
      </c>
      <c r="J75" s="215">
        <v>7802.3890000000001</v>
      </c>
      <c r="K75" s="215"/>
      <c r="L75" s="216"/>
      <c r="M75" s="184">
        <v>8253.6659999999993</v>
      </c>
      <c r="N75" s="192"/>
      <c r="O75" s="216" t="s">
        <v>245</v>
      </c>
      <c r="P75" s="215">
        <v>9550.9989999999998</v>
      </c>
      <c r="Q75" s="215">
        <v>8410.6730000000007</v>
      </c>
      <c r="R75" s="215">
        <v>8318.6119999999992</v>
      </c>
      <c r="S75" s="215">
        <v>8253.6659999999993</v>
      </c>
      <c r="T75" s="158"/>
      <c r="U75" s="171" t="s">
        <v>245</v>
      </c>
      <c r="V75" s="172">
        <v>8759.7520000000004</v>
      </c>
      <c r="W75" s="173">
        <v>8270.3209999999999</v>
      </c>
      <c r="X75" s="158"/>
      <c r="Y75" s="171" t="s">
        <v>245</v>
      </c>
      <c r="Z75" s="184">
        <v>8459.8729999999996</v>
      </c>
      <c r="AB75" s="161"/>
      <c r="AC75" s="161"/>
      <c r="AD75" s="179"/>
      <c r="AE75" s="179"/>
      <c r="AF75" s="179"/>
      <c r="AI75" s="179"/>
      <c r="AJ75" s="179"/>
      <c r="AK75" s="179"/>
      <c r="AL75" s="179"/>
      <c r="AM75" s="179"/>
      <c r="AN75" s="179"/>
      <c r="AO75" s="179"/>
    </row>
    <row r="76" spans="1:41" ht="15">
      <c r="A76" s="214" t="s">
        <v>98</v>
      </c>
      <c r="B76" s="215">
        <v>7852.7240000000002</v>
      </c>
      <c r="C76" s="215">
        <v>7919.4610000000002</v>
      </c>
      <c r="D76" s="215">
        <v>7822.6180000000004</v>
      </c>
      <c r="E76" s="215">
        <v>7835.2910000000002</v>
      </c>
      <c r="F76" s="215">
        <v>7713.0420000000004</v>
      </c>
      <c r="G76" s="215">
        <v>7813.277</v>
      </c>
      <c r="H76" s="215">
        <v>7653.7160000000003</v>
      </c>
      <c r="I76" s="215">
        <v>7613.2740000000003</v>
      </c>
      <c r="J76" s="215">
        <v>7754.6459999999997</v>
      </c>
      <c r="K76" s="215">
        <v>7713.0240000000003</v>
      </c>
      <c r="L76" s="216">
        <v>7781.0060000000003</v>
      </c>
      <c r="M76" s="184">
        <v>8007.0119999999997</v>
      </c>
      <c r="N76" s="192"/>
      <c r="O76" s="216" t="s">
        <v>98</v>
      </c>
      <c r="P76" s="215">
        <v>7861.1409999999996</v>
      </c>
      <c r="Q76" s="215">
        <v>7789.0619999999999</v>
      </c>
      <c r="R76" s="215">
        <v>7683.9449999999997</v>
      </c>
      <c r="S76" s="215">
        <v>7830.8789999999999</v>
      </c>
      <c r="T76" s="158"/>
      <c r="U76" s="171" t="s">
        <v>98</v>
      </c>
      <c r="V76" s="172">
        <v>7824.2079999999996</v>
      </c>
      <c r="W76" s="173">
        <v>7760.3609999999999</v>
      </c>
      <c r="X76" s="158"/>
      <c r="Y76" s="171" t="s">
        <v>98</v>
      </c>
      <c r="Z76" s="184">
        <v>7792.1589999999997</v>
      </c>
      <c r="AB76" s="161"/>
      <c r="AC76" s="161"/>
      <c r="AD76" s="179"/>
      <c r="AE76" s="179"/>
      <c r="AF76" s="179"/>
      <c r="AI76" s="179"/>
      <c r="AJ76" s="179"/>
      <c r="AK76" s="179"/>
      <c r="AL76" s="179"/>
      <c r="AM76" s="179"/>
      <c r="AN76" s="179"/>
      <c r="AO76" s="179"/>
    </row>
    <row r="77" spans="1:41" ht="15.75" thickBot="1">
      <c r="A77" s="217" t="s">
        <v>246</v>
      </c>
      <c r="B77" s="218">
        <v>9350.4140000000007</v>
      </c>
      <c r="C77" s="218">
        <v>9409.5</v>
      </c>
      <c r="D77" s="218">
        <v>8787.1489999999994</v>
      </c>
      <c r="E77" s="218">
        <v>8624.4150000000009</v>
      </c>
      <c r="F77" s="218">
        <v>8356.7000000000007</v>
      </c>
      <c r="G77" s="218">
        <v>8406.01</v>
      </c>
      <c r="H77" s="218">
        <v>8287.4959999999992</v>
      </c>
      <c r="I77" s="218">
        <v>8438.0490000000009</v>
      </c>
      <c r="J77" s="218">
        <v>8586.6869999999999</v>
      </c>
      <c r="K77" s="218">
        <v>8627.8209999999999</v>
      </c>
      <c r="L77" s="219">
        <v>8858.0300000000007</v>
      </c>
      <c r="M77" s="185">
        <v>9204.4549999999999</v>
      </c>
      <c r="N77" s="192"/>
      <c r="O77" s="216" t="s">
        <v>246</v>
      </c>
      <c r="P77" s="215">
        <v>9121.7870000000003</v>
      </c>
      <c r="Q77" s="215">
        <v>8450.5249999999996</v>
      </c>
      <c r="R77" s="215">
        <v>8451.7019999999993</v>
      </c>
      <c r="S77" s="215">
        <v>8880.3670000000002</v>
      </c>
      <c r="T77" s="158"/>
      <c r="U77" s="166" t="s">
        <v>246</v>
      </c>
      <c r="V77" s="167">
        <v>8758.4639999999999</v>
      </c>
      <c r="W77" s="169">
        <v>8670.9570000000003</v>
      </c>
      <c r="X77" s="158"/>
      <c r="Y77" s="166" t="s">
        <v>246</v>
      </c>
      <c r="Z77" s="185">
        <v>8713.6839999999993</v>
      </c>
      <c r="AB77" s="161"/>
      <c r="AC77" s="161"/>
      <c r="AD77" s="179"/>
      <c r="AE77" s="179"/>
      <c r="AF77" s="179"/>
      <c r="AI77" s="179"/>
      <c r="AJ77" s="179"/>
      <c r="AK77" s="179"/>
      <c r="AL77" s="179"/>
      <c r="AM77" s="179"/>
      <c r="AN77" s="179"/>
      <c r="AO77" s="179"/>
    </row>
    <row r="78" spans="1:41" ht="15">
      <c r="AB78" s="161"/>
      <c r="AC78" s="161"/>
      <c r="AD78" s="179"/>
      <c r="AE78" s="179"/>
      <c r="AF78" s="179"/>
      <c r="AI78" s="179"/>
      <c r="AJ78" s="179"/>
      <c r="AK78" s="179"/>
      <c r="AL78" s="179"/>
      <c r="AM78" s="179"/>
      <c r="AN78" s="179"/>
      <c r="AO78" s="179"/>
    </row>
    <row r="79" spans="1:41" ht="16.5" thickBot="1">
      <c r="A79" s="157">
        <v>2011</v>
      </c>
      <c r="B79" s="158"/>
      <c r="C79" s="158"/>
      <c r="D79" s="158"/>
      <c r="E79" s="158"/>
      <c r="F79" s="158"/>
      <c r="G79" s="158"/>
      <c r="H79" s="158"/>
      <c r="I79" s="158"/>
      <c r="J79" s="158"/>
      <c r="K79" s="158"/>
      <c r="L79" s="159" t="s">
        <v>219</v>
      </c>
      <c r="M79" s="158"/>
      <c r="N79" s="192"/>
      <c r="O79" s="157">
        <v>2011</v>
      </c>
      <c r="P79" s="1317" t="s">
        <v>220</v>
      </c>
      <c r="Q79" s="1317"/>
      <c r="R79" s="1317"/>
      <c r="S79" s="1317"/>
      <c r="T79" s="158"/>
      <c r="U79" s="157">
        <v>2011</v>
      </c>
      <c r="V79" s="1317" t="s">
        <v>221</v>
      </c>
      <c r="W79" s="1317"/>
      <c r="X79" s="158"/>
      <c r="Y79" s="157">
        <v>2011</v>
      </c>
      <c r="Z79" s="158"/>
      <c r="AB79" s="161"/>
      <c r="AC79" s="161"/>
      <c r="AD79" s="179"/>
      <c r="AE79" s="179"/>
      <c r="AF79" s="179"/>
      <c r="AI79" s="179"/>
      <c r="AJ79" s="179"/>
      <c r="AK79" s="179"/>
      <c r="AL79" s="179"/>
      <c r="AM79" s="179"/>
      <c r="AN79" s="220"/>
      <c r="AO79" s="179"/>
    </row>
    <row r="80" spans="1:41" ht="15.75" thickBot="1">
      <c r="A80" s="197"/>
      <c r="B80" s="198" t="s">
        <v>223</v>
      </c>
      <c r="C80" s="198" t="s">
        <v>224</v>
      </c>
      <c r="D80" s="198" t="s">
        <v>225</v>
      </c>
      <c r="E80" s="198" t="s">
        <v>226</v>
      </c>
      <c r="F80" s="198" t="s">
        <v>227</v>
      </c>
      <c r="G80" s="198" t="s">
        <v>228</v>
      </c>
      <c r="H80" s="198" t="s">
        <v>229</v>
      </c>
      <c r="I80" s="198" t="s">
        <v>230</v>
      </c>
      <c r="J80" s="198" t="s">
        <v>231</v>
      </c>
      <c r="K80" s="198" t="s">
        <v>232</v>
      </c>
      <c r="L80" s="198" t="s">
        <v>233</v>
      </c>
      <c r="M80" s="199" t="s">
        <v>234</v>
      </c>
      <c r="N80" s="192"/>
      <c r="O80" s="162"/>
      <c r="P80" s="163" t="s">
        <v>235</v>
      </c>
      <c r="Q80" s="163" t="s">
        <v>236</v>
      </c>
      <c r="R80" s="163" t="s">
        <v>237</v>
      </c>
      <c r="S80" s="164" t="s">
        <v>238</v>
      </c>
      <c r="T80" s="158"/>
      <c r="U80" s="162"/>
      <c r="V80" s="163" t="s">
        <v>239</v>
      </c>
      <c r="W80" s="164" t="s">
        <v>240</v>
      </c>
      <c r="X80" s="158"/>
      <c r="Y80" s="162"/>
      <c r="Z80" s="200" t="s">
        <v>241</v>
      </c>
      <c r="AB80" s="161"/>
      <c r="AC80" s="161"/>
      <c r="AD80" s="179"/>
      <c r="AE80" s="179"/>
      <c r="AF80" s="179"/>
      <c r="AI80" s="179"/>
      <c r="AJ80" s="179"/>
      <c r="AK80" s="179"/>
      <c r="AL80" s="179"/>
      <c r="AM80" s="179"/>
      <c r="AN80" s="220"/>
      <c r="AO80" s="179"/>
    </row>
    <row r="81" spans="1:41" ht="15.75" thickBot="1">
      <c r="A81" s="201" t="s">
        <v>242</v>
      </c>
      <c r="B81" s="221">
        <v>10331.209999999999</v>
      </c>
      <c r="C81" s="222">
        <v>10264.484</v>
      </c>
      <c r="D81" s="223">
        <v>10804.913</v>
      </c>
      <c r="E81" s="204">
        <v>10949.43</v>
      </c>
      <c r="F81" s="204">
        <v>11095.29</v>
      </c>
      <c r="G81" s="204">
        <v>10793.03</v>
      </c>
      <c r="H81" s="204">
        <v>11068.59</v>
      </c>
      <c r="I81" s="204">
        <v>11537.78</v>
      </c>
      <c r="J81" s="224">
        <v>11960.72</v>
      </c>
      <c r="K81" s="204">
        <v>12070.66</v>
      </c>
      <c r="L81" s="204">
        <v>12214.12</v>
      </c>
      <c r="M81" s="205">
        <v>12655.37</v>
      </c>
      <c r="N81" s="192"/>
      <c r="O81" s="171" t="s">
        <v>242</v>
      </c>
      <c r="P81" s="172">
        <v>10499.366</v>
      </c>
      <c r="Q81" s="172">
        <v>10936.13</v>
      </c>
      <c r="R81" s="212">
        <v>11532.64</v>
      </c>
      <c r="S81" s="213">
        <v>12283.11</v>
      </c>
      <c r="T81" s="158"/>
      <c r="U81" s="166" t="s">
        <v>242</v>
      </c>
      <c r="V81" s="167">
        <v>10704.59</v>
      </c>
      <c r="W81" s="169">
        <v>11926.72</v>
      </c>
      <c r="X81" s="158"/>
      <c r="Y81" s="171" t="s">
        <v>242</v>
      </c>
      <c r="Z81" s="225">
        <v>11321.66</v>
      </c>
      <c r="AA81" s="226"/>
      <c r="AB81" s="161"/>
      <c r="AC81" s="161"/>
      <c r="AD81" s="179"/>
      <c r="AE81" s="179"/>
      <c r="AF81" s="179"/>
      <c r="AI81" s="179"/>
      <c r="AJ81" s="179"/>
      <c r="AK81" s="179"/>
      <c r="AL81" s="179"/>
      <c r="AM81" s="179"/>
      <c r="AN81" s="220"/>
      <c r="AO81" s="179"/>
    </row>
    <row r="82" spans="1:41" ht="15">
      <c r="A82" s="207" t="s">
        <v>243</v>
      </c>
      <c r="B82" s="208">
        <v>11701.28</v>
      </c>
      <c r="C82" s="227">
        <v>11375.216</v>
      </c>
      <c r="D82" s="208">
        <v>12026.093000000001</v>
      </c>
      <c r="E82" s="227">
        <v>12132.805</v>
      </c>
      <c r="F82" s="227">
        <v>12112.076999999999</v>
      </c>
      <c r="G82" s="227">
        <v>11706.602000000001</v>
      </c>
      <c r="H82" s="227">
        <v>12077.545</v>
      </c>
      <c r="I82" s="227">
        <v>12806.597</v>
      </c>
      <c r="J82" s="227">
        <v>13355.526</v>
      </c>
      <c r="K82" s="227">
        <v>13572.962</v>
      </c>
      <c r="L82" s="227">
        <v>13674.813</v>
      </c>
      <c r="M82" s="227">
        <v>13945.772000000001</v>
      </c>
      <c r="N82" s="192"/>
      <c r="O82" s="216" t="s">
        <v>243</v>
      </c>
      <c r="P82" s="215">
        <v>11725.120999999999</v>
      </c>
      <c r="Q82" s="215">
        <v>11968.618</v>
      </c>
      <c r="R82" s="216">
        <v>12742.805</v>
      </c>
      <c r="S82" s="215">
        <v>13720.031999999999</v>
      </c>
      <c r="T82" s="158"/>
      <c r="U82" s="211" t="s">
        <v>243</v>
      </c>
      <c r="V82" s="212">
        <v>11837.380999999999</v>
      </c>
      <c r="W82" s="213">
        <v>13238.317999999999</v>
      </c>
      <c r="X82" s="158"/>
      <c r="Y82" s="211" t="s">
        <v>243</v>
      </c>
      <c r="Z82" s="210">
        <v>12494.724</v>
      </c>
      <c r="AA82" s="226"/>
      <c r="AB82" s="161"/>
      <c r="AC82" s="161"/>
      <c r="AD82" s="228"/>
      <c r="AE82" s="228"/>
      <c r="AF82" s="228"/>
      <c r="AI82" s="228"/>
      <c r="AJ82" s="228"/>
      <c r="AK82" s="228"/>
      <c r="AL82" s="228"/>
      <c r="AM82" s="228"/>
      <c r="AN82" s="229"/>
      <c r="AO82" s="179"/>
    </row>
    <row r="83" spans="1:41" ht="15.75" customHeight="1">
      <c r="A83" s="214" t="s">
        <v>244</v>
      </c>
      <c r="B83" s="215">
        <v>11904.41</v>
      </c>
      <c r="C83" s="215">
        <v>11477.664000000001</v>
      </c>
      <c r="D83" s="215">
        <v>12042.986000000001</v>
      </c>
      <c r="E83" s="215">
        <v>12171.258</v>
      </c>
      <c r="F83" s="215">
        <v>12132.233</v>
      </c>
      <c r="G83" s="215">
        <v>11678.31</v>
      </c>
      <c r="H83" s="215">
        <v>12035.177</v>
      </c>
      <c r="I83" s="215">
        <v>12833.955</v>
      </c>
      <c r="J83" s="215">
        <v>13384.953</v>
      </c>
      <c r="K83" s="215">
        <v>13690.582</v>
      </c>
      <c r="L83" s="215">
        <v>13752.474</v>
      </c>
      <c r="M83" s="215">
        <v>14000.302</v>
      </c>
      <c r="N83" s="192"/>
      <c r="O83" s="216" t="s">
        <v>244</v>
      </c>
      <c r="P83" s="215">
        <v>11816.867</v>
      </c>
      <c r="Q83" s="215">
        <v>11971.101000000001</v>
      </c>
      <c r="R83" s="216">
        <v>12980.359</v>
      </c>
      <c r="S83" s="215">
        <v>13817.498</v>
      </c>
      <c r="T83" s="158"/>
      <c r="U83" s="171" t="s">
        <v>244</v>
      </c>
      <c r="V83" s="172">
        <v>11883.707</v>
      </c>
      <c r="W83" s="173">
        <v>13553.108</v>
      </c>
      <c r="X83" s="158"/>
      <c r="Y83" s="171" t="s">
        <v>244</v>
      </c>
      <c r="Z83" s="184">
        <v>13052.855</v>
      </c>
      <c r="AA83" s="226"/>
      <c r="AB83" s="161"/>
      <c r="AC83" s="161"/>
      <c r="AD83" s="230"/>
      <c r="AE83" s="230"/>
      <c r="AF83" s="230"/>
      <c r="AI83" s="230"/>
      <c r="AJ83" s="230"/>
      <c r="AK83" s="230"/>
      <c r="AL83" s="230"/>
      <c r="AM83" s="230"/>
      <c r="AN83" s="231"/>
      <c r="AO83" s="179"/>
    </row>
    <row r="84" spans="1:41" ht="15">
      <c r="A84" s="214" t="s">
        <v>245</v>
      </c>
      <c r="B84" s="215"/>
      <c r="C84" s="215">
        <v>8385.3490000000002</v>
      </c>
      <c r="D84" s="215"/>
      <c r="E84" s="215">
        <v>10252</v>
      </c>
      <c r="F84" s="215">
        <v>9580.652</v>
      </c>
      <c r="G84" s="215">
        <v>8870.2839999999997</v>
      </c>
      <c r="H84" s="215">
        <v>12986</v>
      </c>
      <c r="I84" s="215"/>
      <c r="J84" s="215">
        <v>9952.7420000000002</v>
      </c>
      <c r="K84" s="215">
        <v>11008.047</v>
      </c>
      <c r="L84" s="215">
        <v>9664.2759999999998</v>
      </c>
      <c r="M84" s="215">
        <v>10858.811</v>
      </c>
      <c r="N84" s="192"/>
      <c r="O84" s="216" t="s">
        <v>245</v>
      </c>
      <c r="P84" s="215">
        <v>8385.3490000000002</v>
      </c>
      <c r="Q84" s="215">
        <v>9498.5409999999993</v>
      </c>
      <c r="R84" s="216">
        <v>10182.108</v>
      </c>
      <c r="S84" s="215">
        <v>10847.27</v>
      </c>
      <c r="T84" s="158"/>
      <c r="U84" s="171" t="s">
        <v>245</v>
      </c>
      <c r="V84" s="172">
        <v>9004.9380000000001</v>
      </c>
      <c r="W84" s="173">
        <v>10772.62</v>
      </c>
      <c r="X84" s="158"/>
      <c r="Y84" s="171" t="s">
        <v>245</v>
      </c>
      <c r="Z84" s="184">
        <v>10166.495000000001</v>
      </c>
      <c r="AA84" s="226"/>
      <c r="AB84" s="161"/>
      <c r="AC84" s="161"/>
      <c r="AD84" s="179"/>
      <c r="AE84" s="179"/>
      <c r="AF84" s="179"/>
      <c r="AI84" s="179"/>
      <c r="AJ84" s="179"/>
      <c r="AK84" s="179"/>
      <c r="AL84" s="179"/>
      <c r="AM84" s="179"/>
      <c r="AN84" s="220"/>
      <c r="AO84" s="179"/>
    </row>
    <row r="85" spans="1:41" ht="15">
      <c r="A85" s="214" t="s">
        <v>98</v>
      </c>
      <c r="B85" s="215">
        <v>8185.67</v>
      </c>
      <c r="C85" s="215">
        <v>8428.9560000000001</v>
      </c>
      <c r="D85" s="215">
        <v>9105.4330000000009</v>
      </c>
      <c r="E85" s="215">
        <v>9402.3289999999997</v>
      </c>
      <c r="F85" s="215">
        <v>9538.0709999999999</v>
      </c>
      <c r="G85" s="215">
        <v>9614.1640000000007</v>
      </c>
      <c r="H85" s="215">
        <v>9764.527</v>
      </c>
      <c r="I85" s="215">
        <v>10006.225</v>
      </c>
      <c r="J85" s="215">
        <v>10323.974</v>
      </c>
      <c r="K85" s="215">
        <v>10454.909</v>
      </c>
      <c r="L85" s="215">
        <v>10585.498</v>
      </c>
      <c r="M85" s="215">
        <v>10833.745999999999</v>
      </c>
      <c r="N85" s="192"/>
      <c r="O85" s="216" t="s">
        <v>98</v>
      </c>
      <c r="P85" s="215">
        <v>8630.8140000000003</v>
      </c>
      <c r="Q85" s="215">
        <v>9528.8790000000008</v>
      </c>
      <c r="R85" s="215">
        <v>10044.304</v>
      </c>
      <c r="S85" s="215">
        <v>10598.55</v>
      </c>
      <c r="T85" s="158"/>
      <c r="U85" s="171" t="s">
        <v>98</v>
      </c>
      <c r="V85" s="172">
        <v>9059.7000000000007</v>
      </c>
      <c r="W85" s="173">
        <v>10341.557000000001</v>
      </c>
      <c r="X85" s="158"/>
      <c r="Y85" s="171" t="s">
        <v>98</v>
      </c>
      <c r="Z85" s="184">
        <v>9757.5409999999993</v>
      </c>
      <c r="AA85" s="226"/>
      <c r="AB85" s="161"/>
      <c r="AC85" s="161"/>
      <c r="AD85" s="179"/>
      <c r="AE85" s="179"/>
      <c r="AF85" s="179"/>
      <c r="AI85" s="179"/>
      <c r="AJ85" s="179"/>
      <c r="AK85" s="179"/>
      <c r="AL85" s="179"/>
      <c r="AM85" s="179"/>
      <c r="AN85" s="220"/>
      <c r="AO85" s="179"/>
    </row>
    <row r="86" spans="1:41" ht="15.75" thickBot="1">
      <c r="A86" s="217" t="s">
        <v>246</v>
      </c>
      <c r="B86" s="218">
        <v>9408.0910000000003</v>
      </c>
      <c r="C86" s="218">
        <v>9486.2049999999999</v>
      </c>
      <c r="D86" s="218">
        <v>9920.2240000000002</v>
      </c>
      <c r="E86" s="218">
        <v>10041.959999999999</v>
      </c>
      <c r="F86" s="218">
        <v>10164.142</v>
      </c>
      <c r="G86" s="218">
        <v>10290.277</v>
      </c>
      <c r="H86" s="218">
        <v>10514.433999999999</v>
      </c>
      <c r="I86" s="218">
        <v>10908.848</v>
      </c>
      <c r="J86" s="218">
        <v>11386.25</v>
      </c>
      <c r="K86" s="218">
        <v>11559.874</v>
      </c>
      <c r="L86" s="218">
        <v>11713.186</v>
      </c>
      <c r="M86" s="218">
        <v>12016.289000000001</v>
      </c>
      <c r="N86" s="192"/>
      <c r="O86" s="216" t="s">
        <v>246</v>
      </c>
      <c r="P86" s="215">
        <v>9647.5759999999991</v>
      </c>
      <c r="Q86" s="215">
        <v>10174.273999999999</v>
      </c>
      <c r="R86" s="216">
        <v>10942.609</v>
      </c>
      <c r="S86" s="215">
        <v>11734.944</v>
      </c>
      <c r="T86" s="158"/>
      <c r="U86" s="166" t="s">
        <v>246</v>
      </c>
      <c r="V86" s="167">
        <v>9905.3729999999996</v>
      </c>
      <c r="W86" s="169">
        <v>11356.097</v>
      </c>
      <c r="X86" s="158"/>
      <c r="Y86" s="166" t="s">
        <v>246</v>
      </c>
      <c r="Z86" s="185">
        <v>10642.75</v>
      </c>
      <c r="AA86" s="226"/>
      <c r="AB86" s="161"/>
      <c r="AC86" s="161"/>
      <c r="AD86" s="179"/>
      <c r="AE86" s="179"/>
      <c r="AF86" s="179"/>
      <c r="AI86" s="179"/>
      <c r="AJ86" s="179"/>
      <c r="AK86" s="179"/>
      <c r="AL86" s="179"/>
      <c r="AM86" s="179"/>
      <c r="AN86" s="220"/>
      <c r="AO86" s="179"/>
    </row>
    <row r="87" spans="1:41" ht="15">
      <c r="D87" s="226"/>
      <c r="AA87" s="233"/>
      <c r="AB87" s="161"/>
      <c r="AC87" s="161"/>
      <c r="AD87" s="179"/>
      <c r="AE87" s="179"/>
      <c r="AF87" s="179"/>
      <c r="AI87" s="179"/>
      <c r="AJ87" s="179"/>
      <c r="AK87" s="179"/>
      <c r="AL87" s="179"/>
      <c r="AM87" s="179"/>
      <c r="AN87" s="220"/>
      <c r="AO87" s="179"/>
    </row>
    <row r="88" spans="1:41" ht="16.5" thickBot="1">
      <c r="A88" s="157">
        <v>2012</v>
      </c>
      <c r="B88" s="158"/>
      <c r="C88" s="158"/>
      <c r="D88" s="158"/>
      <c r="E88" s="158"/>
      <c r="F88" s="158"/>
      <c r="G88" s="158"/>
      <c r="H88" s="158"/>
      <c r="I88" s="158"/>
      <c r="J88" s="158"/>
      <c r="K88" s="158"/>
      <c r="L88" s="159" t="s">
        <v>219</v>
      </c>
      <c r="M88" s="158"/>
      <c r="N88" s="192"/>
      <c r="O88" s="157">
        <v>2012</v>
      </c>
      <c r="P88" s="1317" t="s">
        <v>220</v>
      </c>
      <c r="Q88" s="1317"/>
      <c r="R88" s="1317"/>
      <c r="S88" s="1317"/>
      <c r="T88" s="158"/>
      <c r="U88" s="157">
        <v>2012</v>
      </c>
      <c r="V88" s="1317" t="s">
        <v>221</v>
      </c>
      <c r="W88" s="1317"/>
      <c r="X88" s="158"/>
      <c r="Y88" s="157">
        <v>2012</v>
      </c>
      <c r="Z88" s="158"/>
      <c r="AB88" s="161"/>
      <c r="AC88" s="161"/>
      <c r="AD88" s="179"/>
      <c r="AE88" s="179"/>
      <c r="AF88" s="179"/>
      <c r="AI88" s="179"/>
      <c r="AJ88" s="179"/>
      <c r="AK88" s="179"/>
      <c r="AL88" s="179"/>
      <c r="AM88" s="179"/>
      <c r="AN88" s="220"/>
      <c r="AO88" s="179"/>
    </row>
    <row r="89" spans="1:41" ht="15.75" thickBot="1">
      <c r="A89" s="197"/>
      <c r="B89" s="198" t="s">
        <v>223</v>
      </c>
      <c r="C89" s="198" t="s">
        <v>224</v>
      </c>
      <c r="D89" s="198" t="s">
        <v>225</v>
      </c>
      <c r="E89" s="198" t="s">
        <v>226</v>
      </c>
      <c r="F89" s="198" t="s">
        <v>227</v>
      </c>
      <c r="G89" s="198" t="s">
        <v>228</v>
      </c>
      <c r="H89" s="198" t="s">
        <v>229</v>
      </c>
      <c r="I89" s="198" t="s">
        <v>230</v>
      </c>
      <c r="J89" s="198" t="s">
        <v>231</v>
      </c>
      <c r="K89" s="198" t="s">
        <v>232</v>
      </c>
      <c r="L89" s="198" t="s">
        <v>233</v>
      </c>
      <c r="M89" s="199" t="s">
        <v>234</v>
      </c>
      <c r="N89" s="192"/>
      <c r="O89" s="162"/>
      <c r="P89" s="163" t="s">
        <v>235</v>
      </c>
      <c r="Q89" s="163" t="s">
        <v>236</v>
      </c>
      <c r="R89" s="163" t="s">
        <v>237</v>
      </c>
      <c r="S89" s="164" t="s">
        <v>238</v>
      </c>
      <c r="T89" s="158"/>
      <c r="U89" s="162"/>
      <c r="V89" s="163" t="s">
        <v>239</v>
      </c>
      <c r="W89" s="164" t="s">
        <v>240</v>
      </c>
      <c r="X89" s="158"/>
      <c r="Y89" s="162"/>
      <c r="Z89" s="200" t="s">
        <v>241</v>
      </c>
      <c r="AB89" s="161"/>
      <c r="AC89" s="161"/>
      <c r="AD89" s="228"/>
      <c r="AE89" s="228"/>
      <c r="AF89" s="228"/>
      <c r="AI89" s="228"/>
      <c r="AJ89" s="228"/>
      <c r="AK89" s="228"/>
      <c r="AL89" s="228"/>
      <c r="AM89" s="228"/>
      <c r="AN89" s="229"/>
      <c r="AO89" s="179"/>
    </row>
    <row r="90" spans="1:41" ht="15.75" thickBot="1">
      <c r="A90" s="201" t="s">
        <v>242</v>
      </c>
      <c r="B90" s="205">
        <v>13201.68</v>
      </c>
      <c r="C90" s="222">
        <v>13242.7</v>
      </c>
      <c r="D90" s="234">
        <v>12763.58</v>
      </c>
      <c r="E90" s="204">
        <v>12690.78</v>
      </c>
      <c r="F90" s="204">
        <v>12478.45</v>
      </c>
      <c r="G90" s="202">
        <v>12733.49</v>
      </c>
      <c r="H90" s="204">
        <v>12770</v>
      </c>
      <c r="I90" s="204">
        <v>13022.95</v>
      </c>
      <c r="J90" s="224">
        <v>13170.01</v>
      </c>
      <c r="K90" s="204">
        <v>12883.69</v>
      </c>
      <c r="L90" s="204">
        <v>12710.29</v>
      </c>
      <c r="M90" s="205">
        <v>12766.33</v>
      </c>
      <c r="N90" s="192"/>
      <c r="O90" s="171" t="s">
        <v>242</v>
      </c>
      <c r="P90" s="172">
        <v>13051.11</v>
      </c>
      <c r="Q90" s="172">
        <v>12617.89</v>
      </c>
      <c r="R90" s="212">
        <v>12990.66</v>
      </c>
      <c r="S90" s="213">
        <v>12790.87</v>
      </c>
      <c r="T90" s="158"/>
      <c r="U90" s="166" t="s">
        <v>242</v>
      </c>
      <c r="V90" s="167">
        <v>12824.85</v>
      </c>
      <c r="W90" s="169">
        <v>12886.01</v>
      </c>
      <c r="X90" s="158"/>
      <c r="Y90" s="166" t="s">
        <v>242</v>
      </c>
      <c r="Z90" s="170">
        <v>12855.2</v>
      </c>
      <c r="AA90" s="226"/>
      <c r="AB90" s="161"/>
      <c r="AC90" s="161"/>
      <c r="AD90" s="230"/>
      <c r="AE90" s="230"/>
      <c r="AF90" s="230"/>
      <c r="AI90" s="230"/>
      <c r="AJ90" s="230"/>
      <c r="AK90" s="230"/>
      <c r="AL90" s="230"/>
      <c r="AM90" s="230"/>
      <c r="AN90" s="235"/>
      <c r="AO90" s="179"/>
    </row>
    <row r="91" spans="1:41" ht="15">
      <c r="A91" s="207" t="s">
        <v>243</v>
      </c>
      <c r="B91" s="227">
        <v>14516.804</v>
      </c>
      <c r="C91" s="227">
        <v>14271.682000000001</v>
      </c>
      <c r="D91" s="227">
        <v>13582.684999999999</v>
      </c>
      <c r="E91" s="236">
        <v>13576.434999999999</v>
      </c>
      <c r="F91" s="237">
        <v>13070.411</v>
      </c>
      <c r="G91" s="238">
        <v>13341.67</v>
      </c>
      <c r="H91" s="227">
        <v>13503.925999999999</v>
      </c>
      <c r="I91" s="227">
        <v>13994.939</v>
      </c>
      <c r="J91" s="227">
        <v>14183.47</v>
      </c>
      <c r="K91" s="227">
        <v>13946.13</v>
      </c>
      <c r="L91" s="227">
        <v>13737.71</v>
      </c>
      <c r="M91" s="210">
        <v>13660.986999999999</v>
      </c>
      <c r="N91" s="192"/>
      <c r="O91" s="216" t="s">
        <v>243</v>
      </c>
      <c r="P91" s="215">
        <v>14083.177</v>
      </c>
      <c r="Q91" s="216">
        <v>13290.346</v>
      </c>
      <c r="R91" s="216">
        <v>13895.43</v>
      </c>
      <c r="S91" s="215">
        <v>13790.508</v>
      </c>
      <c r="T91" s="158"/>
      <c r="U91" s="211" t="s">
        <v>243</v>
      </c>
      <c r="V91" s="239">
        <v>13675.227000000001</v>
      </c>
      <c r="W91" s="213">
        <v>13840.869000000001</v>
      </c>
      <c r="X91" s="158"/>
      <c r="Y91" s="211" t="s">
        <v>243</v>
      </c>
      <c r="Z91" s="210">
        <v>13754.084000000001</v>
      </c>
      <c r="AA91" s="226"/>
      <c r="AB91" s="161"/>
      <c r="AC91" s="161"/>
      <c r="AD91" s="179"/>
      <c r="AE91" s="220"/>
      <c r="AF91" s="220"/>
      <c r="AI91" s="220"/>
      <c r="AJ91" s="220"/>
      <c r="AK91" s="220"/>
      <c r="AL91" s="220"/>
      <c r="AM91" s="220"/>
      <c r="AN91" s="179"/>
      <c r="AO91" s="179"/>
    </row>
    <row r="92" spans="1:41" ht="15">
      <c r="A92" s="214" t="s">
        <v>244</v>
      </c>
      <c r="B92" s="215">
        <v>14552.752</v>
      </c>
      <c r="C92" s="215">
        <v>14291.628000000001</v>
      </c>
      <c r="D92" s="215">
        <v>13558.511</v>
      </c>
      <c r="E92" s="216">
        <v>13572.684999999999</v>
      </c>
      <c r="F92" s="240">
        <v>13025.995999999999</v>
      </c>
      <c r="G92" s="241">
        <v>13342.67</v>
      </c>
      <c r="H92" s="215">
        <v>13471.397000000001</v>
      </c>
      <c r="I92" s="215">
        <v>13985.893</v>
      </c>
      <c r="J92" s="215">
        <v>14199.19</v>
      </c>
      <c r="K92" s="215">
        <v>13967.967000000001</v>
      </c>
      <c r="L92" s="215">
        <v>13785.65</v>
      </c>
      <c r="M92" s="184">
        <v>13775.063</v>
      </c>
      <c r="N92" s="192"/>
      <c r="O92" s="216" t="s">
        <v>244</v>
      </c>
      <c r="P92" s="215">
        <v>14128.061</v>
      </c>
      <c r="Q92" s="215">
        <v>13257.698</v>
      </c>
      <c r="R92" s="216">
        <v>13855.38</v>
      </c>
      <c r="S92" s="215">
        <v>13840.532999999999</v>
      </c>
      <c r="T92" s="158"/>
      <c r="U92" s="171" t="s">
        <v>244</v>
      </c>
      <c r="V92" s="239">
        <v>13646.156999999999</v>
      </c>
      <c r="W92" s="173">
        <v>13847.771000000001</v>
      </c>
      <c r="X92" s="158"/>
      <c r="Y92" s="171" t="s">
        <v>244</v>
      </c>
      <c r="Z92" s="184">
        <v>13738.742</v>
      </c>
      <c r="AA92" s="226"/>
      <c r="AB92" s="161"/>
      <c r="AC92" s="161"/>
      <c r="AD92" s="179"/>
      <c r="AE92" s="179"/>
      <c r="AF92" s="179"/>
      <c r="AI92" s="179"/>
      <c r="AJ92" s="179"/>
      <c r="AK92" s="179"/>
      <c r="AL92" s="179"/>
      <c r="AM92" s="179"/>
      <c r="AN92" s="179"/>
      <c r="AO92" s="179"/>
    </row>
    <row r="93" spans="1:41" ht="15">
      <c r="A93" s="214" t="s">
        <v>245</v>
      </c>
      <c r="B93" s="215">
        <v>12570.06</v>
      </c>
      <c r="C93" s="215"/>
      <c r="D93" s="215">
        <v>12039.62</v>
      </c>
      <c r="E93" s="216">
        <v>10518.26</v>
      </c>
      <c r="F93" s="240"/>
      <c r="G93" s="241"/>
      <c r="H93" s="215"/>
      <c r="I93" s="215"/>
      <c r="J93" s="215"/>
      <c r="K93" s="215">
        <v>12452.91</v>
      </c>
      <c r="L93" s="215"/>
      <c r="M93" s="184"/>
      <c r="N93" s="192"/>
      <c r="O93" s="216" t="s">
        <v>245</v>
      </c>
      <c r="P93" s="215">
        <v>12207.474</v>
      </c>
      <c r="Q93" s="216">
        <v>10518.26</v>
      </c>
      <c r="R93" s="216"/>
      <c r="S93" s="215">
        <v>12452.91</v>
      </c>
      <c r="T93" s="158"/>
      <c r="U93" s="171" t="s">
        <v>245</v>
      </c>
      <c r="V93" s="239">
        <v>12162.141</v>
      </c>
      <c r="W93" s="173">
        <v>12452.91</v>
      </c>
      <c r="X93" s="158"/>
      <c r="Y93" s="171" t="s">
        <v>245</v>
      </c>
      <c r="Z93" s="184">
        <v>12181.700999999999</v>
      </c>
      <c r="AA93" s="226"/>
      <c r="AB93" s="161"/>
      <c r="AC93" s="161"/>
      <c r="AD93" s="179"/>
      <c r="AE93" s="179"/>
      <c r="AF93" s="179"/>
      <c r="AI93" s="179"/>
      <c r="AJ93" s="179"/>
      <c r="AK93" s="179"/>
      <c r="AL93" s="179"/>
      <c r="AM93" s="179"/>
      <c r="AN93" s="179"/>
      <c r="AO93" s="179"/>
    </row>
    <row r="94" spans="1:41" ht="15">
      <c r="A94" s="214" t="s">
        <v>98</v>
      </c>
      <c r="B94" s="215">
        <v>11251.044</v>
      </c>
      <c r="C94" s="215">
        <v>11499.221</v>
      </c>
      <c r="D94" s="215">
        <v>11473.477000000001</v>
      </c>
      <c r="E94" s="216">
        <v>11371.824000000001</v>
      </c>
      <c r="F94" s="240">
        <v>11384.397999999999</v>
      </c>
      <c r="G94" s="241">
        <v>11677.95</v>
      </c>
      <c r="H94" s="215">
        <v>11635.705</v>
      </c>
      <c r="I94" s="215">
        <v>11758.117</v>
      </c>
      <c r="J94" s="215">
        <v>11811.45</v>
      </c>
      <c r="K94" s="215">
        <v>11566.755999999999</v>
      </c>
      <c r="L94" s="215">
        <v>11214.59</v>
      </c>
      <c r="M94" s="184">
        <v>11247.795</v>
      </c>
      <c r="N94" s="192"/>
      <c r="O94" s="216" t="s">
        <v>98</v>
      </c>
      <c r="P94" s="215">
        <v>11416.651</v>
      </c>
      <c r="Q94" s="216">
        <v>11477.989</v>
      </c>
      <c r="R94" s="215">
        <v>11739.33</v>
      </c>
      <c r="S94" s="215">
        <v>11364.995000000001</v>
      </c>
      <c r="T94" s="158"/>
      <c r="U94" s="171" t="s">
        <v>98</v>
      </c>
      <c r="V94" s="239">
        <v>11448.459000000001</v>
      </c>
      <c r="W94" s="173">
        <v>11541.852000000001</v>
      </c>
      <c r="X94" s="158"/>
      <c r="Y94" s="171" t="s">
        <v>98</v>
      </c>
      <c r="Z94" s="184">
        <v>11498.072</v>
      </c>
      <c r="AA94" s="226"/>
      <c r="AB94" s="161"/>
      <c r="AC94" s="161"/>
      <c r="AD94" s="179"/>
      <c r="AE94" s="179"/>
      <c r="AF94" s="179"/>
      <c r="AI94" s="179"/>
      <c r="AJ94" s="179"/>
      <c r="AK94" s="179"/>
      <c r="AL94" s="179"/>
      <c r="AM94" s="179"/>
      <c r="AN94" s="179"/>
      <c r="AO94" s="179"/>
    </row>
    <row r="95" spans="1:41" ht="15.75" thickBot="1">
      <c r="A95" s="217" t="s">
        <v>246</v>
      </c>
      <c r="B95" s="218">
        <v>12375.608</v>
      </c>
      <c r="C95" s="218">
        <v>12583.204</v>
      </c>
      <c r="D95" s="218">
        <v>12356.581</v>
      </c>
      <c r="E95" s="219">
        <v>12333.402</v>
      </c>
      <c r="F95" s="242">
        <v>12429.495000000001</v>
      </c>
      <c r="G95" s="243">
        <v>12525.977000000001</v>
      </c>
      <c r="H95" s="218">
        <v>12595.599</v>
      </c>
      <c r="I95" s="218">
        <v>12777.677</v>
      </c>
      <c r="J95" s="218">
        <v>12888.88</v>
      </c>
      <c r="K95" s="218">
        <v>12771.967000000001</v>
      </c>
      <c r="L95" s="218">
        <v>12726.63</v>
      </c>
      <c r="M95" s="185">
        <v>12652.482</v>
      </c>
      <c r="N95" s="192"/>
      <c r="O95" s="216" t="s">
        <v>246</v>
      </c>
      <c r="P95" s="215">
        <v>12433.442999999999</v>
      </c>
      <c r="Q95" s="216">
        <v>12432.771000000001</v>
      </c>
      <c r="R95" s="216">
        <v>12755.67</v>
      </c>
      <c r="S95" s="215">
        <v>12725.050999999999</v>
      </c>
      <c r="T95" s="158"/>
      <c r="U95" s="166" t="s">
        <v>246</v>
      </c>
      <c r="V95" s="232">
        <v>12433.075000000001</v>
      </c>
      <c r="W95" s="169">
        <v>12739.434999999999</v>
      </c>
      <c r="X95" s="158"/>
      <c r="Y95" s="166" t="s">
        <v>246</v>
      </c>
      <c r="Z95" s="185">
        <v>12585.495000000001</v>
      </c>
      <c r="AA95" s="226"/>
      <c r="AB95" s="161"/>
      <c r="AC95" s="161"/>
      <c r="AD95" s="179"/>
      <c r="AE95" s="179"/>
      <c r="AF95" s="179"/>
      <c r="AI95" s="179"/>
      <c r="AJ95" s="179"/>
      <c r="AK95" s="179"/>
    </row>
    <row r="96" spans="1:41" ht="15">
      <c r="AA96" s="179"/>
      <c r="AB96" s="161"/>
      <c r="AC96" s="161"/>
      <c r="AD96" s="179"/>
      <c r="AE96" s="179"/>
      <c r="AF96" s="179"/>
      <c r="AI96" s="179"/>
      <c r="AJ96" s="179"/>
      <c r="AK96" s="179"/>
    </row>
    <row r="97" spans="1:37" ht="16.5" thickBot="1">
      <c r="A97" s="157">
        <v>2013</v>
      </c>
      <c r="B97" s="158"/>
      <c r="C97" s="158"/>
      <c r="D97" s="158"/>
      <c r="E97" s="158"/>
      <c r="F97" s="158"/>
      <c r="G97" s="158"/>
      <c r="H97" s="158"/>
      <c r="I97" s="158"/>
      <c r="J97" s="158"/>
      <c r="K97" s="158"/>
      <c r="L97" s="159" t="s">
        <v>219</v>
      </c>
      <c r="M97" s="158"/>
      <c r="N97" s="192"/>
      <c r="O97" s="157">
        <v>2013</v>
      </c>
      <c r="P97" s="1317" t="s">
        <v>220</v>
      </c>
      <c r="Q97" s="1317"/>
      <c r="R97" s="1317"/>
      <c r="S97" s="1317"/>
      <c r="T97" s="158"/>
      <c r="U97" s="157">
        <v>2013</v>
      </c>
      <c r="V97" s="1317" t="s">
        <v>221</v>
      </c>
      <c r="W97" s="1317"/>
      <c r="X97" s="158"/>
      <c r="Y97" s="244">
        <v>2013</v>
      </c>
      <c r="Z97" s="158"/>
      <c r="AB97" s="161"/>
      <c r="AC97" s="161"/>
      <c r="AD97" s="179"/>
      <c r="AE97" s="179"/>
      <c r="AF97" s="179"/>
      <c r="AI97" s="179"/>
      <c r="AJ97" s="179"/>
      <c r="AK97" s="179"/>
    </row>
    <row r="98" spans="1:37" ht="15.75" thickBot="1">
      <c r="A98" s="197"/>
      <c r="B98" s="198" t="s">
        <v>223</v>
      </c>
      <c r="C98" s="198" t="s">
        <v>224</v>
      </c>
      <c r="D98" s="198" t="s">
        <v>225</v>
      </c>
      <c r="E98" s="198" t="s">
        <v>226</v>
      </c>
      <c r="F98" s="198" t="s">
        <v>227</v>
      </c>
      <c r="G98" s="198" t="s">
        <v>228</v>
      </c>
      <c r="H98" s="198" t="s">
        <v>229</v>
      </c>
      <c r="I98" s="198" t="s">
        <v>230</v>
      </c>
      <c r="J98" s="198" t="s">
        <v>231</v>
      </c>
      <c r="K98" s="198" t="s">
        <v>232</v>
      </c>
      <c r="L98" s="198" t="s">
        <v>233</v>
      </c>
      <c r="M98" s="199" t="s">
        <v>234</v>
      </c>
      <c r="N98" s="192"/>
      <c r="O98" s="162"/>
      <c r="P98" s="163" t="s">
        <v>235</v>
      </c>
      <c r="Q98" s="163" t="s">
        <v>236</v>
      </c>
      <c r="R98" s="163" t="s">
        <v>237</v>
      </c>
      <c r="S98" s="164" t="s">
        <v>238</v>
      </c>
      <c r="T98" s="158"/>
      <c r="U98" s="162"/>
      <c r="V98" s="163" t="s">
        <v>239</v>
      </c>
      <c r="W98" s="164" t="s">
        <v>240</v>
      </c>
      <c r="X98" s="158"/>
      <c r="Y98" s="162"/>
      <c r="Z98" s="200" t="s">
        <v>241</v>
      </c>
      <c r="AB98" s="161"/>
      <c r="AC98" s="161"/>
      <c r="AE98" s="179"/>
      <c r="AF98" s="179"/>
      <c r="AI98" s="179"/>
      <c r="AJ98" s="179"/>
      <c r="AK98" s="179"/>
    </row>
    <row r="99" spans="1:37" ht="15.75" thickBot="1">
      <c r="A99" s="201" t="s">
        <v>242</v>
      </c>
      <c r="B99" s="205">
        <v>13009.82</v>
      </c>
      <c r="C99" s="222">
        <v>13035.93</v>
      </c>
      <c r="D99" s="234">
        <v>12435.6</v>
      </c>
      <c r="E99" s="204">
        <v>12633.14</v>
      </c>
      <c r="F99" s="204">
        <v>12094.58</v>
      </c>
      <c r="G99" s="202">
        <v>12063</v>
      </c>
      <c r="H99" s="204">
        <v>11883.55</v>
      </c>
      <c r="I99" s="204">
        <v>11888.79</v>
      </c>
      <c r="J99" s="224">
        <v>12030.44</v>
      </c>
      <c r="K99" s="204">
        <v>11876.11</v>
      </c>
      <c r="L99" s="204">
        <v>11794.33</v>
      </c>
      <c r="M99" s="205">
        <v>11765.7</v>
      </c>
      <c r="N99" s="192"/>
      <c r="O99" s="171" t="s">
        <v>242</v>
      </c>
      <c r="P99" s="172">
        <v>12839.25</v>
      </c>
      <c r="Q99" s="172">
        <v>12237</v>
      </c>
      <c r="R99" s="212">
        <v>11932.69</v>
      </c>
      <c r="S99" s="213">
        <v>11817.72</v>
      </c>
      <c r="T99" s="158"/>
      <c r="U99" s="166" t="s">
        <v>242</v>
      </c>
      <c r="V99" s="167">
        <v>12519.4</v>
      </c>
      <c r="W99" s="169">
        <v>11874.81</v>
      </c>
      <c r="X99" s="158"/>
      <c r="Y99" s="166" t="s">
        <v>242</v>
      </c>
      <c r="Z99" s="170">
        <v>12191.59</v>
      </c>
      <c r="AB99" s="161"/>
      <c r="AC99" s="161"/>
      <c r="AE99" s="179"/>
      <c r="AF99" s="179"/>
      <c r="AI99" s="179"/>
      <c r="AJ99" s="179"/>
      <c r="AK99" s="179"/>
    </row>
    <row r="100" spans="1:37" ht="15">
      <c r="A100" s="207" t="s">
        <v>243</v>
      </c>
      <c r="B100" s="227">
        <v>13927.367</v>
      </c>
      <c r="C100" s="227">
        <v>13760.486000000001</v>
      </c>
      <c r="D100" s="227">
        <v>13029.942999999999</v>
      </c>
      <c r="E100" s="227">
        <v>13125.977000000001</v>
      </c>
      <c r="F100" s="237">
        <v>12586.316000000001</v>
      </c>
      <c r="G100" s="238">
        <v>12540.656999999999</v>
      </c>
      <c r="H100" s="227">
        <v>12343.22</v>
      </c>
      <c r="I100" s="227">
        <v>12531.135</v>
      </c>
      <c r="J100" s="227">
        <v>12714.475</v>
      </c>
      <c r="K100" s="227">
        <v>12740.064</v>
      </c>
      <c r="L100" s="227">
        <v>12743.822</v>
      </c>
      <c r="M100" s="210">
        <v>12678.73</v>
      </c>
      <c r="N100" s="192"/>
      <c r="O100" s="216" t="s">
        <v>243</v>
      </c>
      <c r="P100" s="215">
        <v>13604.328</v>
      </c>
      <c r="Q100" s="216">
        <v>12724.991</v>
      </c>
      <c r="R100" s="216">
        <v>12513.348</v>
      </c>
      <c r="S100" s="215">
        <v>12723.075000000001</v>
      </c>
      <c r="T100" s="158"/>
      <c r="U100" s="211" t="s">
        <v>243</v>
      </c>
      <c r="V100" s="239">
        <v>13141.316999999999</v>
      </c>
      <c r="W100" s="213">
        <v>12617.878000000001</v>
      </c>
      <c r="X100" s="158"/>
      <c r="Y100" s="211" t="s">
        <v>243</v>
      </c>
      <c r="Z100" s="210">
        <v>12882.257</v>
      </c>
      <c r="AB100" s="161"/>
      <c r="AC100" s="161"/>
      <c r="AE100" s="179"/>
      <c r="AF100" s="179"/>
      <c r="AI100" s="179"/>
      <c r="AJ100" s="179"/>
      <c r="AK100" s="179"/>
    </row>
    <row r="101" spans="1:37" ht="15">
      <c r="A101" s="214" t="s">
        <v>244</v>
      </c>
      <c r="B101" s="215">
        <v>13954.481</v>
      </c>
      <c r="C101" s="215">
        <v>13663.626</v>
      </c>
      <c r="D101" s="215">
        <v>12980.05</v>
      </c>
      <c r="E101" s="215">
        <v>13037.814</v>
      </c>
      <c r="F101" s="240">
        <v>12454.939</v>
      </c>
      <c r="G101" s="241">
        <v>12410.950999999999</v>
      </c>
      <c r="H101" s="215">
        <v>12225.894</v>
      </c>
      <c r="I101" s="215">
        <v>12430.356</v>
      </c>
      <c r="J101" s="215">
        <v>12664.768</v>
      </c>
      <c r="K101" s="215">
        <v>12716.708000000001</v>
      </c>
      <c r="L101" s="215">
        <v>12692.688</v>
      </c>
      <c r="M101" s="184">
        <v>12624.036</v>
      </c>
      <c r="N101" s="192"/>
      <c r="O101" s="216" t="s">
        <v>244</v>
      </c>
      <c r="P101" s="215">
        <v>13549.269</v>
      </c>
      <c r="Q101" s="215">
        <v>12589.606</v>
      </c>
      <c r="R101" s="216">
        <v>12416.516</v>
      </c>
      <c r="S101" s="215">
        <v>12682.834000000001</v>
      </c>
      <c r="T101" s="158"/>
      <c r="U101" s="171" t="s">
        <v>244</v>
      </c>
      <c r="V101" s="239">
        <v>12963.39</v>
      </c>
      <c r="W101" s="173">
        <v>12543.721</v>
      </c>
      <c r="X101" s="158"/>
      <c r="Y101" s="171" t="s">
        <v>244</v>
      </c>
      <c r="Z101" s="184">
        <v>12753.98</v>
      </c>
      <c r="AB101" s="161"/>
      <c r="AC101" s="161"/>
      <c r="AE101" s="179"/>
      <c r="AF101" s="179"/>
      <c r="AI101" s="179"/>
      <c r="AJ101" s="179"/>
      <c r="AK101" s="179"/>
    </row>
    <row r="102" spans="1:37" ht="15">
      <c r="A102" s="214" t="s">
        <v>245</v>
      </c>
      <c r="B102" s="215">
        <v>11227.14</v>
      </c>
      <c r="C102" s="215">
        <v>12581.867</v>
      </c>
      <c r="D102" s="215">
        <v>11291.41</v>
      </c>
      <c r="E102" s="215">
        <v>12040.82</v>
      </c>
      <c r="F102" s="240"/>
      <c r="G102" s="241">
        <v>11433.05</v>
      </c>
      <c r="H102" s="215"/>
      <c r="I102" s="215"/>
      <c r="J102" s="215">
        <v>13468.82</v>
      </c>
      <c r="K102" s="215"/>
      <c r="L102" s="215">
        <v>10377.209999999999</v>
      </c>
      <c r="M102" s="184"/>
      <c r="N102" s="192"/>
      <c r="O102" s="216" t="s">
        <v>245</v>
      </c>
      <c r="P102" s="215">
        <v>12197.204</v>
      </c>
      <c r="Q102" s="216">
        <v>11574.862999999999</v>
      </c>
      <c r="R102" s="216">
        <v>13468.82</v>
      </c>
      <c r="S102" s="215">
        <v>10377.209999999999</v>
      </c>
      <c r="T102" s="158"/>
      <c r="U102" s="171" t="s">
        <v>245</v>
      </c>
      <c r="V102" s="239">
        <v>12162.163</v>
      </c>
      <c r="W102" s="173">
        <v>12111.441000000001</v>
      </c>
      <c r="X102" s="158"/>
      <c r="Y102" s="171" t="s">
        <v>245</v>
      </c>
      <c r="Z102" s="184">
        <v>12142.186</v>
      </c>
      <c r="AB102" s="161"/>
      <c r="AC102" s="161"/>
      <c r="AE102" s="179"/>
      <c r="AF102" s="179"/>
      <c r="AI102" s="179"/>
      <c r="AJ102" s="179"/>
      <c r="AK102" s="179"/>
    </row>
    <row r="103" spans="1:37" ht="15">
      <c r="A103" s="214" t="s">
        <v>98</v>
      </c>
      <c r="B103" s="215">
        <v>11401.186</v>
      </c>
      <c r="C103" s="215">
        <v>11584.263999999999</v>
      </c>
      <c r="D103" s="215">
        <v>11292.589</v>
      </c>
      <c r="E103" s="215">
        <v>11586.099</v>
      </c>
      <c r="F103" s="240">
        <v>11010.294</v>
      </c>
      <c r="G103" s="241">
        <v>10908.249</v>
      </c>
      <c r="H103" s="215">
        <v>10818.65</v>
      </c>
      <c r="I103" s="215">
        <v>10663.915000000001</v>
      </c>
      <c r="J103" s="215">
        <v>10736.546</v>
      </c>
      <c r="K103" s="215">
        <v>10281.661</v>
      </c>
      <c r="L103" s="215">
        <v>9986.884</v>
      </c>
      <c r="M103" s="184">
        <v>9807.0550000000003</v>
      </c>
      <c r="N103" s="192"/>
      <c r="O103" s="216" t="s">
        <v>98</v>
      </c>
      <c r="P103" s="215">
        <v>11423.664000000001</v>
      </c>
      <c r="Q103" s="216">
        <v>11141.698</v>
      </c>
      <c r="R103" s="215">
        <v>10745.8</v>
      </c>
      <c r="S103" s="215">
        <v>10056.209999999999</v>
      </c>
      <c r="T103" s="158"/>
      <c r="U103" s="171" t="s">
        <v>98</v>
      </c>
      <c r="V103" s="239">
        <v>11279.069</v>
      </c>
      <c r="W103" s="173">
        <v>10392.713</v>
      </c>
      <c r="X103" s="158"/>
      <c r="Y103" s="171" t="s">
        <v>98</v>
      </c>
      <c r="Z103" s="184">
        <v>10810.186</v>
      </c>
      <c r="AB103" s="161"/>
      <c r="AC103" s="161"/>
      <c r="AD103" s="179"/>
      <c r="AE103" s="179"/>
      <c r="AF103" s="179"/>
      <c r="AI103" s="179"/>
      <c r="AJ103" s="179"/>
      <c r="AK103" s="179"/>
    </row>
    <row r="104" spans="1:37" ht="15.75" thickBot="1">
      <c r="A104" s="217" t="s">
        <v>246</v>
      </c>
      <c r="B104" s="218">
        <v>12894.282999999999</v>
      </c>
      <c r="C104" s="218">
        <v>13026.619000000001</v>
      </c>
      <c r="D104" s="218">
        <v>12680.377</v>
      </c>
      <c r="E104" s="218">
        <v>12783.151</v>
      </c>
      <c r="F104" s="242">
        <v>12363.352000000001</v>
      </c>
      <c r="G104" s="243">
        <v>12371.847</v>
      </c>
      <c r="H104" s="218">
        <v>12274.686</v>
      </c>
      <c r="I104" s="218">
        <v>12283.155000000001</v>
      </c>
      <c r="J104" s="218">
        <v>12373.612999999999</v>
      </c>
      <c r="K104" s="218">
        <v>12403.329</v>
      </c>
      <c r="L104" s="218">
        <v>12358.031000000001</v>
      </c>
      <c r="M104" s="185">
        <v>12370.17</v>
      </c>
      <c r="N104" s="192"/>
      <c r="O104" s="216" t="s">
        <v>246</v>
      </c>
      <c r="P104" s="215">
        <v>12863.279</v>
      </c>
      <c r="Q104" s="216">
        <v>12485.816999999999</v>
      </c>
      <c r="R104" s="216">
        <v>12309.191000000001</v>
      </c>
      <c r="S104" s="215">
        <v>12379.001</v>
      </c>
      <c r="T104" s="158"/>
      <c r="U104" s="166" t="s">
        <v>246</v>
      </c>
      <c r="V104" s="232">
        <v>12656.55</v>
      </c>
      <c r="W104" s="169">
        <v>12344.913</v>
      </c>
      <c r="X104" s="158"/>
      <c r="Y104" s="166" t="s">
        <v>246</v>
      </c>
      <c r="Z104" s="185">
        <v>12496.004000000001</v>
      </c>
      <c r="AB104" s="161"/>
      <c r="AC104" s="161"/>
      <c r="AD104" s="179"/>
      <c r="AE104" s="179"/>
      <c r="AF104" s="179"/>
      <c r="AI104" s="179"/>
      <c r="AJ104" s="179"/>
      <c r="AK104" s="179"/>
    </row>
    <row r="105" spans="1:37" ht="15">
      <c r="A105" s="245"/>
      <c r="B105" s="196"/>
      <c r="C105" s="196"/>
      <c r="D105" s="196"/>
      <c r="E105" s="196"/>
      <c r="F105" s="245"/>
      <c r="G105" s="245"/>
      <c r="H105" s="196"/>
      <c r="I105" s="196"/>
      <c r="J105" s="196"/>
      <c r="K105" s="196"/>
      <c r="L105" s="196"/>
      <c r="M105" s="196"/>
      <c r="N105" s="246"/>
      <c r="O105" s="245"/>
      <c r="P105" s="196"/>
      <c r="Q105" s="245"/>
      <c r="R105" s="245"/>
      <c r="S105" s="196"/>
      <c r="T105" s="247"/>
      <c r="U105" s="245"/>
      <c r="V105" s="245"/>
      <c r="W105" s="196"/>
      <c r="X105" s="247"/>
      <c r="Y105" s="245"/>
      <c r="Z105" s="196"/>
      <c r="AB105" s="161"/>
      <c r="AC105" s="161"/>
      <c r="AD105" s="179"/>
      <c r="AE105" s="179"/>
      <c r="AF105" s="179"/>
      <c r="AI105" s="179"/>
      <c r="AJ105" s="179"/>
      <c r="AK105" s="179"/>
    </row>
    <row r="106" spans="1:37" ht="16.5" thickBot="1">
      <c r="A106" s="157">
        <v>2014</v>
      </c>
      <c r="B106" s="158"/>
      <c r="C106" s="158"/>
      <c r="D106" s="158"/>
      <c r="E106" s="158"/>
      <c r="F106" s="158"/>
      <c r="G106" s="158"/>
      <c r="H106" s="158"/>
      <c r="I106" s="158"/>
      <c r="J106" s="158"/>
      <c r="K106" s="158"/>
      <c r="L106" s="159" t="s">
        <v>219</v>
      </c>
      <c r="M106" s="158"/>
      <c r="N106" s="192"/>
      <c r="O106" s="157">
        <v>2014</v>
      </c>
      <c r="P106" s="1317" t="s">
        <v>220</v>
      </c>
      <c r="Q106" s="1317"/>
      <c r="R106" s="1317"/>
      <c r="S106" s="1317"/>
      <c r="T106" s="158"/>
      <c r="U106" s="157">
        <v>2014</v>
      </c>
      <c r="V106" s="1317" t="s">
        <v>221</v>
      </c>
      <c r="W106" s="1317"/>
      <c r="X106" s="158"/>
      <c r="Y106" s="244">
        <v>2014</v>
      </c>
      <c r="Z106" s="158"/>
      <c r="AB106" s="161"/>
      <c r="AC106" s="161"/>
      <c r="AD106" s="179"/>
      <c r="AE106" s="179"/>
      <c r="AF106" s="179"/>
      <c r="AI106" s="179"/>
      <c r="AJ106" s="179"/>
      <c r="AK106" s="179"/>
    </row>
    <row r="107" spans="1:37" ht="15.75" thickBot="1">
      <c r="A107" s="197"/>
      <c r="B107" s="198" t="s">
        <v>223</v>
      </c>
      <c r="C107" s="198" t="s">
        <v>224</v>
      </c>
      <c r="D107" s="198" t="s">
        <v>225</v>
      </c>
      <c r="E107" s="198" t="s">
        <v>226</v>
      </c>
      <c r="F107" s="198" t="s">
        <v>227</v>
      </c>
      <c r="G107" s="198" t="s">
        <v>228</v>
      </c>
      <c r="H107" s="198" t="s">
        <v>229</v>
      </c>
      <c r="I107" s="198" t="s">
        <v>230</v>
      </c>
      <c r="J107" s="198" t="s">
        <v>231</v>
      </c>
      <c r="K107" s="198" t="s">
        <v>232</v>
      </c>
      <c r="L107" s="198" t="s">
        <v>233</v>
      </c>
      <c r="M107" s="199" t="s">
        <v>234</v>
      </c>
      <c r="N107" s="192"/>
      <c r="O107" s="162"/>
      <c r="P107" s="198" t="s">
        <v>235</v>
      </c>
      <c r="Q107" s="198" t="s">
        <v>236</v>
      </c>
      <c r="R107" s="198" t="s">
        <v>237</v>
      </c>
      <c r="S107" s="199" t="s">
        <v>238</v>
      </c>
      <c r="T107" s="158"/>
      <c r="U107" s="162"/>
      <c r="V107" s="198" t="s">
        <v>239</v>
      </c>
      <c r="W107" s="199" t="s">
        <v>240</v>
      </c>
      <c r="X107" s="158"/>
      <c r="Y107" s="162"/>
      <c r="Z107" s="200" t="s">
        <v>241</v>
      </c>
      <c r="AB107" s="161"/>
      <c r="AC107" s="161"/>
      <c r="AD107" s="179"/>
      <c r="AE107" s="179"/>
      <c r="AF107" s="179"/>
      <c r="AI107" s="179"/>
      <c r="AJ107" s="179"/>
      <c r="AK107" s="179"/>
    </row>
    <row r="108" spans="1:37" ht="15.75" thickBot="1">
      <c r="A108" s="201" t="s">
        <v>242</v>
      </c>
      <c r="B108" s="248">
        <v>12001.06</v>
      </c>
      <c r="C108" s="249">
        <v>11985.87</v>
      </c>
      <c r="D108" s="250">
        <v>11766.14</v>
      </c>
      <c r="E108" s="202">
        <v>11919.53</v>
      </c>
      <c r="F108" s="202">
        <v>11838.216</v>
      </c>
      <c r="G108" s="202">
        <v>11742.38</v>
      </c>
      <c r="H108" s="202">
        <v>11540.25</v>
      </c>
      <c r="I108" s="202">
        <v>11542.17</v>
      </c>
      <c r="J108" s="203">
        <v>11519.92</v>
      </c>
      <c r="K108" s="202">
        <v>10972.83</v>
      </c>
      <c r="L108" s="202">
        <v>11092.72</v>
      </c>
      <c r="M108" s="248">
        <v>12188.9</v>
      </c>
      <c r="N108" s="192"/>
      <c r="O108" s="211" t="s">
        <v>242</v>
      </c>
      <c r="P108" s="251">
        <v>11920.05</v>
      </c>
      <c r="Q108" s="208">
        <v>11837.72</v>
      </c>
      <c r="R108" s="208">
        <v>11534.1</v>
      </c>
      <c r="S108" s="210">
        <v>11201.11</v>
      </c>
      <c r="T108" s="158"/>
      <c r="U108" s="177" t="s">
        <v>242</v>
      </c>
      <c r="V108" s="252">
        <v>11877.05</v>
      </c>
      <c r="W108" s="253">
        <v>11362.68</v>
      </c>
      <c r="X108" s="158"/>
      <c r="Y108" s="211" t="s">
        <v>242</v>
      </c>
      <c r="Z108" s="170">
        <v>11626.37</v>
      </c>
      <c r="AB108" s="161"/>
      <c r="AC108" s="161"/>
      <c r="AD108" s="179"/>
      <c r="AE108" s="179"/>
      <c r="AF108" s="179"/>
      <c r="AI108" s="179"/>
      <c r="AJ108" s="179"/>
      <c r="AK108" s="179"/>
    </row>
    <row r="109" spans="1:37" ht="15">
      <c r="A109" s="207" t="s">
        <v>247</v>
      </c>
      <c r="B109" s="254" t="s">
        <v>248</v>
      </c>
      <c r="C109" s="254" t="s">
        <v>248</v>
      </c>
      <c r="D109" s="254" t="s">
        <v>248</v>
      </c>
      <c r="E109" s="208">
        <v>12101.28</v>
      </c>
      <c r="F109" s="208">
        <v>11957.248</v>
      </c>
      <c r="G109" s="208">
        <v>12060.511</v>
      </c>
      <c r="H109" s="208">
        <v>12177.037</v>
      </c>
      <c r="I109" s="208">
        <v>11845.912</v>
      </c>
      <c r="J109" s="255">
        <v>12204.175999999999</v>
      </c>
      <c r="K109" s="208">
        <v>11706.241</v>
      </c>
      <c r="L109" s="208">
        <v>12257.598</v>
      </c>
      <c r="M109" s="210">
        <v>13314.346</v>
      </c>
      <c r="N109" s="192"/>
      <c r="O109" s="211" t="s">
        <v>247</v>
      </c>
      <c r="P109" s="256" t="s">
        <v>248</v>
      </c>
      <c r="Q109" s="215">
        <v>12016.449000000001</v>
      </c>
      <c r="R109" s="215">
        <v>12108.406999999999</v>
      </c>
      <c r="S109" s="184">
        <v>12191.858</v>
      </c>
      <c r="T109" s="158"/>
      <c r="U109" s="171" t="s">
        <v>247</v>
      </c>
      <c r="V109" s="257">
        <v>12016.449000000001</v>
      </c>
      <c r="W109" s="183">
        <v>12162.674000000001</v>
      </c>
      <c r="X109" s="158"/>
      <c r="Y109" s="211" t="s">
        <v>247</v>
      </c>
      <c r="Z109" s="258">
        <v>12134.194</v>
      </c>
      <c r="AA109" s="259"/>
      <c r="AB109" s="161"/>
      <c r="AC109" s="161"/>
      <c r="AD109" s="179"/>
      <c r="AE109" s="179"/>
      <c r="AF109" s="179"/>
      <c r="AI109" s="179"/>
      <c r="AJ109" s="179"/>
      <c r="AK109" s="179"/>
    </row>
    <row r="110" spans="1:37" ht="15">
      <c r="A110" s="214" t="s">
        <v>243</v>
      </c>
      <c r="B110" s="215">
        <v>12900.504000000001</v>
      </c>
      <c r="C110" s="215">
        <v>12788.174000000001</v>
      </c>
      <c r="D110" s="215">
        <v>12388.870999999999</v>
      </c>
      <c r="E110" s="215">
        <v>12491.558999999999</v>
      </c>
      <c r="F110" s="216">
        <v>12351.359</v>
      </c>
      <c r="G110" s="215">
        <v>12347.6</v>
      </c>
      <c r="H110" s="215">
        <v>12267.093000000001</v>
      </c>
      <c r="I110" s="215">
        <v>12423.696</v>
      </c>
      <c r="J110" s="215">
        <v>12490.855</v>
      </c>
      <c r="K110" s="215">
        <v>12198.537</v>
      </c>
      <c r="L110" s="215">
        <v>12372.269</v>
      </c>
      <c r="M110" s="184">
        <v>13341.704</v>
      </c>
      <c r="N110" s="192"/>
      <c r="O110" s="171" t="s">
        <v>243</v>
      </c>
      <c r="P110" s="260">
        <v>12697.923000000001</v>
      </c>
      <c r="Q110" s="216">
        <v>12402.263000000001</v>
      </c>
      <c r="R110" s="215">
        <v>12387.795</v>
      </c>
      <c r="S110" s="184">
        <v>12452.707</v>
      </c>
      <c r="T110" s="158"/>
      <c r="U110" s="171" t="s">
        <v>243</v>
      </c>
      <c r="V110" s="214">
        <v>12546.42</v>
      </c>
      <c r="W110" s="184">
        <v>12420.191999999999</v>
      </c>
      <c r="X110" s="158"/>
      <c r="Y110" s="171" t="s">
        <v>243</v>
      </c>
      <c r="Z110" s="261">
        <v>12489.870999999999</v>
      </c>
      <c r="AA110" s="226"/>
      <c r="AB110" s="161"/>
      <c r="AC110" s="161"/>
      <c r="AD110" s="179"/>
      <c r="AE110" s="179"/>
      <c r="AF110" s="179"/>
      <c r="AI110" s="179"/>
      <c r="AJ110" s="179"/>
      <c r="AK110" s="179"/>
    </row>
    <row r="111" spans="1:37" ht="15">
      <c r="A111" s="214" t="s">
        <v>244</v>
      </c>
      <c r="B111" s="215">
        <v>12933.064</v>
      </c>
      <c r="C111" s="215">
        <v>12707.403</v>
      </c>
      <c r="D111" s="215">
        <v>12295.696</v>
      </c>
      <c r="E111" s="215">
        <v>12392.733</v>
      </c>
      <c r="F111" s="216">
        <v>12303.300999999999</v>
      </c>
      <c r="G111" s="215">
        <v>12313.808000000001</v>
      </c>
      <c r="H111" s="215">
        <v>12173.694</v>
      </c>
      <c r="I111" s="215">
        <v>12376.151</v>
      </c>
      <c r="J111" s="215">
        <v>12411.325000000001</v>
      </c>
      <c r="K111" s="215">
        <v>12113.055</v>
      </c>
      <c r="L111" s="215">
        <v>12351.161</v>
      </c>
      <c r="M111" s="184">
        <v>13228.620999999999</v>
      </c>
      <c r="N111" s="192"/>
      <c r="O111" s="171" t="s">
        <v>244</v>
      </c>
      <c r="P111" s="260">
        <v>12653.218999999999</v>
      </c>
      <c r="Q111" s="215">
        <v>12335.536</v>
      </c>
      <c r="R111" s="215">
        <v>12306.884</v>
      </c>
      <c r="S111" s="184">
        <v>12450.512000000001</v>
      </c>
      <c r="T111" s="158"/>
      <c r="U111" s="171" t="s">
        <v>244</v>
      </c>
      <c r="V111" s="214">
        <v>12469.76</v>
      </c>
      <c r="W111" s="184">
        <v>12374.039000000001</v>
      </c>
      <c r="X111" s="158"/>
      <c r="Y111" s="171" t="s">
        <v>244</v>
      </c>
      <c r="Z111" s="261">
        <v>12423.941000000001</v>
      </c>
      <c r="AA111" s="226"/>
      <c r="AB111" s="161"/>
      <c r="AC111" s="161"/>
      <c r="AD111" s="179"/>
      <c r="AE111" s="179"/>
      <c r="AF111" s="179"/>
      <c r="AI111" s="179"/>
      <c r="AJ111" s="179"/>
      <c r="AK111" s="179"/>
    </row>
    <row r="112" spans="1:37" ht="15">
      <c r="A112" s="214" t="s">
        <v>245</v>
      </c>
      <c r="B112" s="215"/>
      <c r="C112" s="215">
        <v>10799.307000000001</v>
      </c>
      <c r="D112" s="215">
        <v>12731.691999999999</v>
      </c>
      <c r="E112" s="215">
        <v>10859.71</v>
      </c>
      <c r="F112" s="216"/>
      <c r="G112" s="215"/>
      <c r="H112" s="215"/>
      <c r="I112" s="215">
        <v>13066.83</v>
      </c>
      <c r="J112" s="215">
        <v>13466.04</v>
      </c>
      <c r="K112" s="215"/>
      <c r="L112" s="215"/>
      <c r="M112" s="184"/>
      <c r="N112" s="192"/>
      <c r="O112" s="171" t="s">
        <v>245</v>
      </c>
      <c r="P112" s="260">
        <v>11744.342000000001</v>
      </c>
      <c r="Q112" s="216">
        <v>10859.71</v>
      </c>
      <c r="R112" s="215">
        <v>13147.343000000001</v>
      </c>
      <c r="S112" s="184"/>
      <c r="T112" s="158"/>
      <c r="U112" s="171" t="s">
        <v>245</v>
      </c>
      <c r="V112" s="214">
        <v>11552.25</v>
      </c>
      <c r="W112" s="184">
        <v>13147.343000000001</v>
      </c>
      <c r="X112" s="158"/>
      <c r="Y112" s="171" t="s">
        <v>245</v>
      </c>
      <c r="Z112" s="261">
        <v>12197.883</v>
      </c>
      <c r="AA112" s="226"/>
      <c r="AB112" s="161"/>
      <c r="AC112" s="161"/>
      <c r="AD112" s="179"/>
      <c r="AE112" s="179"/>
      <c r="AF112" s="179"/>
      <c r="AI112" s="179"/>
      <c r="AJ112" s="179"/>
      <c r="AK112" s="179"/>
    </row>
    <row r="113" spans="1:37" ht="15">
      <c r="A113" s="214" t="s">
        <v>98</v>
      </c>
      <c r="B113" s="215">
        <v>9961.9789999999994</v>
      </c>
      <c r="C113" s="215">
        <v>10151.179</v>
      </c>
      <c r="D113" s="215">
        <v>10074.112999999999</v>
      </c>
      <c r="E113" s="215">
        <v>10417.637000000001</v>
      </c>
      <c r="F113" s="216">
        <v>10414.112999999999</v>
      </c>
      <c r="G113" s="215">
        <v>10354.487999999999</v>
      </c>
      <c r="H113" s="215">
        <v>10095.554</v>
      </c>
      <c r="I113" s="215">
        <v>9945.14</v>
      </c>
      <c r="J113" s="215">
        <v>9903.0370000000003</v>
      </c>
      <c r="K113" s="215">
        <v>9238.6010000000006</v>
      </c>
      <c r="L113" s="215">
        <v>9097.8060000000005</v>
      </c>
      <c r="M113" s="184">
        <v>9416.9320000000007</v>
      </c>
      <c r="N113" s="192"/>
      <c r="O113" s="171" t="s">
        <v>98</v>
      </c>
      <c r="P113" s="260">
        <v>10063.031999999999</v>
      </c>
      <c r="Q113" s="216">
        <v>10395.419</v>
      </c>
      <c r="R113" s="215">
        <v>9983.9290000000001</v>
      </c>
      <c r="S113" s="184">
        <v>9265.4609999999993</v>
      </c>
      <c r="T113" s="158"/>
      <c r="U113" s="171" t="s">
        <v>98</v>
      </c>
      <c r="V113" s="214">
        <v>10235.675999999999</v>
      </c>
      <c r="W113" s="184">
        <v>9596.3829999999998</v>
      </c>
      <c r="X113" s="158"/>
      <c r="Y113" s="171" t="s">
        <v>98</v>
      </c>
      <c r="Z113" s="261">
        <v>9887.7579999999998</v>
      </c>
      <c r="AA113" s="226"/>
      <c r="AB113" s="161"/>
      <c r="AC113" s="161"/>
      <c r="AD113" s="179"/>
      <c r="AE113" s="179"/>
      <c r="AF113" s="179"/>
      <c r="AI113" s="179"/>
      <c r="AJ113" s="179"/>
      <c r="AK113" s="179"/>
    </row>
    <row r="114" spans="1:37" ht="15.75" thickBot="1">
      <c r="A114" s="217" t="s">
        <v>246</v>
      </c>
      <c r="B114" s="218">
        <v>12508.322</v>
      </c>
      <c r="C114" s="218">
        <v>12608.120999999999</v>
      </c>
      <c r="D114" s="218">
        <v>12476.436</v>
      </c>
      <c r="E114" s="218">
        <v>12516.016</v>
      </c>
      <c r="F114" s="219">
        <v>12417.683000000001</v>
      </c>
      <c r="G114" s="218">
        <v>12353.802</v>
      </c>
      <c r="H114" s="218">
        <v>12146.558000000001</v>
      </c>
      <c r="I114" s="218">
        <v>12152.057000000001</v>
      </c>
      <c r="J114" s="218">
        <v>12151.694</v>
      </c>
      <c r="K114" s="218">
        <v>11938.53</v>
      </c>
      <c r="L114" s="218">
        <v>12000.71</v>
      </c>
      <c r="M114" s="185">
        <v>12518.3</v>
      </c>
      <c r="N114" s="192"/>
      <c r="O114" s="166" t="s">
        <v>246</v>
      </c>
      <c r="P114" s="262">
        <v>12531.587</v>
      </c>
      <c r="Q114" s="218">
        <v>12434.102000000001</v>
      </c>
      <c r="R114" s="218">
        <v>12149.759</v>
      </c>
      <c r="S114" s="185">
        <v>12039.147999999999</v>
      </c>
      <c r="T114" s="158"/>
      <c r="U114" s="166" t="s">
        <v>246</v>
      </c>
      <c r="V114" s="217">
        <v>12480.138999999999</v>
      </c>
      <c r="W114" s="185">
        <v>12092.17</v>
      </c>
      <c r="X114" s="158"/>
      <c r="Y114" s="166" t="s">
        <v>246</v>
      </c>
      <c r="Z114" s="263">
        <v>12292.116</v>
      </c>
      <c r="AA114" s="226"/>
      <c r="AB114" s="161"/>
      <c r="AC114" s="161"/>
      <c r="AD114" s="179"/>
      <c r="AE114" s="179"/>
      <c r="AF114" s="179"/>
      <c r="AI114" s="179"/>
      <c r="AJ114" s="179"/>
      <c r="AK114" s="179"/>
    </row>
    <row r="115" spans="1:37" ht="12.75" customHeight="1">
      <c r="A115" s="264"/>
      <c r="AB115" s="161"/>
      <c r="AC115" s="161"/>
      <c r="AD115" s="179"/>
      <c r="AE115" s="179"/>
      <c r="AF115" s="179"/>
      <c r="AI115" s="179"/>
      <c r="AJ115" s="179"/>
      <c r="AK115" s="179"/>
    </row>
    <row r="116" spans="1:37" ht="19.5" customHeight="1" thickBot="1">
      <c r="A116" s="157">
        <v>2015</v>
      </c>
      <c r="B116" s="158"/>
      <c r="C116" s="158"/>
      <c r="D116" s="158"/>
      <c r="E116" s="158"/>
      <c r="F116" s="158"/>
      <c r="G116" s="158"/>
      <c r="H116" s="158"/>
      <c r="I116" s="158"/>
      <c r="J116" s="158"/>
      <c r="K116" s="158"/>
      <c r="L116" s="159" t="s">
        <v>219</v>
      </c>
      <c r="M116" s="158"/>
      <c r="N116" s="192"/>
      <c r="O116" s="157">
        <v>2015</v>
      </c>
      <c r="P116" s="1317" t="s">
        <v>220</v>
      </c>
      <c r="Q116" s="1317"/>
      <c r="R116" s="1317"/>
      <c r="S116" s="1317"/>
      <c r="T116" s="158"/>
      <c r="U116" s="157">
        <v>2015</v>
      </c>
      <c r="V116" s="1317" t="s">
        <v>221</v>
      </c>
      <c r="W116" s="1317"/>
      <c r="X116" s="158"/>
      <c r="Y116" s="244">
        <v>2015</v>
      </c>
      <c r="Z116" s="158"/>
      <c r="AB116" s="161"/>
      <c r="AC116" s="161"/>
      <c r="AD116" s="179"/>
      <c r="AE116" s="179"/>
      <c r="AF116" s="179"/>
      <c r="AI116" s="179"/>
      <c r="AJ116" s="179"/>
      <c r="AK116" s="179"/>
    </row>
    <row r="117" spans="1:37" ht="16.5" customHeight="1" thickBot="1">
      <c r="A117" s="197"/>
      <c r="B117" s="198" t="s">
        <v>223</v>
      </c>
      <c r="C117" s="198" t="s">
        <v>224</v>
      </c>
      <c r="D117" s="198" t="s">
        <v>225</v>
      </c>
      <c r="E117" s="198" t="s">
        <v>226</v>
      </c>
      <c r="F117" s="198" t="s">
        <v>227</v>
      </c>
      <c r="G117" s="198" t="s">
        <v>228</v>
      </c>
      <c r="H117" s="198" t="s">
        <v>229</v>
      </c>
      <c r="I117" s="198" t="s">
        <v>230</v>
      </c>
      <c r="J117" s="198" t="s">
        <v>231</v>
      </c>
      <c r="K117" s="198" t="s">
        <v>232</v>
      </c>
      <c r="L117" s="198" t="s">
        <v>233</v>
      </c>
      <c r="M117" s="199" t="s">
        <v>234</v>
      </c>
      <c r="N117" s="192"/>
      <c r="O117" s="162"/>
      <c r="P117" s="198" t="s">
        <v>235</v>
      </c>
      <c r="Q117" s="198" t="s">
        <v>236</v>
      </c>
      <c r="R117" s="198" t="s">
        <v>237</v>
      </c>
      <c r="S117" s="199" t="s">
        <v>238</v>
      </c>
      <c r="T117" s="158"/>
      <c r="U117" s="162"/>
      <c r="V117" s="198" t="s">
        <v>239</v>
      </c>
      <c r="W117" s="199" t="s">
        <v>240</v>
      </c>
      <c r="X117" s="158"/>
      <c r="Y117" s="162"/>
      <c r="Z117" s="200" t="s">
        <v>241</v>
      </c>
      <c r="AB117" s="161"/>
      <c r="AC117" s="161"/>
      <c r="AD117" s="179"/>
      <c r="AE117" s="179"/>
      <c r="AF117" s="179"/>
      <c r="AI117" s="179"/>
      <c r="AJ117" s="179"/>
      <c r="AK117" s="179"/>
    </row>
    <row r="118" spans="1:37" ht="12.75" customHeight="1" thickBot="1">
      <c r="A118" s="201" t="s">
        <v>242</v>
      </c>
      <c r="B118" s="248">
        <v>11766.8</v>
      </c>
      <c r="C118" s="249">
        <v>12334.41</v>
      </c>
      <c r="D118" s="250">
        <v>12290.2</v>
      </c>
      <c r="E118" s="202">
        <v>12074.98</v>
      </c>
      <c r="F118" s="202">
        <v>12219.08</v>
      </c>
      <c r="G118" s="202">
        <v>12493.38</v>
      </c>
      <c r="H118" s="202">
        <v>11667.34</v>
      </c>
      <c r="I118" s="202">
        <v>11672.04</v>
      </c>
      <c r="J118" s="203">
        <v>11628.65</v>
      </c>
      <c r="K118" s="202">
        <v>11850.62</v>
      </c>
      <c r="L118" s="202">
        <v>12049.16</v>
      </c>
      <c r="M118" s="248">
        <v>12107.7</v>
      </c>
      <c r="N118" s="192"/>
      <c r="O118" s="211" t="s">
        <v>242</v>
      </c>
      <c r="P118" s="251">
        <v>12143.16</v>
      </c>
      <c r="Q118" s="208">
        <v>12262.23</v>
      </c>
      <c r="R118" s="208">
        <v>11654.45</v>
      </c>
      <c r="S118" s="210">
        <v>12003.08</v>
      </c>
      <c r="T118" s="158"/>
      <c r="U118" s="177" t="s">
        <v>242</v>
      </c>
      <c r="V118" s="252">
        <v>12208.73</v>
      </c>
      <c r="W118" s="253">
        <v>11820.63</v>
      </c>
      <c r="X118" s="158"/>
      <c r="Y118" s="177" t="s">
        <v>242</v>
      </c>
      <c r="Z118" s="170">
        <v>12003.29</v>
      </c>
      <c r="AB118" s="161"/>
      <c r="AC118" s="161"/>
      <c r="AD118" s="179"/>
      <c r="AE118" s="179"/>
      <c r="AF118" s="179"/>
      <c r="AI118" s="179"/>
      <c r="AJ118" s="179"/>
      <c r="AK118" s="179"/>
    </row>
    <row r="119" spans="1:37" ht="12.75" customHeight="1">
      <c r="A119" s="207" t="s">
        <v>247</v>
      </c>
      <c r="B119" s="208">
        <v>12635.073</v>
      </c>
      <c r="C119" s="254">
        <v>13387.155000000001</v>
      </c>
      <c r="D119" s="265">
        <v>12845.434999999999</v>
      </c>
      <c r="E119" s="208">
        <v>12415.39</v>
      </c>
      <c r="F119" s="208">
        <v>12633.19</v>
      </c>
      <c r="G119" s="208">
        <v>12798.19</v>
      </c>
      <c r="H119" s="208">
        <v>12372.9</v>
      </c>
      <c r="I119" s="208">
        <v>12379.25</v>
      </c>
      <c r="J119" s="255">
        <v>12437.27</v>
      </c>
      <c r="K119" s="208">
        <v>12665.86</v>
      </c>
      <c r="L119" s="208">
        <v>12723.01</v>
      </c>
      <c r="M119" s="266">
        <v>12728.54</v>
      </c>
      <c r="N119" s="192"/>
      <c r="O119" s="211" t="s">
        <v>247</v>
      </c>
      <c r="P119" s="256">
        <v>12925.656999999999</v>
      </c>
      <c r="Q119" s="215">
        <v>12602.73</v>
      </c>
      <c r="R119" s="215">
        <v>12404.32</v>
      </c>
      <c r="S119" s="184">
        <v>12704.91</v>
      </c>
      <c r="T119" s="158"/>
      <c r="U119" s="171" t="s">
        <v>247</v>
      </c>
      <c r="V119" s="257">
        <v>12770.56</v>
      </c>
      <c r="W119" s="183">
        <v>12552.2</v>
      </c>
      <c r="X119" s="158"/>
      <c r="Y119" s="171" t="s">
        <v>247</v>
      </c>
      <c r="Z119" s="258">
        <v>12641.46</v>
      </c>
      <c r="AB119" s="161"/>
      <c r="AC119" s="161"/>
      <c r="AD119" s="179"/>
      <c r="AE119" s="179"/>
      <c r="AF119" s="179"/>
      <c r="AI119" s="179"/>
      <c r="AJ119" s="179"/>
      <c r="AK119" s="179"/>
    </row>
    <row r="120" spans="1:37" ht="12.75" customHeight="1">
      <c r="A120" s="214" t="s">
        <v>243</v>
      </c>
      <c r="B120" s="215">
        <v>13020.08</v>
      </c>
      <c r="C120" s="267">
        <v>13320.885</v>
      </c>
      <c r="D120" s="215">
        <v>13088.276</v>
      </c>
      <c r="E120" s="215">
        <v>12782.69</v>
      </c>
      <c r="F120" s="216">
        <v>12950.23</v>
      </c>
      <c r="G120" s="215">
        <v>13162.97</v>
      </c>
      <c r="H120" s="215">
        <v>12624.01</v>
      </c>
      <c r="I120" s="215">
        <v>12834.68</v>
      </c>
      <c r="J120" s="215">
        <v>12880.06</v>
      </c>
      <c r="K120" s="215">
        <v>13178.69</v>
      </c>
      <c r="L120" s="215">
        <v>13460.72</v>
      </c>
      <c r="M120" s="184">
        <v>13510.49</v>
      </c>
      <c r="N120" s="192"/>
      <c r="O120" s="171" t="s">
        <v>243</v>
      </c>
      <c r="P120" s="260">
        <v>13144.050999999999</v>
      </c>
      <c r="Q120" s="215">
        <v>12969.47</v>
      </c>
      <c r="R120" s="215">
        <v>12775.63</v>
      </c>
      <c r="S120" s="184">
        <v>13387.53</v>
      </c>
      <c r="T120" s="158"/>
      <c r="U120" s="171" t="s">
        <v>243</v>
      </c>
      <c r="V120" s="214">
        <v>13059.42</v>
      </c>
      <c r="W120" s="184">
        <v>13072.8</v>
      </c>
      <c r="X120" s="158"/>
      <c r="Y120" s="171" t="s">
        <v>243</v>
      </c>
      <c r="Z120" s="261">
        <v>13066.19</v>
      </c>
      <c r="AB120" s="161"/>
      <c r="AC120" s="161"/>
      <c r="AD120" s="235"/>
      <c r="AE120" s="179"/>
      <c r="AF120" s="179"/>
      <c r="AI120" s="179"/>
      <c r="AJ120" s="179"/>
      <c r="AK120" s="179"/>
    </row>
    <row r="121" spans="1:37" ht="12.75" customHeight="1">
      <c r="A121" s="214" t="s">
        <v>244</v>
      </c>
      <c r="B121" s="215">
        <v>12931.837</v>
      </c>
      <c r="C121" s="267">
        <v>13295.296</v>
      </c>
      <c r="D121" s="215">
        <v>13009.544</v>
      </c>
      <c r="E121" s="215">
        <v>12705.29</v>
      </c>
      <c r="F121" s="216">
        <v>12856.89</v>
      </c>
      <c r="G121" s="215">
        <v>13116.92</v>
      </c>
      <c r="H121" s="215">
        <v>12507.34</v>
      </c>
      <c r="I121" s="215">
        <v>12782.86</v>
      </c>
      <c r="J121" s="215">
        <v>12855.73</v>
      </c>
      <c r="K121" s="215">
        <v>13103.83</v>
      </c>
      <c r="L121" s="215">
        <v>13330.11</v>
      </c>
      <c r="M121" s="184">
        <v>13362.58</v>
      </c>
      <c r="N121" s="192"/>
      <c r="O121" s="171" t="s">
        <v>244</v>
      </c>
      <c r="P121" s="260">
        <v>13083.304</v>
      </c>
      <c r="Q121" s="215">
        <v>12908.56</v>
      </c>
      <c r="R121" s="215">
        <v>12712.11</v>
      </c>
      <c r="S121" s="184">
        <v>13262.23</v>
      </c>
      <c r="T121" s="158"/>
      <c r="U121" s="171" t="s">
        <v>244</v>
      </c>
      <c r="V121" s="214">
        <v>12985.84</v>
      </c>
      <c r="W121" s="184">
        <v>12947.67</v>
      </c>
      <c r="X121" s="158"/>
      <c r="Y121" s="171" t="s">
        <v>244</v>
      </c>
      <c r="Z121" s="261">
        <v>12969.38</v>
      </c>
      <c r="AB121" s="161"/>
      <c r="AC121" s="161"/>
      <c r="AD121" s="235"/>
      <c r="AE121" s="179"/>
      <c r="AF121" s="179"/>
      <c r="AI121" s="179"/>
      <c r="AJ121" s="179"/>
      <c r="AK121" s="179"/>
    </row>
    <row r="122" spans="1:37" ht="12.75" customHeight="1">
      <c r="A122" s="214" t="s">
        <v>245</v>
      </c>
      <c r="B122" s="215">
        <v>11477</v>
      </c>
      <c r="C122" s="267"/>
      <c r="D122" s="215"/>
      <c r="E122" s="215">
        <v>11000</v>
      </c>
      <c r="F122" s="216">
        <v>12579.6</v>
      </c>
      <c r="G122" s="215">
        <v>11964.66</v>
      </c>
      <c r="H122" s="215"/>
      <c r="I122" s="215"/>
      <c r="J122" s="215">
        <v>9122.91</v>
      </c>
      <c r="K122" s="215"/>
      <c r="L122" s="215"/>
      <c r="M122" s="184">
        <v>10796.28</v>
      </c>
      <c r="N122" s="192"/>
      <c r="O122" s="171" t="s">
        <v>245</v>
      </c>
      <c r="P122" s="260">
        <v>11477</v>
      </c>
      <c r="Q122" s="215">
        <v>12019.6</v>
      </c>
      <c r="R122" s="215">
        <v>9122.91</v>
      </c>
      <c r="S122" s="184">
        <v>10796.28</v>
      </c>
      <c r="T122" s="158"/>
      <c r="U122" s="171" t="s">
        <v>245</v>
      </c>
      <c r="V122" s="214">
        <v>11684.29</v>
      </c>
      <c r="W122" s="184">
        <v>9920.9789999999994</v>
      </c>
      <c r="X122" s="158"/>
      <c r="Y122" s="171" t="s">
        <v>245</v>
      </c>
      <c r="Z122" s="261">
        <v>11462.51</v>
      </c>
      <c r="AB122" s="161"/>
      <c r="AC122" s="161"/>
      <c r="AD122" s="235"/>
      <c r="AE122" s="179"/>
      <c r="AF122" s="179"/>
      <c r="AI122" s="179"/>
      <c r="AJ122" s="179"/>
      <c r="AK122" s="179"/>
    </row>
    <row r="123" spans="1:37" ht="12.75" customHeight="1">
      <c r="A123" s="214" t="s">
        <v>98</v>
      </c>
      <c r="B123" s="215">
        <v>9680.4179999999997</v>
      </c>
      <c r="C123" s="267">
        <v>10400.277</v>
      </c>
      <c r="D123" s="215">
        <v>10682.59</v>
      </c>
      <c r="E123" s="215">
        <v>10609.18</v>
      </c>
      <c r="F123" s="216">
        <v>10594.17</v>
      </c>
      <c r="G123" s="215">
        <v>10780.04</v>
      </c>
      <c r="H123" s="215">
        <v>10101.01</v>
      </c>
      <c r="I123" s="215">
        <v>9754.3559999999998</v>
      </c>
      <c r="J123" s="215">
        <v>9659.1219999999994</v>
      </c>
      <c r="K123" s="215">
        <v>9904.7170000000006</v>
      </c>
      <c r="L123" s="215">
        <v>9995.1280000000006</v>
      </c>
      <c r="M123" s="184">
        <v>9868.1110000000008</v>
      </c>
      <c r="N123" s="192"/>
      <c r="O123" s="171" t="s">
        <v>98</v>
      </c>
      <c r="P123" s="260">
        <v>10255.244000000001</v>
      </c>
      <c r="Q123" s="215">
        <v>10656.66</v>
      </c>
      <c r="R123" s="215">
        <v>9844.5969999999998</v>
      </c>
      <c r="S123" s="184">
        <v>9922.8670000000002</v>
      </c>
      <c r="T123" s="158"/>
      <c r="U123" s="171" t="s">
        <v>98</v>
      </c>
      <c r="V123" s="214">
        <v>10435.59</v>
      </c>
      <c r="W123" s="184">
        <v>9882.2790000000005</v>
      </c>
      <c r="X123" s="158"/>
      <c r="Y123" s="171" t="s">
        <v>98</v>
      </c>
      <c r="Z123" s="261">
        <v>10120.16</v>
      </c>
      <c r="AB123" s="161"/>
      <c r="AC123" s="161"/>
      <c r="AD123" s="235"/>
      <c r="AE123" s="179"/>
      <c r="AF123" s="179"/>
      <c r="AI123" s="179"/>
      <c r="AJ123" s="179"/>
      <c r="AK123" s="179"/>
    </row>
    <row r="124" spans="1:37" ht="13.5" customHeight="1" thickBot="1">
      <c r="A124" s="217" t="s">
        <v>246</v>
      </c>
      <c r="B124" s="218">
        <v>12447.027</v>
      </c>
      <c r="C124" s="268">
        <v>12720.477000000001</v>
      </c>
      <c r="D124" s="218">
        <v>12593.181</v>
      </c>
      <c r="E124" s="218">
        <v>12447.32</v>
      </c>
      <c r="F124" s="219">
        <v>12394.25</v>
      </c>
      <c r="G124" s="218">
        <v>12641.1</v>
      </c>
      <c r="H124" s="218">
        <v>12124.9</v>
      </c>
      <c r="I124" s="218">
        <v>12110.73</v>
      </c>
      <c r="J124" s="218">
        <v>12064.47</v>
      </c>
      <c r="K124" s="218">
        <v>12276.6</v>
      </c>
      <c r="L124" s="218">
        <v>12394.71</v>
      </c>
      <c r="M124" s="185">
        <v>12410.68</v>
      </c>
      <c r="N124" s="192"/>
      <c r="O124" s="166" t="s">
        <v>246</v>
      </c>
      <c r="P124" s="262">
        <v>12588.155000000001</v>
      </c>
      <c r="Q124" s="218">
        <v>12496.19</v>
      </c>
      <c r="R124" s="218">
        <v>12099.12</v>
      </c>
      <c r="S124" s="185">
        <v>12361.02</v>
      </c>
      <c r="T124" s="158"/>
      <c r="U124" s="166" t="s">
        <v>246</v>
      </c>
      <c r="V124" s="217">
        <v>12540.11</v>
      </c>
      <c r="W124" s="185">
        <v>12220.94</v>
      </c>
      <c r="X124" s="158"/>
      <c r="Y124" s="166" t="s">
        <v>246</v>
      </c>
      <c r="Z124" s="263">
        <v>12362.12</v>
      </c>
      <c r="AB124" s="161"/>
      <c r="AC124" s="161"/>
      <c r="AD124" s="235"/>
      <c r="AE124" s="179"/>
      <c r="AF124" s="179"/>
      <c r="AI124" s="179"/>
      <c r="AJ124" s="179"/>
      <c r="AK124" s="179"/>
    </row>
    <row r="125" spans="1:37" ht="13.5" customHeight="1">
      <c r="A125" s="245"/>
      <c r="B125" s="196"/>
      <c r="C125" s="231"/>
      <c r="D125" s="196"/>
      <c r="E125" s="196"/>
      <c r="F125" s="245"/>
      <c r="G125" s="196"/>
      <c r="H125" s="196"/>
      <c r="I125" s="196"/>
      <c r="J125" s="196"/>
      <c r="K125" s="196"/>
      <c r="L125" s="196"/>
      <c r="M125" s="196"/>
      <c r="N125" s="246"/>
      <c r="O125" s="245"/>
      <c r="P125" s="196"/>
      <c r="Q125" s="196"/>
      <c r="R125" s="196"/>
      <c r="S125" s="196"/>
      <c r="T125" s="247"/>
      <c r="U125" s="245"/>
      <c r="V125" s="245"/>
      <c r="W125" s="196"/>
      <c r="X125" s="247"/>
      <c r="Y125" s="245"/>
      <c r="Z125" s="196"/>
      <c r="AB125" s="161"/>
      <c r="AC125" s="161"/>
      <c r="AD125"/>
      <c r="AE125" s="179"/>
      <c r="AF125" s="179"/>
      <c r="AI125" s="179"/>
      <c r="AJ125" s="179"/>
      <c r="AK125" s="179"/>
    </row>
    <row r="126" spans="1:37" ht="13.5" customHeight="1" thickBot="1">
      <c r="A126" s="157">
        <v>2016</v>
      </c>
      <c r="B126" s="158"/>
      <c r="C126" s="158"/>
      <c r="D126" s="158"/>
      <c r="E126" s="158"/>
      <c r="F126" s="158"/>
      <c r="G126" s="158"/>
      <c r="H126" s="158"/>
      <c r="I126" s="158"/>
      <c r="J126" s="158"/>
      <c r="K126" s="158"/>
      <c r="L126" s="159" t="s">
        <v>219</v>
      </c>
      <c r="M126" s="158"/>
      <c r="N126" s="192"/>
      <c r="O126" s="157">
        <v>2016</v>
      </c>
      <c r="P126" s="1317" t="s">
        <v>220</v>
      </c>
      <c r="Q126" s="1317"/>
      <c r="R126" s="1317"/>
      <c r="S126" s="1317"/>
      <c r="T126" s="158"/>
      <c r="U126" s="157">
        <v>2016</v>
      </c>
      <c r="V126" s="1317" t="s">
        <v>221</v>
      </c>
      <c r="W126" s="1317"/>
      <c r="X126" s="158"/>
      <c r="Y126" s="244">
        <v>2016</v>
      </c>
      <c r="Z126" s="158"/>
      <c r="AB126" s="161"/>
      <c r="AC126" s="161"/>
      <c r="AD126" s="235"/>
      <c r="AE126" s="179"/>
      <c r="AF126" s="179"/>
      <c r="AI126" s="179"/>
      <c r="AJ126" s="179"/>
      <c r="AK126" s="179"/>
    </row>
    <row r="127" spans="1:37" ht="15.75" thickBot="1">
      <c r="A127" s="197"/>
      <c r="B127" s="198" t="s">
        <v>223</v>
      </c>
      <c r="C127" s="198" t="s">
        <v>224</v>
      </c>
      <c r="D127" s="198" t="s">
        <v>225</v>
      </c>
      <c r="E127" s="198" t="s">
        <v>226</v>
      </c>
      <c r="F127" s="198" t="s">
        <v>227</v>
      </c>
      <c r="G127" s="198" t="s">
        <v>228</v>
      </c>
      <c r="H127" s="198" t="s">
        <v>229</v>
      </c>
      <c r="I127" s="198" t="s">
        <v>230</v>
      </c>
      <c r="J127" s="198" t="s">
        <v>231</v>
      </c>
      <c r="K127" s="198" t="s">
        <v>232</v>
      </c>
      <c r="L127" s="198" t="s">
        <v>233</v>
      </c>
      <c r="M127" s="199" t="s">
        <v>234</v>
      </c>
      <c r="N127" s="192"/>
      <c r="O127" s="162"/>
      <c r="P127" s="198" t="s">
        <v>235</v>
      </c>
      <c r="Q127" s="198" t="s">
        <v>236</v>
      </c>
      <c r="R127" s="198" t="s">
        <v>237</v>
      </c>
      <c r="S127" s="199" t="s">
        <v>238</v>
      </c>
      <c r="T127" s="158"/>
      <c r="U127" s="162"/>
      <c r="V127" s="198" t="s">
        <v>239</v>
      </c>
      <c r="W127" s="199" t="s">
        <v>240</v>
      </c>
      <c r="X127" s="158"/>
      <c r="Y127" s="162"/>
      <c r="Z127" s="200" t="s">
        <v>241</v>
      </c>
      <c r="AB127" s="161"/>
      <c r="AC127" s="161"/>
      <c r="AD127" s="179"/>
      <c r="AE127" s="179"/>
      <c r="AF127" s="179"/>
      <c r="AI127" s="179"/>
      <c r="AJ127" s="179"/>
      <c r="AK127" s="179"/>
    </row>
    <row r="128" spans="1:37" ht="15.75" thickBot="1">
      <c r="A128" s="269" t="s">
        <v>242</v>
      </c>
      <c r="B128" s="204">
        <v>12263.41</v>
      </c>
      <c r="C128" s="270">
        <v>12072.32</v>
      </c>
      <c r="D128" s="204">
        <v>12131.58</v>
      </c>
      <c r="E128" s="204">
        <v>11958.14</v>
      </c>
      <c r="F128" s="204">
        <v>12246.35</v>
      </c>
      <c r="G128" s="204">
        <v>12411.06</v>
      </c>
      <c r="H128" s="204">
        <v>11937.11</v>
      </c>
      <c r="I128" s="204">
        <v>12107.032999999999</v>
      </c>
      <c r="J128" s="224">
        <v>12196.029</v>
      </c>
      <c r="K128" s="204">
        <v>11980.199000000001</v>
      </c>
      <c r="L128" s="204">
        <v>12359.465</v>
      </c>
      <c r="M128" s="205">
        <v>12776.383859200823</v>
      </c>
      <c r="N128" s="192"/>
      <c r="O128" s="177" t="s">
        <v>242</v>
      </c>
      <c r="P128" s="234">
        <v>12152.78</v>
      </c>
      <c r="Q128" s="271">
        <v>12225.97</v>
      </c>
      <c r="R128" s="271">
        <v>12082.059769684131</v>
      </c>
      <c r="S128" s="253">
        <v>12366.839518176304</v>
      </c>
      <c r="T128" s="158"/>
      <c r="U128" s="177" t="s">
        <v>242</v>
      </c>
      <c r="V128" s="252">
        <v>12190.71</v>
      </c>
      <c r="W128" s="253">
        <v>12225.751205460605</v>
      </c>
      <c r="X128" s="158"/>
      <c r="Y128" s="177" t="s">
        <v>242</v>
      </c>
      <c r="Z128" s="170">
        <v>12207.946673194167</v>
      </c>
      <c r="AA128" s="179"/>
      <c r="AB128" s="161"/>
      <c r="AC128" s="161"/>
      <c r="AD128" s="179"/>
      <c r="AE128" s="179"/>
      <c r="AF128" s="179"/>
      <c r="AI128" s="179"/>
      <c r="AJ128" s="179"/>
      <c r="AK128" s="179"/>
    </row>
    <row r="129" spans="1:37" ht="15">
      <c r="A129" s="272" t="s">
        <v>247</v>
      </c>
      <c r="B129" s="227">
        <v>12907.304</v>
      </c>
      <c r="C129" s="273">
        <v>12443.93</v>
      </c>
      <c r="D129" s="274">
        <v>12658.46</v>
      </c>
      <c r="E129" s="227">
        <v>12367.82</v>
      </c>
      <c r="F129" s="227">
        <v>12946.95</v>
      </c>
      <c r="G129" s="227">
        <v>12951.6</v>
      </c>
      <c r="H129" s="227">
        <v>13259.44</v>
      </c>
      <c r="I129" s="227">
        <v>13437.868</v>
      </c>
      <c r="J129" s="275">
        <v>13693.843000000001</v>
      </c>
      <c r="K129" s="227">
        <v>12785.128000000001</v>
      </c>
      <c r="L129" s="227">
        <v>13811.561</v>
      </c>
      <c r="M129" s="276">
        <v>13384.836186060427</v>
      </c>
      <c r="N129" s="192"/>
      <c r="O129" s="171" t="s">
        <v>247</v>
      </c>
      <c r="P129" s="277">
        <v>12685.28</v>
      </c>
      <c r="Q129" s="227">
        <v>12845.67</v>
      </c>
      <c r="R129" s="227">
        <v>13428.616490709284</v>
      </c>
      <c r="S129" s="183">
        <v>13531.977640418832</v>
      </c>
      <c r="T129" s="158"/>
      <c r="U129" s="171" t="s">
        <v>247</v>
      </c>
      <c r="V129" s="257">
        <v>12782.87</v>
      </c>
      <c r="W129" s="183">
        <v>13455.603332892944</v>
      </c>
      <c r="X129" s="158"/>
      <c r="Y129" s="171" t="s">
        <v>247</v>
      </c>
      <c r="Z129" s="258">
        <v>13272.776656428781</v>
      </c>
      <c r="AA129" s="179"/>
      <c r="AB129" s="161"/>
      <c r="AC129" s="161"/>
      <c r="AD129" s="179"/>
      <c r="AE129" s="179"/>
      <c r="AF129" s="179"/>
      <c r="AI129" s="179"/>
      <c r="AJ129" s="179"/>
      <c r="AK129" s="179"/>
    </row>
    <row r="130" spans="1:37" ht="15">
      <c r="A130" s="214" t="s">
        <v>243</v>
      </c>
      <c r="B130" s="215">
        <v>13503.592000000001</v>
      </c>
      <c r="C130" s="267">
        <v>13131.5</v>
      </c>
      <c r="D130" s="215">
        <v>13112.7</v>
      </c>
      <c r="E130" s="215">
        <v>12921.87</v>
      </c>
      <c r="F130" s="216">
        <v>13145.92</v>
      </c>
      <c r="G130" s="215">
        <v>13282.81</v>
      </c>
      <c r="H130" s="215">
        <v>13058.84</v>
      </c>
      <c r="I130" s="215">
        <v>13406.037</v>
      </c>
      <c r="J130" s="215">
        <v>13430.679</v>
      </c>
      <c r="K130" s="215">
        <v>13241.252</v>
      </c>
      <c r="L130" s="215">
        <v>13594.271000000001</v>
      </c>
      <c r="M130" s="184">
        <v>13873.197091433329</v>
      </c>
      <c r="N130" s="192"/>
      <c r="O130" s="171" t="s">
        <v>243</v>
      </c>
      <c r="P130" s="260">
        <v>13237.8</v>
      </c>
      <c r="Q130" s="215">
        <v>13137.85</v>
      </c>
      <c r="R130" s="215">
        <v>13303.820441907194</v>
      </c>
      <c r="S130" s="184">
        <v>13580.867494712533</v>
      </c>
      <c r="T130" s="158"/>
      <c r="U130" s="171" t="s">
        <v>243</v>
      </c>
      <c r="V130" s="214">
        <v>13186.21</v>
      </c>
      <c r="W130" s="184">
        <v>13445.611192040464</v>
      </c>
      <c r="X130" s="158"/>
      <c r="Y130" s="171" t="s">
        <v>243</v>
      </c>
      <c r="Z130" s="261">
        <v>13307.574818969679</v>
      </c>
      <c r="AA130" s="228"/>
      <c r="AB130" s="161"/>
      <c r="AC130" s="161"/>
      <c r="AD130" s="179"/>
      <c r="AE130" s="179"/>
      <c r="AF130" s="179"/>
      <c r="AI130" s="179"/>
      <c r="AJ130" s="179"/>
      <c r="AK130" s="179"/>
    </row>
    <row r="131" spans="1:37" ht="15">
      <c r="A131" s="214" t="s">
        <v>244</v>
      </c>
      <c r="B131" s="215">
        <v>13470.323</v>
      </c>
      <c r="C131" s="267">
        <v>12988.26</v>
      </c>
      <c r="D131" s="215">
        <v>13013.62</v>
      </c>
      <c r="E131" s="215">
        <v>12845.04</v>
      </c>
      <c r="F131" s="216">
        <v>13167.03</v>
      </c>
      <c r="G131" s="215">
        <v>13299.51</v>
      </c>
      <c r="H131" s="215">
        <v>13091.12</v>
      </c>
      <c r="I131" s="215">
        <v>13494.365</v>
      </c>
      <c r="J131" s="215">
        <v>13503.7</v>
      </c>
      <c r="K131" s="215">
        <v>13386.091</v>
      </c>
      <c r="L131" s="215">
        <v>13704.895</v>
      </c>
      <c r="M131" s="184">
        <v>13860.687538257858</v>
      </c>
      <c r="N131" s="192"/>
      <c r="O131" s="171" t="s">
        <v>244</v>
      </c>
      <c r="P131" s="260">
        <v>13145.57</v>
      </c>
      <c r="Q131" s="215">
        <v>13131.9</v>
      </c>
      <c r="R131" s="215">
        <v>13385.95734361502</v>
      </c>
      <c r="S131" s="184">
        <v>13674.388084607981</v>
      </c>
      <c r="T131" s="158"/>
      <c r="U131" s="171" t="s">
        <v>244</v>
      </c>
      <c r="V131" s="214">
        <v>13137.29</v>
      </c>
      <c r="W131" s="184">
        <v>13542.675543275338</v>
      </c>
      <c r="X131" s="158"/>
      <c r="Y131" s="171" t="s">
        <v>244</v>
      </c>
      <c r="Z131" s="261">
        <v>13344.209551712014</v>
      </c>
      <c r="AA131" s="179"/>
      <c r="AB131" s="161"/>
      <c r="AC131" s="161"/>
      <c r="AD131" s="179"/>
      <c r="AE131" s="179"/>
      <c r="AF131" s="179"/>
      <c r="AI131" s="179"/>
      <c r="AJ131" s="179"/>
      <c r="AK131" s="179"/>
    </row>
    <row r="132" spans="1:37" ht="15">
      <c r="A132" s="214" t="s">
        <v>245</v>
      </c>
      <c r="B132" s="215"/>
      <c r="C132" s="267"/>
      <c r="D132" s="215">
        <v>12464</v>
      </c>
      <c r="E132" s="215">
        <v>11726.57</v>
      </c>
      <c r="F132" s="216"/>
      <c r="G132" s="215">
        <v>10243</v>
      </c>
      <c r="H132" s="215">
        <v>11134.15</v>
      </c>
      <c r="I132" s="215">
        <v>12171.677</v>
      </c>
      <c r="J132" s="215">
        <v>10879.68</v>
      </c>
      <c r="K132" s="215">
        <v>7850</v>
      </c>
      <c r="L132" s="215"/>
      <c r="M132" s="184"/>
      <c r="N132" s="192"/>
      <c r="O132" s="171" t="s">
        <v>245</v>
      </c>
      <c r="P132" s="260">
        <v>12464</v>
      </c>
      <c r="Q132" s="215">
        <v>11348.18</v>
      </c>
      <c r="R132" s="215">
        <v>11241.419178255373</v>
      </c>
      <c r="S132" s="184">
        <v>7850</v>
      </c>
      <c r="T132" s="158"/>
      <c r="U132" s="171" t="s">
        <v>245</v>
      </c>
      <c r="V132" s="260">
        <v>11419.4</v>
      </c>
      <c r="W132" s="184">
        <v>10860.788518518519</v>
      </c>
      <c r="X132" s="158"/>
      <c r="Y132" s="171" t="s">
        <v>245</v>
      </c>
      <c r="Z132" s="261">
        <v>10937.11086886305</v>
      </c>
      <c r="AA132" s="179"/>
      <c r="AB132" s="161"/>
      <c r="AC132" s="179"/>
      <c r="AD132" s="179"/>
      <c r="AE132" s="179"/>
      <c r="AH132" s="179"/>
      <c r="AI132" s="179"/>
      <c r="AJ132" s="179"/>
    </row>
    <row r="133" spans="1:37" ht="15">
      <c r="A133" s="214" t="s">
        <v>98</v>
      </c>
      <c r="B133" s="215">
        <v>10051.183999999999</v>
      </c>
      <c r="C133" s="267">
        <v>10176.34</v>
      </c>
      <c r="D133" s="215">
        <v>10247.870000000001</v>
      </c>
      <c r="E133" s="215">
        <v>10172.91</v>
      </c>
      <c r="F133" s="216">
        <v>10203.780000000001</v>
      </c>
      <c r="G133" s="215">
        <v>10499.21</v>
      </c>
      <c r="H133" s="215">
        <v>9991.9439999999995</v>
      </c>
      <c r="I133" s="215">
        <v>9862.223</v>
      </c>
      <c r="J133" s="215">
        <v>10000.432000000001</v>
      </c>
      <c r="K133" s="215">
        <v>9888.6740000000009</v>
      </c>
      <c r="L133" s="215">
        <v>10111.960999999999</v>
      </c>
      <c r="M133" s="184">
        <v>10404.325262881406</v>
      </c>
      <c r="N133" s="192"/>
      <c r="O133" s="171" t="s">
        <v>98</v>
      </c>
      <c r="P133" s="260">
        <v>10164.120000000001</v>
      </c>
      <c r="Q133" s="215">
        <v>10308.92</v>
      </c>
      <c r="R133" s="215">
        <v>9947.5882658706196</v>
      </c>
      <c r="S133" s="184">
        <v>10111.714201959694</v>
      </c>
      <c r="T133" s="158"/>
      <c r="U133" s="171" t="s">
        <v>98</v>
      </c>
      <c r="V133" s="214">
        <v>10236.09</v>
      </c>
      <c r="W133" s="184">
        <v>10028.231741046997</v>
      </c>
      <c r="X133" s="158"/>
      <c r="Y133" s="171" t="s">
        <v>98</v>
      </c>
      <c r="Z133" s="261">
        <v>10130.56944599095</v>
      </c>
      <c r="AA133" s="179"/>
      <c r="AB133" s="161"/>
      <c r="AC133" s="179"/>
      <c r="AD133" s="179"/>
      <c r="AG133" s="179"/>
      <c r="AH133" s="179"/>
      <c r="AI133" s="179"/>
    </row>
    <row r="134" spans="1:37" ht="15.75" thickBot="1">
      <c r="A134" s="217" t="s">
        <v>246</v>
      </c>
      <c r="B134" s="218">
        <v>12435.766</v>
      </c>
      <c r="C134" s="268">
        <v>12352.19</v>
      </c>
      <c r="D134" s="218">
        <v>12338.97</v>
      </c>
      <c r="E134" s="218">
        <v>12229.46</v>
      </c>
      <c r="F134" s="219">
        <v>12358.82</v>
      </c>
      <c r="G134" s="218">
        <v>12527.28</v>
      </c>
      <c r="H134" s="218">
        <v>12261.42</v>
      </c>
      <c r="I134" s="218">
        <v>12412.255999999999</v>
      </c>
      <c r="J134" s="218">
        <v>12443.053</v>
      </c>
      <c r="K134" s="218">
        <v>12360.386</v>
      </c>
      <c r="L134" s="218">
        <v>12565.346</v>
      </c>
      <c r="M134" s="185">
        <v>12771.616482363854</v>
      </c>
      <c r="N134" s="192"/>
      <c r="O134" s="166" t="s">
        <v>246</v>
      </c>
      <c r="P134" s="262">
        <v>12371.26</v>
      </c>
      <c r="Q134" s="218">
        <v>12389.76</v>
      </c>
      <c r="R134" s="218">
        <v>12373.418265654967</v>
      </c>
      <c r="S134" s="185">
        <v>12559.108406347166</v>
      </c>
      <c r="T134" s="158"/>
      <c r="U134" s="166" t="s">
        <v>246</v>
      </c>
      <c r="V134" s="217">
        <v>12380.72</v>
      </c>
      <c r="W134" s="185">
        <v>12466.373631178893</v>
      </c>
      <c r="X134" s="158"/>
      <c r="Y134" s="166" t="s">
        <v>246</v>
      </c>
      <c r="Z134" s="263">
        <v>12424.096381162137</v>
      </c>
      <c r="AA134" s="179"/>
      <c r="AB134" s="161"/>
      <c r="AC134" s="179"/>
      <c r="AD134" s="179"/>
      <c r="AG134" s="179"/>
      <c r="AH134" s="179"/>
      <c r="AI134" s="179"/>
    </row>
    <row r="135" spans="1:37" ht="15">
      <c r="AA135" s="179"/>
      <c r="AB135" s="161"/>
      <c r="AC135" s="179"/>
      <c r="AD135" s="179"/>
      <c r="AG135" s="179"/>
      <c r="AH135" s="179"/>
      <c r="AI135" s="179"/>
    </row>
    <row r="136" spans="1:37" ht="16.5" thickBot="1">
      <c r="A136" s="157">
        <v>2017</v>
      </c>
      <c r="B136" s="158"/>
      <c r="C136" s="158"/>
      <c r="D136" s="158"/>
      <c r="E136" s="158"/>
      <c r="F136" s="158"/>
      <c r="G136" s="158"/>
      <c r="H136" s="158"/>
      <c r="I136" s="158"/>
      <c r="J136" s="158"/>
      <c r="K136" s="158"/>
      <c r="L136" s="159" t="s">
        <v>219</v>
      </c>
      <c r="M136" s="158"/>
      <c r="N136" s="192"/>
      <c r="O136" s="157">
        <v>2017</v>
      </c>
      <c r="P136" s="1317" t="s">
        <v>220</v>
      </c>
      <c r="Q136" s="1317"/>
      <c r="R136" s="1317"/>
      <c r="S136" s="1317"/>
      <c r="T136" s="158"/>
      <c r="U136" s="157">
        <v>2017</v>
      </c>
      <c r="V136" s="1317" t="s">
        <v>221</v>
      </c>
      <c r="W136" s="1317"/>
      <c r="X136" s="158"/>
      <c r="Y136" s="244">
        <v>2017</v>
      </c>
      <c r="Z136" s="158"/>
      <c r="AA136" s="179"/>
      <c r="AB136" s="161"/>
      <c r="AC136" s="179"/>
      <c r="AD136" s="179"/>
      <c r="AG136" s="179"/>
      <c r="AH136" s="179"/>
      <c r="AI136" s="179"/>
    </row>
    <row r="137" spans="1:37" ht="15.75" thickBot="1">
      <c r="A137" s="197"/>
      <c r="B137" s="198" t="s">
        <v>223</v>
      </c>
      <c r="C137" s="198" t="s">
        <v>224</v>
      </c>
      <c r="D137" s="198" t="s">
        <v>225</v>
      </c>
      <c r="E137" s="198" t="s">
        <v>226</v>
      </c>
      <c r="F137" s="198" t="s">
        <v>227</v>
      </c>
      <c r="G137" s="198" t="s">
        <v>228</v>
      </c>
      <c r="H137" s="198" t="s">
        <v>229</v>
      </c>
      <c r="I137" s="198" t="s">
        <v>230</v>
      </c>
      <c r="J137" s="198" t="s">
        <v>231</v>
      </c>
      <c r="K137" s="198" t="s">
        <v>232</v>
      </c>
      <c r="L137" s="198" t="s">
        <v>233</v>
      </c>
      <c r="M137" s="199" t="s">
        <v>234</v>
      </c>
      <c r="N137" s="192"/>
      <c r="O137" s="162"/>
      <c r="P137" s="198" t="s">
        <v>235</v>
      </c>
      <c r="Q137" s="198" t="s">
        <v>236</v>
      </c>
      <c r="R137" s="198" t="s">
        <v>237</v>
      </c>
      <c r="S137" s="199" t="s">
        <v>238</v>
      </c>
      <c r="T137" s="158"/>
      <c r="U137" s="162"/>
      <c r="V137" s="198" t="s">
        <v>239</v>
      </c>
      <c r="W137" s="199" t="s">
        <v>240</v>
      </c>
      <c r="X137" s="158"/>
      <c r="Y137" s="162"/>
      <c r="Z137" s="200" t="s">
        <v>241</v>
      </c>
      <c r="AA137" s="179"/>
      <c r="AB137" s="161"/>
      <c r="AC137" s="179"/>
      <c r="AD137" s="179"/>
      <c r="AG137" s="179"/>
      <c r="AH137" s="179"/>
      <c r="AI137" s="179"/>
    </row>
    <row r="138" spans="1:37" ht="13.5" thickBot="1">
      <c r="A138" s="269" t="s">
        <v>242</v>
      </c>
      <c r="B138" s="204">
        <v>12826.921170887623</v>
      </c>
      <c r="C138" s="270">
        <v>12753.475135653456</v>
      </c>
      <c r="D138" s="204">
        <v>12618.893140136277</v>
      </c>
      <c r="E138" s="204">
        <v>12335.531544625217</v>
      </c>
      <c r="F138" s="204">
        <v>12676.059745218967</v>
      </c>
      <c r="G138" s="204">
        <v>12667.167124941177</v>
      </c>
      <c r="H138" s="204">
        <v>12484.657178165056</v>
      </c>
      <c r="I138" s="204">
        <v>12829.369868150558</v>
      </c>
      <c r="J138" s="224">
        <v>13037.048232081652</v>
      </c>
      <c r="K138" s="204">
        <v>13233.316537151732</v>
      </c>
      <c r="L138" s="204">
        <v>13466.573320681287</v>
      </c>
      <c r="M138" s="205">
        <v>13524.763898550787</v>
      </c>
      <c r="N138" s="192"/>
      <c r="O138" s="177" t="s">
        <v>242</v>
      </c>
      <c r="P138" s="234">
        <v>12718.796365669239</v>
      </c>
      <c r="Q138" s="204">
        <v>12646.578483793441</v>
      </c>
      <c r="R138" s="204">
        <v>12777.268682127358</v>
      </c>
      <c r="S138" s="204">
        <v>13407.303040860694</v>
      </c>
      <c r="T138" s="158"/>
      <c r="U138" s="177" t="s">
        <v>242</v>
      </c>
      <c r="V138" s="204">
        <v>12682.785318126484</v>
      </c>
      <c r="W138" s="204">
        <v>13087.097030796682</v>
      </c>
      <c r="X138" s="158"/>
      <c r="Y138" s="177" t="s">
        <v>242</v>
      </c>
      <c r="Z138" s="204">
        <v>12883.037993972786</v>
      </c>
      <c r="AA138" s="228"/>
      <c r="AC138"/>
      <c r="AD138"/>
    </row>
    <row r="139" spans="1:37" ht="13.5">
      <c r="A139" s="272" t="s">
        <v>247</v>
      </c>
      <c r="B139" s="227">
        <v>12860.223833570411</v>
      </c>
      <c r="C139" s="273">
        <v>12970.365435880178</v>
      </c>
      <c r="D139" s="274">
        <v>12623.031298456905</v>
      </c>
      <c r="E139" s="227">
        <v>12284.483251032374</v>
      </c>
      <c r="F139" s="227">
        <v>12594.034502262453</v>
      </c>
      <c r="G139" s="227">
        <v>12326.841476793248</v>
      </c>
      <c r="H139" s="227">
        <v>13001.046531344937</v>
      </c>
      <c r="I139" s="227">
        <v>13397.12048453812</v>
      </c>
      <c r="J139" s="275">
        <v>12803.187944142748</v>
      </c>
      <c r="K139" s="227">
        <v>13347.987146039604</v>
      </c>
      <c r="L139" s="227">
        <v>13736.677484305965</v>
      </c>
      <c r="M139" s="183">
        <v>13965.163620810059</v>
      </c>
      <c r="N139" s="192"/>
      <c r="O139" s="171" t="s">
        <v>247</v>
      </c>
      <c r="P139" s="277">
        <v>12822.743393423903</v>
      </c>
      <c r="Q139" s="227">
        <v>12483.2722737722</v>
      </c>
      <c r="R139" s="227">
        <v>13101.790843794055</v>
      </c>
      <c r="S139" s="183">
        <v>13654.934987951818</v>
      </c>
      <c r="T139" s="158"/>
      <c r="U139" s="171" t="s">
        <v>247</v>
      </c>
      <c r="V139" s="257">
        <v>12694.4564476386</v>
      </c>
      <c r="W139" s="183">
        <v>13339.243151482651</v>
      </c>
      <c r="X139" s="158"/>
      <c r="Y139" s="171" t="s">
        <v>247</v>
      </c>
      <c r="Z139" s="258">
        <v>13128.627909400457</v>
      </c>
      <c r="AA139" s="288"/>
      <c r="AC139"/>
      <c r="AD139"/>
    </row>
    <row r="140" spans="1:37">
      <c r="A140" s="214" t="s">
        <v>243</v>
      </c>
      <c r="B140" s="215">
        <v>13852.57284816118</v>
      </c>
      <c r="C140" s="267">
        <v>13670.840667048829</v>
      </c>
      <c r="D140" s="215">
        <v>13402.306993306307</v>
      </c>
      <c r="E140" s="215">
        <v>13106.840264304768</v>
      </c>
      <c r="F140" s="215">
        <v>13368.615961801181</v>
      </c>
      <c r="G140" s="215">
        <v>13277.965094071582</v>
      </c>
      <c r="H140" s="215">
        <v>13259.668477441905</v>
      </c>
      <c r="I140" s="215">
        <v>13753.860568659933</v>
      </c>
      <c r="J140" s="215">
        <v>13947.560308325903</v>
      </c>
      <c r="K140" s="215">
        <v>14252.753272322327</v>
      </c>
      <c r="L140" s="215">
        <v>14532.16738478498</v>
      </c>
      <c r="M140" s="184">
        <v>14442.519004960997</v>
      </c>
      <c r="N140" s="192"/>
      <c r="O140" s="171" t="s">
        <v>243</v>
      </c>
      <c r="P140" s="260">
        <v>13614.902012968638</v>
      </c>
      <c r="Q140" s="215">
        <v>13336.906054025294</v>
      </c>
      <c r="R140" s="215">
        <v>13655.182457196601</v>
      </c>
      <c r="S140" s="184">
        <v>14417.587930170597</v>
      </c>
      <c r="T140" s="158"/>
      <c r="U140" s="171" t="s">
        <v>243</v>
      </c>
      <c r="V140" s="214">
        <v>13478.621281095424</v>
      </c>
      <c r="W140" s="184">
        <v>14036.005608185502</v>
      </c>
      <c r="X140" s="158"/>
      <c r="Y140" s="171" t="s">
        <v>243</v>
      </c>
      <c r="Z140" s="261">
        <v>13752.414156674904</v>
      </c>
      <c r="AA140" s="179"/>
      <c r="AC140"/>
      <c r="AD140"/>
    </row>
    <row r="141" spans="1:37">
      <c r="A141" s="214" t="s">
        <v>244</v>
      </c>
      <c r="B141" s="215">
        <v>13841.92028708615</v>
      </c>
      <c r="C141" s="267">
        <v>13611.970903490432</v>
      </c>
      <c r="D141" s="215">
        <v>13314.679713450372</v>
      </c>
      <c r="E141" s="215">
        <v>13027.18319885004</v>
      </c>
      <c r="F141" s="215">
        <v>13239.241672368476</v>
      </c>
      <c r="G141" s="215">
        <v>13129.18914922331</v>
      </c>
      <c r="H141" s="215">
        <v>13129.090480259993</v>
      </c>
      <c r="I141" s="215">
        <v>13616.6374530719</v>
      </c>
      <c r="J141" s="215">
        <v>13813.259382425564</v>
      </c>
      <c r="K141" s="215">
        <v>14125.524646749045</v>
      </c>
      <c r="L141" s="215">
        <v>14359.213569534186</v>
      </c>
      <c r="M141" s="184">
        <v>14245.038632865428</v>
      </c>
      <c r="N141" s="192"/>
      <c r="O141" s="171" t="s">
        <v>244</v>
      </c>
      <c r="P141" s="260">
        <v>13554.711796658656</v>
      </c>
      <c r="Q141" s="215">
        <v>13216.315719793231</v>
      </c>
      <c r="R141" s="215">
        <v>13507.948106278058</v>
      </c>
      <c r="S141" s="184">
        <v>14253.544478738901</v>
      </c>
      <c r="T141" s="158"/>
      <c r="U141" s="171" t="s">
        <v>244</v>
      </c>
      <c r="V141" s="214">
        <v>13376.38577862732</v>
      </c>
      <c r="W141" s="184">
        <v>13835.644931031207</v>
      </c>
      <c r="X141" s="158"/>
      <c r="Y141" s="171" t="s">
        <v>244</v>
      </c>
      <c r="Z141" s="261">
        <v>13580.19772767119</v>
      </c>
      <c r="AA141" s="179"/>
      <c r="AC141"/>
      <c r="AD141"/>
    </row>
    <row r="142" spans="1:37">
      <c r="A142" s="214" t="s">
        <v>245</v>
      </c>
      <c r="B142" s="215">
        <v>14796</v>
      </c>
      <c r="C142" s="690"/>
      <c r="D142" s="215">
        <v>12575.895061728392</v>
      </c>
      <c r="E142" s="215"/>
      <c r="F142" s="215">
        <v>13222.000000000002</v>
      </c>
      <c r="G142" s="215">
        <v>14074.756097560978</v>
      </c>
      <c r="H142" s="215"/>
      <c r="I142" s="215"/>
      <c r="J142" s="215"/>
      <c r="K142" s="215">
        <v>12369.75</v>
      </c>
      <c r="L142" s="215"/>
      <c r="M142" s="184"/>
      <c r="N142" s="192"/>
      <c r="O142" s="171" t="s">
        <v>245</v>
      </c>
      <c r="P142" s="260">
        <v>12893.052910052907</v>
      </c>
      <c r="Q142" s="215">
        <v>13820.681506849316</v>
      </c>
      <c r="R142" s="215"/>
      <c r="S142" s="184">
        <v>12369.75</v>
      </c>
      <c r="T142" s="158"/>
      <c r="U142" s="171" t="s">
        <v>245</v>
      </c>
      <c r="V142" s="260">
        <v>13456.187110187107</v>
      </c>
      <c r="W142" s="184">
        <v>12369.75</v>
      </c>
      <c r="X142" s="158"/>
      <c r="Y142" s="171" t="s">
        <v>245</v>
      </c>
      <c r="Z142" s="261">
        <v>13195.304897314374</v>
      </c>
      <c r="AA142" s="179"/>
      <c r="AC142"/>
      <c r="AD142"/>
    </row>
    <row r="143" spans="1:37" ht="15">
      <c r="A143" s="214" t="s">
        <v>98</v>
      </c>
      <c r="B143" s="215">
        <v>10542.037947677085</v>
      </c>
      <c r="C143" s="267">
        <v>10693.732532146592</v>
      </c>
      <c r="D143" s="215">
        <v>10833.885613468387</v>
      </c>
      <c r="E143" s="215">
        <v>10714.086280540278</v>
      </c>
      <c r="F143" s="215">
        <v>11017.03314291461</v>
      </c>
      <c r="G143" s="215">
        <v>11208.14984300512</v>
      </c>
      <c r="H143" s="215">
        <v>10946.411709585456</v>
      </c>
      <c r="I143" s="215">
        <v>11035.550522331436</v>
      </c>
      <c r="J143" s="215">
        <v>11402.660486971703</v>
      </c>
      <c r="K143" s="215">
        <v>11639.32463741259</v>
      </c>
      <c r="L143" s="215">
        <v>11794.472019893485</v>
      </c>
      <c r="M143" s="184">
        <v>11783.709994145989</v>
      </c>
      <c r="N143" s="192"/>
      <c r="O143" s="171" t="s">
        <v>98</v>
      </c>
      <c r="P143" s="260">
        <v>10707.374965519417</v>
      </c>
      <c r="Q143" s="215">
        <v>11056.194955955716</v>
      </c>
      <c r="R143" s="215">
        <v>11121.266345630731</v>
      </c>
      <c r="S143" s="184">
        <v>11739.287340371855</v>
      </c>
      <c r="T143" s="158"/>
      <c r="U143" s="171" t="s">
        <v>98</v>
      </c>
      <c r="V143" s="214">
        <v>10880.171356109458</v>
      </c>
      <c r="W143" s="184">
        <v>11434.755968723699</v>
      </c>
      <c r="X143" s="158"/>
      <c r="Y143" s="171" t="s">
        <v>98</v>
      </c>
      <c r="Z143" s="261">
        <v>11174.456521616577</v>
      </c>
      <c r="AA143" s="179"/>
      <c r="AB143" s="161"/>
      <c r="AC143"/>
      <c r="AD143"/>
    </row>
    <row r="144" spans="1:37" ht="15.75" thickBot="1">
      <c r="A144" s="217" t="s">
        <v>246</v>
      </c>
      <c r="B144" s="218">
        <v>12887.480829560063</v>
      </c>
      <c r="C144" s="268">
        <v>12902.000277097164</v>
      </c>
      <c r="D144" s="218">
        <v>12837.434571415304</v>
      </c>
      <c r="E144" s="218">
        <v>12502.944833811502</v>
      </c>
      <c r="F144" s="218">
        <v>12839.724729054682</v>
      </c>
      <c r="G144" s="218">
        <v>12909.988626925309</v>
      </c>
      <c r="H144" s="218">
        <v>12761.516037416763</v>
      </c>
      <c r="I144" s="218">
        <v>12958.286608976026</v>
      </c>
      <c r="J144" s="218">
        <v>13057.104343375315</v>
      </c>
      <c r="K144" s="218">
        <v>13261.328006542257</v>
      </c>
      <c r="L144" s="218">
        <v>13402.866631412498</v>
      </c>
      <c r="M144" s="185">
        <v>13521.641354899511</v>
      </c>
      <c r="N144" s="192"/>
      <c r="O144" s="166" t="s">
        <v>246</v>
      </c>
      <c r="P144" s="262">
        <v>12870.757534828081</v>
      </c>
      <c r="Q144" s="218">
        <v>12842.732401034815</v>
      </c>
      <c r="R144" s="218">
        <v>12915.653754092227</v>
      </c>
      <c r="S144" s="185">
        <v>13387.43110929996</v>
      </c>
      <c r="T144" s="158"/>
      <c r="U144" s="166" t="s">
        <v>246</v>
      </c>
      <c r="V144" s="217">
        <v>12856.615762096459</v>
      </c>
      <c r="W144" s="185">
        <v>13140.932318799365</v>
      </c>
      <c r="X144" s="158"/>
      <c r="Y144" s="166" t="s">
        <v>246</v>
      </c>
      <c r="Z144" s="263">
        <v>12993.564459736635</v>
      </c>
      <c r="AA144" s="179"/>
      <c r="AB144" s="161"/>
      <c r="AC144"/>
      <c r="AD144"/>
    </row>
    <row r="145" spans="1:34" ht="15">
      <c r="AA145" s="179"/>
      <c r="AB145" s="161"/>
      <c r="AC145" s="1050"/>
      <c r="AD145" s="1050"/>
    </row>
    <row r="146" spans="1:34" ht="16.5" thickBot="1">
      <c r="A146" s="157">
        <v>2018</v>
      </c>
      <c r="B146" s="158"/>
      <c r="C146" s="158"/>
      <c r="D146" s="158"/>
      <c r="E146" s="158"/>
      <c r="F146" s="158"/>
      <c r="G146" s="158"/>
      <c r="H146" s="158"/>
      <c r="I146" s="158"/>
      <c r="J146" s="158"/>
      <c r="K146" s="158"/>
      <c r="L146" s="159" t="s">
        <v>219</v>
      </c>
      <c r="M146" s="158"/>
      <c r="N146" s="192"/>
      <c r="O146" s="157">
        <v>2018</v>
      </c>
      <c r="P146" s="1317" t="s">
        <v>220</v>
      </c>
      <c r="Q146" s="1317"/>
      <c r="R146" s="1317"/>
      <c r="S146" s="1317"/>
      <c r="T146" s="158"/>
      <c r="U146" s="157">
        <v>2018</v>
      </c>
      <c r="V146" s="1317" t="s">
        <v>221</v>
      </c>
      <c r="W146" s="1317"/>
      <c r="X146" s="158"/>
      <c r="Y146" s="244">
        <v>2018</v>
      </c>
      <c r="Z146" s="158"/>
      <c r="AA146" s="179"/>
      <c r="AB146"/>
      <c r="AC146" s="1050"/>
      <c r="AD146" s="1050"/>
      <c r="AE146"/>
    </row>
    <row r="147" spans="1:34" ht="14.25" thickBot="1">
      <c r="A147" s="197"/>
      <c r="B147" s="198" t="s">
        <v>223</v>
      </c>
      <c r="C147" s="198" t="s">
        <v>224</v>
      </c>
      <c r="D147" s="198" t="s">
        <v>225</v>
      </c>
      <c r="E147" s="198" t="s">
        <v>226</v>
      </c>
      <c r="F147" s="198" t="s">
        <v>227</v>
      </c>
      <c r="G147" s="198" t="s">
        <v>228</v>
      </c>
      <c r="H147" s="198" t="s">
        <v>229</v>
      </c>
      <c r="I147" s="198" t="s">
        <v>230</v>
      </c>
      <c r="J147" s="198" t="s">
        <v>231</v>
      </c>
      <c r="K147" s="198" t="s">
        <v>232</v>
      </c>
      <c r="L147" s="198" t="s">
        <v>233</v>
      </c>
      <c r="M147" s="199" t="s">
        <v>234</v>
      </c>
      <c r="N147" s="192"/>
      <c r="O147" s="162"/>
      <c r="P147" s="198" t="s">
        <v>235</v>
      </c>
      <c r="Q147" s="198" t="s">
        <v>236</v>
      </c>
      <c r="R147" s="198" t="s">
        <v>237</v>
      </c>
      <c r="S147" s="199" t="s">
        <v>238</v>
      </c>
      <c r="T147" s="158"/>
      <c r="U147" s="162"/>
      <c r="V147" s="198" t="s">
        <v>239</v>
      </c>
      <c r="W147" s="199" t="s">
        <v>240</v>
      </c>
      <c r="X147" s="158"/>
      <c r="Y147" s="162"/>
      <c r="Z147" s="200" t="s">
        <v>241</v>
      </c>
      <c r="AA147" s="179"/>
      <c r="AB147"/>
      <c r="AC147"/>
      <c r="AD147"/>
      <c r="AE147"/>
    </row>
    <row r="148" spans="1:34" ht="13.5" thickBot="1">
      <c r="A148" s="269" t="s">
        <v>242</v>
      </c>
      <c r="B148" s="204">
        <v>13475.21284162652</v>
      </c>
      <c r="C148" s="270">
        <v>13533.260743775081</v>
      </c>
      <c r="D148" s="204">
        <v>13481.325709743962</v>
      </c>
      <c r="E148" s="204">
        <v>13515.944702229277</v>
      </c>
      <c r="F148" s="204">
        <v>13546.012296352334</v>
      </c>
      <c r="G148" s="204">
        <v>13486.79159648472</v>
      </c>
      <c r="H148" s="204">
        <v>13192.736807682666</v>
      </c>
      <c r="I148" s="204">
        <v>13307.980245717892</v>
      </c>
      <c r="J148" s="224">
        <v>13219.444606899671</v>
      </c>
      <c r="K148" s="204">
        <v>13285.103686325991</v>
      </c>
      <c r="L148" s="204">
        <v>13087.842669150848</v>
      </c>
      <c r="M148" s="205">
        <v>13102.583004750853</v>
      </c>
      <c r="N148" s="192"/>
      <c r="O148" s="177" t="s">
        <v>242</v>
      </c>
      <c r="P148" s="234">
        <v>13494.82543256972</v>
      </c>
      <c r="Q148" s="204">
        <v>13515.181916035323</v>
      </c>
      <c r="R148" s="204">
        <v>13242.381779647045</v>
      </c>
      <c r="S148" s="234">
        <v>13168.628653930869</v>
      </c>
      <c r="T148" s="158"/>
      <c r="U148" s="177" t="s">
        <v>242</v>
      </c>
      <c r="V148" s="234">
        <v>13505.006881893625</v>
      </c>
      <c r="W148" s="234">
        <v>13206.686872453876</v>
      </c>
      <c r="X148" s="158"/>
      <c r="Y148" s="177" t="s">
        <v>242</v>
      </c>
      <c r="Z148" s="234">
        <v>13362.90645387967</v>
      </c>
      <c r="AA148" s="179"/>
      <c r="AB148"/>
      <c r="AC148"/>
      <c r="AD148"/>
      <c r="AE148"/>
    </row>
    <row r="149" spans="1:34">
      <c r="A149" s="272" t="s">
        <v>247</v>
      </c>
      <c r="B149" s="227">
        <v>13528.257967963384</v>
      </c>
      <c r="C149" s="273">
        <v>13486.335297845371</v>
      </c>
      <c r="D149" s="274">
        <v>13421.846807751142</v>
      </c>
      <c r="E149" s="227">
        <v>13846.568736023335</v>
      </c>
      <c r="F149" s="227">
        <v>13578.053568309415</v>
      </c>
      <c r="G149" s="227">
        <v>13395.715853256386</v>
      </c>
      <c r="H149" s="227">
        <v>12827.843337110487</v>
      </c>
      <c r="I149" s="227">
        <v>13702.941210385643</v>
      </c>
      <c r="J149" s="275">
        <v>13436.68855806938</v>
      </c>
      <c r="K149" s="227">
        <v>13808.465699337286</v>
      </c>
      <c r="L149" s="227">
        <v>13121.938945165341</v>
      </c>
      <c r="M149" s="183">
        <v>13952.230238095233</v>
      </c>
      <c r="N149" s="192"/>
      <c r="O149" s="171" t="s">
        <v>247</v>
      </c>
      <c r="P149" s="277">
        <v>13480.244994758916</v>
      </c>
      <c r="Q149" s="227">
        <v>13646.011715575618</v>
      </c>
      <c r="R149" s="227">
        <v>13387.682697752958</v>
      </c>
      <c r="S149" s="183">
        <v>13645.791400613958</v>
      </c>
      <c r="T149" s="158"/>
      <c r="U149" s="171" t="s">
        <v>247</v>
      </c>
      <c r="V149" s="257">
        <v>13556.472345003305</v>
      </c>
      <c r="W149" s="183">
        <v>13517.726768060838</v>
      </c>
      <c r="X149" s="158"/>
      <c r="Y149" s="171" t="s">
        <v>247</v>
      </c>
      <c r="Z149" s="258">
        <v>13533.449632381094</v>
      </c>
      <c r="AA149" s="179"/>
      <c r="AB149"/>
      <c r="AC149"/>
      <c r="AD149"/>
      <c r="AE149"/>
      <c r="AF149"/>
      <c r="AG149"/>
      <c r="AH149"/>
    </row>
    <row r="150" spans="1:34">
      <c r="A150" s="214" t="s">
        <v>243</v>
      </c>
      <c r="B150" s="215">
        <v>14362.748142696826</v>
      </c>
      <c r="C150" s="267">
        <v>14299.82746905465</v>
      </c>
      <c r="D150" s="215">
        <v>14183.102770611695</v>
      </c>
      <c r="E150" s="215">
        <v>14216.819114039783</v>
      </c>
      <c r="F150" s="215">
        <v>14195.840860466975</v>
      </c>
      <c r="G150" s="215">
        <v>14143.496177273342</v>
      </c>
      <c r="H150" s="215">
        <v>14009.394211087358</v>
      </c>
      <c r="I150" s="215">
        <v>14285.698235895057</v>
      </c>
      <c r="J150" s="215">
        <v>14177.113891343355</v>
      </c>
      <c r="K150" s="215">
        <v>14280.892080601858</v>
      </c>
      <c r="L150" s="215">
        <v>14142.372719899284</v>
      </c>
      <c r="M150" s="184">
        <v>14090.854670757717</v>
      </c>
      <c r="N150" s="192"/>
      <c r="O150" s="171" t="s">
        <v>243</v>
      </c>
      <c r="P150" s="260">
        <v>14283.471633622017</v>
      </c>
      <c r="Q150" s="215">
        <v>14184.245280813526</v>
      </c>
      <c r="R150" s="215">
        <v>14162.296339843502</v>
      </c>
      <c r="S150" s="184">
        <v>14181.713643996154</v>
      </c>
      <c r="T150" s="158"/>
      <c r="U150" s="171" t="s">
        <v>243</v>
      </c>
      <c r="V150" s="214">
        <v>14235.11583391866</v>
      </c>
      <c r="W150" s="184">
        <v>14171.551629923279</v>
      </c>
      <c r="X150" s="158"/>
      <c r="Y150" s="171" t="s">
        <v>243</v>
      </c>
      <c r="Z150" s="261">
        <v>14206.427548159932</v>
      </c>
      <c r="AA150" s="179"/>
      <c r="AB150"/>
      <c r="AC150"/>
      <c r="AD150"/>
      <c r="AE150"/>
      <c r="AF150"/>
      <c r="AG150"/>
      <c r="AH150"/>
    </row>
    <row r="151" spans="1:34">
      <c r="A151" s="214" t="s">
        <v>244</v>
      </c>
      <c r="B151" s="215">
        <v>14195.072716281564</v>
      </c>
      <c r="C151" s="267">
        <v>14182.457101540904</v>
      </c>
      <c r="D151" s="215">
        <v>14076.422464031122</v>
      </c>
      <c r="E151" s="215">
        <v>14135.823883229265</v>
      </c>
      <c r="F151" s="215">
        <v>14098.931741462642</v>
      </c>
      <c r="G151" s="215">
        <v>14045.161589578407</v>
      </c>
      <c r="H151" s="215">
        <v>13914.133592251908</v>
      </c>
      <c r="I151" s="215">
        <v>14233.663190647711</v>
      </c>
      <c r="J151" s="215">
        <v>14040.137834929252</v>
      </c>
      <c r="K151" s="215">
        <v>14162.077525575558</v>
      </c>
      <c r="L151" s="215">
        <v>13983.309874282926</v>
      </c>
      <c r="M151" s="184">
        <v>13899.947020442118</v>
      </c>
      <c r="N151" s="192"/>
      <c r="O151" s="171" t="s">
        <v>244</v>
      </c>
      <c r="P151" s="260">
        <v>14147.877504669799</v>
      </c>
      <c r="Q151" s="215">
        <v>14094.307272960828</v>
      </c>
      <c r="R151" s="215">
        <v>14072.65117395687</v>
      </c>
      <c r="S151" s="184">
        <v>14021.440438133233</v>
      </c>
      <c r="T151" s="158"/>
      <c r="U151" s="171" t="s">
        <v>244</v>
      </c>
      <c r="V151" s="214">
        <v>14119.018042711721</v>
      </c>
      <c r="W151" s="184">
        <v>14047.270979881589</v>
      </c>
      <c r="X151" s="158"/>
      <c r="Y151" s="171" t="s">
        <v>244</v>
      </c>
      <c r="Z151" s="261">
        <v>14086.589137149313</v>
      </c>
      <c r="AA151" s="179"/>
      <c r="AB151"/>
      <c r="AC151"/>
      <c r="AD151"/>
      <c r="AE151"/>
      <c r="AF151"/>
      <c r="AG151"/>
      <c r="AH151"/>
    </row>
    <row r="152" spans="1:34">
      <c r="A152" s="214" t="s">
        <v>245</v>
      </c>
      <c r="B152" s="215"/>
      <c r="C152" s="690">
        <v>11669.37</v>
      </c>
      <c r="D152" s="215"/>
      <c r="E152" s="215">
        <v>13911.63</v>
      </c>
      <c r="F152" s="215"/>
      <c r="G152" s="215"/>
      <c r="H152" s="215">
        <v>10275.299999999999</v>
      </c>
      <c r="I152" s="215">
        <v>10407.782857142856</v>
      </c>
      <c r="J152" s="215"/>
      <c r="K152" s="215"/>
      <c r="L152" s="215">
        <v>11869</v>
      </c>
      <c r="M152" s="184"/>
      <c r="N152" s="192"/>
      <c r="O152" s="171" t="s">
        <v>245</v>
      </c>
      <c r="P152" s="260">
        <v>11669.37</v>
      </c>
      <c r="Q152" s="215">
        <v>13911.63</v>
      </c>
      <c r="R152" s="215">
        <v>10365.881302325581</v>
      </c>
      <c r="S152" s="184">
        <v>11869</v>
      </c>
      <c r="T152" s="158"/>
      <c r="U152" s="171" t="s">
        <v>245</v>
      </c>
      <c r="V152" s="260">
        <v>12250.266373056995</v>
      </c>
      <c r="W152" s="184">
        <v>11657.500968586388</v>
      </c>
      <c r="X152" s="158"/>
      <c r="Y152" s="171" t="s">
        <v>245</v>
      </c>
      <c r="Z152" s="261">
        <v>11692.71294859957</v>
      </c>
      <c r="AA152" s="179"/>
      <c r="AB152"/>
      <c r="AC152"/>
      <c r="AD152"/>
      <c r="AE152"/>
      <c r="AF152"/>
      <c r="AG152"/>
      <c r="AH152"/>
    </row>
    <row r="153" spans="1:34">
      <c r="A153" s="214" t="s">
        <v>98</v>
      </c>
      <c r="B153" s="215">
        <v>11730.114110333443</v>
      </c>
      <c r="C153" s="267">
        <v>11848.367529034218</v>
      </c>
      <c r="D153" s="215">
        <v>11995.143577270468</v>
      </c>
      <c r="E153" s="215">
        <v>12013.870819611637</v>
      </c>
      <c r="F153" s="215">
        <v>12001.646988417288</v>
      </c>
      <c r="G153" s="215">
        <v>11990.500300309737</v>
      </c>
      <c r="H153" s="215">
        <v>11672.313869280084</v>
      </c>
      <c r="I153" s="215">
        <v>11447.457124712249</v>
      </c>
      <c r="J153" s="215">
        <v>11554.941048503721</v>
      </c>
      <c r="K153" s="215">
        <v>11591.643828927959</v>
      </c>
      <c r="L153" s="215">
        <v>11196.846706361319</v>
      </c>
      <c r="M153" s="184">
        <v>11080.860589166085</v>
      </c>
      <c r="N153" s="192"/>
      <c r="O153" s="171" t="s">
        <v>98</v>
      </c>
      <c r="P153" s="260">
        <v>11854.183388340227</v>
      </c>
      <c r="Q153" s="215">
        <v>12001.99412981471</v>
      </c>
      <c r="R153" s="215">
        <v>11555.336527988868</v>
      </c>
      <c r="S153" s="184">
        <v>11325.458183837878</v>
      </c>
      <c r="T153" s="158"/>
      <c r="U153" s="171" t="s">
        <v>98</v>
      </c>
      <c r="V153" s="214">
        <v>11925.723918073871</v>
      </c>
      <c r="W153" s="184">
        <v>11441.589212356062</v>
      </c>
      <c r="X153" s="158"/>
      <c r="Y153" s="171" t="s">
        <v>98</v>
      </c>
      <c r="Z153" s="261">
        <v>11675.147054895662</v>
      </c>
      <c r="AA153" s="179"/>
      <c r="AB153"/>
      <c r="AC153"/>
      <c r="AD153"/>
      <c r="AE153"/>
      <c r="AF153"/>
      <c r="AG153"/>
      <c r="AH153"/>
    </row>
    <row r="154" spans="1:34" ht="13.5" thickBot="1">
      <c r="A154" s="217" t="s">
        <v>246</v>
      </c>
      <c r="B154" s="218">
        <v>13465.551281527974</v>
      </c>
      <c r="C154" s="268">
        <v>13521.576196920349</v>
      </c>
      <c r="D154" s="218">
        <v>13522.481453529124</v>
      </c>
      <c r="E154" s="218">
        <v>13558.610670506207</v>
      </c>
      <c r="F154" s="218">
        <v>13579.30153787515</v>
      </c>
      <c r="G154" s="218">
        <v>13566.831473489763</v>
      </c>
      <c r="H154" s="218">
        <v>13379.928454294655</v>
      </c>
      <c r="I154" s="218">
        <v>13452.741292369474</v>
      </c>
      <c r="J154" s="215">
        <v>13434.04731125043</v>
      </c>
      <c r="K154" s="215">
        <v>13575.767881792666</v>
      </c>
      <c r="L154" s="218">
        <v>13493.86945838867</v>
      </c>
      <c r="M154" s="184">
        <v>13577.959726495272</v>
      </c>
      <c r="N154" s="192"/>
      <c r="O154" s="166" t="s">
        <v>246</v>
      </c>
      <c r="P154" s="262">
        <v>13502.493781732628</v>
      </c>
      <c r="Q154" s="218">
        <v>13568.182223844509</v>
      </c>
      <c r="R154" s="218">
        <v>13420.917935467203</v>
      </c>
      <c r="S154" s="185">
        <v>13547.741200622433</v>
      </c>
      <c r="T154" s="158"/>
      <c r="U154" s="166" t="s">
        <v>246</v>
      </c>
      <c r="V154" s="217">
        <v>13537.266183576934</v>
      </c>
      <c r="W154" s="185">
        <v>13481.254286659221</v>
      </c>
      <c r="X154" s="158"/>
      <c r="Y154" s="166" t="s">
        <v>246</v>
      </c>
      <c r="Z154" s="263">
        <v>13510.075479866251</v>
      </c>
      <c r="AA154" s="179"/>
      <c r="AB154"/>
      <c r="AC154"/>
      <c r="AD154"/>
      <c r="AE154"/>
      <c r="AF154"/>
      <c r="AG154"/>
      <c r="AH154"/>
    </row>
    <row r="155" spans="1:34">
      <c r="AA155" s="179"/>
      <c r="AB155"/>
      <c r="AC155"/>
      <c r="AD155"/>
      <c r="AE155"/>
      <c r="AF155"/>
      <c r="AG155"/>
      <c r="AH155"/>
    </row>
    <row r="156" spans="1:34" ht="16.5" thickBot="1">
      <c r="A156" s="157">
        <v>2019</v>
      </c>
      <c r="B156" s="158"/>
      <c r="C156" s="158"/>
      <c r="D156" s="158"/>
      <c r="E156" s="158"/>
      <c r="F156" s="158"/>
      <c r="G156" s="158"/>
      <c r="H156" s="158"/>
      <c r="I156" s="158"/>
      <c r="J156" s="158"/>
      <c r="K156" s="158"/>
      <c r="L156" s="159" t="s">
        <v>219</v>
      </c>
      <c r="M156" s="158"/>
      <c r="N156" s="192"/>
      <c r="O156" s="157">
        <v>2019</v>
      </c>
      <c r="P156" s="1317" t="s">
        <v>220</v>
      </c>
      <c r="Q156" s="1317"/>
      <c r="R156" s="1317"/>
      <c r="S156" s="1317"/>
      <c r="T156" s="158"/>
      <c r="U156" s="157">
        <v>2019</v>
      </c>
      <c r="V156" s="1317" t="s">
        <v>221</v>
      </c>
      <c r="W156" s="1317"/>
      <c r="X156" s="158"/>
      <c r="Y156" s="244">
        <v>2019</v>
      </c>
      <c r="Z156" s="158"/>
      <c r="AA156" s="179"/>
      <c r="AB156"/>
      <c r="AC156"/>
      <c r="AD156"/>
      <c r="AE156"/>
      <c r="AF156"/>
      <c r="AG156"/>
      <c r="AH156"/>
    </row>
    <row r="157" spans="1:34" ht="14.25" thickBot="1">
      <c r="A157" s="197"/>
      <c r="B157" s="198" t="s">
        <v>223</v>
      </c>
      <c r="C157" s="198" t="s">
        <v>224</v>
      </c>
      <c r="D157" s="198" t="s">
        <v>225</v>
      </c>
      <c r="E157" s="198" t="s">
        <v>226</v>
      </c>
      <c r="F157" s="198" t="s">
        <v>227</v>
      </c>
      <c r="G157" s="198" t="s">
        <v>228</v>
      </c>
      <c r="H157" s="198" t="s">
        <v>229</v>
      </c>
      <c r="I157" s="198" t="s">
        <v>230</v>
      </c>
      <c r="J157" s="198" t="s">
        <v>231</v>
      </c>
      <c r="K157" s="198" t="s">
        <v>232</v>
      </c>
      <c r="L157" s="198" t="s">
        <v>233</v>
      </c>
      <c r="M157" s="199" t="s">
        <v>234</v>
      </c>
      <c r="N157" s="192"/>
      <c r="O157" s="162"/>
      <c r="P157" s="198" t="s">
        <v>235</v>
      </c>
      <c r="Q157" s="198" t="s">
        <v>236</v>
      </c>
      <c r="R157" s="198" t="s">
        <v>237</v>
      </c>
      <c r="S157" s="199" t="s">
        <v>238</v>
      </c>
      <c r="T157" s="158"/>
      <c r="U157" s="162"/>
      <c r="V157" s="198" t="s">
        <v>239</v>
      </c>
      <c r="W157" s="199" t="s">
        <v>240</v>
      </c>
      <c r="X157" s="158"/>
      <c r="Y157" s="162"/>
      <c r="Z157" s="200" t="s">
        <v>241</v>
      </c>
      <c r="AA157" s="179"/>
      <c r="AB157"/>
      <c r="AC157"/>
      <c r="AD157"/>
      <c r="AE157"/>
      <c r="AF157"/>
      <c r="AG157"/>
      <c r="AH157"/>
    </row>
    <row r="158" spans="1:34" ht="13.5" thickBot="1">
      <c r="A158" s="269" t="s">
        <v>242</v>
      </c>
      <c r="B158" s="204">
        <v>13097.004154604951</v>
      </c>
      <c r="C158" s="270">
        <v>12684.171057134958</v>
      </c>
      <c r="D158" s="204">
        <v>12703.509633034411</v>
      </c>
      <c r="E158" s="204">
        <v>12436.800440153134</v>
      </c>
      <c r="F158" s="204"/>
      <c r="G158" s="204"/>
      <c r="H158" s="204"/>
      <c r="I158" s="204"/>
      <c r="J158" s="224"/>
      <c r="K158" s="204"/>
      <c r="L158" s="204"/>
      <c r="M158" s="205"/>
      <c r="N158" s="192"/>
      <c r="O158" s="177" t="s">
        <v>242</v>
      </c>
      <c r="P158" s="234">
        <v>12598.899991992648</v>
      </c>
      <c r="Q158" s="204"/>
      <c r="R158" s="204"/>
      <c r="S158" s="253"/>
      <c r="T158" s="158"/>
      <c r="U158" s="177" t="s">
        <v>242</v>
      </c>
      <c r="V158" s="234"/>
      <c r="W158" s="253"/>
      <c r="X158" s="158"/>
      <c r="Y158" s="177" t="s">
        <v>242</v>
      </c>
      <c r="Z158" s="170"/>
      <c r="AA158" s="179"/>
      <c r="AB158"/>
      <c r="AC158"/>
      <c r="AD158"/>
      <c r="AE158"/>
      <c r="AF158"/>
      <c r="AG158"/>
      <c r="AH158"/>
    </row>
    <row r="159" spans="1:34">
      <c r="A159" s="272" t="s">
        <v>247</v>
      </c>
      <c r="B159" s="227">
        <v>12988.229233268361</v>
      </c>
      <c r="C159" s="273">
        <v>13031.089618528611</v>
      </c>
      <c r="D159" s="274">
        <v>12400.045892682925</v>
      </c>
      <c r="E159" s="227">
        <v>12497.066246851389</v>
      </c>
      <c r="F159" s="227"/>
      <c r="G159" s="227"/>
      <c r="H159" s="227"/>
      <c r="I159" s="227"/>
      <c r="J159" s="275"/>
      <c r="K159" s="227"/>
      <c r="L159" s="227"/>
      <c r="M159" s="183"/>
      <c r="N159" s="192"/>
      <c r="O159" s="171" t="s">
        <v>247</v>
      </c>
      <c r="P159" s="277">
        <v>12584.9079795629</v>
      </c>
      <c r="Q159" s="227"/>
      <c r="R159" s="227"/>
      <c r="S159" s="183"/>
      <c r="T159" s="158"/>
      <c r="U159" s="171" t="s">
        <v>247</v>
      </c>
      <c r="V159" s="257"/>
      <c r="W159" s="183"/>
      <c r="X159" s="158"/>
      <c r="Y159" s="171" t="s">
        <v>247</v>
      </c>
      <c r="Z159" s="258"/>
      <c r="AA159" s="179"/>
      <c r="AB159"/>
      <c r="AC159"/>
      <c r="AD159"/>
      <c r="AE159"/>
      <c r="AF159"/>
      <c r="AG159"/>
      <c r="AH159"/>
    </row>
    <row r="160" spans="1:34">
      <c r="A160" s="214" t="s">
        <v>243</v>
      </c>
      <c r="B160" s="215">
        <v>14030.74154673591</v>
      </c>
      <c r="C160" s="267">
        <v>13423.206102042845</v>
      </c>
      <c r="D160" s="215">
        <v>13350.258566551605</v>
      </c>
      <c r="E160" s="215">
        <v>12952.008674739422</v>
      </c>
      <c r="F160" s="215"/>
      <c r="G160" s="215"/>
      <c r="H160" s="215"/>
      <c r="I160" s="215"/>
      <c r="J160" s="215"/>
      <c r="K160" s="215"/>
      <c r="L160" s="215"/>
      <c r="M160" s="184"/>
      <c r="N160" s="192"/>
      <c r="O160" s="171" t="s">
        <v>243</v>
      </c>
      <c r="P160" s="260">
        <v>13365.473623968906</v>
      </c>
      <c r="Q160" s="215"/>
      <c r="R160" s="215"/>
      <c r="S160" s="184"/>
      <c r="T160" s="158"/>
      <c r="U160" s="171" t="s">
        <v>243</v>
      </c>
      <c r="V160" s="214"/>
      <c r="W160" s="184"/>
      <c r="X160" s="158"/>
      <c r="Y160" s="171" t="s">
        <v>243</v>
      </c>
      <c r="Z160" s="261"/>
      <c r="AA160" s="179"/>
      <c r="AB160"/>
      <c r="AC160"/>
      <c r="AD160"/>
      <c r="AE160"/>
      <c r="AF160"/>
      <c r="AG160"/>
      <c r="AH160"/>
    </row>
    <row r="161" spans="1:34">
      <c r="A161" s="214" t="s">
        <v>244</v>
      </c>
      <c r="B161" s="215">
        <v>13875.267566076433</v>
      </c>
      <c r="C161" s="267">
        <v>13191.644451674416</v>
      </c>
      <c r="D161" s="215">
        <v>13160.242283296824</v>
      </c>
      <c r="E161" s="215">
        <v>12736.915408507588</v>
      </c>
      <c r="F161" s="215"/>
      <c r="G161" s="215"/>
      <c r="H161" s="215"/>
      <c r="I161" s="215"/>
      <c r="J161" s="215"/>
      <c r="K161" s="215"/>
      <c r="L161" s="215"/>
      <c r="M161" s="184"/>
      <c r="N161" s="192"/>
      <c r="O161" s="171" t="s">
        <v>244</v>
      </c>
      <c r="P161" s="260">
        <v>13188.197147760482</v>
      </c>
      <c r="Q161" s="215"/>
      <c r="R161" s="215"/>
      <c r="S161" s="184"/>
      <c r="T161" s="158"/>
      <c r="U161" s="171" t="s">
        <v>244</v>
      </c>
      <c r="V161" s="214"/>
      <c r="W161" s="184"/>
      <c r="X161" s="158"/>
      <c r="Y161" s="171" t="s">
        <v>244</v>
      </c>
      <c r="Z161" s="261"/>
      <c r="AA161" s="179"/>
      <c r="AB161"/>
      <c r="AC161"/>
      <c r="AD161"/>
      <c r="AE161"/>
      <c r="AF161"/>
      <c r="AG161"/>
      <c r="AH161"/>
    </row>
    <row r="162" spans="1:34">
      <c r="A162" s="214" t="s">
        <v>245</v>
      </c>
      <c r="B162" s="215"/>
      <c r="C162" s="690"/>
      <c r="D162" s="215"/>
      <c r="E162" s="215"/>
      <c r="F162" s="215"/>
      <c r="G162" s="215"/>
      <c r="H162" s="215"/>
      <c r="I162" s="215"/>
      <c r="J162" s="215"/>
      <c r="K162" s="215"/>
      <c r="L162" s="215"/>
      <c r="M162" s="184"/>
      <c r="N162" s="192"/>
      <c r="O162" s="171" t="s">
        <v>245</v>
      </c>
      <c r="P162" s="260">
        <v>13064.125629609642</v>
      </c>
      <c r="Q162" s="215"/>
      <c r="R162" s="215"/>
      <c r="S162" s="184"/>
      <c r="T162" s="158"/>
      <c r="U162" s="171" t="s">
        <v>245</v>
      </c>
      <c r="V162" s="260"/>
      <c r="W162" s="184"/>
      <c r="X162" s="158"/>
      <c r="Y162" s="171" t="s">
        <v>245</v>
      </c>
      <c r="Z162" s="261"/>
      <c r="AA162" s="179"/>
      <c r="AB162"/>
      <c r="AC162"/>
      <c r="AD162"/>
      <c r="AE162"/>
      <c r="AF162"/>
      <c r="AG162"/>
      <c r="AH162"/>
    </row>
    <row r="163" spans="1:34">
      <c r="A163" s="214" t="s">
        <v>98</v>
      </c>
      <c r="B163" s="215">
        <v>11016.435273215879</v>
      </c>
      <c r="C163" s="267">
        <v>10666.092979690597</v>
      </c>
      <c r="D163" s="215">
        <v>10906.563736752352</v>
      </c>
      <c r="E163" s="215">
        <v>10813.265482926516</v>
      </c>
      <c r="F163" s="215"/>
      <c r="G163" s="215"/>
      <c r="H163" s="215"/>
      <c r="I163" s="215"/>
      <c r="J163" s="215"/>
      <c r="K163" s="215"/>
      <c r="L163" s="215"/>
      <c r="M163" s="184"/>
      <c r="N163" s="192"/>
      <c r="O163" s="171" t="s">
        <v>98</v>
      </c>
      <c r="P163" s="260">
        <v>10675.031172748293</v>
      </c>
      <c r="Q163" s="215"/>
      <c r="R163" s="215"/>
      <c r="S163" s="184"/>
      <c r="T163" s="158"/>
      <c r="U163" s="171" t="s">
        <v>98</v>
      </c>
      <c r="V163" s="214"/>
      <c r="W163" s="184"/>
      <c r="X163" s="158"/>
      <c r="Y163" s="171" t="s">
        <v>98</v>
      </c>
      <c r="Z163" s="261"/>
      <c r="AA163" s="179"/>
      <c r="AB163"/>
      <c r="AC163"/>
      <c r="AD163"/>
      <c r="AE163"/>
      <c r="AF163"/>
      <c r="AG163"/>
      <c r="AH163"/>
    </row>
    <row r="164" spans="1:34" ht="13.5" thickBot="1">
      <c r="A164" s="217" t="s">
        <v>246</v>
      </c>
      <c r="B164" s="215">
        <v>13526.782125454416</v>
      </c>
      <c r="C164" s="268">
        <v>13304.359447452311</v>
      </c>
      <c r="D164" s="218">
        <v>13381.446812429691</v>
      </c>
      <c r="E164" s="218">
        <v>13303.934942938567</v>
      </c>
      <c r="F164" s="218"/>
      <c r="G164" s="218"/>
      <c r="H164" s="218"/>
      <c r="I164" s="218"/>
      <c r="J164" s="215"/>
      <c r="K164" s="215"/>
      <c r="L164" s="218"/>
      <c r="M164" s="185"/>
      <c r="N164" s="192"/>
      <c r="O164" s="166" t="s">
        <v>246</v>
      </c>
      <c r="P164" s="262">
        <v>13149.837234423143</v>
      </c>
      <c r="Q164" s="218"/>
      <c r="R164" s="218"/>
      <c r="S164" s="185"/>
      <c r="T164" s="158"/>
      <c r="U164" s="166" t="s">
        <v>246</v>
      </c>
      <c r="V164" s="217"/>
      <c r="W164" s="185"/>
      <c r="X164" s="158"/>
      <c r="Y164" s="166" t="s">
        <v>246</v>
      </c>
      <c r="Z164" s="263"/>
      <c r="AA164" s="179"/>
      <c r="AB164"/>
      <c r="AC164"/>
      <c r="AD164"/>
      <c r="AE164"/>
      <c r="AF164"/>
      <c r="AG164"/>
      <c r="AH164"/>
    </row>
    <row r="165" spans="1:34">
      <c r="AA165" s="179"/>
      <c r="AB165"/>
      <c r="AC165"/>
      <c r="AD165"/>
      <c r="AE165"/>
      <c r="AF165"/>
      <c r="AG165"/>
      <c r="AH165"/>
    </row>
    <row r="166" spans="1:34" ht="13.5">
      <c r="AA166" s="288"/>
      <c r="AB166"/>
      <c r="AC166"/>
      <c r="AD166"/>
      <c r="AE166"/>
      <c r="AF166"/>
      <c r="AG166"/>
      <c r="AH166"/>
    </row>
    <row r="167" spans="1:34" ht="22.5">
      <c r="A167" s="278" t="s">
        <v>249</v>
      </c>
      <c r="B167" s="279"/>
      <c r="C167" s="279"/>
      <c r="D167" s="279"/>
      <c r="E167" s="279"/>
      <c r="F167" s="279"/>
      <c r="G167" s="279"/>
      <c r="H167" s="279"/>
      <c r="I167" s="279"/>
      <c r="J167" s="279"/>
      <c r="K167" s="279"/>
      <c r="L167" s="279"/>
      <c r="M167" s="279"/>
      <c r="N167" s="280"/>
      <c r="O167" s="280"/>
      <c r="P167" s="281"/>
      <c r="Q167" s="282"/>
      <c r="R167" s="282"/>
      <c r="S167" s="282"/>
      <c r="T167" s="282"/>
      <c r="U167" s="282"/>
      <c r="V167" s="282"/>
      <c r="W167" s="282"/>
      <c r="X167" s="282"/>
      <c r="Y167" s="283"/>
      <c r="Z167" s="280"/>
      <c r="AA167" s="179"/>
      <c r="AB167"/>
      <c r="AC167"/>
      <c r="AD167"/>
      <c r="AE167"/>
      <c r="AF167"/>
      <c r="AG167"/>
      <c r="AH167"/>
    </row>
    <row r="168" spans="1:34" ht="15.75">
      <c r="A168" s="279"/>
      <c r="B168" s="279"/>
      <c r="C168" s="279"/>
      <c r="D168" s="279"/>
      <c r="E168" s="279"/>
      <c r="F168" s="279"/>
      <c r="G168" s="279"/>
      <c r="H168" s="279"/>
      <c r="I168" s="279"/>
      <c r="J168" s="279"/>
      <c r="K168" s="279"/>
      <c r="L168" s="279"/>
      <c r="M168" s="279"/>
      <c r="N168" s="280"/>
      <c r="O168" s="280"/>
      <c r="P168" s="280"/>
      <c r="Q168" s="280"/>
      <c r="R168" s="284" t="s">
        <v>250</v>
      </c>
      <c r="S168" s="280"/>
      <c r="T168" s="280"/>
      <c r="U168" s="280"/>
      <c r="V168" s="280"/>
      <c r="W168" s="284" t="s">
        <v>250</v>
      </c>
      <c r="X168" s="280"/>
      <c r="Y168" s="280"/>
      <c r="Z168" s="284" t="s">
        <v>250</v>
      </c>
      <c r="AA168" s="308"/>
      <c r="AB168" s="161"/>
      <c r="AC168" s="161"/>
    </row>
    <row r="169" spans="1:34" ht="16.5" thickBot="1">
      <c r="A169" s="285">
        <v>2003</v>
      </c>
      <c r="B169" s="279"/>
      <c r="C169" s="279"/>
      <c r="D169" s="279"/>
      <c r="E169" s="279"/>
      <c r="F169" s="279"/>
      <c r="G169" s="279"/>
      <c r="H169" s="279"/>
      <c r="I169" s="279"/>
      <c r="J169" s="279"/>
      <c r="K169" s="279"/>
      <c r="L169" s="279"/>
      <c r="M169" s="284" t="s">
        <v>250</v>
      </c>
      <c r="N169" s="286"/>
      <c r="O169" s="285">
        <v>2003</v>
      </c>
      <c r="P169" s="287" t="s">
        <v>220</v>
      </c>
      <c r="Q169" s="287"/>
      <c r="R169" s="287"/>
      <c r="S169" s="287"/>
      <c r="T169" s="279"/>
      <c r="U169" s="285">
        <v>2003</v>
      </c>
      <c r="V169" s="287" t="s">
        <v>221</v>
      </c>
      <c r="W169" s="287"/>
      <c r="X169" s="279"/>
      <c r="Y169" s="285">
        <v>2003</v>
      </c>
      <c r="Z169" s="279"/>
      <c r="AB169" s="161"/>
      <c r="AC169" s="161"/>
    </row>
    <row r="170" spans="1:34" ht="21" customHeight="1" thickBot="1">
      <c r="A170" s="289"/>
      <c r="B170" s="290" t="s">
        <v>223</v>
      </c>
      <c r="C170" s="290" t="s">
        <v>224</v>
      </c>
      <c r="D170" s="290" t="s">
        <v>225</v>
      </c>
      <c r="E170" s="290" t="s">
        <v>226</v>
      </c>
      <c r="F170" s="290" t="s">
        <v>227</v>
      </c>
      <c r="G170" s="290" t="s">
        <v>228</v>
      </c>
      <c r="H170" s="290" t="s">
        <v>229</v>
      </c>
      <c r="I170" s="290" t="s">
        <v>230</v>
      </c>
      <c r="J170" s="290" t="s">
        <v>231</v>
      </c>
      <c r="K170" s="290" t="s">
        <v>232</v>
      </c>
      <c r="L170" s="290" t="s">
        <v>233</v>
      </c>
      <c r="M170" s="291" t="s">
        <v>234</v>
      </c>
      <c r="N170" s="286"/>
      <c r="O170" s="292"/>
      <c r="P170" s="293" t="s">
        <v>235</v>
      </c>
      <c r="Q170" s="293" t="s">
        <v>236</v>
      </c>
      <c r="R170" s="293" t="s">
        <v>237</v>
      </c>
      <c r="S170" s="294" t="s">
        <v>238</v>
      </c>
      <c r="T170" s="279"/>
      <c r="U170" s="292"/>
      <c r="V170" s="293" t="s">
        <v>239</v>
      </c>
      <c r="W170" s="294" t="s">
        <v>240</v>
      </c>
      <c r="X170" s="279"/>
      <c r="Y170" s="292"/>
      <c r="Z170" s="295" t="s">
        <v>241</v>
      </c>
      <c r="AB170" s="161"/>
      <c r="AC170" s="161"/>
    </row>
    <row r="171" spans="1:34" ht="15.75" thickBot="1">
      <c r="A171" s="296" t="s">
        <v>242</v>
      </c>
      <c r="B171" s="297">
        <f t="shared" ref="B171:M171" si="0">(B9/1000)/1.02</f>
        <v>5.2365078431372556</v>
      </c>
      <c r="C171" s="297">
        <f t="shared" si="0"/>
        <v>5.1732441176470578</v>
      </c>
      <c r="D171" s="297">
        <f t="shared" si="0"/>
        <v>5.2228058823529402</v>
      </c>
      <c r="E171" s="297">
        <f t="shared" si="0"/>
        <v>5.3374245098039212</v>
      </c>
      <c r="F171" s="297">
        <f t="shared" si="0"/>
        <v>5.0506647058823528</v>
      </c>
      <c r="G171" s="297">
        <f t="shared" si="0"/>
        <v>5.1831676470588235</v>
      </c>
      <c r="H171" s="297">
        <f t="shared" si="0"/>
        <v>4.8524666666666665</v>
      </c>
      <c r="I171" s="297">
        <f t="shared" si="0"/>
        <v>4.940047058823529</v>
      </c>
      <c r="J171" s="297">
        <f t="shared" si="0"/>
        <v>4.9329588235294128</v>
      </c>
      <c r="K171" s="297">
        <f t="shared" si="0"/>
        <v>5.0737068627450972</v>
      </c>
      <c r="L171" s="297">
        <f t="shared" si="0"/>
        <v>5.1152509803921564</v>
      </c>
      <c r="M171" s="298">
        <f t="shared" si="0"/>
        <v>5.098511764705882</v>
      </c>
      <c r="N171" s="286"/>
      <c r="O171" s="296" t="s">
        <v>242</v>
      </c>
      <c r="P171" s="297">
        <f t="shared" ref="P171:S176" si="1">(P9/1000)/1.02</f>
        <v>5.2057843137254896</v>
      </c>
      <c r="Q171" s="297">
        <f t="shared" si="1"/>
        <v>5.1842156862745092</v>
      </c>
      <c r="R171" s="297">
        <f t="shared" si="1"/>
        <v>4.901372549019607</v>
      </c>
      <c r="S171" s="298">
        <f t="shared" si="1"/>
        <v>5.0941176470588232</v>
      </c>
      <c r="T171" s="279"/>
      <c r="U171" s="299" t="s">
        <v>242</v>
      </c>
      <c r="V171" s="300">
        <f t="shared" ref="V171:W176" si="2">(V9/1000)/1.02</f>
        <v>5.1947058823529417</v>
      </c>
      <c r="W171" s="301">
        <f t="shared" si="2"/>
        <v>5.0043137254901957</v>
      </c>
      <c r="X171" s="279"/>
      <c r="Y171" s="302" t="s">
        <v>242</v>
      </c>
      <c r="Z171" s="301">
        <f t="shared" ref="Z171:Z176" si="3">(Z9/1000)/1.02</f>
        <v>5.1024049019607842</v>
      </c>
      <c r="AB171" s="161"/>
      <c r="AC171" s="161"/>
    </row>
    <row r="172" spans="1:34" ht="15">
      <c r="A172" s="299" t="s">
        <v>243</v>
      </c>
      <c r="B172" s="282">
        <f t="shared" ref="B172:M172" si="4">(B10/1000)/1.02</f>
        <v>6.2238725490196076</v>
      </c>
      <c r="C172" s="282">
        <f t="shared" si="4"/>
        <v>6.287435294117647</v>
      </c>
      <c r="D172" s="282">
        <f t="shared" si="4"/>
        <v>6.2875666666666667</v>
      </c>
      <c r="E172" s="282">
        <f t="shared" si="4"/>
        <v>6.2486803921568628</v>
      </c>
      <c r="F172" s="282">
        <f t="shared" si="4"/>
        <v>6.2723950980392154</v>
      </c>
      <c r="G172" s="282">
        <f t="shared" si="4"/>
        <v>6.2220852941176465</v>
      </c>
      <c r="H172" s="282">
        <f t="shared" si="4"/>
        <v>6.0920872549019611</v>
      </c>
      <c r="I172" s="282">
        <f t="shared" si="4"/>
        <v>6.1184696078431378</v>
      </c>
      <c r="J172" s="282">
        <f t="shared" si="4"/>
        <v>6.1197029411764694</v>
      </c>
      <c r="K172" s="282">
        <f t="shared" si="4"/>
        <v>6.0536078431372555</v>
      </c>
      <c r="L172" s="282">
        <f t="shared" si="4"/>
        <v>5.989197058823529</v>
      </c>
      <c r="M172" s="303">
        <f t="shared" si="4"/>
        <v>5.9026107843137252</v>
      </c>
      <c r="N172" s="304"/>
      <c r="O172" s="305" t="s">
        <v>243</v>
      </c>
      <c r="P172" s="300">
        <f t="shared" si="1"/>
        <v>6.2614725490196079</v>
      </c>
      <c r="Q172" s="300">
        <f t="shared" si="1"/>
        <v>6.2512862745098037</v>
      </c>
      <c r="R172" s="300">
        <f t="shared" si="1"/>
        <v>6.1147803921568631</v>
      </c>
      <c r="S172" s="301">
        <f t="shared" si="1"/>
        <v>5.9859147058823527</v>
      </c>
      <c r="T172" s="279"/>
      <c r="U172" s="305" t="s">
        <v>243</v>
      </c>
      <c r="V172" s="300">
        <f t="shared" si="2"/>
        <v>6.2560843137254896</v>
      </c>
      <c r="W172" s="301">
        <f t="shared" si="2"/>
        <v>6.0444715686274506</v>
      </c>
      <c r="X172" s="279"/>
      <c r="Y172" s="299" t="s">
        <v>243</v>
      </c>
      <c r="Z172" s="301">
        <f t="shared" si="3"/>
        <v>6.1599686274509802</v>
      </c>
      <c r="AB172" s="161"/>
      <c r="AC172" s="161"/>
    </row>
    <row r="173" spans="1:34" ht="15">
      <c r="A173" s="299" t="s">
        <v>244</v>
      </c>
      <c r="B173" s="282">
        <f t="shared" ref="B173:M173" si="5">(B11/1000)/1.02</f>
        <v>6.0686999999999989</v>
      </c>
      <c r="C173" s="282">
        <f t="shared" si="5"/>
        <v>6.0281519607843137</v>
      </c>
      <c r="D173" s="282">
        <f t="shared" si="5"/>
        <v>5.9645196078431377</v>
      </c>
      <c r="E173" s="282">
        <f t="shared" si="5"/>
        <v>5.7945313725490193</v>
      </c>
      <c r="F173" s="282">
        <f t="shared" si="5"/>
        <v>5.7131450980392158</v>
      </c>
      <c r="G173" s="282">
        <f t="shared" si="5"/>
        <v>6.0907892156862742</v>
      </c>
      <c r="H173" s="282">
        <f t="shared" si="5"/>
        <v>6.2681421568627451</v>
      </c>
      <c r="I173" s="282">
        <f t="shared" si="5"/>
        <v>6.1348519607843137</v>
      </c>
      <c r="J173" s="282">
        <f t="shared" si="5"/>
        <v>5.934166666666667</v>
      </c>
      <c r="K173" s="282">
        <f t="shared" si="5"/>
        <v>5.9548156862745101</v>
      </c>
      <c r="L173" s="282">
        <f t="shared" si="5"/>
        <v>5.7666166666666658</v>
      </c>
      <c r="M173" s="303">
        <f t="shared" si="5"/>
        <v>5.8057823529411765</v>
      </c>
      <c r="N173" s="280"/>
      <c r="O173" s="299" t="s">
        <v>244</v>
      </c>
      <c r="P173" s="282">
        <f t="shared" si="1"/>
        <v>6.0088245098039224</v>
      </c>
      <c r="Q173" s="282">
        <f t="shared" si="1"/>
        <v>5.841396078431373</v>
      </c>
      <c r="R173" s="282">
        <f t="shared" si="1"/>
        <v>6.1423715686274507</v>
      </c>
      <c r="S173" s="303">
        <f t="shared" si="1"/>
        <v>5.8701911764705885</v>
      </c>
      <c r="T173" s="279"/>
      <c r="U173" s="299" t="s">
        <v>244</v>
      </c>
      <c r="V173" s="282">
        <f t="shared" si="2"/>
        <v>5.9563686274509804</v>
      </c>
      <c r="W173" s="303">
        <f t="shared" si="2"/>
        <v>6.0233715686274509</v>
      </c>
      <c r="X173" s="279"/>
      <c r="Y173" s="299" t="s">
        <v>244</v>
      </c>
      <c r="Z173" s="303">
        <f t="shared" si="3"/>
        <v>5.9992490196078432</v>
      </c>
      <c r="AB173" s="161"/>
      <c r="AC173" s="161"/>
    </row>
    <row r="174" spans="1:34" ht="16.5" customHeight="1">
      <c r="A174" s="299" t="s">
        <v>245</v>
      </c>
      <c r="B174" s="282">
        <f t="shared" ref="B174:M174" si="6">(B12/1000)/1.02</f>
        <v>6.0315137254901954</v>
      </c>
      <c r="C174" s="282">
        <f t="shared" si="6"/>
        <v>6.1577186274509801</v>
      </c>
      <c r="D174" s="282">
        <f t="shared" si="6"/>
        <v>6.1458715686274505</v>
      </c>
      <c r="E174" s="282">
        <f t="shared" si="6"/>
        <v>6.115949019607843</v>
      </c>
      <c r="F174" s="282">
        <f t="shared" si="6"/>
        <v>5.9935666666666672</v>
      </c>
      <c r="G174" s="282">
        <f t="shared" si="6"/>
        <v>0</v>
      </c>
      <c r="H174" s="282">
        <f t="shared" si="6"/>
        <v>5.8634499999999994</v>
      </c>
      <c r="I174" s="282">
        <f t="shared" si="6"/>
        <v>6.0677843137254905</v>
      </c>
      <c r="J174" s="282">
        <f t="shared" si="6"/>
        <v>0</v>
      </c>
      <c r="K174" s="282">
        <f t="shared" si="6"/>
        <v>5.5748637254901956</v>
      </c>
      <c r="L174" s="282">
        <f t="shared" si="6"/>
        <v>5.8706774509803932</v>
      </c>
      <c r="M174" s="303">
        <f t="shared" si="6"/>
        <v>5.4817529411764712</v>
      </c>
      <c r="N174" s="280"/>
      <c r="O174" s="299" t="s">
        <v>245</v>
      </c>
      <c r="P174" s="282">
        <f t="shared" si="1"/>
        <v>6.1293333333333333</v>
      </c>
      <c r="Q174" s="282">
        <f t="shared" si="1"/>
        <v>6.0437607843137258</v>
      </c>
      <c r="R174" s="282">
        <f t="shared" si="1"/>
        <v>5.9258852941176468</v>
      </c>
      <c r="S174" s="303">
        <f t="shared" si="1"/>
        <v>5.7046431372549016</v>
      </c>
      <c r="T174" s="279"/>
      <c r="U174" s="299" t="s">
        <v>245</v>
      </c>
      <c r="V174" s="282">
        <f t="shared" si="2"/>
        <v>6.1015352941176468</v>
      </c>
      <c r="W174" s="303">
        <f t="shared" si="2"/>
        <v>5.7209637254901962</v>
      </c>
      <c r="X174" s="279"/>
      <c r="Y174" s="299" t="s">
        <v>245</v>
      </c>
      <c r="Z174" s="303">
        <f t="shared" si="3"/>
        <v>5.8755999999999995</v>
      </c>
      <c r="AB174" s="161"/>
      <c r="AC174" s="161"/>
    </row>
    <row r="175" spans="1:34" ht="15">
      <c r="A175" s="299" t="s">
        <v>98</v>
      </c>
      <c r="B175" s="282">
        <f t="shared" ref="B175:M175" si="7">(B13/1000)/1.02</f>
        <v>3.4558215686274512</v>
      </c>
      <c r="C175" s="282">
        <f t="shared" si="7"/>
        <v>3.3865156862745098</v>
      </c>
      <c r="D175" s="282">
        <f t="shared" si="7"/>
        <v>3.382606862745098</v>
      </c>
      <c r="E175" s="282">
        <f t="shared" si="7"/>
        <v>3.2725803921568626</v>
      </c>
      <c r="F175" s="282">
        <f t="shared" si="7"/>
        <v>3.298655882352941</v>
      </c>
      <c r="G175" s="282">
        <f t="shared" si="7"/>
        <v>3.2663509803921564</v>
      </c>
      <c r="H175" s="282">
        <f t="shared" si="7"/>
        <v>3.2699411764705881</v>
      </c>
      <c r="I175" s="282">
        <f t="shared" si="7"/>
        <v>3.4407098039215684</v>
      </c>
      <c r="J175" s="282">
        <f t="shared" si="7"/>
        <v>3.7441333333333331</v>
      </c>
      <c r="K175" s="282">
        <f t="shared" si="7"/>
        <v>4.0239490196078425</v>
      </c>
      <c r="L175" s="282">
        <f t="shared" si="7"/>
        <v>3.866326470588235</v>
      </c>
      <c r="M175" s="303">
        <f t="shared" si="7"/>
        <v>3.763219607843137</v>
      </c>
      <c r="N175" s="280"/>
      <c r="O175" s="299" t="s">
        <v>98</v>
      </c>
      <c r="P175" s="282">
        <f t="shared" si="1"/>
        <v>3.4087843137254903</v>
      </c>
      <c r="Q175" s="282">
        <f t="shared" si="1"/>
        <v>3.2848000000000002</v>
      </c>
      <c r="R175" s="282">
        <f t="shared" si="1"/>
        <v>3.4832549019607839</v>
      </c>
      <c r="S175" s="303">
        <f t="shared" si="1"/>
        <v>3.9130147058823526</v>
      </c>
      <c r="T175" s="279"/>
      <c r="U175" s="299" t="s">
        <v>98</v>
      </c>
      <c r="V175" s="282">
        <f t="shared" si="2"/>
        <v>3.3463784313725489</v>
      </c>
      <c r="W175" s="303">
        <f t="shared" si="2"/>
        <v>3.6992470588235293</v>
      </c>
      <c r="X175" s="279"/>
      <c r="Y175" s="299" t="s">
        <v>98</v>
      </c>
      <c r="Z175" s="303">
        <f t="shared" si="3"/>
        <v>3.5326215686274507</v>
      </c>
      <c r="AA175" s="309"/>
      <c r="AB175" s="161"/>
      <c r="AC175" s="161"/>
    </row>
    <row r="176" spans="1:34" ht="13.5" thickBot="1">
      <c r="A176" s="302" t="s">
        <v>246</v>
      </c>
      <c r="B176" s="306">
        <f t="shared" ref="B176:M176" si="8">(B14/1000)/1.02</f>
        <v>5.9172696078431368</v>
      </c>
      <c r="C176" s="306">
        <f t="shared" si="8"/>
        <v>5.966162745098039</v>
      </c>
      <c r="D176" s="306">
        <f t="shared" si="8"/>
        <v>5.9567666666666668</v>
      </c>
      <c r="E176" s="306">
        <f t="shared" si="8"/>
        <v>5.8804333333333343</v>
      </c>
      <c r="F176" s="306">
        <f t="shared" si="8"/>
        <v>5.8877735294117644</v>
      </c>
      <c r="G176" s="306">
        <f t="shared" si="8"/>
        <v>5.8418215686274513</v>
      </c>
      <c r="H176" s="306">
        <f t="shared" si="8"/>
        <v>5.6966215686274504</v>
      </c>
      <c r="I176" s="306">
        <f t="shared" si="8"/>
        <v>5.6802382352941176</v>
      </c>
      <c r="J176" s="306">
        <f t="shared" si="8"/>
        <v>5.5874303921568629</v>
      </c>
      <c r="K176" s="306">
        <f t="shared" si="8"/>
        <v>5.5684637254901954</v>
      </c>
      <c r="L176" s="306">
        <f t="shared" si="8"/>
        <v>5.5553745098039213</v>
      </c>
      <c r="M176" s="307">
        <f t="shared" si="8"/>
        <v>5.5044421568627451</v>
      </c>
      <c r="N176" s="280"/>
      <c r="O176" s="302" t="s">
        <v>246</v>
      </c>
      <c r="P176" s="306">
        <f t="shared" si="1"/>
        <v>5.9423254901960787</v>
      </c>
      <c r="Q176" s="306">
        <f t="shared" si="1"/>
        <v>5.8736549019607844</v>
      </c>
      <c r="R176" s="306">
        <f t="shared" si="1"/>
        <v>5.654633333333333</v>
      </c>
      <c r="S176" s="307">
        <f t="shared" si="1"/>
        <v>5.5455862745098035</v>
      </c>
      <c r="T176" s="279"/>
      <c r="U176" s="302" t="s">
        <v>246</v>
      </c>
      <c r="V176" s="306">
        <f t="shared" si="2"/>
        <v>5.9071588235294117</v>
      </c>
      <c r="W176" s="307">
        <f t="shared" si="2"/>
        <v>5.5928627450980395</v>
      </c>
      <c r="X176" s="279"/>
      <c r="Y176" s="302" t="s">
        <v>246</v>
      </c>
      <c r="Z176" s="307">
        <f t="shared" si="3"/>
        <v>5.761283333333334</v>
      </c>
      <c r="AA176" s="309"/>
    </row>
    <row r="177" spans="1:30">
      <c r="A177" s="279"/>
      <c r="B177" s="279"/>
      <c r="C177" s="279"/>
      <c r="D177" s="279"/>
      <c r="E177" s="279"/>
      <c r="F177" s="279"/>
      <c r="G177" s="279"/>
      <c r="H177" s="279"/>
      <c r="I177" s="279"/>
      <c r="J177" s="279"/>
      <c r="K177" s="279"/>
      <c r="L177" s="279"/>
      <c r="M177" s="279"/>
      <c r="N177" s="280"/>
      <c r="O177" s="279"/>
      <c r="P177" s="279"/>
      <c r="Q177" s="279"/>
      <c r="R177" s="279"/>
      <c r="S177" s="279"/>
      <c r="T177" s="279"/>
      <c r="U177" s="279"/>
      <c r="V177" s="279"/>
      <c r="W177" s="279"/>
      <c r="X177" s="279"/>
      <c r="Y177" s="279"/>
      <c r="Z177" s="279"/>
      <c r="AA177" s="309"/>
    </row>
    <row r="178" spans="1:30" ht="16.5" thickBot="1">
      <c r="A178" s="285">
        <v>2004</v>
      </c>
      <c r="B178" s="279"/>
      <c r="C178" s="279"/>
      <c r="D178" s="279"/>
      <c r="E178" s="279"/>
      <c r="F178" s="279"/>
      <c r="G178" s="279"/>
      <c r="H178" s="279"/>
      <c r="I178" s="279"/>
      <c r="J178" s="279"/>
      <c r="K178" s="279"/>
      <c r="L178" s="279"/>
      <c r="M178" s="284" t="s">
        <v>250</v>
      </c>
      <c r="N178" s="286"/>
      <c r="O178" s="285">
        <v>2004</v>
      </c>
      <c r="P178" s="287" t="s">
        <v>220</v>
      </c>
      <c r="Q178" s="287"/>
      <c r="R178" s="287"/>
      <c r="S178" s="287"/>
      <c r="T178" s="279"/>
      <c r="U178" s="285">
        <v>2004</v>
      </c>
      <c r="V178" s="287" t="s">
        <v>221</v>
      </c>
      <c r="W178" s="287"/>
      <c r="X178" s="279"/>
      <c r="Y178" s="285">
        <v>2004</v>
      </c>
      <c r="Z178" s="279"/>
      <c r="AA178" s="309"/>
      <c r="AB178" s="311"/>
      <c r="AD178" s="312"/>
    </row>
    <row r="179" spans="1:30" ht="15.75" thickBot="1">
      <c r="A179" s="292"/>
      <c r="B179" s="293" t="s">
        <v>223</v>
      </c>
      <c r="C179" s="293" t="s">
        <v>224</v>
      </c>
      <c r="D179" s="293" t="s">
        <v>225</v>
      </c>
      <c r="E179" s="293" t="s">
        <v>226</v>
      </c>
      <c r="F179" s="293" t="s">
        <v>227</v>
      </c>
      <c r="G179" s="293" t="s">
        <v>228</v>
      </c>
      <c r="H179" s="293" t="s">
        <v>229</v>
      </c>
      <c r="I179" s="293" t="s">
        <v>230</v>
      </c>
      <c r="J179" s="293" t="s">
        <v>231</v>
      </c>
      <c r="K179" s="293" t="s">
        <v>232</v>
      </c>
      <c r="L179" s="293" t="s">
        <v>233</v>
      </c>
      <c r="M179" s="294" t="s">
        <v>234</v>
      </c>
      <c r="N179" s="286"/>
      <c r="O179" s="292"/>
      <c r="P179" s="293" t="s">
        <v>235</v>
      </c>
      <c r="Q179" s="293" t="s">
        <v>236</v>
      </c>
      <c r="R179" s="293" t="s">
        <v>237</v>
      </c>
      <c r="S179" s="294" t="s">
        <v>238</v>
      </c>
      <c r="T179" s="279"/>
      <c r="U179" s="292"/>
      <c r="V179" s="293" t="s">
        <v>239</v>
      </c>
      <c r="W179" s="294" t="s">
        <v>240</v>
      </c>
      <c r="X179" s="279"/>
      <c r="Y179" s="292"/>
      <c r="Z179" s="295" t="s">
        <v>241</v>
      </c>
      <c r="AA179" s="309"/>
      <c r="AB179" s="311"/>
      <c r="AD179" s="312"/>
    </row>
    <row r="180" spans="1:30" ht="15" thickBot="1">
      <c r="A180" s="305" t="s">
        <v>242</v>
      </c>
      <c r="B180" s="297">
        <f t="shared" ref="B180:M180" si="9">(B18/1000)/1.02</f>
        <v>5.2538990196078421</v>
      </c>
      <c r="C180" s="297">
        <f t="shared" si="9"/>
        <v>5.4613215686274508</v>
      </c>
      <c r="D180" s="297">
        <f t="shared" si="9"/>
        <v>5.727981372549019</v>
      </c>
      <c r="E180" s="297">
        <f t="shared" si="9"/>
        <v>5.8847303921568628</v>
      </c>
      <c r="F180" s="297">
        <f t="shared" si="9"/>
        <v>6.7737245098039205</v>
      </c>
      <c r="G180" s="297">
        <f t="shared" si="9"/>
        <v>8.0382803921568637</v>
      </c>
      <c r="H180" s="297">
        <f t="shared" si="9"/>
        <v>7.3369999999999997</v>
      </c>
      <c r="I180" s="297">
        <f t="shared" si="9"/>
        <v>7.3221176470588238</v>
      </c>
      <c r="J180" s="297">
        <f t="shared" si="9"/>
        <v>7.5097656862745099</v>
      </c>
      <c r="K180" s="297">
        <f t="shared" si="9"/>
        <v>7.4597058823529405</v>
      </c>
      <c r="L180" s="297">
        <f t="shared" si="9"/>
        <v>7.2730803921568628</v>
      </c>
      <c r="M180" s="298">
        <f t="shared" si="9"/>
        <v>7.1986411764705878</v>
      </c>
      <c r="N180" s="286"/>
      <c r="O180" s="296" t="s">
        <v>242</v>
      </c>
      <c r="P180" s="297">
        <f t="shared" ref="P180:S185" si="10">(P18/1000)/1.02</f>
        <v>5.5225490196078431</v>
      </c>
      <c r="Q180" s="297">
        <f t="shared" si="10"/>
        <v>7.1059803921568623</v>
      </c>
      <c r="R180" s="297">
        <f t="shared" si="10"/>
        <v>7.3997058823529409</v>
      </c>
      <c r="S180" s="298">
        <f t="shared" si="10"/>
        <v>7.3055882352941177</v>
      </c>
      <c r="T180" s="279"/>
      <c r="U180" s="296" t="s">
        <v>242</v>
      </c>
      <c r="V180" s="297">
        <f t="shared" ref="V180:W185" si="11">(V18/1000)/1.02</f>
        <v>6.2692156862745101</v>
      </c>
      <c r="W180" s="298">
        <f t="shared" si="11"/>
        <v>7.3528431372549008</v>
      </c>
      <c r="X180" s="279"/>
      <c r="Y180" s="302" t="s">
        <v>242</v>
      </c>
      <c r="Z180" s="298">
        <f t="shared" ref="Z180:Z185" si="12">(Z18/1000)/1.02</f>
        <v>6.9427617647058826</v>
      </c>
      <c r="AA180" s="309"/>
      <c r="AB180" s="311"/>
      <c r="AD180" s="312"/>
    </row>
    <row r="181" spans="1:30" ht="14.25">
      <c r="A181" s="305" t="s">
        <v>243</v>
      </c>
      <c r="B181" s="282">
        <f t="shared" ref="B181:M181" si="13">(B19/1000)/1.02</f>
        <v>6.0638803921568627</v>
      </c>
      <c r="C181" s="282">
        <f t="shared" si="13"/>
        <v>6.1654784313725486</v>
      </c>
      <c r="D181" s="282">
        <f t="shared" si="13"/>
        <v>6.3348647058823531</v>
      </c>
      <c r="E181" s="282">
        <f t="shared" si="13"/>
        <v>6.5798686274509812</v>
      </c>
      <c r="F181" s="282">
        <f t="shared" si="13"/>
        <v>7.6930921568627442</v>
      </c>
      <c r="G181" s="282">
        <f t="shared" si="13"/>
        <v>8.8299519607843138</v>
      </c>
      <c r="H181" s="282">
        <f t="shared" si="13"/>
        <v>8.1810303921568632</v>
      </c>
      <c r="I181" s="282">
        <f t="shared" si="13"/>
        <v>8.1031392156862729</v>
      </c>
      <c r="J181" s="282">
        <f t="shared" si="13"/>
        <v>8.2530254901960767</v>
      </c>
      <c r="K181" s="282">
        <f t="shared" si="13"/>
        <v>8.2109833333333331</v>
      </c>
      <c r="L181" s="282">
        <f t="shared" si="13"/>
        <v>8.1622764705882371</v>
      </c>
      <c r="M181" s="303">
        <f t="shared" si="13"/>
        <v>8.1645656862745088</v>
      </c>
      <c r="N181" s="304"/>
      <c r="O181" s="305" t="s">
        <v>243</v>
      </c>
      <c r="P181" s="282">
        <f t="shared" si="10"/>
        <v>6.2089029411764702</v>
      </c>
      <c r="Q181" s="282">
        <f t="shared" si="10"/>
        <v>7.9621205882352948</v>
      </c>
      <c r="R181" s="282">
        <f t="shared" si="10"/>
        <v>8.1838666666666651</v>
      </c>
      <c r="S181" s="303">
        <f t="shared" si="10"/>
        <v>8.1787225490196072</v>
      </c>
      <c r="T181" s="279"/>
      <c r="U181" s="305" t="s">
        <v>243</v>
      </c>
      <c r="V181" s="282">
        <f t="shared" si="11"/>
        <v>6.9965509803921568</v>
      </c>
      <c r="W181" s="303">
        <f t="shared" si="11"/>
        <v>8.1813852941176481</v>
      </c>
      <c r="X181" s="279"/>
      <c r="Y181" s="299" t="s">
        <v>243</v>
      </c>
      <c r="Z181" s="303">
        <f t="shared" si="12"/>
        <v>7.7273509803921572</v>
      </c>
      <c r="AA181" s="309"/>
      <c r="AB181" s="311"/>
      <c r="AD181" s="312"/>
    </row>
    <row r="182" spans="1:30" ht="14.25">
      <c r="A182" s="299" t="s">
        <v>244</v>
      </c>
      <c r="B182" s="282">
        <f t="shared" ref="B182:M182" si="14">(B20/1000)/1.02</f>
        <v>6.1212166666666663</v>
      </c>
      <c r="C182" s="282">
        <f t="shared" si="14"/>
        <v>6.2233666666666663</v>
      </c>
      <c r="D182" s="282">
        <f t="shared" si="14"/>
        <v>6.3174225490196081</v>
      </c>
      <c r="E182" s="282">
        <f t="shared" si="14"/>
        <v>6.3135029411764698</v>
      </c>
      <c r="F182" s="282">
        <f t="shared" si="14"/>
        <v>7.7098666666666666</v>
      </c>
      <c r="G182" s="282">
        <f t="shared" si="14"/>
        <v>9.0228725490196062</v>
      </c>
      <c r="H182" s="282">
        <f t="shared" si="14"/>
        <v>8.1045186274509806</v>
      </c>
      <c r="I182" s="282">
        <f t="shared" si="14"/>
        <v>8.1038274509803934</v>
      </c>
      <c r="J182" s="282">
        <f t="shared" si="14"/>
        <v>8.0789401960784328</v>
      </c>
      <c r="K182" s="282">
        <f t="shared" si="14"/>
        <v>8.3222215686274499</v>
      </c>
      <c r="L182" s="282">
        <f t="shared" si="14"/>
        <v>8.1080862745098017</v>
      </c>
      <c r="M182" s="303">
        <f t="shared" si="14"/>
        <v>8.1541441176470588</v>
      </c>
      <c r="N182" s="280"/>
      <c r="O182" s="299" t="s">
        <v>244</v>
      </c>
      <c r="P182" s="282">
        <f t="shared" si="10"/>
        <v>6.2538196078431376</v>
      </c>
      <c r="Q182" s="282">
        <f t="shared" si="10"/>
        <v>7.9288833333333342</v>
      </c>
      <c r="R182" s="282">
        <f t="shared" si="10"/>
        <v>8.1133529411764709</v>
      </c>
      <c r="S182" s="303">
        <f t="shared" si="10"/>
        <v>8.200244117647058</v>
      </c>
      <c r="T182" s="279"/>
      <c r="U182" s="299" t="s">
        <v>244</v>
      </c>
      <c r="V182" s="282">
        <f t="shared" si="11"/>
        <v>7.0580156862745103</v>
      </c>
      <c r="W182" s="303">
        <f t="shared" si="11"/>
        <v>8.1448607843137246</v>
      </c>
      <c r="X182" s="279"/>
      <c r="Y182" s="299" t="s">
        <v>244</v>
      </c>
      <c r="Z182" s="303">
        <f t="shared" si="12"/>
        <v>7.9006274509803927</v>
      </c>
      <c r="AA182" s="309"/>
      <c r="AB182" s="311"/>
      <c r="AD182" s="312"/>
    </row>
    <row r="183" spans="1:30" ht="14.25">
      <c r="A183" s="299" t="s">
        <v>245</v>
      </c>
      <c r="B183" s="282">
        <f t="shared" ref="B183:M183" si="15">(B21/1000)/1.02</f>
        <v>0</v>
      </c>
      <c r="C183" s="282">
        <f t="shared" si="15"/>
        <v>0</v>
      </c>
      <c r="D183" s="282">
        <f t="shared" si="15"/>
        <v>5.9421568627450982</v>
      </c>
      <c r="E183" s="282">
        <f t="shared" si="15"/>
        <v>0</v>
      </c>
      <c r="F183" s="282">
        <f t="shared" si="15"/>
        <v>0</v>
      </c>
      <c r="G183" s="282">
        <f t="shared" si="15"/>
        <v>7.8846715686274509</v>
      </c>
      <c r="H183" s="282">
        <f t="shared" si="15"/>
        <v>0</v>
      </c>
      <c r="I183" s="282">
        <f t="shared" si="15"/>
        <v>8.5</v>
      </c>
      <c r="J183" s="282">
        <f t="shared" si="15"/>
        <v>6.4372549019607836</v>
      </c>
      <c r="K183" s="282">
        <f t="shared" si="15"/>
        <v>7.2049833333333329</v>
      </c>
      <c r="L183" s="282">
        <f t="shared" si="15"/>
        <v>6.8674166666666663</v>
      </c>
      <c r="M183" s="303">
        <f t="shared" si="15"/>
        <v>6.6960784313725492</v>
      </c>
      <c r="N183" s="280"/>
      <c r="O183" s="299" t="s">
        <v>245</v>
      </c>
      <c r="P183" s="282">
        <f t="shared" si="10"/>
        <v>5.9421568627450982</v>
      </c>
      <c r="Q183" s="282">
        <f t="shared" si="10"/>
        <v>7.8846715686274509</v>
      </c>
      <c r="R183" s="282">
        <f t="shared" si="10"/>
        <v>7.6159666666666661</v>
      </c>
      <c r="S183" s="303">
        <f t="shared" si="10"/>
        <v>6.952727450980392</v>
      </c>
      <c r="T183" s="279"/>
      <c r="U183" s="299" t="s">
        <v>245</v>
      </c>
      <c r="V183" s="282">
        <f t="shared" si="11"/>
        <v>7.2580539215686279</v>
      </c>
      <c r="W183" s="303">
        <f t="shared" si="11"/>
        <v>7.045678431372548</v>
      </c>
      <c r="X183" s="279"/>
      <c r="Y183" s="299" t="s">
        <v>245</v>
      </c>
      <c r="Z183" s="303">
        <f t="shared" si="12"/>
        <v>7.0587029411764712</v>
      </c>
      <c r="AA183" s="309"/>
      <c r="AB183" s="311"/>
      <c r="AD183" s="312"/>
    </row>
    <row r="184" spans="1:30" ht="14.25">
      <c r="A184" s="299" t="s">
        <v>98</v>
      </c>
      <c r="B184" s="282">
        <f t="shared" ref="B184:M184" si="16">(B22/1000)/1.02</f>
        <v>3.8544127450980397</v>
      </c>
      <c r="C184" s="282">
        <f t="shared" si="16"/>
        <v>4.3492784313725492</v>
      </c>
      <c r="D184" s="282">
        <f t="shared" si="16"/>
        <v>4.7389598039215679</v>
      </c>
      <c r="E184" s="282">
        <f t="shared" si="16"/>
        <v>5.0654205882352938</v>
      </c>
      <c r="F184" s="282">
        <f t="shared" si="16"/>
        <v>5.7970049019607837</v>
      </c>
      <c r="G184" s="282">
        <f t="shared" si="16"/>
        <v>7.4843794117647056</v>
      </c>
      <c r="H184" s="282">
        <f t="shared" si="16"/>
        <v>6.4705431372549009</v>
      </c>
      <c r="I184" s="282">
        <f t="shared" si="16"/>
        <v>6.5998058823529409</v>
      </c>
      <c r="J184" s="282">
        <f t="shared" si="16"/>
        <v>6.9215</v>
      </c>
      <c r="K184" s="282">
        <f t="shared" si="16"/>
        <v>6.8603029411764709</v>
      </c>
      <c r="L184" s="282">
        <f t="shared" si="16"/>
        <v>6.5678931372549023</v>
      </c>
      <c r="M184" s="303">
        <f t="shared" si="16"/>
        <v>6.3197794117647064</v>
      </c>
      <c r="N184" s="280"/>
      <c r="O184" s="299" t="s">
        <v>98</v>
      </c>
      <c r="P184" s="282">
        <f t="shared" si="10"/>
        <v>4.3899647058823534</v>
      </c>
      <c r="Q184" s="282">
        <f t="shared" si="10"/>
        <v>6.3981931372549026</v>
      </c>
      <c r="R184" s="282">
        <f t="shared" si="10"/>
        <v>6.7064401960784314</v>
      </c>
      <c r="S184" s="303">
        <f t="shared" si="10"/>
        <v>6.5732205882352943</v>
      </c>
      <c r="T184" s="279"/>
      <c r="U184" s="299" t="s">
        <v>98</v>
      </c>
      <c r="V184" s="282">
        <f t="shared" si="11"/>
        <v>5.4861235294117643</v>
      </c>
      <c r="W184" s="303">
        <f t="shared" si="11"/>
        <v>6.6382774509803921</v>
      </c>
      <c r="X184" s="279"/>
      <c r="Y184" s="299" t="s">
        <v>98</v>
      </c>
      <c r="Z184" s="303">
        <f t="shared" si="12"/>
        <v>6.254756862745098</v>
      </c>
      <c r="AA184" s="309"/>
      <c r="AB184" s="311"/>
      <c r="AD184" s="312"/>
    </row>
    <row r="185" spans="1:30" ht="15" thickBot="1">
      <c r="A185" s="302" t="s">
        <v>246</v>
      </c>
      <c r="B185" s="306">
        <f t="shared" ref="B185:M185" si="17">(B23/1000)/1.02</f>
        <v>5.5575843137254903</v>
      </c>
      <c r="C185" s="306">
        <f t="shared" si="17"/>
        <v>5.6484617647058819</v>
      </c>
      <c r="D185" s="306">
        <f t="shared" si="17"/>
        <v>5.8401794117647059</v>
      </c>
      <c r="E185" s="306">
        <f t="shared" si="17"/>
        <v>6.008022549019608</v>
      </c>
      <c r="F185" s="306">
        <f t="shared" si="17"/>
        <v>6.6930794117647059</v>
      </c>
      <c r="G185" s="306">
        <f t="shared" si="17"/>
        <v>7.7667509803921568</v>
      </c>
      <c r="H185" s="306">
        <f t="shared" si="17"/>
        <v>7.1477941176470585</v>
      </c>
      <c r="I185" s="306">
        <f t="shared" si="17"/>
        <v>7.0367490196078437</v>
      </c>
      <c r="J185" s="306">
        <f t="shared" si="17"/>
        <v>7.1956372549019605</v>
      </c>
      <c r="K185" s="306">
        <f t="shared" si="17"/>
        <v>7.2669058823529404</v>
      </c>
      <c r="L185" s="306">
        <f t="shared" si="17"/>
        <v>7.1789921568627451</v>
      </c>
      <c r="M185" s="307">
        <f t="shared" si="17"/>
        <v>7.1024137254901962</v>
      </c>
      <c r="N185" s="280"/>
      <c r="O185" s="302" t="s">
        <v>246</v>
      </c>
      <c r="P185" s="306">
        <f t="shared" si="10"/>
        <v>5.6949931372549019</v>
      </c>
      <c r="Q185" s="306">
        <f t="shared" si="10"/>
        <v>6.8757450980392152</v>
      </c>
      <c r="R185" s="306">
        <f t="shared" si="10"/>
        <v>7.1276617647058824</v>
      </c>
      <c r="S185" s="307">
        <f t="shared" si="10"/>
        <v>7.1794647058823529</v>
      </c>
      <c r="T185" s="279"/>
      <c r="U185" s="302" t="s">
        <v>246</v>
      </c>
      <c r="V185" s="306">
        <f t="shared" si="11"/>
        <v>6.1689509803921565</v>
      </c>
      <c r="W185" s="307">
        <f t="shared" si="11"/>
        <v>7.1542901960784313</v>
      </c>
      <c r="X185" s="279"/>
      <c r="Y185" s="302" t="s">
        <v>246</v>
      </c>
      <c r="Z185" s="307">
        <f t="shared" si="12"/>
        <v>6.6909460784313728</v>
      </c>
      <c r="AA185" s="179"/>
      <c r="AB185" s="313"/>
      <c r="AD185" s="312"/>
    </row>
    <row r="186" spans="1:30" ht="13.5" customHeight="1">
      <c r="A186" s="279"/>
      <c r="B186" s="279"/>
      <c r="C186" s="279"/>
      <c r="D186" s="279"/>
      <c r="E186" s="279"/>
      <c r="F186" s="279"/>
      <c r="G186" s="279"/>
      <c r="H186" s="279"/>
      <c r="I186" s="279"/>
      <c r="J186" s="279"/>
      <c r="K186" s="279"/>
      <c r="L186" s="279"/>
      <c r="M186" s="279"/>
      <c r="N186" s="280"/>
      <c r="O186" s="279"/>
      <c r="P186" s="286"/>
      <c r="Q186" s="286"/>
      <c r="R186" s="286"/>
      <c r="S186" s="286"/>
      <c r="T186" s="286"/>
      <c r="U186" s="286"/>
      <c r="V186" s="286"/>
      <c r="W186" s="286"/>
      <c r="X186" s="286"/>
      <c r="Y186" s="286"/>
      <c r="Z186" s="286"/>
      <c r="AA186" s="179"/>
      <c r="AB186" s="220"/>
      <c r="AD186" s="314"/>
    </row>
    <row r="187" spans="1:30" ht="16.5" thickBot="1">
      <c r="A187" s="285">
        <v>2005</v>
      </c>
      <c r="B187" s="279"/>
      <c r="C187" s="279"/>
      <c r="D187" s="279"/>
      <c r="E187" s="279"/>
      <c r="F187" s="279"/>
      <c r="G187" s="279"/>
      <c r="H187" s="279"/>
      <c r="I187" s="279"/>
      <c r="J187" s="279"/>
      <c r="K187" s="279"/>
      <c r="L187" s="279"/>
      <c r="M187" s="284" t="s">
        <v>250</v>
      </c>
      <c r="N187" s="279"/>
      <c r="O187" s="285">
        <v>2005</v>
      </c>
      <c r="P187" s="287" t="s">
        <v>220</v>
      </c>
      <c r="Q187" s="287"/>
      <c r="R187" s="287"/>
      <c r="S187" s="287"/>
      <c r="T187" s="279"/>
      <c r="U187" s="285">
        <v>2005</v>
      </c>
      <c r="V187" s="287" t="s">
        <v>221</v>
      </c>
      <c r="W187" s="287"/>
      <c r="X187" s="279"/>
      <c r="Y187" s="285">
        <v>2005</v>
      </c>
      <c r="Z187" s="279"/>
      <c r="AA187" s="179"/>
      <c r="AB187" s="220"/>
      <c r="AD187" s="196"/>
    </row>
    <row r="188" spans="1:30" ht="14.25" thickBot="1">
      <c r="A188" s="292"/>
      <c r="B188" s="293" t="s">
        <v>223</v>
      </c>
      <c r="C188" s="293" t="s">
        <v>224</v>
      </c>
      <c r="D188" s="293" t="s">
        <v>225</v>
      </c>
      <c r="E188" s="293" t="s">
        <v>226</v>
      </c>
      <c r="F188" s="293" t="s">
        <v>227</v>
      </c>
      <c r="G188" s="293" t="s">
        <v>228</v>
      </c>
      <c r="H188" s="293" t="s">
        <v>229</v>
      </c>
      <c r="I188" s="293" t="s">
        <v>230</v>
      </c>
      <c r="J188" s="293" t="s">
        <v>231</v>
      </c>
      <c r="K188" s="293" t="s">
        <v>232</v>
      </c>
      <c r="L188" s="293" t="s">
        <v>233</v>
      </c>
      <c r="M188" s="294" t="s">
        <v>234</v>
      </c>
      <c r="N188" s="286"/>
      <c r="O188" s="292"/>
      <c r="P188" s="293" t="s">
        <v>235</v>
      </c>
      <c r="Q188" s="293" t="s">
        <v>236</v>
      </c>
      <c r="R188" s="293" t="s">
        <v>237</v>
      </c>
      <c r="S188" s="294" t="s">
        <v>238</v>
      </c>
      <c r="T188" s="279"/>
      <c r="U188" s="292"/>
      <c r="V188" s="293" t="s">
        <v>239</v>
      </c>
      <c r="W188" s="294" t="s">
        <v>240</v>
      </c>
      <c r="X188" s="279"/>
      <c r="Y188" s="292"/>
      <c r="Z188" s="310" t="s">
        <v>241</v>
      </c>
      <c r="AA188" s="179"/>
      <c r="AB188" s="220"/>
    </row>
    <row r="189" spans="1:30" ht="13.5" thickBot="1">
      <c r="A189" s="305" t="s">
        <v>242</v>
      </c>
      <c r="B189" s="297">
        <f t="shared" ref="B189:M189" si="18">(B27/1000)/1.02</f>
        <v>7.4247372549019603</v>
      </c>
      <c r="C189" s="297">
        <f t="shared" si="18"/>
        <v>7.9821666666666662</v>
      </c>
      <c r="D189" s="297">
        <f t="shared" si="18"/>
        <v>8.1619019607843128</v>
      </c>
      <c r="E189" s="297">
        <f t="shared" si="18"/>
        <v>8.1266960784313724</v>
      </c>
      <c r="F189" s="297">
        <f t="shared" si="18"/>
        <v>8.0685098039215681</v>
      </c>
      <c r="G189" s="297">
        <f t="shared" si="18"/>
        <v>8.2055686274509814</v>
      </c>
      <c r="H189" s="297">
        <f t="shared" si="18"/>
        <v>8.1876372549019596</v>
      </c>
      <c r="I189" s="297">
        <f t="shared" si="18"/>
        <v>8.1658627450980408</v>
      </c>
      <c r="J189" s="297">
        <f t="shared" si="18"/>
        <v>7.9813568627450975</v>
      </c>
      <c r="K189" s="297">
        <f t="shared" si="18"/>
        <v>7.6535196078431369</v>
      </c>
      <c r="L189" s="297">
        <f t="shared" si="18"/>
        <v>7.644539215686275</v>
      </c>
      <c r="M189" s="298">
        <f t="shared" si="18"/>
        <v>7.5081372549019614</v>
      </c>
      <c r="N189" s="286"/>
      <c r="O189" s="302" t="s">
        <v>242</v>
      </c>
      <c r="P189" s="297">
        <f t="shared" ref="P189:S194" si="19">(P27/1000)/1.02</f>
        <v>7.8979411764705878</v>
      </c>
      <c r="Q189" s="297">
        <f t="shared" si="19"/>
        <v>8.140098039215685</v>
      </c>
      <c r="R189" s="297">
        <f t="shared" si="19"/>
        <v>8.1274509803921564</v>
      </c>
      <c r="S189" s="298">
        <f t="shared" si="19"/>
        <v>7.5961764705882349</v>
      </c>
      <c r="T189" s="279"/>
      <c r="U189" s="302" t="s">
        <v>242</v>
      </c>
      <c r="V189" s="297">
        <f t="shared" ref="V189:W194" si="20">(V27/1000)/1.02</f>
        <v>8.0429411764705883</v>
      </c>
      <c r="W189" s="298">
        <f t="shared" si="20"/>
        <v>7.8982352941176472</v>
      </c>
      <c r="X189" s="279"/>
      <c r="Y189" s="302" t="s">
        <v>242</v>
      </c>
      <c r="Z189" s="298">
        <f t="shared" ref="Z189:Z194" si="21">(Z27/1000)/1.02</f>
        <v>7.970088235294118</v>
      </c>
      <c r="AA189" s="179"/>
    </row>
    <row r="190" spans="1:30">
      <c r="A190" s="305" t="s">
        <v>243</v>
      </c>
      <c r="B190" s="282">
        <f t="shared" ref="B190:M190" si="22">(B28/1000)/1.02</f>
        <v>8.3491245098039215</v>
      </c>
      <c r="C190" s="282">
        <f t="shared" si="22"/>
        <v>8.753068627450979</v>
      </c>
      <c r="D190" s="282">
        <f t="shared" si="22"/>
        <v>8.8245117647058819</v>
      </c>
      <c r="E190" s="282">
        <f t="shared" si="22"/>
        <v>8.8811107843137247</v>
      </c>
      <c r="F190" s="282">
        <f t="shared" si="22"/>
        <v>8.7516607843137244</v>
      </c>
      <c r="G190" s="282">
        <f t="shared" si="22"/>
        <v>8.8863607843137249</v>
      </c>
      <c r="H190" s="282">
        <f t="shared" si="22"/>
        <v>8.7923862745098038</v>
      </c>
      <c r="I190" s="282">
        <f t="shared" si="22"/>
        <v>8.8587921568627461</v>
      </c>
      <c r="J190" s="282">
        <f t="shared" si="22"/>
        <v>8.759652941176471</v>
      </c>
      <c r="K190" s="282">
        <f t="shared" si="22"/>
        <v>8.5987519607843144</v>
      </c>
      <c r="L190" s="282">
        <f t="shared" si="22"/>
        <v>8.652293137254901</v>
      </c>
      <c r="M190" s="303">
        <f t="shared" si="22"/>
        <v>8.5969323529411756</v>
      </c>
      <c r="N190" s="286"/>
      <c r="O190" s="299" t="s">
        <v>243</v>
      </c>
      <c r="P190" s="282">
        <f t="shared" si="19"/>
        <v>8.6922235294117627</v>
      </c>
      <c r="Q190" s="282">
        <f t="shared" si="19"/>
        <v>8.8447598039215691</v>
      </c>
      <c r="R190" s="282">
        <f t="shared" si="19"/>
        <v>8.8070088235294115</v>
      </c>
      <c r="S190" s="303">
        <f t="shared" si="19"/>
        <v>8.6151568627450974</v>
      </c>
      <c r="T190" s="279"/>
      <c r="U190" s="299" t="s">
        <v>243</v>
      </c>
      <c r="V190" s="282">
        <f t="shared" si="20"/>
        <v>8.784802941176471</v>
      </c>
      <c r="W190" s="303">
        <f t="shared" si="20"/>
        <v>8.7290441176470583</v>
      </c>
      <c r="X190" s="279"/>
      <c r="Y190" s="299" t="s">
        <v>243</v>
      </c>
      <c r="Z190" s="303">
        <f t="shared" si="21"/>
        <v>8.756023529411765</v>
      </c>
      <c r="AA190" s="179"/>
    </row>
    <row r="191" spans="1:30">
      <c r="A191" s="299" t="s">
        <v>244</v>
      </c>
      <c r="B191" s="282">
        <f t="shared" ref="B191:M191" si="23">(B29/1000)/1.02</f>
        <v>8.3172872549019594</v>
      </c>
      <c r="C191" s="282">
        <f t="shared" si="23"/>
        <v>8.54226862745098</v>
      </c>
      <c r="D191" s="282">
        <f t="shared" si="23"/>
        <v>8.7112725490196077</v>
      </c>
      <c r="E191" s="282">
        <f t="shared" si="23"/>
        <v>8.82715294117647</v>
      </c>
      <c r="F191" s="282">
        <f t="shared" si="23"/>
        <v>8.70632156862745</v>
      </c>
      <c r="G191" s="282">
        <f t="shared" si="23"/>
        <v>8.7114343137254906</v>
      </c>
      <c r="H191" s="282">
        <f t="shared" si="23"/>
        <v>8.6334058823529425</v>
      </c>
      <c r="I191" s="282">
        <f t="shared" si="23"/>
        <v>8.6919803921568626</v>
      </c>
      <c r="J191" s="282">
        <f t="shared" si="23"/>
        <v>8.6457892156862748</v>
      </c>
      <c r="K191" s="282">
        <f t="shared" si="23"/>
        <v>8.5609264705882353</v>
      </c>
      <c r="L191" s="282">
        <f t="shared" si="23"/>
        <v>8.5794313725490206</v>
      </c>
      <c r="M191" s="303">
        <f t="shared" si="23"/>
        <v>8.4865745098039227</v>
      </c>
      <c r="N191" s="286"/>
      <c r="O191" s="299" t="s">
        <v>244</v>
      </c>
      <c r="P191" s="282">
        <f t="shared" si="19"/>
        <v>8.5289833333333327</v>
      </c>
      <c r="Q191" s="282">
        <f t="shared" si="19"/>
        <v>8.7453068627450978</v>
      </c>
      <c r="R191" s="282">
        <f t="shared" si="19"/>
        <v>8.6568931372549027</v>
      </c>
      <c r="S191" s="303">
        <f t="shared" si="19"/>
        <v>8.5413960784313741</v>
      </c>
      <c r="T191" s="279"/>
      <c r="U191" s="299" t="s">
        <v>244</v>
      </c>
      <c r="V191" s="282">
        <f t="shared" si="20"/>
        <v>8.6599009803921572</v>
      </c>
      <c r="W191" s="303">
        <f t="shared" si="20"/>
        <v>8.6230539215686282</v>
      </c>
      <c r="X191" s="279"/>
      <c r="Y191" s="299" t="s">
        <v>244</v>
      </c>
      <c r="Z191" s="303">
        <f t="shared" si="21"/>
        <v>8.6388647058823516</v>
      </c>
      <c r="AA191" s="179"/>
    </row>
    <row r="192" spans="1:30">
      <c r="A192" s="299" t="s">
        <v>245</v>
      </c>
      <c r="B192" s="282">
        <f t="shared" ref="B192:M192" si="24">(B30/1000)/1.02</f>
        <v>0</v>
      </c>
      <c r="C192" s="282">
        <f t="shared" si="24"/>
        <v>6.280392156862745</v>
      </c>
      <c r="D192" s="282">
        <f t="shared" si="24"/>
        <v>8.2499999999999982</v>
      </c>
      <c r="E192" s="282">
        <f t="shared" si="24"/>
        <v>8.4469117647058827</v>
      </c>
      <c r="F192" s="282">
        <f t="shared" si="24"/>
        <v>9.1029411764705888</v>
      </c>
      <c r="G192" s="282">
        <f t="shared" si="24"/>
        <v>0</v>
      </c>
      <c r="H192" s="282">
        <f t="shared" si="24"/>
        <v>7.657462745098039</v>
      </c>
      <c r="I192" s="282">
        <f t="shared" si="24"/>
        <v>0</v>
      </c>
      <c r="J192" s="282">
        <f t="shared" si="24"/>
        <v>7.3894176470588233</v>
      </c>
      <c r="K192" s="282">
        <f t="shared" si="24"/>
        <v>8.2527372549019589</v>
      </c>
      <c r="L192" s="282">
        <f t="shared" si="24"/>
        <v>0</v>
      </c>
      <c r="M192" s="303">
        <f t="shared" si="24"/>
        <v>7.3805833333333322</v>
      </c>
      <c r="N192" s="286"/>
      <c r="O192" s="299" t="s">
        <v>245</v>
      </c>
      <c r="P192" s="282">
        <f t="shared" si="19"/>
        <v>6.1759382352941179</v>
      </c>
      <c r="Q192" s="282">
        <f t="shared" si="19"/>
        <v>8.5188058823529413</v>
      </c>
      <c r="R192" s="282">
        <f t="shared" si="19"/>
        <v>7.4789705882352946</v>
      </c>
      <c r="S192" s="303">
        <f t="shared" si="19"/>
        <v>7.7433990196078426</v>
      </c>
      <c r="T192" s="279"/>
      <c r="U192" s="299" t="s">
        <v>245</v>
      </c>
      <c r="V192" s="282">
        <f t="shared" si="20"/>
        <v>6.4357627450980397</v>
      </c>
      <c r="W192" s="303">
        <f t="shared" si="20"/>
        <v>7.4826950980392164</v>
      </c>
      <c r="X192" s="279"/>
      <c r="Y192" s="299" t="s">
        <v>245</v>
      </c>
      <c r="Z192" s="303">
        <f t="shared" si="21"/>
        <v>7.2431392156862744</v>
      </c>
      <c r="AA192" s="179"/>
    </row>
    <row r="193" spans="1:27">
      <c r="A193" s="299" t="s">
        <v>98</v>
      </c>
      <c r="B193" s="282">
        <f t="shared" ref="B193:M193" si="25">(B31/1000)/1.02</f>
        <v>6.6406352941176472</v>
      </c>
      <c r="C193" s="282">
        <f t="shared" si="25"/>
        <v>7.2353078431372548</v>
      </c>
      <c r="D193" s="282">
        <f t="shared" si="25"/>
        <v>7.4778882352941176</v>
      </c>
      <c r="E193" s="282">
        <f t="shared" si="25"/>
        <v>7.4230715686274511</v>
      </c>
      <c r="F193" s="282">
        <f t="shared" si="25"/>
        <v>7.4001058823529409</v>
      </c>
      <c r="G193" s="282">
        <f t="shared" si="25"/>
        <v>7.5079382352941169</v>
      </c>
      <c r="H193" s="282">
        <f t="shared" si="25"/>
        <v>7.4217813725490194</v>
      </c>
      <c r="I193" s="282">
        <f t="shared" si="25"/>
        <v>7.4159431372549012</v>
      </c>
      <c r="J193" s="282">
        <f t="shared" si="25"/>
        <v>7.127775490196079</v>
      </c>
      <c r="K193" s="282">
        <f t="shared" si="25"/>
        <v>6.6268323529411761</v>
      </c>
      <c r="L193" s="282">
        <f t="shared" si="25"/>
        <v>6.5592382352941172</v>
      </c>
      <c r="M193" s="303">
        <f t="shared" si="25"/>
        <v>6.2796147058823539</v>
      </c>
      <c r="N193" s="286"/>
      <c r="O193" s="299" t="s">
        <v>98</v>
      </c>
      <c r="P193" s="282">
        <f t="shared" si="19"/>
        <v>7.1432039215686274</v>
      </c>
      <c r="Q193" s="282">
        <f t="shared" si="19"/>
        <v>7.4486774509803917</v>
      </c>
      <c r="R193" s="282">
        <f t="shared" si="19"/>
        <v>7.3427735294117644</v>
      </c>
      <c r="S193" s="303">
        <f t="shared" si="19"/>
        <v>6.474643137254902</v>
      </c>
      <c r="T193" s="279"/>
      <c r="U193" s="299" t="s">
        <v>98</v>
      </c>
      <c r="V193" s="282">
        <f t="shared" si="20"/>
        <v>7.3260460784313723</v>
      </c>
      <c r="W193" s="303">
        <f t="shared" si="20"/>
        <v>6.953639215686275</v>
      </c>
      <c r="X193" s="279"/>
      <c r="Y193" s="299" t="s">
        <v>98</v>
      </c>
      <c r="Z193" s="303">
        <f t="shared" si="21"/>
        <v>7.1441294117647054</v>
      </c>
      <c r="AA193" s="179"/>
    </row>
    <row r="194" spans="1:27" ht="13.5" thickBot="1">
      <c r="A194" s="302" t="s">
        <v>246</v>
      </c>
      <c r="B194" s="306">
        <f t="shared" ref="B194:M194" si="26">(B32/1000)/1.02</f>
        <v>7.2908784313725485</v>
      </c>
      <c r="C194" s="306">
        <f t="shared" si="26"/>
        <v>7.5923049019607838</v>
      </c>
      <c r="D194" s="306">
        <f t="shared" si="26"/>
        <v>7.7001029411764703</v>
      </c>
      <c r="E194" s="306">
        <f t="shared" si="26"/>
        <v>7.726003921568628</v>
      </c>
      <c r="F194" s="306">
        <f t="shared" si="26"/>
        <v>7.8138549019607835</v>
      </c>
      <c r="G194" s="306">
        <f t="shared" si="26"/>
        <v>7.7300470588235299</v>
      </c>
      <c r="H194" s="306">
        <f t="shared" si="26"/>
        <v>7.6562245098039217</v>
      </c>
      <c r="I194" s="306">
        <f t="shared" si="26"/>
        <v>7.7245245098039224</v>
      </c>
      <c r="J194" s="306">
        <f t="shared" si="26"/>
        <v>7.6098725490196069</v>
      </c>
      <c r="K194" s="306">
        <f t="shared" si="26"/>
        <v>7.4776627450980397</v>
      </c>
      <c r="L194" s="306">
        <f t="shared" si="26"/>
        <v>7.4673794117647061</v>
      </c>
      <c r="M194" s="307">
        <f t="shared" si="26"/>
        <v>7.3708421568627447</v>
      </c>
      <c r="N194" s="286"/>
      <c r="O194" s="302" t="s">
        <v>246</v>
      </c>
      <c r="P194" s="306">
        <f t="shared" si="19"/>
        <v>7.5387578431372546</v>
      </c>
      <c r="Q194" s="306">
        <f t="shared" si="19"/>
        <v>7.7558470588235293</v>
      </c>
      <c r="R194" s="306">
        <f t="shared" si="19"/>
        <v>7.6668872549019609</v>
      </c>
      <c r="S194" s="307">
        <f t="shared" si="19"/>
        <v>7.4362343137254898</v>
      </c>
      <c r="T194" s="279"/>
      <c r="U194" s="302" t="s">
        <v>246</v>
      </c>
      <c r="V194" s="306">
        <f t="shared" si="20"/>
        <v>7.6636549019607845</v>
      </c>
      <c r="W194" s="307">
        <f t="shared" si="20"/>
        <v>7.5539088235294116</v>
      </c>
      <c r="X194" s="279"/>
      <c r="Y194" s="302" t="s">
        <v>246</v>
      </c>
      <c r="Z194" s="307">
        <f t="shared" si="21"/>
        <v>7.6091539215686277</v>
      </c>
    </row>
    <row r="195" spans="1:27" ht="13.5" customHeight="1">
      <c r="A195" s="279"/>
      <c r="B195" s="279"/>
      <c r="C195" s="279"/>
      <c r="D195" s="279"/>
      <c r="E195" s="279"/>
      <c r="F195" s="279"/>
      <c r="G195" s="279"/>
      <c r="H195" s="279"/>
      <c r="I195" s="279"/>
      <c r="J195" s="279"/>
      <c r="K195" s="279"/>
      <c r="L195" s="279"/>
      <c r="M195" s="279"/>
      <c r="N195" s="286"/>
      <c r="O195" s="279"/>
      <c r="P195" s="281"/>
      <c r="Q195" s="282"/>
      <c r="R195" s="282"/>
      <c r="S195" s="282"/>
      <c r="T195" s="282"/>
      <c r="U195" s="282"/>
      <c r="V195" s="282"/>
      <c r="W195" s="282"/>
      <c r="X195" s="282"/>
      <c r="Y195" s="282"/>
      <c r="Z195" s="286"/>
    </row>
    <row r="196" spans="1:27" ht="13.5" customHeight="1" thickBot="1">
      <c r="A196" s="285">
        <v>2006</v>
      </c>
      <c r="B196" s="279"/>
      <c r="C196" s="279"/>
      <c r="D196" s="279"/>
      <c r="E196" s="279"/>
      <c r="F196" s="279"/>
      <c r="G196" s="279"/>
      <c r="H196" s="279"/>
      <c r="I196" s="279"/>
      <c r="J196" s="279"/>
      <c r="K196" s="279"/>
      <c r="L196" s="279"/>
      <c r="M196" s="284" t="s">
        <v>250</v>
      </c>
      <c r="N196" s="286"/>
      <c r="O196" s="285">
        <v>2006</v>
      </c>
      <c r="P196" s="287" t="s">
        <v>220</v>
      </c>
      <c r="Q196" s="287"/>
      <c r="R196" s="287"/>
      <c r="S196" s="287"/>
      <c r="T196" s="279"/>
      <c r="U196" s="285">
        <v>2006</v>
      </c>
      <c r="V196" s="287" t="s">
        <v>221</v>
      </c>
      <c r="W196" s="287"/>
      <c r="X196" s="279"/>
      <c r="Y196" s="285">
        <v>2006</v>
      </c>
      <c r="Z196" s="279"/>
    </row>
    <row r="197" spans="1:27" ht="12" customHeight="1" thickBot="1">
      <c r="A197" s="292"/>
      <c r="B197" s="293" t="s">
        <v>223</v>
      </c>
      <c r="C197" s="293" t="s">
        <v>224</v>
      </c>
      <c r="D197" s="293" t="s">
        <v>225</v>
      </c>
      <c r="E197" s="293" t="s">
        <v>226</v>
      </c>
      <c r="F197" s="293" t="s">
        <v>227</v>
      </c>
      <c r="G197" s="293" t="s">
        <v>228</v>
      </c>
      <c r="H197" s="293" t="s">
        <v>229</v>
      </c>
      <c r="I197" s="293" t="s">
        <v>230</v>
      </c>
      <c r="J197" s="293" t="s">
        <v>231</v>
      </c>
      <c r="K197" s="293" t="s">
        <v>232</v>
      </c>
      <c r="L197" s="293" t="s">
        <v>233</v>
      </c>
      <c r="M197" s="294" t="s">
        <v>234</v>
      </c>
      <c r="N197" s="286"/>
      <c r="O197" s="292"/>
      <c r="P197" s="293" t="s">
        <v>235</v>
      </c>
      <c r="Q197" s="293" t="s">
        <v>236</v>
      </c>
      <c r="R197" s="293" t="s">
        <v>237</v>
      </c>
      <c r="S197" s="294" t="s">
        <v>238</v>
      </c>
      <c r="T197" s="279"/>
      <c r="U197" s="292"/>
      <c r="V197" s="293" t="s">
        <v>239</v>
      </c>
      <c r="W197" s="294" t="s">
        <v>240</v>
      </c>
      <c r="X197" s="279"/>
      <c r="Y197" s="292"/>
      <c r="Z197" s="310" t="s">
        <v>241</v>
      </c>
    </row>
    <row r="198" spans="1:27" ht="12.75" customHeight="1" thickBot="1">
      <c r="A198" s="305" t="s">
        <v>242</v>
      </c>
      <c r="B198" s="297">
        <f t="shared" ref="B198:M198" si="27">(B36/1000)/1.02</f>
        <v>7.7014901960784314</v>
      </c>
      <c r="C198" s="297">
        <f t="shared" si="27"/>
        <v>8.0772352941176475</v>
      </c>
      <c r="D198" s="297">
        <f t="shared" si="27"/>
        <v>8.2086176470588228</v>
      </c>
      <c r="E198" s="297">
        <f t="shared" si="27"/>
        <v>8.2707784313725483</v>
      </c>
      <c r="F198" s="297">
        <f t="shared" si="27"/>
        <v>8.3419411764705877</v>
      </c>
      <c r="G198" s="297">
        <f t="shared" si="27"/>
        <v>8.4938431372549008</v>
      </c>
      <c r="H198" s="297">
        <f t="shared" si="27"/>
        <v>8.2186568627450995</v>
      </c>
      <c r="I198" s="297">
        <f t="shared" si="27"/>
        <v>8.1544460784313717</v>
      </c>
      <c r="J198" s="297">
        <f t="shared" si="27"/>
        <v>8.3224049019607822</v>
      </c>
      <c r="K198" s="297">
        <f t="shared" si="27"/>
        <v>8.0960960784313727</v>
      </c>
      <c r="L198" s="297">
        <f t="shared" si="27"/>
        <v>7.8823333333333334</v>
      </c>
      <c r="M198" s="298">
        <f t="shared" si="27"/>
        <v>7.9092029411764706</v>
      </c>
      <c r="N198" s="286"/>
      <c r="O198" s="302" t="s">
        <v>242</v>
      </c>
      <c r="P198" s="297">
        <f t="shared" ref="P198:S203" si="28">(P36/1000)/1.02</f>
        <v>8.0451960784313741</v>
      </c>
      <c r="Q198" s="297">
        <f t="shared" si="28"/>
        <v>8.3601960784313718</v>
      </c>
      <c r="R198" s="297">
        <f t="shared" si="28"/>
        <v>8.2281372549019611</v>
      </c>
      <c r="S198" s="298">
        <f t="shared" si="28"/>
        <v>7.9619607843137254</v>
      </c>
      <c r="T198" s="279"/>
      <c r="U198" s="302" t="s">
        <v>242</v>
      </c>
      <c r="V198" s="297">
        <f t="shared" ref="V198:W203" si="29">(V36/1000)/1.02</f>
        <v>8.2056862745098034</v>
      </c>
      <c r="W198" s="298">
        <f t="shared" si="29"/>
        <v>8.0950000000000006</v>
      </c>
      <c r="X198" s="279"/>
      <c r="Y198" s="302" t="s">
        <v>242</v>
      </c>
      <c r="Z198" s="298">
        <f t="shared" ref="Z198:Z203" si="30">(Z36/1000)/1.02</f>
        <v>8.1538588235294114</v>
      </c>
    </row>
    <row r="199" spans="1:27" ht="13.5" customHeight="1">
      <c r="A199" s="305" t="s">
        <v>243</v>
      </c>
      <c r="B199" s="282">
        <f t="shared" ref="B199:M199" si="31">(B37/1000)/1.02</f>
        <v>8.8632529411764711</v>
      </c>
      <c r="C199" s="282">
        <f t="shared" si="31"/>
        <v>9.1227509803921567</v>
      </c>
      <c r="D199" s="282">
        <f t="shared" si="31"/>
        <v>9.2885764705882341</v>
      </c>
      <c r="E199" s="282">
        <f t="shared" si="31"/>
        <v>9.3338401960784303</v>
      </c>
      <c r="F199" s="282">
        <f t="shared" si="31"/>
        <v>9.3554705882352938</v>
      </c>
      <c r="G199" s="282">
        <f t="shared" si="31"/>
        <v>9.4560107843137242</v>
      </c>
      <c r="H199" s="282">
        <f t="shared" si="31"/>
        <v>9.2511235294117657</v>
      </c>
      <c r="I199" s="282">
        <f t="shared" si="31"/>
        <v>9.1067490196078431</v>
      </c>
      <c r="J199" s="282">
        <f t="shared" si="31"/>
        <v>9.2608029411764701</v>
      </c>
      <c r="K199" s="282">
        <f t="shared" si="31"/>
        <v>9.0732852941176478</v>
      </c>
      <c r="L199" s="282">
        <f t="shared" si="31"/>
        <v>8.975811764705881</v>
      </c>
      <c r="M199" s="303">
        <f t="shared" si="31"/>
        <v>8.9084127450980404</v>
      </c>
      <c r="N199" s="286"/>
      <c r="O199" s="299" t="s">
        <v>243</v>
      </c>
      <c r="P199" s="282">
        <f t="shared" si="28"/>
        <v>9.135883333333334</v>
      </c>
      <c r="Q199" s="282">
        <f t="shared" si="28"/>
        <v>9.3762676470588247</v>
      </c>
      <c r="R199" s="282">
        <f t="shared" si="28"/>
        <v>9.1997500000000016</v>
      </c>
      <c r="S199" s="303">
        <f t="shared" si="28"/>
        <v>8.9855892156862733</v>
      </c>
      <c r="T199" s="279"/>
      <c r="U199" s="299" t="s">
        <v>243</v>
      </c>
      <c r="V199" s="282">
        <f t="shared" si="29"/>
        <v>9.26042156862745</v>
      </c>
      <c r="W199" s="303">
        <f t="shared" si="29"/>
        <v>9.0954460784313724</v>
      </c>
      <c r="X199" s="279"/>
      <c r="Y199" s="299" t="s">
        <v>243</v>
      </c>
      <c r="Z199" s="303">
        <f t="shared" si="30"/>
        <v>9.182716666666666</v>
      </c>
    </row>
    <row r="200" spans="1:27" ht="12.75" customHeight="1">
      <c r="A200" s="299" t="s">
        <v>244</v>
      </c>
      <c r="B200" s="282">
        <f t="shared" ref="B200:M200" si="32">(B38/1000)/1.02</f>
        <v>8.7016774509803909</v>
      </c>
      <c r="C200" s="282">
        <f t="shared" si="32"/>
        <v>8.9573666666666671</v>
      </c>
      <c r="D200" s="282">
        <f t="shared" si="32"/>
        <v>9.0764686274509785</v>
      </c>
      <c r="E200" s="282">
        <f t="shared" si="32"/>
        <v>9.19746274509804</v>
      </c>
      <c r="F200" s="282">
        <f t="shared" si="32"/>
        <v>9.3189313725490184</v>
      </c>
      <c r="G200" s="282">
        <f t="shared" si="32"/>
        <v>9.4013421568627464</v>
      </c>
      <c r="H200" s="282">
        <f t="shared" si="32"/>
        <v>9.2704990196078434</v>
      </c>
      <c r="I200" s="282">
        <f t="shared" si="32"/>
        <v>9.2428901960784309</v>
      </c>
      <c r="J200" s="282">
        <f t="shared" si="32"/>
        <v>9.3429078431372545</v>
      </c>
      <c r="K200" s="282">
        <f t="shared" si="32"/>
        <v>9.2044745098039211</v>
      </c>
      <c r="L200" s="282">
        <f t="shared" si="32"/>
        <v>8.9246313725490189</v>
      </c>
      <c r="M200" s="303">
        <f t="shared" si="32"/>
        <v>8.9118931372549017</v>
      </c>
      <c r="N200" s="315"/>
      <c r="O200" s="299" t="s">
        <v>244</v>
      </c>
      <c r="P200" s="282">
        <f t="shared" si="28"/>
        <v>8.9616411764705877</v>
      </c>
      <c r="Q200" s="282">
        <f t="shared" si="28"/>
        <v>9.3103431372549004</v>
      </c>
      <c r="R200" s="282">
        <f t="shared" si="28"/>
        <v>9.2893882352941173</v>
      </c>
      <c r="S200" s="303">
        <f t="shared" si="28"/>
        <v>9.0199588235294108</v>
      </c>
      <c r="T200" s="279"/>
      <c r="U200" s="299" t="s">
        <v>244</v>
      </c>
      <c r="V200" s="282">
        <f t="shared" si="29"/>
        <v>9.1845509803921566</v>
      </c>
      <c r="W200" s="303">
        <f t="shared" si="29"/>
        <v>9.1579852941176476</v>
      </c>
      <c r="X200" s="279"/>
      <c r="Y200" s="299" t="s">
        <v>244</v>
      </c>
      <c r="Z200" s="303">
        <f t="shared" si="30"/>
        <v>9.1715568627450974</v>
      </c>
    </row>
    <row r="201" spans="1:27" ht="11.25" customHeight="1">
      <c r="A201" s="299" t="s">
        <v>245</v>
      </c>
      <c r="B201" s="282">
        <f t="shared" ref="B201:M201" si="33">(B39/1000)/1.02</f>
        <v>7.2829117647058821</v>
      </c>
      <c r="C201" s="282">
        <f t="shared" si="33"/>
        <v>6.3725490196078427</v>
      </c>
      <c r="D201" s="282">
        <f t="shared" si="33"/>
        <v>7.6731872549019604</v>
      </c>
      <c r="E201" s="282">
        <f t="shared" si="33"/>
        <v>0</v>
      </c>
      <c r="F201" s="282">
        <f t="shared" si="33"/>
        <v>7.7891470588235299</v>
      </c>
      <c r="G201" s="282">
        <f t="shared" si="33"/>
        <v>0</v>
      </c>
      <c r="H201" s="282">
        <f t="shared" si="33"/>
        <v>7.3950147058823523</v>
      </c>
      <c r="I201" s="282">
        <f t="shared" si="33"/>
        <v>0</v>
      </c>
      <c r="J201" s="282">
        <f t="shared" si="33"/>
        <v>7.2098039215686276</v>
      </c>
      <c r="K201" s="282">
        <f t="shared" si="33"/>
        <v>8.0326862745098051</v>
      </c>
      <c r="L201" s="282">
        <f t="shared" si="33"/>
        <v>7.4310029411764704</v>
      </c>
      <c r="M201" s="303">
        <f t="shared" si="33"/>
        <v>7.2747784313725488</v>
      </c>
      <c r="N201" s="315"/>
      <c r="O201" s="299" t="s">
        <v>245</v>
      </c>
      <c r="P201" s="282">
        <f t="shared" si="28"/>
        <v>6.7042931372549015</v>
      </c>
      <c r="Q201" s="282">
        <f t="shared" si="28"/>
        <v>7.7891499999999994</v>
      </c>
      <c r="R201" s="282">
        <f t="shared" si="28"/>
        <v>7.3005450980392146</v>
      </c>
      <c r="S201" s="303">
        <f t="shared" si="28"/>
        <v>7.4371490196078422</v>
      </c>
      <c r="T201" s="279"/>
      <c r="U201" s="299" t="s">
        <v>245</v>
      </c>
      <c r="V201" s="282">
        <f t="shared" si="29"/>
        <v>6.9710245098039207</v>
      </c>
      <c r="W201" s="303">
        <f t="shared" si="29"/>
        <v>7.4060264705882348</v>
      </c>
      <c r="X201" s="279"/>
      <c r="Y201" s="299" t="s">
        <v>245</v>
      </c>
      <c r="Z201" s="303">
        <f t="shared" si="30"/>
        <v>7.2210166666666664</v>
      </c>
    </row>
    <row r="202" spans="1:27" ht="10.5" customHeight="1">
      <c r="A202" s="299" t="s">
        <v>98</v>
      </c>
      <c r="B202" s="282">
        <f t="shared" ref="B202:M202" si="34">(B40/1000)/1.02</f>
        <v>6.6249460784313721</v>
      </c>
      <c r="C202" s="282">
        <f t="shared" si="34"/>
        <v>6.8809509803921562</v>
      </c>
      <c r="D202" s="282">
        <f t="shared" si="34"/>
        <v>7.1858039215686276</v>
      </c>
      <c r="E202" s="282">
        <f t="shared" si="34"/>
        <v>7.1838019607843133</v>
      </c>
      <c r="F202" s="282">
        <f t="shared" si="34"/>
        <v>7.2603823529411766</v>
      </c>
      <c r="G202" s="282">
        <f t="shared" si="34"/>
        <v>7.4546519607843136</v>
      </c>
      <c r="H202" s="282">
        <f t="shared" si="34"/>
        <v>7.1973872549019609</v>
      </c>
      <c r="I202" s="282">
        <f t="shared" si="34"/>
        <v>7.0018431372549026</v>
      </c>
      <c r="J202" s="282">
        <f t="shared" si="34"/>
        <v>7.148703921568627</v>
      </c>
      <c r="K202" s="282">
        <f t="shared" si="34"/>
        <v>7.0485323529411756</v>
      </c>
      <c r="L202" s="282">
        <f t="shared" si="34"/>
        <v>6.8131823529411761</v>
      </c>
      <c r="M202" s="303">
        <f t="shared" si="34"/>
        <v>6.6564019607843132</v>
      </c>
      <c r="N202" s="315"/>
      <c r="O202" s="299" t="s">
        <v>98</v>
      </c>
      <c r="P202" s="282">
        <f t="shared" si="28"/>
        <v>6.9485568627450975</v>
      </c>
      <c r="Q202" s="282">
        <f t="shared" si="28"/>
        <v>7.2868666666666666</v>
      </c>
      <c r="R202" s="282">
        <f t="shared" si="28"/>
        <v>7.1123627450980385</v>
      </c>
      <c r="S202" s="303">
        <f t="shared" si="28"/>
        <v>6.8568529411764709</v>
      </c>
      <c r="T202" s="279"/>
      <c r="U202" s="299" t="s">
        <v>98</v>
      </c>
      <c r="V202" s="282">
        <f t="shared" si="29"/>
        <v>7.1153627450980395</v>
      </c>
      <c r="W202" s="303">
        <f t="shared" si="29"/>
        <v>6.9821901960784309</v>
      </c>
      <c r="X202" s="279"/>
      <c r="Y202" s="299" t="s">
        <v>98</v>
      </c>
      <c r="Z202" s="303">
        <f t="shared" si="30"/>
        <v>7.0545421568627447</v>
      </c>
    </row>
    <row r="203" spans="1:27" ht="14.25" thickBot="1">
      <c r="A203" s="302" t="s">
        <v>246</v>
      </c>
      <c r="B203" s="306">
        <f t="shared" ref="B203:M203" si="35">(B41/1000)/1.02</f>
        <v>7.5596872549019611</v>
      </c>
      <c r="C203" s="306">
        <f t="shared" si="35"/>
        <v>7.7057607843137248</v>
      </c>
      <c r="D203" s="306">
        <f t="shared" si="35"/>
        <v>7.7938862745098039</v>
      </c>
      <c r="E203" s="306">
        <f t="shared" si="35"/>
        <v>7.8368156862745089</v>
      </c>
      <c r="F203" s="306">
        <f t="shared" si="35"/>
        <v>7.8606470588235284</v>
      </c>
      <c r="G203" s="306">
        <f t="shared" si="35"/>
        <v>7.992210784313726</v>
      </c>
      <c r="H203" s="306">
        <f t="shared" si="35"/>
        <v>7.8996264705882338</v>
      </c>
      <c r="I203" s="306">
        <f t="shared" si="35"/>
        <v>7.7874558823529405</v>
      </c>
      <c r="J203" s="306">
        <f t="shared" si="35"/>
        <v>7.879873529411765</v>
      </c>
      <c r="K203" s="306">
        <f t="shared" si="35"/>
        <v>7.8084147058823525</v>
      </c>
      <c r="L203" s="306">
        <f t="shared" si="35"/>
        <v>7.5945509803921567</v>
      </c>
      <c r="M203" s="307">
        <f t="shared" si="35"/>
        <v>7.63088431372549</v>
      </c>
      <c r="N203" s="315"/>
      <c r="O203" s="302" t="s">
        <v>246</v>
      </c>
      <c r="P203" s="306">
        <f t="shared" si="28"/>
        <v>7.7120196078431373</v>
      </c>
      <c r="Q203" s="306">
        <f t="shared" si="28"/>
        <v>7.887177450980392</v>
      </c>
      <c r="R203" s="306">
        <f t="shared" si="28"/>
        <v>7.8512911764705882</v>
      </c>
      <c r="S203" s="307">
        <f t="shared" si="28"/>
        <v>7.681692156862745</v>
      </c>
      <c r="T203" s="279"/>
      <c r="U203" s="302" t="s">
        <v>246</v>
      </c>
      <c r="V203" s="306">
        <f t="shared" si="29"/>
        <v>7.8028460784313731</v>
      </c>
      <c r="W203" s="307">
        <f t="shared" si="29"/>
        <v>7.7634950980392157</v>
      </c>
      <c r="X203" s="279"/>
      <c r="Y203" s="302" t="s">
        <v>246</v>
      </c>
      <c r="Z203" s="307">
        <f t="shared" si="30"/>
        <v>7.7837519607843131</v>
      </c>
    </row>
    <row r="204" spans="1:27" ht="13.5">
      <c r="A204" s="279"/>
      <c r="B204" s="279"/>
      <c r="C204" s="279"/>
      <c r="D204" s="279"/>
      <c r="E204" s="279"/>
      <c r="F204" s="279"/>
      <c r="G204" s="279"/>
      <c r="H204" s="279"/>
      <c r="I204" s="279"/>
      <c r="J204" s="279"/>
      <c r="K204" s="279"/>
      <c r="L204" s="279"/>
      <c r="M204" s="279"/>
      <c r="N204" s="315"/>
      <c r="O204" s="316"/>
      <c r="P204" s="281"/>
      <c r="Q204" s="282"/>
      <c r="R204" s="282"/>
      <c r="S204" s="282"/>
      <c r="T204" s="282"/>
      <c r="U204" s="282"/>
      <c r="V204" s="282"/>
      <c r="W204" s="282"/>
      <c r="X204" s="282"/>
      <c r="Y204" s="282"/>
      <c r="Z204" s="286"/>
    </row>
    <row r="205" spans="1:27" ht="16.5" thickBot="1">
      <c r="A205" s="285">
        <v>2007</v>
      </c>
      <c r="B205" s="279"/>
      <c r="C205" s="279"/>
      <c r="D205" s="279"/>
      <c r="E205" s="279"/>
      <c r="F205" s="279"/>
      <c r="G205" s="279"/>
      <c r="H205" s="279"/>
      <c r="I205" s="279"/>
      <c r="J205" s="279"/>
      <c r="K205" s="279"/>
      <c r="L205" s="279"/>
      <c r="M205" s="284" t="s">
        <v>250</v>
      </c>
      <c r="N205" s="315"/>
      <c r="O205" s="285">
        <v>2007</v>
      </c>
      <c r="P205" s="287" t="s">
        <v>220</v>
      </c>
      <c r="Q205" s="287"/>
      <c r="R205" s="287"/>
      <c r="S205" s="287"/>
      <c r="T205" s="279"/>
      <c r="U205" s="285">
        <v>2007</v>
      </c>
      <c r="V205" s="287" t="s">
        <v>221</v>
      </c>
      <c r="W205" s="287"/>
      <c r="X205" s="279"/>
      <c r="Y205" s="285">
        <v>2007</v>
      </c>
      <c r="Z205" s="279"/>
    </row>
    <row r="206" spans="1:27" ht="14.25" thickBot="1">
      <c r="A206" s="292"/>
      <c r="B206" s="293" t="s">
        <v>223</v>
      </c>
      <c r="C206" s="293" t="s">
        <v>224</v>
      </c>
      <c r="D206" s="293" t="s">
        <v>225</v>
      </c>
      <c r="E206" s="293" t="s">
        <v>226</v>
      </c>
      <c r="F206" s="293" t="s">
        <v>227</v>
      </c>
      <c r="G206" s="293" t="s">
        <v>228</v>
      </c>
      <c r="H206" s="293" t="s">
        <v>229</v>
      </c>
      <c r="I206" s="293" t="s">
        <v>230</v>
      </c>
      <c r="J206" s="293" t="s">
        <v>231</v>
      </c>
      <c r="K206" s="293" t="s">
        <v>232</v>
      </c>
      <c r="L206" s="293" t="s">
        <v>233</v>
      </c>
      <c r="M206" s="294" t="s">
        <v>234</v>
      </c>
      <c r="N206" s="279"/>
      <c r="O206" s="292"/>
      <c r="P206" s="293" t="s">
        <v>235</v>
      </c>
      <c r="Q206" s="293" t="s">
        <v>236</v>
      </c>
      <c r="R206" s="293" t="s">
        <v>237</v>
      </c>
      <c r="S206" s="294" t="s">
        <v>238</v>
      </c>
      <c r="T206" s="279"/>
      <c r="U206" s="292"/>
      <c r="V206" s="293" t="s">
        <v>239</v>
      </c>
      <c r="W206" s="294" t="s">
        <v>240</v>
      </c>
      <c r="X206" s="279"/>
      <c r="Y206" s="292"/>
      <c r="Z206" s="295" t="s">
        <v>241</v>
      </c>
    </row>
    <row r="207" spans="1:27" ht="13.5" thickBot="1">
      <c r="A207" s="305" t="s">
        <v>242</v>
      </c>
      <c r="B207" s="297">
        <f t="shared" ref="B207:M207" si="36">(B45/1000)/1.02</f>
        <v>8.1373411764705885</v>
      </c>
      <c r="C207" s="297">
        <f t="shared" si="36"/>
        <v>8.2883039215686267</v>
      </c>
      <c r="D207" s="297">
        <f t="shared" si="36"/>
        <v>8.2255392156862737</v>
      </c>
      <c r="E207" s="297">
        <f t="shared" si="36"/>
        <v>8.1022411764705886</v>
      </c>
      <c r="F207" s="297">
        <f t="shared" si="36"/>
        <v>7.823078431372549</v>
      </c>
      <c r="G207" s="297">
        <f t="shared" si="36"/>
        <v>7.7247352941176466</v>
      </c>
      <c r="H207" s="297">
        <f t="shared" si="36"/>
        <v>7.6790784313725489</v>
      </c>
      <c r="I207" s="297">
        <f t="shared" si="36"/>
        <v>7.9253431372549015</v>
      </c>
      <c r="J207" s="297">
        <f t="shared" si="36"/>
        <v>8.0726862745098042</v>
      </c>
      <c r="K207" s="297">
        <f t="shared" si="36"/>
        <v>7.7459117647058822</v>
      </c>
      <c r="L207" s="297">
        <f t="shared" si="36"/>
        <v>7.4972352941176474</v>
      </c>
      <c r="M207" s="298">
        <f t="shared" si="36"/>
        <v>7.5499637254901959</v>
      </c>
      <c r="N207" s="279"/>
      <c r="O207" s="302" t="s">
        <v>242</v>
      </c>
      <c r="P207" s="297">
        <f t="shared" ref="P207:S212" si="37">(P45/1000)/1.02</f>
        <v>8.2173431372549022</v>
      </c>
      <c r="Q207" s="297">
        <f t="shared" si="37"/>
        <v>7.8720686274509806</v>
      </c>
      <c r="R207" s="297">
        <f t="shared" si="37"/>
        <v>7.905343137254901</v>
      </c>
      <c r="S207" s="298">
        <f t="shared" si="37"/>
        <v>7.6096911764705881</v>
      </c>
      <c r="T207" s="279"/>
      <c r="U207" s="302" t="s">
        <v>242</v>
      </c>
      <c r="V207" s="297">
        <f t="shared" ref="V207:W212" si="38">(V45/1000)/1.02</f>
        <v>8.0426764705882352</v>
      </c>
      <c r="W207" s="298">
        <f t="shared" si="38"/>
        <v>7.7549147058823529</v>
      </c>
      <c r="X207" s="279"/>
      <c r="Y207" s="302" t="s">
        <v>242</v>
      </c>
      <c r="Z207" s="298">
        <f t="shared" ref="Z207:Z212" si="39">(Z45/1000)/1.02</f>
        <v>7.8938803921568619</v>
      </c>
    </row>
    <row r="208" spans="1:27">
      <c r="A208" s="305" t="s">
        <v>243</v>
      </c>
      <c r="B208" s="282">
        <f t="shared" ref="B208:M208" si="40">(B46/1000)/1.02</f>
        <v>9.1444313725490201</v>
      </c>
      <c r="C208" s="282">
        <f t="shared" si="40"/>
        <v>9.1494529411764685</v>
      </c>
      <c r="D208" s="282">
        <f t="shared" si="40"/>
        <v>9.0296225490196083</v>
      </c>
      <c r="E208" s="282">
        <f t="shared" si="40"/>
        <v>8.9527392156862735</v>
      </c>
      <c r="F208" s="282">
        <f t="shared" si="40"/>
        <v>8.6643617647058804</v>
      </c>
      <c r="G208" s="282">
        <f t="shared" si="40"/>
        <v>8.4870754901960765</v>
      </c>
      <c r="H208" s="282">
        <f t="shared" si="40"/>
        <v>8.3744009803921564</v>
      </c>
      <c r="I208" s="282">
        <f t="shared" si="40"/>
        <v>8.6988029411764725</v>
      </c>
      <c r="J208" s="282">
        <f t="shared" si="40"/>
        <v>8.7344754901960791</v>
      </c>
      <c r="K208" s="282">
        <f t="shared" si="40"/>
        <v>8.4917999999999996</v>
      </c>
      <c r="L208" s="282">
        <f t="shared" si="40"/>
        <v>8.326375490196078</v>
      </c>
      <c r="M208" s="303">
        <f t="shared" si="40"/>
        <v>8.3652411764705885</v>
      </c>
      <c r="N208" s="279"/>
      <c r="O208" s="299" t="s">
        <v>243</v>
      </c>
      <c r="P208" s="282">
        <f t="shared" si="37"/>
        <v>9.1065754901960787</v>
      </c>
      <c r="Q208" s="282">
        <f t="shared" si="37"/>
        <v>8.6963303921568613</v>
      </c>
      <c r="R208" s="282">
        <f t="shared" si="37"/>
        <v>8.6213470588235293</v>
      </c>
      <c r="S208" s="303">
        <f t="shared" si="37"/>
        <v>8.3996637254901945</v>
      </c>
      <c r="T208" s="279"/>
      <c r="U208" s="299" t="s">
        <v>243</v>
      </c>
      <c r="V208" s="282">
        <f t="shared" si="38"/>
        <v>8.9084441176470577</v>
      </c>
      <c r="W208" s="303">
        <f t="shared" si="38"/>
        <v>8.510273529411764</v>
      </c>
      <c r="X208" s="279"/>
      <c r="Y208" s="299" t="s">
        <v>243</v>
      </c>
      <c r="Z208" s="303">
        <f t="shared" si="39"/>
        <v>8.7074843137254909</v>
      </c>
    </row>
    <row r="209" spans="1:26">
      <c r="A209" s="299" t="s">
        <v>244</v>
      </c>
      <c r="B209" s="282">
        <f t="shared" ref="B209:M209" si="41">(B47/1000)/1.02</f>
        <v>9.1556549019607836</v>
      </c>
      <c r="C209" s="282">
        <f t="shared" si="41"/>
        <v>9.1991549019607852</v>
      </c>
      <c r="D209" s="282">
        <f t="shared" si="41"/>
        <v>8.9179843137254888</v>
      </c>
      <c r="E209" s="282">
        <f t="shared" si="41"/>
        <v>8.9250745098039204</v>
      </c>
      <c r="F209" s="282">
        <f t="shared" si="41"/>
        <v>8.5559274509803913</v>
      </c>
      <c r="G209" s="282">
        <f t="shared" si="41"/>
        <v>8.519096078431371</v>
      </c>
      <c r="H209" s="282">
        <f t="shared" si="41"/>
        <v>8.5406833333333321</v>
      </c>
      <c r="I209" s="282">
        <f t="shared" si="41"/>
        <v>8.7101892156862739</v>
      </c>
      <c r="J209" s="282">
        <f t="shared" si="41"/>
        <v>8.8196990196078424</v>
      </c>
      <c r="K209" s="282">
        <f t="shared" si="41"/>
        <v>8.4837754901960771</v>
      </c>
      <c r="L209" s="282">
        <f t="shared" si="41"/>
        <v>8.1424372549019619</v>
      </c>
      <c r="M209" s="303">
        <f t="shared" si="41"/>
        <v>8.2343137254901944</v>
      </c>
      <c r="N209" s="279"/>
      <c r="O209" s="299" t="s">
        <v>244</v>
      </c>
      <c r="P209" s="282">
        <f t="shared" si="37"/>
        <v>9.0736980392156852</v>
      </c>
      <c r="Q209" s="282">
        <f t="shared" si="37"/>
        <v>8.6545715686274516</v>
      </c>
      <c r="R209" s="282">
        <f t="shared" si="37"/>
        <v>8.6995411764705874</v>
      </c>
      <c r="S209" s="303">
        <f t="shared" si="37"/>
        <v>8.3020715686274489</v>
      </c>
      <c r="T209" s="279"/>
      <c r="U209" s="299" t="s">
        <v>244</v>
      </c>
      <c r="V209" s="282">
        <f t="shared" si="38"/>
        <v>8.8506715686274511</v>
      </c>
      <c r="W209" s="303">
        <f t="shared" si="38"/>
        <v>8.535207843137254</v>
      </c>
      <c r="X209" s="279"/>
      <c r="Y209" s="299" t="s">
        <v>244</v>
      </c>
      <c r="Z209" s="303">
        <f t="shared" si="39"/>
        <v>8.6916598039215689</v>
      </c>
    </row>
    <row r="210" spans="1:26">
      <c r="A210" s="299" t="s">
        <v>245</v>
      </c>
      <c r="B210" s="282">
        <f t="shared" ref="B210:M210" si="42">(B48/1000)/1.02</f>
        <v>0</v>
      </c>
      <c r="C210" s="282">
        <f t="shared" si="42"/>
        <v>0</v>
      </c>
      <c r="D210" s="282">
        <f t="shared" si="42"/>
        <v>7.7695117647058822</v>
      </c>
      <c r="E210" s="282">
        <f t="shared" si="42"/>
        <v>8.7255882352941168</v>
      </c>
      <c r="F210" s="282">
        <f t="shared" si="42"/>
        <v>7.5831235294117647</v>
      </c>
      <c r="G210" s="282">
        <f t="shared" si="42"/>
        <v>6.6365490196078429</v>
      </c>
      <c r="H210" s="282">
        <f t="shared" si="42"/>
        <v>0</v>
      </c>
      <c r="I210" s="282">
        <f t="shared" si="42"/>
        <v>7.1715686274509807</v>
      </c>
      <c r="J210" s="282">
        <f t="shared" si="42"/>
        <v>7.9031568627450985</v>
      </c>
      <c r="K210" s="282">
        <f t="shared" si="42"/>
        <v>7.4460784313725483</v>
      </c>
      <c r="L210" s="282">
        <f t="shared" si="42"/>
        <v>8.1683421568627441</v>
      </c>
      <c r="M210" s="303">
        <f t="shared" si="42"/>
        <v>6.3627450980392162</v>
      </c>
      <c r="N210" s="279"/>
      <c r="O210" s="299" t="s">
        <v>245</v>
      </c>
      <c r="P210" s="282">
        <f t="shared" si="37"/>
        <v>7.7695117647058822</v>
      </c>
      <c r="Q210" s="282">
        <f t="shared" si="37"/>
        <v>7.3865137254901949</v>
      </c>
      <c r="R210" s="282">
        <f t="shared" si="37"/>
        <v>7.4058852941176472</v>
      </c>
      <c r="S210" s="303">
        <f t="shared" si="37"/>
        <v>7.219414705882353</v>
      </c>
      <c r="T210" s="279"/>
      <c r="U210" s="299" t="s">
        <v>245</v>
      </c>
      <c r="V210" s="282">
        <f t="shared" si="38"/>
        <v>7.4187343137254906</v>
      </c>
      <c r="W210" s="303">
        <f t="shared" si="38"/>
        <v>7.2820166666666664</v>
      </c>
      <c r="X210" s="279"/>
      <c r="Y210" s="299" t="s">
        <v>245</v>
      </c>
      <c r="Z210" s="303">
        <f t="shared" si="39"/>
        <v>7.3973127450980387</v>
      </c>
    </row>
    <row r="211" spans="1:26">
      <c r="A211" s="299" t="s">
        <v>98</v>
      </c>
      <c r="B211" s="282">
        <f t="shared" ref="B211:M211" si="43">(B49/1000)/1.02</f>
        <v>6.8734794117647047</v>
      </c>
      <c r="C211" s="282">
        <f t="shared" si="43"/>
        <v>7.1400980392156859</v>
      </c>
      <c r="D211" s="282">
        <f t="shared" si="43"/>
        <v>7.2062117647058823</v>
      </c>
      <c r="E211" s="282">
        <f t="shared" si="43"/>
        <v>7.141283333333333</v>
      </c>
      <c r="F211" s="282">
        <f t="shared" si="43"/>
        <v>6.9524372549019606</v>
      </c>
      <c r="G211" s="282">
        <f t="shared" si="43"/>
        <v>6.9182009803921565</v>
      </c>
      <c r="H211" s="282">
        <f t="shared" si="43"/>
        <v>6.9095705882352938</v>
      </c>
      <c r="I211" s="282">
        <f t="shared" si="43"/>
        <v>7.0804519607843135</v>
      </c>
      <c r="J211" s="282">
        <f t="shared" si="43"/>
        <v>7.3273823529411768</v>
      </c>
      <c r="K211" s="282">
        <f t="shared" si="43"/>
        <v>7.0329401960784317</v>
      </c>
      <c r="L211" s="282">
        <f t="shared" si="43"/>
        <v>6.568514705882353</v>
      </c>
      <c r="M211" s="303">
        <f t="shared" si="43"/>
        <v>6.4174598039215685</v>
      </c>
      <c r="N211" s="279"/>
      <c r="O211" s="299" t="s">
        <v>98</v>
      </c>
      <c r="P211" s="282">
        <f t="shared" si="37"/>
        <v>7.0719539215686273</v>
      </c>
      <c r="Q211" s="282">
        <f t="shared" si="37"/>
        <v>6.9929372549019604</v>
      </c>
      <c r="R211" s="282">
        <f t="shared" si="37"/>
        <v>7.1132039215686271</v>
      </c>
      <c r="S211" s="303">
        <f t="shared" si="37"/>
        <v>6.7273019607843141</v>
      </c>
      <c r="T211" s="279"/>
      <c r="U211" s="299" t="s">
        <v>98</v>
      </c>
      <c r="V211" s="282">
        <f t="shared" si="38"/>
        <v>7.0293000000000001</v>
      </c>
      <c r="W211" s="303">
        <f t="shared" si="38"/>
        <v>6.9144666666666668</v>
      </c>
      <c r="X211" s="279"/>
      <c r="Y211" s="299" t="s">
        <v>98</v>
      </c>
      <c r="Z211" s="303">
        <f t="shared" si="39"/>
        <v>6.9677343137254901</v>
      </c>
    </row>
    <row r="212" spans="1:26" ht="13.5" thickBot="1">
      <c r="A212" s="302" t="s">
        <v>246</v>
      </c>
      <c r="B212" s="306">
        <f t="shared" ref="B212:M212" si="44">(B50/1000)/1.02</f>
        <v>7.7219872549019604</v>
      </c>
      <c r="C212" s="306">
        <f t="shared" si="44"/>
        <v>7.8014392156862735</v>
      </c>
      <c r="D212" s="306">
        <f t="shared" si="44"/>
        <v>7.7725999999999997</v>
      </c>
      <c r="E212" s="306">
        <f t="shared" si="44"/>
        <v>7.6552029411764702</v>
      </c>
      <c r="F212" s="306">
        <f t="shared" si="44"/>
        <v>7.5254499999999993</v>
      </c>
      <c r="G212" s="306">
        <f t="shared" si="44"/>
        <v>7.4891715686274507</v>
      </c>
      <c r="H212" s="306">
        <f t="shared" si="44"/>
        <v>7.4921539215686277</v>
      </c>
      <c r="I212" s="306">
        <f t="shared" si="44"/>
        <v>7.6553264705882347</v>
      </c>
      <c r="J212" s="306">
        <f t="shared" si="44"/>
        <v>7.7673431372549011</v>
      </c>
      <c r="K212" s="306">
        <f t="shared" si="44"/>
        <v>7.5601529411764696</v>
      </c>
      <c r="L212" s="306">
        <f t="shared" si="44"/>
        <v>7.4538480392156865</v>
      </c>
      <c r="M212" s="307">
        <f t="shared" si="44"/>
        <v>7.4491999999999994</v>
      </c>
      <c r="N212" s="279"/>
      <c r="O212" s="302" t="s">
        <v>246</v>
      </c>
      <c r="P212" s="306">
        <f t="shared" si="37"/>
        <v>7.7654901960784315</v>
      </c>
      <c r="Q212" s="306">
        <f t="shared" si="37"/>
        <v>7.550416666666667</v>
      </c>
      <c r="R212" s="306">
        <f t="shared" si="37"/>
        <v>7.6437117647058823</v>
      </c>
      <c r="S212" s="307">
        <f t="shared" si="37"/>
        <v>7.4956686274509803</v>
      </c>
      <c r="T212" s="279"/>
      <c r="U212" s="302" t="s">
        <v>246</v>
      </c>
      <c r="V212" s="306">
        <f t="shared" si="38"/>
        <v>7.6587078431372548</v>
      </c>
      <c r="W212" s="307">
        <f t="shared" si="38"/>
        <v>7.5666245098039218</v>
      </c>
      <c r="X212" s="279"/>
      <c r="Y212" s="302" t="s">
        <v>246</v>
      </c>
      <c r="Z212" s="307">
        <f t="shared" si="39"/>
        <v>7.6116274509803912</v>
      </c>
    </row>
    <row r="213" spans="1:26">
      <c r="E213" s="196"/>
      <c r="F213" s="317"/>
      <c r="M213" s="317"/>
      <c r="O213" s="318"/>
      <c r="P213" s="319"/>
      <c r="Q213" s="309"/>
      <c r="R213" s="309"/>
      <c r="S213" s="309"/>
      <c r="T213" s="309"/>
      <c r="U213" s="309"/>
      <c r="V213" s="309"/>
      <c r="W213" s="309"/>
      <c r="X213" s="309"/>
      <c r="Y213" s="309"/>
      <c r="Z213" s="309"/>
    </row>
    <row r="214" spans="1:26" ht="16.5" thickBot="1">
      <c r="A214" s="285">
        <v>2008</v>
      </c>
      <c r="B214" s="279"/>
      <c r="C214" s="279"/>
      <c r="D214" s="279"/>
      <c r="E214" s="279"/>
      <c r="F214" s="279"/>
      <c r="G214" s="279"/>
      <c r="H214" s="279"/>
      <c r="I214" s="279"/>
      <c r="J214" s="279"/>
      <c r="K214" s="279"/>
      <c r="L214" s="279"/>
      <c r="M214" s="284" t="s">
        <v>250</v>
      </c>
      <c r="O214" s="285">
        <v>2008</v>
      </c>
      <c r="P214" s="287" t="s">
        <v>220</v>
      </c>
      <c r="Q214" s="287"/>
      <c r="R214" s="287"/>
      <c r="S214" s="287"/>
      <c r="T214" s="279"/>
      <c r="U214" s="285">
        <v>2008</v>
      </c>
      <c r="V214" s="287" t="s">
        <v>221</v>
      </c>
      <c r="W214" s="287"/>
      <c r="X214" s="279"/>
      <c r="Y214" s="285">
        <v>2008</v>
      </c>
      <c r="Z214" s="279"/>
    </row>
    <row r="215" spans="1:26" ht="14.25" thickBot="1">
      <c r="A215" s="292"/>
      <c r="B215" s="293" t="s">
        <v>223</v>
      </c>
      <c r="C215" s="293" t="s">
        <v>224</v>
      </c>
      <c r="D215" s="293" t="s">
        <v>225</v>
      </c>
      <c r="E215" s="293" t="s">
        <v>226</v>
      </c>
      <c r="F215" s="293" t="s">
        <v>227</v>
      </c>
      <c r="G215" s="293" t="s">
        <v>228</v>
      </c>
      <c r="H215" s="293" t="s">
        <v>229</v>
      </c>
      <c r="I215" s="293" t="s">
        <v>230</v>
      </c>
      <c r="J215" s="293" t="s">
        <v>231</v>
      </c>
      <c r="K215" s="293" t="s">
        <v>232</v>
      </c>
      <c r="L215" s="293" t="s">
        <v>233</v>
      </c>
      <c r="M215" s="294" t="s">
        <v>234</v>
      </c>
      <c r="O215" s="292"/>
      <c r="P215" s="293" t="s">
        <v>235</v>
      </c>
      <c r="Q215" s="293" t="s">
        <v>236</v>
      </c>
      <c r="R215" s="293" t="s">
        <v>237</v>
      </c>
      <c r="S215" s="294" t="s">
        <v>238</v>
      </c>
      <c r="T215" s="279"/>
      <c r="U215" s="292"/>
      <c r="V215" s="293" t="s">
        <v>239</v>
      </c>
      <c r="W215" s="294" t="s">
        <v>240</v>
      </c>
      <c r="X215" s="279"/>
      <c r="Y215" s="292"/>
      <c r="Z215" s="295" t="s">
        <v>241</v>
      </c>
    </row>
    <row r="216" spans="1:26" ht="13.5" thickBot="1">
      <c r="A216" s="305" t="s">
        <v>242</v>
      </c>
      <c r="B216" s="297">
        <f t="shared" ref="B216:M216" si="45">(B54/1000)/1.02</f>
        <v>7.9709607843137258</v>
      </c>
      <c r="C216" s="297">
        <f t="shared" si="45"/>
        <v>8.0775294117647061</v>
      </c>
      <c r="D216" s="297">
        <f t="shared" si="45"/>
        <v>8.0612352941176475</v>
      </c>
      <c r="E216" s="297">
        <f t="shared" si="45"/>
        <v>8.0661568627450979</v>
      </c>
      <c r="F216" s="297">
        <f t="shared" si="45"/>
        <v>8.0794411764705885</v>
      </c>
      <c r="G216" s="297">
        <f t="shared" si="45"/>
        <v>8.2769215686274489</v>
      </c>
      <c r="H216" s="297">
        <f t="shared" si="45"/>
        <v>7.8959656862745105</v>
      </c>
      <c r="I216" s="297">
        <f t="shared" si="45"/>
        <v>7.943559803921568</v>
      </c>
      <c r="J216" s="297">
        <f t="shared" si="45"/>
        <v>8.1213725490196076</v>
      </c>
      <c r="K216" s="297">
        <f t="shared" si="45"/>
        <v>8.0958823529411763</v>
      </c>
      <c r="L216" s="297">
        <f t="shared" si="45"/>
        <v>8.0029411764705891</v>
      </c>
      <c r="M216" s="297">
        <f t="shared" si="45"/>
        <v>8.2403333333333322</v>
      </c>
      <c r="O216" s="302" t="s">
        <v>242</v>
      </c>
      <c r="P216" s="297">
        <f t="shared" ref="P216:S221" si="46">(P54/1000)/1.02</f>
        <v>8.035382352941177</v>
      </c>
      <c r="Q216" s="297">
        <f t="shared" si="46"/>
        <v>8.1366470588235291</v>
      </c>
      <c r="R216" s="297">
        <f t="shared" si="46"/>
        <v>7.9881372549019609</v>
      </c>
      <c r="S216" s="298">
        <f t="shared" si="46"/>
        <v>8.1069607843137259</v>
      </c>
      <c r="T216" s="279"/>
      <c r="U216" s="302" t="s">
        <v>242</v>
      </c>
      <c r="V216" s="297">
        <f t="shared" ref="V216:W221" si="47">(V54/1000)/1.02</f>
        <v>8.0882843137254898</v>
      </c>
      <c r="W216" s="298">
        <f t="shared" si="47"/>
        <v>8.0514705882352935</v>
      </c>
      <c r="X216" s="279"/>
      <c r="Y216" s="302" t="s">
        <v>242</v>
      </c>
      <c r="Z216" s="298">
        <f t="shared" ref="Z216:Z221" si="48">(Z54/1000)/1.02</f>
        <v>8.070333333333334</v>
      </c>
    </row>
    <row r="217" spans="1:26">
      <c r="A217" s="305" t="s">
        <v>243</v>
      </c>
      <c r="B217" s="282">
        <f t="shared" ref="B217:M217" si="49">(B55/1000)/1.02</f>
        <v>8.8219941176470584</v>
      </c>
      <c r="C217" s="282">
        <f t="shared" si="49"/>
        <v>8.7497774509803925</v>
      </c>
      <c r="D217" s="282">
        <f t="shared" si="49"/>
        <v>8.6568049019607862</v>
      </c>
      <c r="E217" s="282">
        <f t="shared" si="49"/>
        <v>8.7103470588235297</v>
      </c>
      <c r="F217" s="282">
        <f t="shared" si="49"/>
        <v>8.6891049019607856</v>
      </c>
      <c r="G217" s="282">
        <f t="shared" si="49"/>
        <v>8.8501519607843147</v>
      </c>
      <c r="H217" s="282">
        <f t="shared" si="49"/>
        <v>8.5875137254901954</v>
      </c>
      <c r="I217" s="282">
        <f t="shared" si="49"/>
        <v>8.6981264705882353</v>
      </c>
      <c r="J217" s="282">
        <f t="shared" si="49"/>
        <v>8.8509745098039225</v>
      </c>
      <c r="K217" s="282">
        <f t="shared" si="49"/>
        <v>8.9120362745098038</v>
      </c>
      <c r="L217" s="282">
        <f t="shared" si="49"/>
        <v>8.9125127450980397</v>
      </c>
      <c r="M217" s="282">
        <f t="shared" si="49"/>
        <v>9.1569676470588224</v>
      </c>
      <c r="O217" s="299" t="s">
        <v>243</v>
      </c>
      <c r="P217" s="282">
        <f t="shared" si="46"/>
        <v>8.7444411764705894</v>
      </c>
      <c r="Q217" s="282">
        <f t="shared" si="46"/>
        <v>8.7488921568627465</v>
      </c>
      <c r="R217" s="282">
        <f t="shared" si="46"/>
        <v>8.7122901960784311</v>
      </c>
      <c r="S217" s="303">
        <f t="shared" si="46"/>
        <v>8.9845225490196086</v>
      </c>
      <c r="T217" s="279"/>
      <c r="U217" s="299" t="s">
        <v>243</v>
      </c>
      <c r="V217" s="282">
        <f t="shared" si="47"/>
        <v>8.7467303921568629</v>
      </c>
      <c r="W217" s="303">
        <f t="shared" si="47"/>
        <v>8.8584137254901965</v>
      </c>
      <c r="X217" s="279"/>
      <c r="Y217" s="299" t="s">
        <v>243</v>
      </c>
      <c r="Z217" s="303">
        <f t="shared" si="48"/>
        <v>8.7989225490196077</v>
      </c>
    </row>
    <row r="218" spans="1:26">
      <c r="A218" s="299" t="s">
        <v>244</v>
      </c>
      <c r="B218" s="282">
        <f t="shared" ref="B218:M218" si="50">(B56/1000)/1.02</f>
        <v>8.7599735294117647</v>
      </c>
      <c r="C218" s="282">
        <f t="shared" si="50"/>
        <v>8.6188088235294096</v>
      </c>
      <c r="D218" s="282">
        <f t="shared" si="50"/>
        <v>8.5011843137254903</v>
      </c>
      <c r="E218" s="282">
        <f t="shared" si="50"/>
        <v>8.6428862745098041</v>
      </c>
      <c r="F218" s="282">
        <f t="shared" si="50"/>
        <v>8.7518019607843129</v>
      </c>
      <c r="G218" s="282">
        <f t="shared" si="50"/>
        <v>8.9833607843137262</v>
      </c>
      <c r="H218" s="282">
        <f t="shared" si="50"/>
        <v>8.7123862745098037</v>
      </c>
      <c r="I218" s="282">
        <f t="shared" si="50"/>
        <v>8.8467470588235297</v>
      </c>
      <c r="J218" s="282">
        <f t="shared" si="50"/>
        <v>9.0062029411764684</v>
      </c>
      <c r="K218" s="282">
        <f t="shared" si="50"/>
        <v>8.9930882352941168</v>
      </c>
      <c r="L218" s="282">
        <f t="shared" si="50"/>
        <v>8.9770696078431378</v>
      </c>
      <c r="M218" s="282">
        <f t="shared" si="50"/>
        <v>8.9334254901960772</v>
      </c>
      <c r="O218" s="299" t="s">
        <v>244</v>
      </c>
      <c r="P218" s="282">
        <f t="shared" si="46"/>
        <v>8.6352647058823528</v>
      </c>
      <c r="Q218" s="282">
        <f t="shared" si="46"/>
        <v>8.7868852941176456</v>
      </c>
      <c r="R218" s="282">
        <f t="shared" si="46"/>
        <v>8.876522549019608</v>
      </c>
      <c r="S218" s="303">
        <f t="shared" si="46"/>
        <v>8.9715284313725494</v>
      </c>
      <c r="T218" s="279"/>
      <c r="U218" s="299" t="s">
        <v>244</v>
      </c>
      <c r="V218" s="282">
        <f t="shared" si="47"/>
        <v>8.718697058823528</v>
      </c>
      <c r="W218" s="303">
        <f t="shared" si="47"/>
        <v>8.9132499999999997</v>
      </c>
      <c r="X218" s="279"/>
      <c r="Y218" s="299" t="s">
        <v>244</v>
      </c>
      <c r="Z218" s="303">
        <f t="shared" si="48"/>
        <v>8.8163754901960765</v>
      </c>
    </row>
    <row r="219" spans="1:26">
      <c r="A219" s="299" t="s">
        <v>245</v>
      </c>
      <c r="B219" s="282">
        <f t="shared" ref="B219:M219" si="51">(B57/1000)/1.02</f>
        <v>7.3901529411764706</v>
      </c>
      <c r="C219" s="282">
        <f t="shared" si="51"/>
        <v>7.8180892156862747</v>
      </c>
      <c r="D219" s="282">
        <f t="shared" si="51"/>
        <v>8.3921568627450984</v>
      </c>
      <c r="E219" s="282">
        <f t="shared" si="51"/>
        <v>6.2578313725490196</v>
      </c>
      <c r="F219" s="282">
        <f t="shared" si="51"/>
        <v>8.4171705882352938</v>
      </c>
      <c r="G219" s="282">
        <f t="shared" si="51"/>
        <v>9.3049019607843135</v>
      </c>
      <c r="H219" s="282">
        <f t="shared" si="51"/>
        <v>7.9697264705882347</v>
      </c>
      <c r="I219" s="282">
        <f t="shared" si="51"/>
        <v>7.8676470588235299</v>
      </c>
      <c r="J219" s="282">
        <f t="shared" si="51"/>
        <v>7.3973098039215683</v>
      </c>
      <c r="K219" s="282">
        <f t="shared" si="51"/>
        <v>0</v>
      </c>
      <c r="L219" s="282">
        <f t="shared" si="51"/>
        <v>7.6294656862745098</v>
      </c>
      <c r="M219" s="282">
        <f t="shared" si="51"/>
        <v>7.5549019607843144</v>
      </c>
      <c r="O219" s="299" t="s">
        <v>245</v>
      </c>
      <c r="P219" s="282">
        <f t="shared" si="46"/>
        <v>7.5246862745098042</v>
      </c>
      <c r="Q219" s="282">
        <f t="shared" si="46"/>
        <v>6.8169441176470595</v>
      </c>
      <c r="R219" s="282">
        <f t="shared" si="46"/>
        <v>7.7539901960784308</v>
      </c>
      <c r="S219" s="303">
        <f t="shared" si="46"/>
        <v>7.6205558823529405</v>
      </c>
      <c r="T219" s="279"/>
      <c r="U219" s="299" t="s">
        <v>245</v>
      </c>
      <c r="V219" s="282">
        <f t="shared" si="47"/>
        <v>7.3396186274509807</v>
      </c>
      <c r="W219" s="303">
        <f t="shared" si="47"/>
        <v>7.7120196078431373</v>
      </c>
      <c r="X219" s="279"/>
      <c r="Y219" s="299" t="s">
        <v>245</v>
      </c>
      <c r="Z219" s="303">
        <f t="shared" si="48"/>
        <v>7.4501911764705877</v>
      </c>
    </row>
    <row r="220" spans="1:26">
      <c r="A220" s="299" t="s">
        <v>98</v>
      </c>
      <c r="B220" s="282">
        <f t="shared" ref="B220:M220" si="52">(B58/1000)/1.02</f>
        <v>6.8315431372549025</v>
      </c>
      <c r="C220" s="282">
        <f t="shared" si="52"/>
        <v>7.0132254901960778</v>
      </c>
      <c r="D220" s="282">
        <f t="shared" si="52"/>
        <v>7.1644058823529413</v>
      </c>
      <c r="E220" s="282">
        <f t="shared" si="52"/>
        <v>7.2068980392156856</v>
      </c>
      <c r="F220" s="282">
        <f t="shared" si="52"/>
        <v>7.2544156862745099</v>
      </c>
      <c r="G220" s="282">
        <f t="shared" si="52"/>
        <v>7.5015872549019598</v>
      </c>
      <c r="H220" s="282">
        <f t="shared" si="52"/>
        <v>7.0996558823529421</v>
      </c>
      <c r="I220" s="282">
        <f t="shared" si="52"/>
        <v>7.0792696078431367</v>
      </c>
      <c r="J220" s="282">
        <f t="shared" si="52"/>
        <v>7.2243460784313722</v>
      </c>
      <c r="K220" s="282">
        <f t="shared" si="52"/>
        <v>7.1712921568627452</v>
      </c>
      <c r="L220" s="282">
        <f t="shared" si="52"/>
        <v>6.8906068627450976</v>
      </c>
      <c r="M220" s="282">
        <f t="shared" si="52"/>
        <v>7.0572107843137246</v>
      </c>
      <c r="O220" s="299" t="s">
        <v>98</v>
      </c>
      <c r="P220" s="282">
        <f t="shared" si="46"/>
        <v>6.9922058823529412</v>
      </c>
      <c r="Q220" s="282">
        <f t="shared" si="46"/>
        <v>7.312792156862745</v>
      </c>
      <c r="R220" s="282">
        <f t="shared" si="46"/>
        <v>7.1363578431372554</v>
      </c>
      <c r="S220" s="303">
        <f t="shared" si="46"/>
        <v>7.0486931372549018</v>
      </c>
      <c r="T220" s="279"/>
      <c r="U220" s="299" t="s">
        <v>98</v>
      </c>
      <c r="V220" s="282">
        <f t="shared" si="47"/>
        <v>7.1623000000000001</v>
      </c>
      <c r="W220" s="303">
        <f t="shared" si="47"/>
        <v>7.0901421568627443</v>
      </c>
      <c r="X220" s="279"/>
      <c r="Y220" s="299" t="s">
        <v>98</v>
      </c>
      <c r="Z220" s="303">
        <f t="shared" si="48"/>
        <v>7.1252225490196075</v>
      </c>
    </row>
    <row r="221" spans="1:26" ht="13.5" thickBot="1">
      <c r="A221" s="302" t="s">
        <v>246</v>
      </c>
      <c r="B221" s="306">
        <f t="shared" ref="B221:M221" si="53">(B59/1000)/1.02</f>
        <v>7.6750019607843143</v>
      </c>
      <c r="C221" s="306">
        <f t="shared" si="53"/>
        <v>7.763489215686274</v>
      </c>
      <c r="D221" s="306">
        <f t="shared" si="53"/>
        <v>7.8314862745098033</v>
      </c>
      <c r="E221" s="306">
        <f t="shared" si="53"/>
        <v>7.8077098039215675</v>
      </c>
      <c r="F221" s="306">
        <f t="shared" si="53"/>
        <v>7.8336745098039211</v>
      </c>
      <c r="G221" s="306">
        <f t="shared" si="53"/>
        <v>7.9274499999999994</v>
      </c>
      <c r="H221" s="306">
        <f t="shared" si="53"/>
        <v>7.7047813725490197</v>
      </c>
      <c r="I221" s="306">
        <f t="shared" si="53"/>
        <v>7.6726666666666663</v>
      </c>
      <c r="J221" s="306">
        <f t="shared" si="53"/>
        <v>7.8147284313725489</v>
      </c>
      <c r="K221" s="306">
        <f t="shared" si="53"/>
        <v>7.7989656862745091</v>
      </c>
      <c r="L221" s="306">
        <f t="shared" si="53"/>
        <v>7.7529519607843138</v>
      </c>
      <c r="M221" s="306">
        <f t="shared" si="53"/>
        <v>7.9181725490196087</v>
      </c>
      <c r="O221" s="302" t="s">
        <v>246</v>
      </c>
      <c r="P221" s="306">
        <f t="shared" si="46"/>
        <v>7.7561568627450974</v>
      </c>
      <c r="Q221" s="306">
        <f t="shared" si="46"/>
        <v>7.8521107843137248</v>
      </c>
      <c r="R221" s="306">
        <f t="shared" si="46"/>
        <v>7.734647058823529</v>
      </c>
      <c r="S221" s="307">
        <f t="shared" si="46"/>
        <v>7.8173382352941179</v>
      </c>
      <c r="T221" s="279"/>
      <c r="U221" s="302" t="s">
        <v>246</v>
      </c>
      <c r="V221" s="306">
        <f t="shared" si="47"/>
        <v>7.8071382352941177</v>
      </c>
      <c r="W221" s="307">
        <f t="shared" si="47"/>
        <v>7.7795303921568628</v>
      </c>
      <c r="X221" s="279"/>
      <c r="Y221" s="302" t="s">
        <v>246</v>
      </c>
      <c r="Z221" s="307">
        <f t="shared" si="48"/>
        <v>7.7934519607843136</v>
      </c>
    </row>
    <row r="223" spans="1:26" ht="16.5" thickBot="1">
      <c r="A223" s="285">
        <v>2009</v>
      </c>
      <c r="B223" s="279"/>
      <c r="C223" s="279"/>
      <c r="D223" s="279"/>
      <c r="E223" s="279"/>
      <c r="F223" s="279"/>
      <c r="G223" s="279"/>
      <c r="H223" s="279"/>
      <c r="I223" s="279"/>
      <c r="J223" s="279"/>
      <c r="K223" s="279"/>
      <c r="L223" s="279"/>
      <c r="M223" s="284" t="s">
        <v>250</v>
      </c>
      <c r="O223" s="285">
        <v>2009</v>
      </c>
      <c r="P223" s="287" t="s">
        <v>220</v>
      </c>
      <c r="Q223" s="287"/>
      <c r="R223" s="287"/>
      <c r="S223" s="287"/>
      <c r="T223" s="279"/>
      <c r="U223" s="285">
        <v>2009</v>
      </c>
      <c r="V223" s="287" t="s">
        <v>221</v>
      </c>
      <c r="W223" s="287"/>
      <c r="X223" s="279"/>
      <c r="Y223" s="285">
        <v>2009</v>
      </c>
      <c r="Z223" s="279"/>
    </row>
    <row r="224" spans="1:26" ht="14.25" thickBot="1">
      <c r="A224" s="292"/>
      <c r="B224" s="293" t="s">
        <v>223</v>
      </c>
      <c r="C224" s="293" t="s">
        <v>224</v>
      </c>
      <c r="D224" s="293" t="s">
        <v>225</v>
      </c>
      <c r="E224" s="293" t="s">
        <v>226</v>
      </c>
      <c r="F224" s="293" t="s">
        <v>227</v>
      </c>
      <c r="G224" s="293" t="s">
        <v>228</v>
      </c>
      <c r="H224" s="293" t="s">
        <v>229</v>
      </c>
      <c r="I224" s="293" t="s">
        <v>230</v>
      </c>
      <c r="J224" s="293" t="s">
        <v>231</v>
      </c>
      <c r="K224" s="293" t="s">
        <v>232</v>
      </c>
      <c r="L224" s="293" t="s">
        <v>233</v>
      </c>
      <c r="M224" s="294" t="s">
        <v>234</v>
      </c>
      <c r="O224" s="292"/>
      <c r="P224" s="293" t="s">
        <v>235</v>
      </c>
      <c r="Q224" s="293" t="s">
        <v>236</v>
      </c>
      <c r="R224" s="293" t="s">
        <v>237</v>
      </c>
      <c r="S224" s="294" t="s">
        <v>238</v>
      </c>
      <c r="T224" s="279"/>
      <c r="U224" s="292"/>
      <c r="V224" s="293" t="s">
        <v>239</v>
      </c>
      <c r="W224" s="294" t="s">
        <v>240</v>
      </c>
      <c r="X224" s="279"/>
      <c r="Y224" s="292"/>
      <c r="Z224" s="295" t="s">
        <v>241</v>
      </c>
    </row>
    <row r="225" spans="1:28" ht="13.5" thickBot="1">
      <c r="A225" s="305" t="s">
        <v>242</v>
      </c>
      <c r="B225" s="297">
        <f t="shared" ref="B225:M225" si="54">(B63/1000)/1.02</f>
        <v>8.6632156862745102</v>
      </c>
      <c r="C225" s="297">
        <f t="shared" si="54"/>
        <v>9.129186274509804</v>
      </c>
      <c r="D225" s="297">
        <f t="shared" si="54"/>
        <v>9.4749049019607838</v>
      </c>
      <c r="E225" s="297">
        <f t="shared" si="54"/>
        <v>9.2831323529411769</v>
      </c>
      <c r="F225" s="297">
        <f t="shared" si="54"/>
        <v>9.4269637254901966</v>
      </c>
      <c r="G225" s="297">
        <f t="shared" si="54"/>
        <v>9.7041029411764708</v>
      </c>
      <c r="H225" s="297">
        <f t="shared" si="54"/>
        <v>9.4623176470588231</v>
      </c>
      <c r="I225" s="297">
        <f t="shared" si="54"/>
        <v>9.271215686274509</v>
      </c>
      <c r="J225" s="297">
        <f t="shared" si="54"/>
        <v>9.1892843137254907</v>
      </c>
      <c r="K225" s="297">
        <f t="shared" si="54"/>
        <v>8.8157862745098043</v>
      </c>
      <c r="L225" s="297">
        <f t="shared" si="54"/>
        <v>8.9159470588235283</v>
      </c>
      <c r="M225" s="297">
        <f t="shared" si="54"/>
        <v>9.0849019607843147</v>
      </c>
      <c r="O225" s="302" t="s">
        <v>242</v>
      </c>
      <c r="P225" s="297">
        <f t="shared" ref="P225:S230" si="55">(P63/1000)/1.02</f>
        <v>9.1140000000000008</v>
      </c>
      <c r="Q225" s="297">
        <f t="shared" si="55"/>
        <v>9.4592254901960793</v>
      </c>
      <c r="R225" s="297">
        <f t="shared" si="55"/>
        <v>9.3113627450980392</v>
      </c>
      <c r="S225" s="298">
        <f t="shared" si="55"/>
        <v>8.9406960784313725</v>
      </c>
      <c r="T225" s="279"/>
      <c r="U225" s="302" t="s">
        <v>242</v>
      </c>
      <c r="V225" s="297">
        <f t="shared" ref="V225:W230" si="56">(V63/1000)/1.02</f>
        <v>9.2970882352941189</v>
      </c>
      <c r="W225" s="298">
        <f t="shared" si="56"/>
        <v>9.1325294117647058</v>
      </c>
      <c r="X225" s="279"/>
      <c r="Y225" s="302" t="s">
        <v>242</v>
      </c>
      <c r="Z225" s="298">
        <f t="shared" ref="Z225:Z230" si="57">(Z63/1000)/1.02</f>
        <v>9.215107843137254</v>
      </c>
      <c r="AA225" s="226"/>
    </row>
    <row r="226" spans="1:28">
      <c r="A226" s="305" t="s">
        <v>243</v>
      </c>
      <c r="B226" s="282">
        <f t="shared" ref="B226:M226" si="58">(B64/1000)/1.02</f>
        <v>9.5138470588235293</v>
      </c>
      <c r="C226" s="282">
        <f t="shared" si="58"/>
        <v>9.9179205882352939</v>
      </c>
      <c r="D226" s="282">
        <f t="shared" si="58"/>
        <v>10.251778431372548</v>
      </c>
      <c r="E226" s="282">
        <f t="shared" si="58"/>
        <v>10.128876470588235</v>
      </c>
      <c r="F226" s="282">
        <f t="shared" si="58"/>
        <v>10.305026470588235</v>
      </c>
      <c r="G226" s="282">
        <f t="shared" si="58"/>
        <v>10.595389215686275</v>
      </c>
      <c r="H226" s="282">
        <f t="shared" si="58"/>
        <v>10.443916666666667</v>
      </c>
      <c r="I226" s="282">
        <f t="shared" si="58"/>
        <v>10.431122549019609</v>
      </c>
      <c r="J226" s="282">
        <f t="shared" si="58"/>
        <v>10.316649019607844</v>
      </c>
      <c r="K226" s="282">
        <f t="shared" si="58"/>
        <v>10.037352941176472</v>
      </c>
      <c r="L226" s="282">
        <f t="shared" si="58"/>
        <v>10.21281862745098</v>
      </c>
      <c r="M226" s="282">
        <f t="shared" si="58"/>
        <v>10.312480392156862</v>
      </c>
      <c r="O226" s="299" t="s">
        <v>243</v>
      </c>
      <c r="P226" s="282">
        <f t="shared" si="55"/>
        <v>9.9216872549019595</v>
      </c>
      <c r="Q226" s="282">
        <f t="shared" si="55"/>
        <v>10.33304019607843</v>
      </c>
      <c r="R226" s="282">
        <f t="shared" si="55"/>
        <v>10.393694117647057</v>
      </c>
      <c r="S226" s="303">
        <f t="shared" si="55"/>
        <v>10.194032352941177</v>
      </c>
      <c r="T226" s="279"/>
      <c r="U226" s="299" t="s">
        <v>243</v>
      </c>
      <c r="V226" s="282">
        <f t="shared" si="56"/>
        <v>10.129090196078431</v>
      </c>
      <c r="W226" s="303">
        <f t="shared" si="56"/>
        <v>10.298413725490196</v>
      </c>
      <c r="X226" s="279"/>
      <c r="Y226" s="299" t="s">
        <v>243</v>
      </c>
      <c r="Z226" s="303">
        <f t="shared" si="57"/>
        <v>10.209119607843137</v>
      </c>
      <c r="AA226" s="226"/>
    </row>
    <row r="227" spans="1:28">
      <c r="A227" s="299" t="s">
        <v>244</v>
      </c>
      <c r="B227" s="282">
        <f t="shared" ref="B227:M227" si="59">(B65/1000)/1.02</f>
        <v>9.546423529411765</v>
      </c>
      <c r="C227" s="282">
        <f t="shared" si="59"/>
        <v>9.9922264705882355</v>
      </c>
      <c r="D227" s="282">
        <f t="shared" si="59"/>
        <v>10.472062745098039</v>
      </c>
      <c r="E227" s="282">
        <f t="shared" si="59"/>
        <v>10.410544117647056</v>
      </c>
      <c r="F227" s="282">
        <f t="shared" si="59"/>
        <v>10.566232352941176</v>
      </c>
      <c r="G227" s="282">
        <f t="shared" si="59"/>
        <v>10.843402941176471</v>
      </c>
      <c r="H227" s="282">
        <f t="shared" si="59"/>
        <v>10.672122549019607</v>
      </c>
      <c r="I227" s="282">
        <f t="shared" si="59"/>
        <v>10.709756862745097</v>
      </c>
      <c r="J227" s="282">
        <f t="shared" si="59"/>
        <v>10.670248039215688</v>
      </c>
      <c r="K227" s="282">
        <f t="shared" si="59"/>
        <v>10.465809803921569</v>
      </c>
      <c r="L227" s="282">
        <f t="shared" si="59"/>
        <v>10.456409803921568</v>
      </c>
      <c r="M227" s="282">
        <f t="shared" si="59"/>
        <v>10.482206862745098</v>
      </c>
      <c r="O227" s="299" t="s">
        <v>244</v>
      </c>
      <c r="P227" s="282">
        <f t="shared" si="55"/>
        <v>10.127084313725492</v>
      </c>
      <c r="Q227" s="282">
        <f t="shared" si="55"/>
        <v>10.607463725490195</v>
      </c>
      <c r="R227" s="282">
        <f t="shared" si="55"/>
        <v>10.678729411764705</v>
      </c>
      <c r="S227" s="303">
        <f t="shared" si="55"/>
        <v>10.469009803921569</v>
      </c>
      <c r="T227" s="279"/>
      <c r="U227" s="299" t="s">
        <v>244</v>
      </c>
      <c r="V227" s="282">
        <f t="shared" si="56"/>
        <v>10.384846078431371</v>
      </c>
      <c r="W227" s="303">
        <f t="shared" si="56"/>
        <v>10.570888235294118</v>
      </c>
      <c r="X227" s="279"/>
      <c r="Y227" s="299" t="s">
        <v>244</v>
      </c>
      <c r="Z227" s="303">
        <f t="shared" si="57"/>
        <v>10.491053921568627</v>
      </c>
      <c r="AA227" s="226"/>
    </row>
    <row r="228" spans="1:28">
      <c r="A228" s="299" t="s">
        <v>245</v>
      </c>
      <c r="B228" s="282">
        <f t="shared" ref="B228:M228" si="60">(B66/1000)/1.02</f>
        <v>7.0558823529411763</v>
      </c>
      <c r="C228" s="282">
        <f t="shared" si="60"/>
        <v>8.3434558823529414</v>
      </c>
      <c r="D228" s="282">
        <f t="shared" si="60"/>
        <v>0</v>
      </c>
      <c r="E228" s="282">
        <f t="shared" si="60"/>
        <v>0</v>
      </c>
      <c r="F228" s="282">
        <f t="shared" si="60"/>
        <v>8</v>
      </c>
      <c r="G228" s="282">
        <f t="shared" si="60"/>
        <v>0</v>
      </c>
      <c r="H228" s="282">
        <f t="shared" si="60"/>
        <v>0</v>
      </c>
      <c r="I228" s="282">
        <f t="shared" si="60"/>
        <v>0</v>
      </c>
      <c r="J228" s="282">
        <f t="shared" si="60"/>
        <v>7.4519607843137257</v>
      </c>
      <c r="K228" s="282">
        <f t="shared" si="60"/>
        <v>8.4612284313725485</v>
      </c>
      <c r="L228" s="282">
        <f t="shared" si="60"/>
        <v>8.3503333333333334</v>
      </c>
      <c r="M228" s="282">
        <f t="shared" si="60"/>
        <v>0</v>
      </c>
      <c r="O228" s="299" t="s">
        <v>245</v>
      </c>
      <c r="P228" s="282">
        <f t="shared" si="55"/>
        <v>8.2597725490196101</v>
      </c>
      <c r="Q228" s="282">
        <f t="shared" si="55"/>
        <v>8</v>
      </c>
      <c r="R228" s="282">
        <f t="shared" si="55"/>
        <v>7.4519607843137257</v>
      </c>
      <c r="S228" s="303">
        <f t="shared" si="55"/>
        <v>8.4489656862745086</v>
      </c>
      <c r="T228" s="279"/>
      <c r="U228" s="299" t="s">
        <v>245</v>
      </c>
      <c r="V228" s="282">
        <f t="shared" si="56"/>
        <v>8.177582352941176</v>
      </c>
      <c r="W228" s="303">
        <f t="shared" si="56"/>
        <v>7.8492343137254901</v>
      </c>
      <c r="X228" s="279"/>
      <c r="Y228" s="299" t="s">
        <v>245</v>
      </c>
      <c r="Z228" s="303">
        <f t="shared" si="57"/>
        <v>8.1285137254901976</v>
      </c>
      <c r="AA228" s="226"/>
    </row>
    <row r="229" spans="1:28">
      <c r="A229" s="299" t="s">
        <v>98</v>
      </c>
      <c r="B229" s="282">
        <f t="shared" ref="B229:M229" si="61">(B67/1000)/1.02</f>
        <v>7.5045450980392152</v>
      </c>
      <c r="C229" s="282">
        <f t="shared" si="61"/>
        <v>7.8538490196078428</v>
      </c>
      <c r="D229" s="282">
        <f t="shared" si="61"/>
        <v>8.3218411764705884</v>
      </c>
      <c r="E229" s="282">
        <f t="shared" si="61"/>
        <v>8.2250911764705901</v>
      </c>
      <c r="F229" s="282">
        <f t="shared" si="61"/>
        <v>8.2923666666666662</v>
      </c>
      <c r="G229" s="282">
        <f t="shared" si="61"/>
        <v>8.5578627450980385</v>
      </c>
      <c r="H229" s="282">
        <f t="shared" si="61"/>
        <v>8.1978029411764695</v>
      </c>
      <c r="I229" s="282">
        <f t="shared" si="61"/>
        <v>7.9295450980392159</v>
      </c>
      <c r="J229" s="282">
        <f t="shared" si="61"/>
        <v>7.7692725490196075</v>
      </c>
      <c r="K229" s="282">
        <f t="shared" si="61"/>
        <v>7.3609401960784311</v>
      </c>
      <c r="L229" s="282">
        <f t="shared" si="61"/>
        <v>7.335255882352941</v>
      </c>
      <c r="M229" s="282">
        <f t="shared" si="61"/>
        <v>7.3674950980392158</v>
      </c>
      <c r="O229" s="299" t="s">
        <v>98</v>
      </c>
      <c r="P229" s="282">
        <f t="shared" si="55"/>
        <v>7.9058617647058824</v>
      </c>
      <c r="Q229" s="282">
        <f t="shared" si="55"/>
        <v>8.3479264705882343</v>
      </c>
      <c r="R229" s="282">
        <f t="shared" si="55"/>
        <v>7.9649205882352945</v>
      </c>
      <c r="S229" s="303">
        <f t="shared" si="55"/>
        <v>7.3543225490196074</v>
      </c>
      <c r="T229" s="279"/>
      <c r="U229" s="299" t="s">
        <v>98</v>
      </c>
      <c r="V229" s="282">
        <f t="shared" si="56"/>
        <v>8.149072549019607</v>
      </c>
      <c r="W229" s="303">
        <f t="shared" si="56"/>
        <v>7.6666696078431373</v>
      </c>
      <c r="X229" s="279"/>
      <c r="Y229" s="299" t="s">
        <v>98</v>
      </c>
      <c r="Z229" s="303">
        <f t="shared" si="57"/>
        <v>7.8940225490196072</v>
      </c>
      <c r="AA229" s="226"/>
    </row>
    <row r="230" spans="1:28" ht="13.5" thickBot="1">
      <c r="A230" s="302" t="s">
        <v>246</v>
      </c>
      <c r="B230" s="306">
        <f t="shared" ref="B230:M230" si="62">(B68/1000)/1.02</f>
        <v>8.2161970588235285</v>
      </c>
      <c r="C230" s="306">
        <f t="shared" si="62"/>
        <v>8.5061735294117646</v>
      </c>
      <c r="D230" s="306">
        <f t="shared" si="62"/>
        <v>8.8987970588235292</v>
      </c>
      <c r="E230" s="306">
        <f t="shared" si="62"/>
        <v>8.8845509803921559</v>
      </c>
      <c r="F230" s="306">
        <f t="shared" si="62"/>
        <v>8.9041156862745101</v>
      </c>
      <c r="G230" s="306">
        <f t="shared" si="62"/>
        <v>9.1186578431372549</v>
      </c>
      <c r="H230" s="306">
        <f t="shared" si="62"/>
        <v>9.0289078431372545</v>
      </c>
      <c r="I230" s="306">
        <f t="shared" si="62"/>
        <v>9.000198039215686</v>
      </c>
      <c r="J230" s="306">
        <f t="shared" si="62"/>
        <v>8.9832558823529425</v>
      </c>
      <c r="K230" s="306">
        <f t="shared" si="62"/>
        <v>8.7489715686274501</v>
      </c>
      <c r="L230" s="306">
        <f t="shared" si="62"/>
        <v>8.825706862745097</v>
      </c>
      <c r="M230" s="306">
        <f t="shared" si="62"/>
        <v>8.8733117647058837</v>
      </c>
      <c r="O230" s="302" t="s">
        <v>246</v>
      </c>
      <c r="P230" s="306">
        <f t="shared" si="55"/>
        <v>8.5685078431372563</v>
      </c>
      <c r="Q230" s="306">
        <f t="shared" si="55"/>
        <v>8.9562558823529397</v>
      </c>
      <c r="R230" s="306">
        <f t="shared" si="55"/>
        <v>9.0038568627450974</v>
      </c>
      <c r="S230" s="307">
        <f t="shared" si="55"/>
        <v>8.8139637254901952</v>
      </c>
      <c r="T230" s="279"/>
      <c r="U230" s="302" t="s">
        <v>246</v>
      </c>
      <c r="V230" s="306">
        <f t="shared" si="56"/>
        <v>8.7772176470588228</v>
      </c>
      <c r="W230" s="307">
        <f t="shared" si="56"/>
        <v>8.9122078431372547</v>
      </c>
      <c r="X230" s="279"/>
      <c r="Y230" s="302" t="s">
        <v>246</v>
      </c>
      <c r="Z230" s="307">
        <f t="shared" si="57"/>
        <v>8.8461107843137246</v>
      </c>
      <c r="AA230" s="226"/>
    </row>
    <row r="231" spans="1:28" ht="18">
      <c r="B231" s="247"/>
      <c r="C231" s="247"/>
      <c r="D231" s="247"/>
      <c r="E231" s="247"/>
      <c r="F231" s="317"/>
      <c r="G231" s="320"/>
      <c r="H231" s="247"/>
      <c r="I231" s="247"/>
      <c r="J231" s="247"/>
      <c r="K231" s="247"/>
      <c r="L231" s="247"/>
      <c r="M231" s="317"/>
      <c r="N231" s="247"/>
      <c r="O231" s="321"/>
      <c r="P231" s="321"/>
      <c r="Q231" s="321"/>
      <c r="R231" s="321"/>
      <c r="S231" s="321"/>
      <c r="T231" s="321"/>
      <c r="U231" s="321"/>
      <c r="V231" s="321"/>
      <c r="W231" s="321"/>
      <c r="X231" s="321"/>
      <c r="Y231" s="321"/>
      <c r="Z231" s="321"/>
    </row>
    <row r="232" spans="1:28" ht="16.5" thickBot="1">
      <c r="A232" s="285">
        <v>2010</v>
      </c>
      <c r="B232" s="279"/>
      <c r="C232" s="279"/>
      <c r="D232" s="279"/>
      <c r="E232" s="279"/>
      <c r="F232" s="279"/>
      <c r="G232" s="279"/>
      <c r="H232" s="279"/>
      <c r="I232" s="279"/>
      <c r="J232" s="279"/>
      <c r="K232" s="279"/>
      <c r="L232" s="279"/>
      <c r="M232" s="284" t="s">
        <v>250</v>
      </c>
      <c r="O232" s="285">
        <v>2010</v>
      </c>
      <c r="P232" s="287" t="s">
        <v>220</v>
      </c>
      <c r="Q232" s="287"/>
      <c r="R232" s="287"/>
      <c r="S232" s="287"/>
      <c r="T232" s="279"/>
      <c r="U232" s="285">
        <v>2010</v>
      </c>
      <c r="V232" s="287" t="s">
        <v>221</v>
      </c>
      <c r="W232" s="287"/>
      <c r="X232" s="279"/>
      <c r="Y232" s="285">
        <v>2010</v>
      </c>
      <c r="Z232" s="279"/>
    </row>
    <row r="233" spans="1:28" ht="14.25" thickBot="1">
      <c r="A233" s="292"/>
      <c r="B233" s="293" t="s">
        <v>223</v>
      </c>
      <c r="C233" s="293" t="s">
        <v>224</v>
      </c>
      <c r="D233" s="293" t="s">
        <v>225</v>
      </c>
      <c r="E233" s="293" t="s">
        <v>226</v>
      </c>
      <c r="F233" s="293" t="s">
        <v>227</v>
      </c>
      <c r="G233" s="293" t="s">
        <v>228</v>
      </c>
      <c r="H233" s="293" t="s">
        <v>229</v>
      </c>
      <c r="I233" s="293" t="s">
        <v>230</v>
      </c>
      <c r="J233" s="293" t="s">
        <v>231</v>
      </c>
      <c r="K233" s="293" t="s">
        <v>232</v>
      </c>
      <c r="L233" s="293" t="s">
        <v>233</v>
      </c>
      <c r="M233" s="294" t="s">
        <v>234</v>
      </c>
      <c r="O233" s="292"/>
      <c r="P233" s="293" t="s">
        <v>235</v>
      </c>
      <c r="Q233" s="293" t="s">
        <v>236</v>
      </c>
      <c r="R233" s="293" t="s">
        <v>237</v>
      </c>
      <c r="S233" s="294" t="s">
        <v>238</v>
      </c>
      <c r="T233" s="279"/>
      <c r="U233" s="292"/>
      <c r="V233" s="293" t="s">
        <v>239</v>
      </c>
      <c r="W233" s="294" t="s">
        <v>240</v>
      </c>
      <c r="X233" s="279"/>
      <c r="Y233" s="292"/>
      <c r="Z233" s="295" t="s">
        <v>241</v>
      </c>
      <c r="AB233" s="226"/>
    </row>
    <row r="234" spans="1:28" ht="13.5" thickBot="1">
      <c r="A234" s="305" t="s">
        <v>242</v>
      </c>
      <c r="B234" s="297">
        <f t="shared" ref="B234:M234" si="63">(B72/1000)/1.02</f>
        <v>9.4317647058823528</v>
      </c>
      <c r="C234" s="297">
        <f t="shared" si="63"/>
        <v>9.4452647058823516</v>
      </c>
      <c r="D234" s="297">
        <f t="shared" si="63"/>
        <v>8.7765147058823523</v>
      </c>
      <c r="E234" s="297">
        <f t="shared" si="63"/>
        <v>8.7791274509803898</v>
      </c>
      <c r="F234" s="297">
        <f t="shared" si="63"/>
        <v>8.4365294117647061</v>
      </c>
      <c r="G234" s="297">
        <f t="shared" si="63"/>
        <v>8.4510098039215684</v>
      </c>
      <c r="H234" s="297">
        <f t="shared" si="63"/>
        <v>8.2935000000000016</v>
      </c>
      <c r="I234" s="297">
        <f t="shared" si="63"/>
        <v>8.5082549019607843</v>
      </c>
      <c r="J234" s="297">
        <f t="shared" si="63"/>
        <v>8.6562352941176481</v>
      </c>
      <c r="K234" s="297">
        <f t="shared" si="63"/>
        <v>8.7949607843137247</v>
      </c>
      <c r="L234" s="297">
        <f t="shared" si="63"/>
        <v>9.4017647058823517</v>
      </c>
      <c r="M234" s="297">
        <f t="shared" si="63"/>
        <v>9.9118598039215673</v>
      </c>
      <c r="O234" s="302" t="s">
        <v>242</v>
      </c>
      <c r="P234" s="297">
        <f t="shared" ref="P234:S239" si="64">(P72/1000)/1.02</f>
        <v>9.1714901960784303</v>
      </c>
      <c r="Q234" s="297">
        <f t="shared" si="64"/>
        <v>8.5377058823529399</v>
      </c>
      <c r="R234" s="297">
        <f t="shared" si="64"/>
        <v>8.5019019607843145</v>
      </c>
      <c r="S234" s="298">
        <f t="shared" si="64"/>
        <v>9.3745568627450986</v>
      </c>
      <c r="T234" s="279"/>
      <c r="U234" s="302" t="s">
        <v>242</v>
      </c>
      <c r="V234" s="297">
        <f t="shared" ref="V234:W239" si="65">(V72/1000)/1.02</f>
        <v>8.8310098039215674</v>
      </c>
      <c r="W234" s="298">
        <f t="shared" si="65"/>
        <v>8.9572784313725506</v>
      </c>
      <c r="X234" s="279"/>
      <c r="Y234" s="302" t="s">
        <v>242</v>
      </c>
      <c r="Z234" s="298">
        <f t="shared" ref="Z234:Z239" si="66">(Z72/1000)/1.02</f>
        <v>8.8967921568627428</v>
      </c>
      <c r="AA234" s="226"/>
      <c r="AB234" s="226"/>
    </row>
    <row r="235" spans="1:28">
      <c r="A235" s="305" t="s">
        <v>243</v>
      </c>
      <c r="B235" s="282">
        <f t="shared" ref="B235:M235" si="67">(B73/1000)/1.02</f>
        <v>10.663835294117645</v>
      </c>
      <c r="C235" s="282">
        <f t="shared" si="67"/>
        <v>10.58443431372549</v>
      </c>
      <c r="D235" s="282">
        <f t="shared" si="67"/>
        <v>9.7114235294117641</v>
      </c>
      <c r="E235" s="282">
        <f t="shared" si="67"/>
        <v>9.5474215686274526</v>
      </c>
      <c r="F235" s="282">
        <f t="shared" si="67"/>
        <v>9.0253833333333322</v>
      </c>
      <c r="G235" s="282">
        <f t="shared" si="67"/>
        <v>8.976466666666667</v>
      </c>
      <c r="H235" s="282">
        <f t="shared" si="67"/>
        <v>8.8288892156862762</v>
      </c>
      <c r="I235" s="282">
        <f t="shared" si="67"/>
        <v>9.1258450980392141</v>
      </c>
      <c r="J235" s="282">
        <f t="shared" si="67"/>
        <v>9.3070078431372547</v>
      </c>
      <c r="K235" s="282">
        <f t="shared" si="67"/>
        <v>9.6344235294117642</v>
      </c>
      <c r="L235" s="282">
        <f t="shared" si="67"/>
        <v>10.581882352941177</v>
      </c>
      <c r="M235" s="282">
        <f t="shared" si="67"/>
        <v>11.177170588235295</v>
      </c>
      <c r="O235" s="299" t="s">
        <v>243</v>
      </c>
      <c r="P235" s="282">
        <f t="shared" si="64"/>
        <v>10.27494705882353</v>
      </c>
      <c r="Q235" s="282">
        <f t="shared" si="64"/>
        <v>9.1498107843137255</v>
      </c>
      <c r="R235" s="282">
        <f t="shared" si="64"/>
        <v>9.1116088235294121</v>
      </c>
      <c r="S235" s="303">
        <f t="shared" si="64"/>
        <v>10.493461764705883</v>
      </c>
      <c r="T235" s="279"/>
      <c r="U235" s="299" t="s">
        <v>243</v>
      </c>
      <c r="V235" s="282">
        <f t="shared" si="65"/>
        <v>9.656807843137253</v>
      </c>
      <c r="W235" s="303">
        <f t="shared" si="65"/>
        <v>9.8416039215686268</v>
      </c>
      <c r="X235" s="279"/>
      <c r="Y235" s="299" t="s">
        <v>243</v>
      </c>
      <c r="Z235" s="303">
        <f t="shared" si="66"/>
        <v>9.7550254901960791</v>
      </c>
      <c r="AA235" s="226"/>
      <c r="AB235" s="226"/>
    </row>
    <row r="236" spans="1:28">
      <c r="A236" s="299" t="s">
        <v>244</v>
      </c>
      <c r="B236" s="282">
        <f t="shared" ref="B236:M236" si="68">(B74/1000)/1.02</f>
        <v>10.95747843137255</v>
      </c>
      <c r="C236" s="282">
        <f t="shared" si="68"/>
        <v>10.735768627450982</v>
      </c>
      <c r="D236" s="282">
        <f t="shared" si="68"/>
        <v>9.8054990196078435</v>
      </c>
      <c r="E236" s="282">
        <f t="shared" si="68"/>
        <v>9.7320078431372536</v>
      </c>
      <c r="F236" s="282">
        <f t="shared" si="68"/>
        <v>9.1416480392156867</v>
      </c>
      <c r="G236" s="282">
        <f t="shared" si="68"/>
        <v>9.1099088235294108</v>
      </c>
      <c r="H236" s="282">
        <f t="shared" si="68"/>
        <v>8.8967392156862761</v>
      </c>
      <c r="I236" s="282">
        <f t="shared" si="68"/>
        <v>9.3329470588235282</v>
      </c>
      <c r="J236" s="282">
        <f t="shared" si="68"/>
        <v>9.553758823529412</v>
      </c>
      <c r="K236" s="282">
        <f t="shared" si="68"/>
        <v>9.8522186274509824</v>
      </c>
      <c r="L236" s="282">
        <f t="shared" si="68"/>
        <v>10.856671568627451</v>
      </c>
      <c r="M236" s="282">
        <f t="shared" si="68"/>
        <v>11.376336274509802</v>
      </c>
      <c r="O236" s="299" t="s">
        <v>244</v>
      </c>
      <c r="P236" s="282">
        <f t="shared" si="64"/>
        <v>10.450186274509804</v>
      </c>
      <c r="Q236" s="282">
        <f t="shared" si="64"/>
        <v>9.2520352941176469</v>
      </c>
      <c r="R236" s="282">
        <f t="shared" si="64"/>
        <v>9.2644970588235296</v>
      </c>
      <c r="S236" s="303">
        <f t="shared" si="64"/>
        <v>10.720519607843137</v>
      </c>
      <c r="T236" s="279"/>
      <c r="U236" s="299" t="s">
        <v>244</v>
      </c>
      <c r="V236" s="282">
        <f t="shared" si="65"/>
        <v>9.6679715686274506</v>
      </c>
      <c r="W236" s="303">
        <f t="shared" si="65"/>
        <v>9.9324441176470586</v>
      </c>
      <c r="X236" s="279"/>
      <c r="Y236" s="299" t="s">
        <v>244</v>
      </c>
      <c r="Z236" s="303">
        <f t="shared" si="66"/>
        <v>9.8349794117647065</v>
      </c>
      <c r="AA236" s="226"/>
      <c r="AB236" s="226"/>
    </row>
    <row r="237" spans="1:28">
      <c r="A237" s="299" t="s">
        <v>245</v>
      </c>
      <c r="B237" s="282">
        <f t="shared" ref="B237:M237" si="69">(B75/1000)/1.02</f>
        <v>0</v>
      </c>
      <c r="C237" s="282">
        <f t="shared" si="69"/>
        <v>10.537254901960784</v>
      </c>
      <c r="D237" s="282">
        <f t="shared" si="69"/>
        <v>9.2391019607843123</v>
      </c>
      <c r="E237" s="282">
        <f t="shared" si="69"/>
        <v>5.9911764705882353</v>
      </c>
      <c r="F237" s="282">
        <f t="shared" si="69"/>
        <v>8.4378823529411751</v>
      </c>
      <c r="G237" s="282">
        <f t="shared" si="69"/>
        <v>8.056862745098039</v>
      </c>
      <c r="H237" s="282">
        <f t="shared" si="69"/>
        <v>8.0780490196078443</v>
      </c>
      <c r="I237" s="282">
        <f t="shared" si="69"/>
        <v>8.627568627450982</v>
      </c>
      <c r="J237" s="282">
        <f t="shared" si="69"/>
        <v>7.6494009803921568</v>
      </c>
      <c r="K237" s="282">
        <f t="shared" si="69"/>
        <v>0</v>
      </c>
      <c r="L237" s="282">
        <f t="shared" si="69"/>
        <v>0</v>
      </c>
      <c r="M237" s="282">
        <f t="shared" si="69"/>
        <v>8.0918294117647047</v>
      </c>
      <c r="O237" s="299" t="s">
        <v>245</v>
      </c>
      <c r="P237" s="282">
        <f t="shared" si="64"/>
        <v>9.3637245098039212</v>
      </c>
      <c r="Q237" s="282">
        <f t="shared" si="64"/>
        <v>8.2457578431372553</v>
      </c>
      <c r="R237" s="282">
        <f t="shared" si="64"/>
        <v>8.1555019607843136</v>
      </c>
      <c r="S237" s="303">
        <f t="shared" si="64"/>
        <v>8.0918294117647047</v>
      </c>
      <c r="T237" s="279"/>
      <c r="U237" s="299" t="s">
        <v>245</v>
      </c>
      <c r="V237" s="282">
        <f t="shared" si="65"/>
        <v>8.5879921568627449</v>
      </c>
      <c r="W237" s="303">
        <f t="shared" si="65"/>
        <v>8.1081578431372545</v>
      </c>
      <c r="X237" s="279"/>
      <c r="Y237" s="299" t="s">
        <v>245</v>
      </c>
      <c r="Z237" s="303">
        <f t="shared" si="66"/>
        <v>8.2939931372549012</v>
      </c>
      <c r="AA237" s="226"/>
      <c r="AB237" s="226"/>
    </row>
    <row r="238" spans="1:28">
      <c r="A238" s="299" t="s">
        <v>98</v>
      </c>
      <c r="B238" s="282">
        <f t="shared" ref="B238:M238" si="70">(B76/1000)/1.02</f>
        <v>7.6987490196078436</v>
      </c>
      <c r="C238" s="282">
        <f t="shared" si="70"/>
        <v>7.7641774509803918</v>
      </c>
      <c r="D238" s="282">
        <f t="shared" si="70"/>
        <v>7.6692333333333336</v>
      </c>
      <c r="E238" s="282">
        <f t="shared" si="70"/>
        <v>7.6816578431372546</v>
      </c>
      <c r="F238" s="282">
        <f t="shared" si="70"/>
        <v>7.5618058823529415</v>
      </c>
      <c r="G238" s="282">
        <f t="shared" si="70"/>
        <v>7.6600754901960784</v>
      </c>
      <c r="H238" s="282">
        <f t="shared" si="70"/>
        <v>7.503643137254902</v>
      </c>
      <c r="I238" s="282">
        <f t="shared" si="70"/>
        <v>7.4639941176470597</v>
      </c>
      <c r="J238" s="282">
        <f t="shared" si="70"/>
        <v>7.6025941176470591</v>
      </c>
      <c r="K238" s="282">
        <f t="shared" si="70"/>
        <v>7.5617882352941184</v>
      </c>
      <c r="L238" s="282">
        <f t="shared" si="70"/>
        <v>7.6284372549019608</v>
      </c>
      <c r="M238" s="282">
        <f t="shared" si="70"/>
        <v>7.850011764705882</v>
      </c>
      <c r="O238" s="299" t="s">
        <v>98</v>
      </c>
      <c r="P238" s="282">
        <f t="shared" si="64"/>
        <v>7.7070009803921566</v>
      </c>
      <c r="Q238" s="282">
        <f t="shared" si="64"/>
        <v>7.6363352941176466</v>
      </c>
      <c r="R238" s="282">
        <f t="shared" si="64"/>
        <v>7.5332794117647053</v>
      </c>
      <c r="S238" s="303">
        <f t="shared" si="64"/>
        <v>7.6773323529411757</v>
      </c>
      <c r="T238" s="279"/>
      <c r="U238" s="299" t="s">
        <v>98</v>
      </c>
      <c r="V238" s="282">
        <f t="shared" si="65"/>
        <v>7.6707921568627446</v>
      </c>
      <c r="W238" s="303">
        <f t="shared" si="65"/>
        <v>7.6081970588235288</v>
      </c>
      <c r="X238" s="279"/>
      <c r="Y238" s="299" t="s">
        <v>98</v>
      </c>
      <c r="Z238" s="303">
        <f t="shared" si="66"/>
        <v>7.6393715686274506</v>
      </c>
      <c r="AA238" s="226"/>
      <c r="AB238" s="226"/>
    </row>
    <row r="239" spans="1:28" ht="13.5" thickBot="1">
      <c r="A239" s="302" t="s">
        <v>246</v>
      </c>
      <c r="B239" s="306">
        <f t="shared" ref="B239:M239" si="71">(B77/1000)/1.02</f>
        <v>9.1670725490196077</v>
      </c>
      <c r="C239" s="306">
        <f t="shared" si="71"/>
        <v>9.2249999999999996</v>
      </c>
      <c r="D239" s="306">
        <f t="shared" si="71"/>
        <v>8.6148519607843124</v>
      </c>
      <c r="E239" s="306">
        <f t="shared" si="71"/>
        <v>8.4553088235294123</v>
      </c>
      <c r="F239" s="306">
        <f t="shared" si="71"/>
        <v>8.1928431372549024</v>
      </c>
      <c r="G239" s="306">
        <f t="shared" si="71"/>
        <v>8.2411862745098041</v>
      </c>
      <c r="H239" s="306">
        <f t="shared" si="71"/>
        <v>8.1249960784313711</v>
      </c>
      <c r="I239" s="306">
        <f t="shared" si="71"/>
        <v>8.2725970588235302</v>
      </c>
      <c r="J239" s="306">
        <f t="shared" si="71"/>
        <v>8.4183205882352929</v>
      </c>
      <c r="K239" s="306">
        <f t="shared" si="71"/>
        <v>8.4586480392156851</v>
      </c>
      <c r="L239" s="306">
        <f t="shared" si="71"/>
        <v>8.6843431372549027</v>
      </c>
      <c r="M239" s="306">
        <f t="shared" si="71"/>
        <v>9.0239754901960776</v>
      </c>
      <c r="O239" s="302" t="s">
        <v>246</v>
      </c>
      <c r="P239" s="306">
        <f t="shared" si="64"/>
        <v>8.9429284313725486</v>
      </c>
      <c r="Q239" s="306">
        <f t="shared" si="64"/>
        <v>8.2848284313725475</v>
      </c>
      <c r="R239" s="306">
        <f t="shared" si="64"/>
        <v>8.2859823529411756</v>
      </c>
      <c r="S239" s="307">
        <f t="shared" si="64"/>
        <v>8.7062421568627446</v>
      </c>
      <c r="T239" s="279"/>
      <c r="U239" s="302" t="s">
        <v>246</v>
      </c>
      <c r="V239" s="306">
        <f t="shared" si="65"/>
        <v>8.5867294117647059</v>
      </c>
      <c r="W239" s="307">
        <f t="shared" si="65"/>
        <v>8.5009382352941163</v>
      </c>
      <c r="X239" s="279"/>
      <c r="Y239" s="302" t="s">
        <v>246</v>
      </c>
      <c r="Z239" s="307">
        <f t="shared" si="66"/>
        <v>8.5428274509803916</v>
      </c>
      <c r="AA239" s="226"/>
    </row>
    <row r="240" spans="1:28">
      <c r="B240" s="247"/>
      <c r="C240" s="247"/>
      <c r="D240" s="247"/>
      <c r="E240" s="247"/>
      <c r="F240" s="317"/>
      <c r="G240" s="247"/>
      <c r="H240" s="247"/>
      <c r="I240" s="247"/>
      <c r="J240" s="247"/>
      <c r="K240" s="247"/>
      <c r="L240" s="247"/>
      <c r="M240" s="317"/>
      <c r="N240" s="247"/>
      <c r="O240" s="247"/>
      <c r="P240" s="220"/>
      <c r="Q240" s="220"/>
      <c r="R240" s="220"/>
      <c r="T240" s="220"/>
      <c r="U240" s="220"/>
      <c r="V240" s="220"/>
      <c r="X240" s="220"/>
      <c r="Y240" s="220"/>
    </row>
    <row r="241" spans="1:27" ht="16.5" thickBot="1">
      <c r="A241" s="285">
        <v>2011</v>
      </c>
      <c r="B241" s="279"/>
      <c r="C241" s="279"/>
      <c r="D241" s="279"/>
      <c r="E241" s="279"/>
      <c r="F241" s="279"/>
      <c r="G241" s="279"/>
      <c r="H241" s="279"/>
      <c r="I241" s="279"/>
      <c r="J241" s="279"/>
      <c r="K241" s="279"/>
      <c r="L241" s="279"/>
      <c r="M241" s="284" t="s">
        <v>250</v>
      </c>
      <c r="O241" s="285">
        <v>2011</v>
      </c>
      <c r="P241" s="287" t="s">
        <v>220</v>
      </c>
      <c r="Q241" s="287"/>
      <c r="R241" s="287"/>
      <c r="S241" s="287"/>
      <c r="T241" s="279"/>
      <c r="U241" s="285">
        <v>2011</v>
      </c>
      <c r="V241" s="287" t="s">
        <v>221</v>
      </c>
      <c r="W241" s="287"/>
      <c r="X241" s="279"/>
      <c r="Y241" s="285">
        <v>2011</v>
      </c>
      <c r="Z241" s="279"/>
    </row>
    <row r="242" spans="1:27" ht="14.25" thickBot="1">
      <c r="A242" s="292"/>
      <c r="B242" s="293" t="s">
        <v>223</v>
      </c>
      <c r="C242" s="293" t="s">
        <v>224</v>
      </c>
      <c r="D242" s="293" t="s">
        <v>225</v>
      </c>
      <c r="E242" s="293" t="s">
        <v>226</v>
      </c>
      <c r="F242" s="293" t="s">
        <v>227</v>
      </c>
      <c r="G242" s="293" t="s">
        <v>228</v>
      </c>
      <c r="H242" s="293" t="s">
        <v>229</v>
      </c>
      <c r="I242" s="293" t="s">
        <v>230</v>
      </c>
      <c r="J242" s="293" t="s">
        <v>231</v>
      </c>
      <c r="K242" s="293" t="s">
        <v>232</v>
      </c>
      <c r="L242" s="293" t="s">
        <v>233</v>
      </c>
      <c r="M242" s="294" t="s">
        <v>234</v>
      </c>
      <c r="O242" s="292"/>
      <c r="P242" s="293" t="s">
        <v>235</v>
      </c>
      <c r="Q242" s="293" t="s">
        <v>236</v>
      </c>
      <c r="R242" s="293" t="s">
        <v>237</v>
      </c>
      <c r="S242" s="294" t="s">
        <v>238</v>
      </c>
      <c r="T242" s="279"/>
      <c r="U242" s="292"/>
      <c r="V242" s="293" t="s">
        <v>239</v>
      </c>
      <c r="W242" s="294" t="s">
        <v>240</v>
      </c>
      <c r="X242" s="279"/>
      <c r="Y242" s="292"/>
      <c r="Z242" s="295" t="s">
        <v>241</v>
      </c>
    </row>
    <row r="243" spans="1:27" ht="13.5" thickBot="1">
      <c r="A243" s="305" t="s">
        <v>242</v>
      </c>
      <c r="B243" s="300">
        <f t="shared" ref="B243:M243" si="72">(B81/1000)/1.02</f>
        <v>10.128637254901959</v>
      </c>
      <c r="C243" s="300">
        <f t="shared" si="72"/>
        <v>10.063219607843136</v>
      </c>
      <c r="D243" s="300">
        <f t="shared" si="72"/>
        <v>10.593051960784315</v>
      </c>
      <c r="E243" s="300">
        <f t="shared" si="72"/>
        <v>10.734735294117646</v>
      </c>
      <c r="F243" s="300">
        <f t="shared" si="72"/>
        <v>10.877735294117647</v>
      </c>
      <c r="G243" s="300">
        <f t="shared" si="72"/>
        <v>10.581401960784314</v>
      </c>
      <c r="H243" s="300">
        <f t="shared" si="72"/>
        <v>10.851558823529412</v>
      </c>
      <c r="I243" s="300">
        <f t="shared" si="72"/>
        <v>11.311549019607844</v>
      </c>
      <c r="J243" s="300">
        <f t="shared" si="72"/>
        <v>11.726196078431371</v>
      </c>
      <c r="K243" s="300">
        <f t="shared" si="72"/>
        <v>11.833980392156862</v>
      </c>
      <c r="L243" s="300">
        <f t="shared" si="72"/>
        <v>11.974627450980392</v>
      </c>
      <c r="M243" s="300">
        <f t="shared" si="72"/>
        <v>12.40722549019608</v>
      </c>
      <c r="O243" s="296" t="s">
        <v>242</v>
      </c>
      <c r="P243" s="297">
        <f t="shared" ref="P243:S248" si="73">(P81/1000)/1.02</f>
        <v>10.293496078431373</v>
      </c>
      <c r="Q243" s="297">
        <f t="shared" si="73"/>
        <v>10.721696078431371</v>
      </c>
      <c r="R243" s="297">
        <f t="shared" si="73"/>
        <v>11.306509803921568</v>
      </c>
      <c r="S243" s="298">
        <f t="shared" si="73"/>
        <v>12.042264705882353</v>
      </c>
      <c r="T243" s="279"/>
      <c r="U243" s="296" t="s">
        <v>242</v>
      </c>
      <c r="V243" s="297">
        <f t="shared" ref="V243:W248" si="74">(V81/1000)/1.02</f>
        <v>10.494696078431373</v>
      </c>
      <c r="W243" s="298">
        <f t="shared" si="74"/>
        <v>11.692862745098038</v>
      </c>
      <c r="X243" s="279"/>
      <c r="Y243" s="296" t="s">
        <v>242</v>
      </c>
      <c r="Z243" s="298">
        <f t="shared" ref="Z243:Z248" si="75">(Z81/1000)/1.02</f>
        <v>11.099666666666666</v>
      </c>
      <c r="AA243" s="226"/>
    </row>
    <row r="244" spans="1:27">
      <c r="A244" s="305" t="s">
        <v>243</v>
      </c>
      <c r="B244" s="300">
        <f t="shared" ref="B244:M244" si="76">(B82/1000)/1.02</f>
        <v>11.471843137254902</v>
      </c>
      <c r="C244" s="300">
        <f t="shared" si="76"/>
        <v>11.152172549019607</v>
      </c>
      <c r="D244" s="300">
        <f t="shared" si="76"/>
        <v>11.790287254901962</v>
      </c>
      <c r="E244" s="300">
        <f t="shared" si="76"/>
        <v>11.894906862745099</v>
      </c>
      <c r="F244" s="300">
        <f t="shared" si="76"/>
        <v>11.874585294117646</v>
      </c>
      <c r="G244" s="300">
        <f t="shared" si="76"/>
        <v>11.477060784313725</v>
      </c>
      <c r="H244" s="300">
        <f t="shared" si="76"/>
        <v>11.840730392156862</v>
      </c>
      <c r="I244" s="300">
        <f t="shared" si="76"/>
        <v>12.55548725490196</v>
      </c>
      <c r="J244" s="300">
        <f t="shared" si="76"/>
        <v>13.093652941176469</v>
      </c>
      <c r="K244" s="300">
        <f t="shared" si="76"/>
        <v>13.306825490196079</v>
      </c>
      <c r="L244" s="300">
        <f t="shared" si="76"/>
        <v>13.406679411764706</v>
      </c>
      <c r="M244" s="301">
        <f t="shared" si="76"/>
        <v>13.67232549019608</v>
      </c>
      <c r="O244" s="305" t="s">
        <v>243</v>
      </c>
      <c r="P244" s="300">
        <f t="shared" si="73"/>
        <v>11.495216666666666</v>
      </c>
      <c r="Q244" s="300">
        <f t="shared" si="73"/>
        <v>11.733939215686275</v>
      </c>
      <c r="R244" s="300">
        <f t="shared" si="73"/>
        <v>12.492946078431373</v>
      </c>
      <c r="S244" s="301">
        <f t="shared" si="73"/>
        <v>13.451011764705882</v>
      </c>
      <c r="T244" s="279"/>
      <c r="U244" s="305" t="s">
        <v>243</v>
      </c>
      <c r="V244" s="300">
        <f t="shared" si="74"/>
        <v>11.605275490196076</v>
      </c>
      <c r="W244" s="301">
        <f t="shared" si="74"/>
        <v>12.9787431372549</v>
      </c>
      <c r="X244" s="279"/>
      <c r="Y244" s="305" t="s">
        <v>243</v>
      </c>
      <c r="Z244" s="301">
        <f t="shared" si="75"/>
        <v>12.249729411764706</v>
      </c>
      <c r="AA244" s="226"/>
    </row>
    <row r="245" spans="1:27">
      <c r="A245" s="299" t="s">
        <v>244</v>
      </c>
      <c r="B245" s="282">
        <f t="shared" ref="B245:M245" si="77">(B83/1000)/1.02</f>
        <v>11.670990196078431</v>
      </c>
      <c r="C245" s="282">
        <f t="shared" si="77"/>
        <v>11.252611764705883</v>
      </c>
      <c r="D245" s="282">
        <f t="shared" si="77"/>
        <v>11.806849019607844</v>
      </c>
      <c r="E245" s="282">
        <f t="shared" si="77"/>
        <v>11.932605882352942</v>
      </c>
      <c r="F245" s="282">
        <f t="shared" si="77"/>
        <v>11.894346078431372</v>
      </c>
      <c r="G245" s="282">
        <f t="shared" si="77"/>
        <v>11.449323529411764</v>
      </c>
      <c r="H245" s="282">
        <f t="shared" si="77"/>
        <v>11.799193137254901</v>
      </c>
      <c r="I245" s="282">
        <f t="shared" si="77"/>
        <v>12.582308823529411</v>
      </c>
      <c r="J245" s="282">
        <f t="shared" si="77"/>
        <v>13.122502941176469</v>
      </c>
      <c r="K245" s="282">
        <f t="shared" si="77"/>
        <v>13.422139215686276</v>
      </c>
      <c r="L245" s="282">
        <f t="shared" si="77"/>
        <v>13.482817647058823</v>
      </c>
      <c r="M245" s="303">
        <f t="shared" si="77"/>
        <v>13.725786274509803</v>
      </c>
      <c r="O245" s="299" t="s">
        <v>244</v>
      </c>
      <c r="P245" s="282">
        <f t="shared" si="73"/>
        <v>11.585163725490196</v>
      </c>
      <c r="Q245" s="282">
        <f t="shared" si="73"/>
        <v>11.736373529411765</v>
      </c>
      <c r="R245" s="282">
        <f t="shared" si="73"/>
        <v>12.725842156862745</v>
      </c>
      <c r="S245" s="303">
        <f t="shared" si="73"/>
        <v>13.546566666666665</v>
      </c>
      <c r="T245" s="279"/>
      <c r="U245" s="299" t="s">
        <v>244</v>
      </c>
      <c r="V245" s="282">
        <f t="shared" si="74"/>
        <v>11.650693137254903</v>
      </c>
      <c r="W245" s="303">
        <f t="shared" si="74"/>
        <v>13.287360784313725</v>
      </c>
      <c r="X245" s="279"/>
      <c r="Y245" s="299" t="s">
        <v>244</v>
      </c>
      <c r="Z245" s="303">
        <f t="shared" si="75"/>
        <v>12.796916666666666</v>
      </c>
      <c r="AA245" s="226"/>
    </row>
    <row r="246" spans="1:27">
      <c r="A246" s="299" t="s">
        <v>245</v>
      </c>
      <c r="B246" s="282">
        <f t="shared" ref="B246:M246" si="78">(B84/1000)/1.02</f>
        <v>0</v>
      </c>
      <c r="C246" s="282">
        <f t="shared" si="78"/>
        <v>8.2209303921568626</v>
      </c>
      <c r="D246" s="282">
        <f t="shared" si="78"/>
        <v>0</v>
      </c>
      <c r="E246" s="282">
        <f t="shared" si="78"/>
        <v>10.050980392156863</v>
      </c>
      <c r="F246" s="282">
        <f t="shared" si="78"/>
        <v>9.3927960784313722</v>
      </c>
      <c r="G246" s="282">
        <f t="shared" si="78"/>
        <v>8.6963568627450982</v>
      </c>
      <c r="H246" s="282">
        <f t="shared" si="78"/>
        <v>12.731372549019609</v>
      </c>
      <c r="I246" s="282">
        <f t="shared" si="78"/>
        <v>0</v>
      </c>
      <c r="J246" s="282">
        <f t="shared" si="78"/>
        <v>9.7575901960784321</v>
      </c>
      <c r="K246" s="282">
        <f t="shared" si="78"/>
        <v>10.792202941176471</v>
      </c>
      <c r="L246" s="282">
        <f t="shared" si="78"/>
        <v>9.4747803921568625</v>
      </c>
      <c r="M246" s="303">
        <f t="shared" si="78"/>
        <v>10.645893137254902</v>
      </c>
      <c r="O246" s="299" t="s">
        <v>245</v>
      </c>
      <c r="P246" s="282">
        <f t="shared" si="73"/>
        <v>8.2209303921568626</v>
      </c>
      <c r="Q246" s="282">
        <f t="shared" si="73"/>
        <v>9.3122950980392147</v>
      </c>
      <c r="R246" s="282">
        <f t="shared" si="73"/>
        <v>9.9824588235294112</v>
      </c>
      <c r="S246" s="303">
        <f t="shared" si="73"/>
        <v>10.63457843137255</v>
      </c>
      <c r="T246" s="279"/>
      <c r="U246" s="299" t="s">
        <v>245</v>
      </c>
      <c r="V246" s="282">
        <f t="shared" si="74"/>
        <v>8.828370588235293</v>
      </c>
      <c r="W246" s="303">
        <f t="shared" si="74"/>
        <v>10.561392156862746</v>
      </c>
      <c r="X246" s="279"/>
      <c r="Y246" s="299" t="s">
        <v>245</v>
      </c>
      <c r="Z246" s="303">
        <f t="shared" si="75"/>
        <v>9.9671519607843155</v>
      </c>
      <c r="AA246" s="226"/>
    </row>
    <row r="247" spans="1:27">
      <c r="A247" s="299" t="s">
        <v>98</v>
      </c>
      <c r="B247" s="282">
        <f t="shared" ref="B247:M247" si="79">(B85/1000)/1.02</f>
        <v>8.0251666666666672</v>
      </c>
      <c r="C247" s="282">
        <f t="shared" si="79"/>
        <v>8.263682352941176</v>
      </c>
      <c r="D247" s="282">
        <f t="shared" si="79"/>
        <v>8.9268950980392177</v>
      </c>
      <c r="E247" s="282">
        <f t="shared" si="79"/>
        <v>9.2179696078431377</v>
      </c>
      <c r="F247" s="282">
        <f t="shared" si="79"/>
        <v>9.3510500000000008</v>
      </c>
      <c r="G247" s="282">
        <f t="shared" si="79"/>
        <v>9.4256509803921578</v>
      </c>
      <c r="H247" s="282">
        <f t="shared" si="79"/>
        <v>9.5730656862745089</v>
      </c>
      <c r="I247" s="282">
        <f t="shared" si="79"/>
        <v>9.810024509803922</v>
      </c>
      <c r="J247" s="282">
        <f t="shared" si="79"/>
        <v>10.121543137254902</v>
      </c>
      <c r="K247" s="282">
        <f t="shared" si="79"/>
        <v>10.249910784313725</v>
      </c>
      <c r="L247" s="282">
        <f t="shared" si="79"/>
        <v>10.377939215686274</v>
      </c>
      <c r="M247" s="303">
        <f t="shared" si="79"/>
        <v>10.621319607843137</v>
      </c>
      <c r="O247" s="299" t="s">
        <v>98</v>
      </c>
      <c r="P247" s="282">
        <f t="shared" si="73"/>
        <v>8.4615823529411767</v>
      </c>
      <c r="Q247" s="282">
        <f t="shared" si="73"/>
        <v>9.3420382352941189</v>
      </c>
      <c r="R247" s="282">
        <f t="shared" si="73"/>
        <v>9.847356862745098</v>
      </c>
      <c r="S247" s="303">
        <f t="shared" si="73"/>
        <v>10.390735294117647</v>
      </c>
      <c r="T247" s="279"/>
      <c r="U247" s="299" t="s">
        <v>98</v>
      </c>
      <c r="V247" s="282">
        <f t="shared" si="74"/>
        <v>8.8820588235294125</v>
      </c>
      <c r="W247" s="303">
        <f t="shared" si="74"/>
        <v>10.138781372549019</v>
      </c>
      <c r="X247" s="279"/>
      <c r="Y247" s="299" t="s">
        <v>98</v>
      </c>
      <c r="Z247" s="303">
        <f t="shared" si="75"/>
        <v>9.5662166666666657</v>
      </c>
      <c r="AA247" s="226"/>
    </row>
    <row r="248" spans="1:27" ht="13.5" thickBot="1">
      <c r="A248" s="302" t="s">
        <v>246</v>
      </c>
      <c r="B248" s="306">
        <f t="shared" ref="B248:M248" si="80">(B86/1000)/1.02</f>
        <v>9.2236186274509802</v>
      </c>
      <c r="C248" s="306">
        <f t="shared" si="80"/>
        <v>9.300200980392157</v>
      </c>
      <c r="D248" s="306">
        <f t="shared" si="80"/>
        <v>9.7257098039215695</v>
      </c>
      <c r="E248" s="306">
        <f t="shared" si="80"/>
        <v>9.8450588235294116</v>
      </c>
      <c r="F248" s="306">
        <f t="shared" si="80"/>
        <v>9.9648450980392163</v>
      </c>
      <c r="G248" s="306">
        <f t="shared" si="80"/>
        <v>10.088506862745097</v>
      </c>
      <c r="H248" s="306">
        <f t="shared" si="80"/>
        <v>10.30826862745098</v>
      </c>
      <c r="I248" s="306">
        <f t="shared" si="80"/>
        <v>10.694949019607844</v>
      </c>
      <c r="J248" s="306">
        <f t="shared" si="80"/>
        <v>11.162990196078432</v>
      </c>
      <c r="K248" s="306">
        <f t="shared" si="80"/>
        <v>11.333209803921569</v>
      </c>
      <c r="L248" s="306">
        <f t="shared" si="80"/>
        <v>11.48351568627451</v>
      </c>
      <c r="M248" s="307">
        <f t="shared" si="80"/>
        <v>11.780675490196078</v>
      </c>
      <c r="O248" s="302" t="s">
        <v>246</v>
      </c>
      <c r="P248" s="306">
        <f t="shared" si="73"/>
        <v>9.4584078431372536</v>
      </c>
      <c r="Q248" s="306">
        <f t="shared" si="73"/>
        <v>9.9747784313725472</v>
      </c>
      <c r="R248" s="306">
        <f t="shared" si="73"/>
        <v>10.728048039215688</v>
      </c>
      <c r="S248" s="307">
        <f t="shared" si="73"/>
        <v>11.504847058823527</v>
      </c>
      <c r="T248" s="279"/>
      <c r="U248" s="302" t="s">
        <v>246</v>
      </c>
      <c r="V248" s="306">
        <f t="shared" si="74"/>
        <v>9.7111499999999982</v>
      </c>
      <c r="W248" s="307">
        <f t="shared" si="74"/>
        <v>11.133428431372549</v>
      </c>
      <c r="X248" s="279"/>
      <c r="Y248" s="302" t="s">
        <v>246</v>
      </c>
      <c r="Z248" s="307">
        <f t="shared" si="75"/>
        <v>10.43406862745098</v>
      </c>
      <c r="AA248" s="226"/>
    </row>
    <row r="250" spans="1:27" ht="16.5" thickBot="1">
      <c r="A250" s="285">
        <v>2012</v>
      </c>
      <c r="B250" s="279"/>
      <c r="C250" s="279"/>
      <c r="D250" s="279"/>
      <c r="E250" s="279"/>
      <c r="F250" s="279"/>
      <c r="G250" s="279"/>
      <c r="H250" s="279"/>
      <c r="I250" s="279"/>
      <c r="J250" s="279"/>
      <c r="K250" s="279"/>
      <c r="L250" s="279"/>
      <c r="M250" s="284" t="s">
        <v>250</v>
      </c>
      <c r="O250" s="285">
        <v>2012</v>
      </c>
      <c r="P250" s="287" t="s">
        <v>220</v>
      </c>
      <c r="Q250" s="287"/>
      <c r="R250" s="287"/>
      <c r="S250" s="287"/>
      <c r="T250" s="279"/>
      <c r="U250" s="285">
        <v>2012</v>
      </c>
      <c r="V250" s="287" t="s">
        <v>221</v>
      </c>
      <c r="W250" s="287"/>
      <c r="X250" s="279"/>
      <c r="Y250" s="285">
        <v>2012</v>
      </c>
      <c r="Z250" s="279"/>
    </row>
    <row r="251" spans="1:27" ht="14.25" thickBot="1">
      <c r="A251" s="292"/>
      <c r="B251" s="293" t="s">
        <v>223</v>
      </c>
      <c r="C251" s="293" t="s">
        <v>224</v>
      </c>
      <c r="D251" s="293" t="s">
        <v>225</v>
      </c>
      <c r="E251" s="293" t="s">
        <v>226</v>
      </c>
      <c r="F251" s="293" t="s">
        <v>227</v>
      </c>
      <c r="G251" s="293" t="s">
        <v>228</v>
      </c>
      <c r="H251" s="293" t="s">
        <v>229</v>
      </c>
      <c r="I251" s="293" t="s">
        <v>230</v>
      </c>
      <c r="J251" s="293" t="s">
        <v>231</v>
      </c>
      <c r="K251" s="293" t="s">
        <v>232</v>
      </c>
      <c r="L251" s="293" t="s">
        <v>233</v>
      </c>
      <c r="M251" s="294" t="s">
        <v>234</v>
      </c>
      <c r="O251" s="292"/>
      <c r="P251" s="293" t="s">
        <v>235</v>
      </c>
      <c r="Q251" s="293" t="s">
        <v>236</v>
      </c>
      <c r="R251" s="293" t="s">
        <v>237</v>
      </c>
      <c r="S251" s="294" t="s">
        <v>238</v>
      </c>
      <c r="T251" s="279"/>
      <c r="U251" s="292"/>
      <c r="V251" s="293" t="s">
        <v>239</v>
      </c>
      <c r="W251" s="294" t="s">
        <v>240</v>
      </c>
      <c r="X251" s="279"/>
      <c r="Y251" s="292"/>
      <c r="Z251" s="295" t="s">
        <v>241</v>
      </c>
    </row>
    <row r="252" spans="1:27" ht="13.5" thickBot="1">
      <c r="A252" s="305" t="s">
        <v>242</v>
      </c>
      <c r="B252" s="300">
        <f t="shared" ref="B252:M252" si="81">(B90/1000)/1.02</f>
        <v>12.942823529411765</v>
      </c>
      <c r="C252" s="300">
        <f t="shared" si="81"/>
        <v>12.983039215686276</v>
      </c>
      <c r="D252" s="300">
        <f t="shared" si="81"/>
        <v>12.513313725490194</v>
      </c>
      <c r="E252" s="300">
        <f t="shared" si="81"/>
        <v>12.441941176470587</v>
      </c>
      <c r="F252" s="300">
        <f t="shared" si="81"/>
        <v>12.233774509803922</v>
      </c>
      <c r="G252" s="300">
        <f t="shared" si="81"/>
        <v>12.483813725490196</v>
      </c>
      <c r="H252" s="300">
        <f t="shared" si="81"/>
        <v>12.519607843137255</v>
      </c>
      <c r="I252" s="300">
        <f t="shared" si="81"/>
        <v>12.767598039215688</v>
      </c>
      <c r="J252" s="300">
        <f t="shared" si="81"/>
        <v>12.911774509803921</v>
      </c>
      <c r="K252" s="300">
        <f t="shared" si="81"/>
        <v>12.631068627450979</v>
      </c>
      <c r="L252" s="300">
        <f t="shared" si="81"/>
        <v>12.461068627450981</v>
      </c>
      <c r="M252" s="300">
        <f t="shared" si="81"/>
        <v>12.516009803921568</v>
      </c>
      <c r="O252" s="296" t="s">
        <v>242</v>
      </c>
      <c r="P252" s="297">
        <f t="shared" ref="P252:S257" si="82">(P90/1000)/1.02</f>
        <v>12.795205882352942</v>
      </c>
      <c r="Q252" s="297">
        <f t="shared" si="82"/>
        <v>12.370480392156862</v>
      </c>
      <c r="R252" s="297">
        <f t="shared" si="82"/>
        <v>12.735941176470588</v>
      </c>
      <c r="S252" s="298">
        <f t="shared" si="82"/>
        <v>12.54006862745098</v>
      </c>
      <c r="T252" s="279"/>
      <c r="U252" s="296" t="s">
        <v>242</v>
      </c>
      <c r="V252" s="297">
        <f t="shared" ref="V252:W257" si="83">(V90/1000)/1.02</f>
        <v>12.573382352941175</v>
      </c>
      <c r="W252" s="298">
        <f t="shared" si="83"/>
        <v>12.633343137254903</v>
      </c>
      <c r="X252" s="279"/>
      <c r="Y252" s="296" t="s">
        <v>242</v>
      </c>
      <c r="Z252" s="298">
        <f t="shared" ref="Z252:Z257" si="84">(Z90/1000)/1.02</f>
        <v>12.603137254901961</v>
      </c>
      <c r="AA252" s="226"/>
    </row>
    <row r="253" spans="1:27">
      <c r="A253" s="305" t="s">
        <v>243</v>
      </c>
      <c r="B253" s="300">
        <f t="shared" ref="B253:M253" si="85">(B91/1000)/1.02</f>
        <v>14.232160784313725</v>
      </c>
      <c r="C253" s="300">
        <f t="shared" si="85"/>
        <v>13.991845098039216</v>
      </c>
      <c r="D253" s="300">
        <f t="shared" si="85"/>
        <v>13.316357843137254</v>
      </c>
      <c r="E253" s="300">
        <f t="shared" si="85"/>
        <v>13.310230392156862</v>
      </c>
      <c r="F253" s="300">
        <f t="shared" si="85"/>
        <v>12.814128431372549</v>
      </c>
      <c r="G253" s="300">
        <f t="shared" si="85"/>
        <v>13.080068627450981</v>
      </c>
      <c r="H253" s="300">
        <f t="shared" si="85"/>
        <v>13.239143137254901</v>
      </c>
      <c r="I253" s="300">
        <f t="shared" si="85"/>
        <v>13.72052843137255</v>
      </c>
      <c r="J253" s="300">
        <f t="shared" si="85"/>
        <v>13.905362745098039</v>
      </c>
      <c r="K253" s="300">
        <f t="shared" si="85"/>
        <v>13.672676470588234</v>
      </c>
      <c r="L253" s="300">
        <f t="shared" si="85"/>
        <v>13.468343137254902</v>
      </c>
      <c r="M253" s="301">
        <f t="shared" si="85"/>
        <v>13.39312450980392</v>
      </c>
      <c r="O253" s="305" t="s">
        <v>243</v>
      </c>
      <c r="P253" s="300">
        <f t="shared" si="82"/>
        <v>13.807036274509803</v>
      </c>
      <c r="Q253" s="300">
        <f t="shared" si="82"/>
        <v>13.029750980392157</v>
      </c>
      <c r="R253" s="300">
        <f t="shared" si="82"/>
        <v>13.622970588235296</v>
      </c>
      <c r="S253" s="301">
        <f t="shared" si="82"/>
        <v>13.52010588235294</v>
      </c>
      <c r="T253" s="279"/>
      <c r="U253" s="305" t="s">
        <v>243</v>
      </c>
      <c r="V253" s="300">
        <f t="shared" si="83"/>
        <v>13.407085294117648</v>
      </c>
      <c r="W253" s="301">
        <f t="shared" si="83"/>
        <v>13.569479411764707</v>
      </c>
      <c r="X253" s="279"/>
      <c r="Y253" s="305" t="s">
        <v>243</v>
      </c>
      <c r="Z253" s="301">
        <f t="shared" si="84"/>
        <v>13.484396078431374</v>
      </c>
      <c r="AA253" s="226"/>
    </row>
    <row r="254" spans="1:27">
      <c r="A254" s="299" t="s">
        <v>244</v>
      </c>
      <c r="B254" s="282">
        <f t="shared" ref="B254:M254" si="86">(B92/1000)/1.02</f>
        <v>14.267403921568627</v>
      </c>
      <c r="C254" s="282">
        <f t="shared" si="86"/>
        <v>14.0114</v>
      </c>
      <c r="D254" s="282">
        <f t="shared" si="86"/>
        <v>13.292657843137256</v>
      </c>
      <c r="E254" s="282">
        <f t="shared" si="86"/>
        <v>13.306553921568627</v>
      </c>
      <c r="F254" s="282">
        <f t="shared" si="86"/>
        <v>12.77058431372549</v>
      </c>
      <c r="G254" s="282">
        <f t="shared" si="86"/>
        <v>13.081049019607843</v>
      </c>
      <c r="H254" s="282">
        <f t="shared" si="86"/>
        <v>13.207251960784316</v>
      </c>
      <c r="I254" s="282">
        <f t="shared" si="86"/>
        <v>13.711659803921568</v>
      </c>
      <c r="J254" s="282">
        <f t="shared" si="86"/>
        <v>13.920774509803922</v>
      </c>
      <c r="K254" s="282">
        <f t="shared" si="86"/>
        <v>13.694085294117647</v>
      </c>
      <c r="L254" s="282">
        <f t="shared" si="86"/>
        <v>13.515343137254902</v>
      </c>
      <c r="M254" s="303">
        <f t="shared" si="86"/>
        <v>13.504963725490196</v>
      </c>
      <c r="O254" s="299" t="s">
        <v>244</v>
      </c>
      <c r="P254" s="282">
        <f t="shared" si="82"/>
        <v>13.851040196078429</v>
      </c>
      <c r="Q254" s="282">
        <f t="shared" si="82"/>
        <v>12.997743137254901</v>
      </c>
      <c r="R254" s="282">
        <f t="shared" si="82"/>
        <v>13.583705882352939</v>
      </c>
      <c r="S254" s="303">
        <f t="shared" si="82"/>
        <v>13.569149999999999</v>
      </c>
      <c r="T254" s="279"/>
      <c r="U254" s="299" t="s">
        <v>244</v>
      </c>
      <c r="V254" s="282">
        <f t="shared" si="83"/>
        <v>13.378585294117645</v>
      </c>
      <c r="W254" s="303">
        <f t="shared" si="83"/>
        <v>13.576246078431373</v>
      </c>
      <c r="X254" s="279"/>
      <c r="Y254" s="299" t="s">
        <v>244</v>
      </c>
      <c r="Z254" s="303">
        <f t="shared" si="84"/>
        <v>13.469354901960784</v>
      </c>
      <c r="AA254" s="226"/>
    </row>
    <row r="255" spans="1:27">
      <c r="A255" s="299" t="s">
        <v>245</v>
      </c>
      <c r="B255" s="282">
        <f t="shared" ref="B255:M255" si="87">(B93/1000)/1.02</f>
        <v>12.323588235294118</v>
      </c>
      <c r="C255" s="282">
        <f t="shared" si="87"/>
        <v>0</v>
      </c>
      <c r="D255" s="282">
        <f t="shared" si="87"/>
        <v>11.803549019607845</v>
      </c>
      <c r="E255" s="282">
        <f t="shared" si="87"/>
        <v>10.312019607843137</v>
      </c>
      <c r="F255" s="282">
        <f t="shared" si="87"/>
        <v>0</v>
      </c>
      <c r="G255" s="282">
        <f t="shared" si="87"/>
        <v>0</v>
      </c>
      <c r="H255" s="282">
        <f t="shared" si="87"/>
        <v>0</v>
      </c>
      <c r="I255" s="282">
        <f t="shared" si="87"/>
        <v>0</v>
      </c>
      <c r="J255" s="282">
        <f t="shared" si="87"/>
        <v>0</v>
      </c>
      <c r="K255" s="282">
        <f t="shared" si="87"/>
        <v>12.208735294117647</v>
      </c>
      <c r="L255" s="282">
        <f t="shared" si="87"/>
        <v>0</v>
      </c>
      <c r="M255" s="303">
        <f t="shared" si="87"/>
        <v>0</v>
      </c>
      <c r="O255" s="299" t="s">
        <v>245</v>
      </c>
      <c r="P255" s="282">
        <f t="shared" si="82"/>
        <v>11.968111764705881</v>
      </c>
      <c r="Q255" s="282">
        <f t="shared" si="82"/>
        <v>10.312019607843137</v>
      </c>
      <c r="R255" s="282">
        <f t="shared" si="82"/>
        <v>0</v>
      </c>
      <c r="S255" s="303">
        <f t="shared" si="82"/>
        <v>12.208735294117647</v>
      </c>
      <c r="T255" s="279"/>
      <c r="U255" s="299" t="s">
        <v>245</v>
      </c>
      <c r="V255" s="282">
        <f t="shared" si="83"/>
        <v>11.923667647058823</v>
      </c>
      <c r="W255" s="303">
        <f t="shared" si="83"/>
        <v>12.208735294117647</v>
      </c>
      <c r="X255" s="279"/>
      <c r="Y255" s="299" t="s">
        <v>245</v>
      </c>
      <c r="Z255" s="303">
        <f t="shared" si="84"/>
        <v>11.942844117647057</v>
      </c>
      <c r="AA255" s="226"/>
    </row>
    <row r="256" spans="1:27">
      <c r="A256" s="299" t="s">
        <v>98</v>
      </c>
      <c r="B256" s="282">
        <f t="shared" ref="B256:M256" si="88">(B94/1000)/1.02</f>
        <v>11.030435294117646</v>
      </c>
      <c r="C256" s="282">
        <f t="shared" si="88"/>
        <v>11.273746078431373</v>
      </c>
      <c r="D256" s="282">
        <f t="shared" si="88"/>
        <v>11.248506862745099</v>
      </c>
      <c r="E256" s="282">
        <f t="shared" si="88"/>
        <v>11.148847058823529</v>
      </c>
      <c r="F256" s="282">
        <f t="shared" si="88"/>
        <v>11.161174509803921</v>
      </c>
      <c r="G256" s="282">
        <f t="shared" si="88"/>
        <v>11.448970588235294</v>
      </c>
      <c r="H256" s="282">
        <f t="shared" si="88"/>
        <v>11.407553921568628</v>
      </c>
      <c r="I256" s="282">
        <f t="shared" si="88"/>
        <v>11.52756568627451</v>
      </c>
      <c r="J256" s="282">
        <f t="shared" si="88"/>
        <v>11.579852941176471</v>
      </c>
      <c r="K256" s="282">
        <f t="shared" si="88"/>
        <v>11.339956862745098</v>
      </c>
      <c r="L256" s="282">
        <f t="shared" si="88"/>
        <v>10.994696078431371</v>
      </c>
      <c r="M256" s="303">
        <f t="shared" si="88"/>
        <v>11.02725</v>
      </c>
      <c r="O256" s="299" t="s">
        <v>98</v>
      </c>
      <c r="P256" s="282">
        <f t="shared" si="82"/>
        <v>11.192795098039216</v>
      </c>
      <c r="Q256" s="282">
        <f t="shared" si="82"/>
        <v>11.252930392156861</v>
      </c>
      <c r="R256" s="282">
        <f t="shared" si="82"/>
        <v>11.50914705882353</v>
      </c>
      <c r="S256" s="303">
        <f t="shared" si="82"/>
        <v>11.142151960784314</v>
      </c>
      <c r="T256" s="279"/>
      <c r="U256" s="299" t="s">
        <v>98</v>
      </c>
      <c r="V256" s="282">
        <f t="shared" si="83"/>
        <v>11.223979411764708</v>
      </c>
      <c r="W256" s="303">
        <f t="shared" si="83"/>
        <v>11.315541176470589</v>
      </c>
      <c r="X256" s="279"/>
      <c r="Y256" s="299" t="s">
        <v>98</v>
      </c>
      <c r="Z256" s="303">
        <f t="shared" si="84"/>
        <v>11.272619607843138</v>
      </c>
      <c r="AA256" s="226"/>
    </row>
    <row r="257" spans="1:29" ht="13.5" thickBot="1">
      <c r="A257" s="302" t="s">
        <v>246</v>
      </c>
      <c r="B257" s="306">
        <f t="shared" ref="B257:M257" si="89">(B95/1000)/1.02</f>
        <v>12.132949019607842</v>
      </c>
      <c r="C257" s="306">
        <f t="shared" si="89"/>
        <v>12.336474509803921</v>
      </c>
      <c r="D257" s="306">
        <f t="shared" si="89"/>
        <v>12.114295098039216</v>
      </c>
      <c r="E257" s="306">
        <f t="shared" si="89"/>
        <v>12.091570588235294</v>
      </c>
      <c r="F257" s="306">
        <f t="shared" si="89"/>
        <v>12.185779411764706</v>
      </c>
      <c r="G257" s="306">
        <f t="shared" si="89"/>
        <v>12.280369607843138</v>
      </c>
      <c r="H257" s="306">
        <f t="shared" si="89"/>
        <v>12.348626470588234</v>
      </c>
      <c r="I257" s="306">
        <f t="shared" si="89"/>
        <v>12.527134313725488</v>
      </c>
      <c r="J257" s="306">
        <f t="shared" si="89"/>
        <v>12.636156862745096</v>
      </c>
      <c r="K257" s="306">
        <f t="shared" si="89"/>
        <v>12.521536274509804</v>
      </c>
      <c r="L257" s="306">
        <f t="shared" si="89"/>
        <v>12.477088235294115</v>
      </c>
      <c r="M257" s="307">
        <f t="shared" si="89"/>
        <v>12.404394117647058</v>
      </c>
      <c r="O257" s="302" t="s">
        <v>246</v>
      </c>
      <c r="P257" s="306">
        <f t="shared" si="82"/>
        <v>12.189649999999999</v>
      </c>
      <c r="Q257" s="306">
        <f t="shared" si="82"/>
        <v>12.188991176470589</v>
      </c>
      <c r="R257" s="306">
        <f t="shared" si="82"/>
        <v>12.505558823529412</v>
      </c>
      <c r="S257" s="307">
        <f t="shared" si="82"/>
        <v>12.47554019607843</v>
      </c>
      <c r="T257" s="279"/>
      <c r="U257" s="302" t="s">
        <v>246</v>
      </c>
      <c r="V257" s="306">
        <f t="shared" si="83"/>
        <v>12.189289215686275</v>
      </c>
      <c r="W257" s="307">
        <f t="shared" si="83"/>
        <v>12.489642156862745</v>
      </c>
      <c r="X257" s="279"/>
      <c r="Y257" s="302" t="s">
        <v>246</v>
      </c>
      <c r="Z257" s="307">
        <f t="shared" si="84"/>
        <v>12.338720588235295</v>
      </c>
      <c r="AA257" s="226"/>
    </row>
    <row r="258" spans="1:29">
      <c r="AA258" s="226"/>
    </row>
    <row r="259" spans="1:29" ht="16.5" thickBot="1">
      <c r="A259" s="285">
        <v>2013</v>
      </c>
      <c r="B259" s="279"/>
      <c r="C259" s="279"/>
      <c r="D259" s="279"/>
      <c r="E259" s="279"/>
      <c r="F259" s="279"/>
      <c r="G259" s="279"/>
      <c r="H259" s="279"/>
      <c r="I259" s="279"/>
      <c r="J259" s="279"/>
      <c r="K259" s="279"/>
      <c r="L259" s="279"/>
      <c r="M259" s="284" t="s">
        <v>250</v>
      </c>
      <c r="O259" s="285">
        <v>2013</v>
      </c>
      <c r="P259" s="287" t="s">
        <v>220</v>
      </c>
      <c r="Q259" s="287"/>
      <c r="R259" s="287"/>
      <c r="S259" s="287"/>
      <c r="T259" s="279"/>
      <c r="U259" s="285">
        <v>2013</v>
      </c>
      <c r="V259" s="287" t="s">
        <v>221</v>
      </c>
      <c r="W259" s="287"/>
      <c r="X259" s="279"/>
      <c r="Y259" s="285">
        <v>2013</v>
      </c>
      <c r="Z259" s="279"/>
    </row>
    <row r="260" spans="1:29" ht="14.25" thickBot="1">
      <c r="A260" s="292"/>
      <c r="B260" s="293" t="s">
        <v>223</v>
      </c>
      <c r="C260" s="293" t="s">
        <v>224</v>
      </c>
      <c r="D260" s="293" t="s">
        <v>225</v>
      </c>
      <c r="E260" s="293" t="s">
        <v>226</v>
      </c>
      <c r="F260" s="293" t="s">
        <v>227</v>
      </c>
      <c r="G260" s="293" t="s">
        <v>228</v>
      </c>
      <c r="H260" s="293" t="s">
        <v>229</v>
      </c>
      <c r="I260" s="293" t="s">
        <v>230</v>
      </c>
      <c r="J260" s="293" t="s">
        <v>231</v>
      </c>
      <c r="K260" s="293" t="s">
        <v>232</v>
      </c>
      <c r="L260" s="293" t="s">
        <v>233</v>
      </c>
      <c r="M260" s="294" t="s">
        <v>234</v>
      </c>
      <c r="O260" s="292"/>
      <c r="P260" s="293" t="s">
        <v>235</v>
      </c>
      <c r="Q260" s="293" t="s">
        <v>236</v>
      </c>
      <c r="R260" s="293" t="s">
        <v>237</v>
      </c>
      <c r="S260" s="294" t="s">
        <v>238</v>
      </c>
      <c r="T260" s="279"/>
      <c r="U260" s="292"/>
      <c r="V260" s="293" t="s">
        <v>239</v>
      </c>
      <c r="W260" s="294" t="s">
        <v>240</v>
      </c>
      <c r="X260" s="279"/>
      <c r="Y260" s="292"/>
      <c r="Z260" s="295" t="s">
        <v>241</v>
      </c>
    </row>
    <row r="261" spans="1:29" ht="13.5" thickBot="1">
      <c r="A261" s="305" t="s">
        <v>242</v>
      </c>
      <c r="B261" s="300">
        <f t="shared" ref="B261:M261" si="90">(B99/1000)/1.02</f>
        <v>12.754725490196078</v>
      </c>
      <c r="C261" s="300">
        <f t="shared" si="90"/>
        <v>12.780323529411765</v>
      </c>
      <c r="D261" s="300">
        <f t="shared" si="90"/>
        <v>12.191764705882354</v>
      </c>
      <c r="E261" s="300">
        <f t="shared" si="90"/>
        <v>12.385431372549018</v>
      </c>
      <c r="F261" s="300">
        <f t="shared" si="90"/>
        <v>11.857431372549019</v>
      </c>
      <c r="G261" s="300">
        <f t="shared" si="90"/>
        <v>11.826470588235294</v>
      </c>
      <c r="H261" s="300">
        <f t="shared" si="90"/>
        <v>11.650539215686274</v>
      </c>
      <c r="I261" s="300">
        <f t="shared" si="90"/>
        <v>11.655676470588235</v>
      </c>
      <c r="J261" s="300">
        <f t="shared" si="90"/>
        <v>11.794549019607844</v>
      </c>
      <c r="K261" s="300">
        <f t="shared" si="90"/>
        <v>11.643245098039216</v>
      </c>
      <c r="L261" s="300">
        <f t="shared" si="90"/>
        <v>11.563068627450981</v>
      </c>
      <c r="M261" s="300">
        <f t="shared" si="90"/>
        <v>11.535</v>
      </c>
      <c r="O261" s="296" t="s">
        <v>242</v>
      </c>
      <c r="P261" s="297">
        <f t="shared" ref="P261:S263" si="91">(P99/1000)/1.02</f>
        <v>12.5875</v>
      </c>
      <c r="Q261" s="297">
        <f t="shared" si="91"/>
        <v>11.997058823529411</v>
      </c>
      <c r="R261" s="297">
        <f t="shared" si="91"/>
        <v>11.698715686274511</v>
      </c>
      <c r="S261" s="298">
        <f t="shared" si="91"/>
        <v>11.585999999999999</v>
      </c>
      <c r="T261" s="279"/>
      <c r="U261" s="296" t="s">
        <v>242</v>
      </c>
      <c r="V261" s="297">
        <f t="shared" ref="V261:W263" si="92">(V99/1000)/1.02</f>
        <v>12.273921568627451</v>
      </c>
      <c r="W261" s="298">
        <f t="shared" si="92"/>
        <v>11.641970588235294</v>
      </c>
      <c r="X261" s="279"/>
      <c r="Y261" s="296" t="s">
        <v>242</v>
      </c>
      <c r="Z261" s="298">
        <f>(Z99/1000)/1.02</f>
        <v>11.952539215686274</v>
      </c>
    </row>
    <row r="262" spans="1:29">
      <c r="A262" s="305" t="s">
        <v>243</v>
      </c>
      <c r="B262" s="300">
        <f t="shared" ref="B262:M262" si="93">(B100/1000)/1.02</f>
        <v>13.65428137254902</v>
      </c>
      <c r="C262" s="300">
        <f t="shared" si="93"/>
        <v>13.490672549019608</v>
      </c>
      <c r="D262" s="300">
        <f t="shared" si="93"/>
        <v>12.774453921568627</v>
      </c>
      <c r="E262" s="300">
        <f t="shared" si="93"/>
        <v>12.868604901960785</v>
      </c>
      <c r="F262" s="300">
        <f t="shared" si="93"/>
        <v>12.339525490196078</v>
      </c>
      <c r="G262" s="300">
        <f t="shared" si="93"/>
        <v>12.294761764705882</v>
      </c>
      <c r="H262" s="300">
        <f t="shared" si="93"/>
        <v>12.101196078431371</v>
      </c>
      <c r="I262" s="300">
        <f t="shared" si="93"/>
        <v>12.285426470588236</v>
      </c>
      <c r="J262" s="300">
        <f t="shared" si="93"/>
        <v>12.465171568627451</v>
      </c>
      <c r="K262" s="300">
        <f t="shared" si="93"/>
        <v>12.490258823529413</v>
      </c>
      <c r="L262" s="300">
        <f t="shared" si="93"/>
        <v>12.493943137254902</v>
      </c>
      <c r="M262" s="301">
        <f t="shared" si="93"/>
        <v>12.430127450980391</v>
      </c>
      <c r="O262" s="305" t="s">
        <v>243</v>
      </c>
      <c r="P262" s="300">
        <f t="shared" si="91"/>
        <v>13.337576470588234</v>
      </c>
      <c r="Q262" s="300">
        <f t="shared" si="91"/>
        <v>12.475481372549019</v>
      </c>
      <c r="R262" s="300">
        <f t="shared" si="91"/>
        <v>12.267988235294117</v>
      </c>
      <c r="S262" s="301">
        <f t="shared" si="91"/>
        <v>12.473602941176472</v>
      </c>
      <c r="T262" s="279"/>
      <c r="U262" s="305" t="s">
        <v>243</v>
      </c>
      <c r="V262" s="300">
        <f t="shared" si="92"/>
        <v>12.883644117647057</v>
      </c>
      <c r="W262" s="301">
        <f t="shared" si="92"/>
        <v>12.370468627450981</v>
      </c>
      <c r="X262" s="279"/>
      <c r="Y262" s="305" t="s">
        <v>243</v>
      </c>
      <c r="Z262" s="301">
        <f>(Z100/1000)/1.02</f>
        <v>12.629663725490195</v>
      </c>
      <c r="AB262" s="226"/>
    </row>
    <row r="263" spans="1:29">
      <c r="A263" s="299" t="s">
        <v>244</v>
      </c>
      <c r="B263" s="282">
        <f t="shared" ref="B263:M263" si="94">(B101/1000)/1.02</f>
        <v>13.680863725490195</v>
      </c>
      <c r="C263" s="282">
        <f t="shared" si="94"/>
        <v>13.395711764705883</v>
      </c>
      <c r="D263" s="282">
        <f t="shared" si="94"/>
        <v>12.725539215686274</v>
      </c>
      <c r="E263" s="282">
        <f t="shared" si="94"/>
        <v>12.782170588235294</v>
      </c>
      <c r="F263" s="282">
        <f t="shared" si="94"/>
        <v>12.210724509803921</v>
      </c>
      <c r="G263" s="282">
        <f t="shared" si="94"/>
        <v>12.167599019607842</v>
      </c>
      <c r="H263" s="282">
        <f t="shared" si="94"/>
        <v>11.986170588235295</v>
      </c>
      <c r="I263" s="282">
        <f t="shared" si="94"/>
        <v>12.186623529411765</v>
      </c>
      <c r="J263" s="282">
        <f t="shared" si="94"/>
        <v>12.416439215686275</v>
      </c>
      <c r="K263" s="282">
        <f t="shared" si="94"/>
        <v>12.467360784313726</v>
      </c>
      <c r="L263" s="282">
        <f t="shared" si="94"/>
        <v>12.443811764705883</v>
      </c>
      <c r="M263" s="303">
        <f t="shared" si="94"/>
        <v>12.376505882352941</v>
      </c>
      <c r="O263" s="299" t="s">
        <v>244</v>
      </c>
      <c r="P263" s="282">
        <f t="shared" si="91"/>
        <v>13.283597058823529</v>
      </c>
      <c r="Q263" s="282">
        <f t="shared" si="91"/>
        <v>12.342750980392157</v>
      </c>
      <c r="R263" s="282">
        <f t="shared" si="91"/>
        <v>12.173054901960784</v>
      </c>
      <c r="S263" s="303">
        <f t="shared" si="91"/>
        <v>12.434150980392157</v>
      </c>
      <c r="T263" s="279"/>
      <c r="U263" s="299" t="s">
        <v>244</v>
      </c>
      <c r="V263" s="282">
        <f t="shared" si="92"/>
        <v>12.70920588235294</v>
      </c>
      <c r="W263" s="303">
        <f t="shared" si="92"/>
        <v>12.297765686274509</v>
      </c>
      <c r="X263" s="279"/>
      <c r="Y263" s="299" t="s">
        <v>244</v>
      </c>
      <c r="Z263" s="303">
        <f>(Z101/1000)/1.02</f>
        <v>12.503901960784313</v>
      </c>
      <c r="AB263" s="226"/>
    </row>
    <row r="264" spans="1:29">
      <c r="A264" s="299" t="s">
        <v>98</v>
      </c>
      <c r="B264" s="282">
        <f t="shared" ref="B264:M264" si="95">(B103/1000)/1.02</f>
        <v>11.177633333333333</v>
      </c>
      <c r="C264" s="282">
        <f t="shared" si="95"/>
        <v>11.35712156862745</v>
      </c>
      <c r="D264" s="282">
        <f t="shared" si="95"/>
        <v>11.07116568627451</v>
      </c>
      <c r="E264" s="282">
        <f t="shared" si="95"/>
        <v>11.358920588235295</v>
      </c>
      <c r="F264" s="282">
        <f t="shared" si="95"/>
        <v>10.79440588235294</v>
      </c>
      <c r="G264" s="282">
        <f t="shared" si="95"/>
        <v>10.694361764705882</v>
      </c>
      <c r="H264" s="282">
        <f t="shared" si="95"/>
        <v>10.606519607843136</v>
      </c>
      <c r="I264" s="282">
        <f t="shared" si="95"/>
        <v>10.454818627450981</v>
      </c>
      <c r="J264" s="282">
        <f t="shared" si="95"/>
        <v>10.526025490196078</v>
      </c>
      <c r="K264" s="282">
        <f t="shared" si="95"/>
        <v>10.080059803921568</v>
      </c>
      <c r="L264" s="282">
        <f t="shared" si="95"/>
        <v>9.7910627450980385</v>
      </c>
      <c r="M264" s="303">
        <f t="shared" si="95"/>
        <v>9.6147598039215687</v>
      </c>
      <c r="O264" s="299" t="s">
        <v>98</v>
      </c>
      <c r="P264" s="282">
        <f t="shared" ref="P264:S265" si="96">(P103/1000)/1.02</f>
        <v>11.199670588235294</v>
      </c>
      <c r="Q264" s="282">
        <f t="shared" si="96"/>
        <v>10.923233333333332</v>
      </c>
      <c r="R264" s="282">
        <f t="shared" si="96"/>
        <v>10.535098039215685</v>
      </c>
      <c r="S264" s="303">
        <f t="shared" si="96"/>
        <v>9.8590294117647037</v>
      </c>
      <c r="T264" s="279"/>
      <c r="U264" s="299" t="s">
        <v>98</v>
      </c>
      <c r="V264" s="282">
        <f>(V103/1000)/1.02</f>
        <v>11.057910784313725</v>
      </c>
      <c r="W264" s="303">
        <f>(W103/1000)/1.02</f>
        <v>10.18893431372549</v>
      </c>
      <c r="X264" s="279"/>
      <c r="Y264" s="299" t="s">
        <v>98</v>
      </c>
      <c r="Z264" s="303">
        <f>(Z103/1000)/1.02</f>
        <v>10.598221568627451</v>
      </c>
      <c r="AB264" s="226"/>
    </row>
    <row r="265" spans="1:29" ht="13.5" thickBot="1">
      <c r="A265" s="302" t="s">
        <v>246</v>
      </c>
      <c r="B265" s="306">
        <f t="shared" ref="B265:M265" si="97">(B104/1000)/1.02</f>
        <v>12.641453921568626</v>
      </c>
      <c r="C265" s="306">
        <f t="shared" si="97"/>
        <v>12.771195098039216</v>
      </c>
      <c r="D265" s="306">
        <f t="shared" si="97"/>
        <v>12.431742156862745</v>
      </c>
      <c r="E265" s="306">
        <f t="shared" si="97"/>
        <v>12.532500980392157</v>
      </c>
      <c r="F265" s="306">
        <f t="shared" si="97"/>
        <v>12.120933333333333</v>
      </c>
      <c r="G265" s="306">
        <f t="shared" si="97"/>
        <v>12.12926176470588</v>
      </c>
      <c r="H265" s="306">
        <f t="shared" si="97"/>
        <v>12.03400588235294</v>
      </c>
      <c r="I265" s="306">
        <f t="shared" si="97"/>
        <v>12.042308823529412</v>
      </c>
      <c r="J265" s="306">
        <f t="shared" si="97"/>
        <v>12.130993137254901</v>
      </c>
      <c r="K265" s="306">
        <f t="shared" si="97"/>
        <v>12.160126470588235</v>
      </c>
      <c r="L265" s="306">
        <f t="shared" si="97"/>
        <v>12.115716666666668</v>
      </c>
      <c r="M265" s="307">
        <f t="shared" si="97"/>
        <v>12.127617647058823</v>
      </c>
      <c r="O265" s="302" t="s">
        <v>246</v>
      </c>
      <c r="P265" s="306">
        <f t="shared" si="96"/>
        <v>12.611057843137255</v>
      </c>
      <c r="Q265" s="306">
        <f t="shared" si="96"/>
        <v>12.240997058823528</v>
      </c>
      <c r="R265" s="306">
        <f t="shared" si="96"/>
        <v>12.06783431372549</v>
      </c>
      <c r="S265" s="307">
        <f t="shared" si="96"/>
        <v>12.136275490196079</v>
      </c>
      <c r="T265" s="279"/>
      <c r="U265" s="302" t="s">
        <v>246</v>
      </c>
      <c r="V265" s="306">
        <f>(V104/1000)/1.02</f>
        <v>12.408382352941176</v>
      </c>
      <c r="W265" s="307">
        <f>(W104/1000)/1.02</f>
        <v>12.102855882352941</v>
      </c>
      <c r="X265" s="279"/>
      <c r="Y265" s="302" t="s">
        <v>246</v>
      </c>
      <c r="Z265" s="307">
        <f>(Z104/1000)/1.02</f>
        <v>12.250984313725491</v>
      </c>
      <c r="AB265" s="226"/>
    </row>
    <row r="266" spans="1:29">
      <c r="AB266" s="226"/>
    </row>
    <row r="267" spans="1:29" ht="16.5" thickBot="1">
      <c r="A267" s="285">
        <v>2014</v>
      </c>
      <c r="B267" s="279"/>
      <c r="C267" s="279"/>
      <c r="D267" s="279"/>
      <c r="E267" s="279"/>
      <c r="F267" s="279"/>
      <c r="G267" s="279"/>
      <c r="H267" s="279"/>
      <c r="I267" s="279"/>
      <c r="J267" s="279"/>
      <c r="K267" s="279"/>
      <c r="L267" s="279"/>
      <c r="M267" s="284" t="s">
        <v>250</v>
      </c>
      <c r="O267" s="285">
        <v>2014</v>
      </c>
      <c r="P267" s="287" t="s">
        <v>220</v>
      </c>
      <c r="Q267" s="287"/>
      <c r="R267" s="287"/>
      <c r="S267" s="287"/>
      <c r="T267" s="279"/>
      <c r="U267" s="285">
        <v>2014</v>
      </c>
      <c r="V267" s="287" t="s">
        <v>221</v>
      </c>
      <c r="W267" s="287"/>
      <c r="X267" s="279"/>
      <c r="Y267" s="285">
        <v>2014</v>
      </c>
      <c r="Z267" s="279"/>
      <c r="AB267" s="226"/>
    </row>
    <row r="268" spans="1:29" ht="14.25" thickBot="1">
      <c r="A268" s="289"/>
      <c r="B268" s="290" t="s">
        <v>223</v>
      </c>
      <c r="C268" s="290" t="s">
        <v>224</v>
      </c>
      <c r="D268" s="290" t="s">
        <v>225</v>
      </c>
      <c r="E268" s="290" t="s">
        <v>226</v>
      </c>
      <c r="F268" s="290" t="s">
        <v>227</v>
      </c>
      <c r="G268" s="290" t="s">
        <v>228</v>
      </c>
      <c r="H268" s="290" t="s">
        <v>229</v>
      </c>
      <c r="I268" s="290" t="s">
        <v>230</v>
      </c>
      <c r="J268" s="290" t="s">
        <v>231</v>
      </c>
      <c r="K268" s="290" t="s">
        <v>232</v>
      </c>
      <c r="L268" s="290" t="s">
        <v>233</v>
      </c>
      <c r="M268" s="291" t="s">
        <v>234</v>
      </c>
      <c r="O268" s="292"/>
      <c r="P268" s="293" t="s">
        <v>235</v>
      </c>
      <c r="Q268" s="293" t="s">
        <v>236</v>
      </c>
      <c r="R268" s="293" t="s">
        <v>237</v>
      </c>
      <c r="S268" s="294" t="s">
        <v>238</v>
      </c>
      <c r="T268" s="279"/>
      <c r="U268" s="292"/>
      <c r="V268" s="293" t="s">
        <v>239</v>
      </c>
      <c r="W268" s="294" t="s">
        <v>240</v>
      </c>
      <c r="X268" s="279"/>
      <c r="Y268" s="292"/>
      <c r="Z268" s="295" t="s">
        <v>241</v>
      </c>
      <c r="AA268" s="226"/>
    </row>
    <row r="269" spans="1:29" ht="14.25" thickBot="1">
      <c r="A269" s="296" t="s">
        <v>242</v>
      </c>
      <c r="B269" s="322">
        <f t="shared" ref="B269:M269" si="98">(B108/1000)/1.02</f>
        <v>11.765745098039215</v>
      </c>
      <c r="C269" s="297">
        <f t="shared" si="98"/>
        <v>11.75085294117647</v>
      </c>
      <c r="D269" s="297">
        <f t="shared" si="98"/>
        <v>11.53543137254902</v>
      </c>
      <c r="E269" s="297">
        <f t="shared" si="98"/>
        <v>11.685813725490195</v>
      </c>
      <c r="F269" s="297">
        <f t="shared" si="98"/>
        <v>11.606094117647059</v>
      </c>
      <c r="G269" s="297">
        <f t="shared" si="98"/>
        <v>11.51213725490196</v>
      </c>
      <c r="H269" s="297">
        <f t="shared" si="98"/>
        <v>11.313970588235295</v>
      </c>
      <c r="I269" s="297">
        <f t="shared" si="98"/>
        <v>11.315852941176471</v>
      </c>
      <c r="J269" s="297">
        <f t="shared" si="98"/>
        <v>11.294039215686276</v>
      </c>
      <c r="K269" s="297">
        <f t="shared" si="98"/>
        <v>10.757676470588235</v>
      </c>
      <c r="L269" s="297">
        <f t="shared" si="98"/>
        <v>10.87521568627451</v>
      </c>
      <c r="M269" s="298">
        <f t="shared" si="98"/>
        <v>11.949901960784313</v>
      </c>
      <c r="O269" s="305" t="s">
        <v>242</v>
      </c>
      <c r="P269" s="297">
        <f>(P108/1000)/1.02</f>
        <v>11.686323529411764</v>
      </c>
      <c r="Q269" s="297">
        <f>(Q108/1000)/1.02</f>
        <v>11.605607843137253</v>
      </c>
      <c r="R269" s="297">
        <f>(R108/1000)/1.02</f>
        <v>11.307941176470589</v>
      </c>
      <c r="S269" s="298">
        <f>(S108/1000)/1.02</f>
        <v>10.981480392156863</v>
      </c>
      <c r="T269" s="279"/>
      <c r="U269" s="305" t="s">
        <v>242</v>
      </c>
      <c r="V269" s="297">
        <f t="shared" ref="V269:W275" si="99">(V108/1000)/1.02</f>
        <v>11.644166666666665</v>
      </c>
      <c r="W269" s="298">
        <f t="shared" si="99"/>
        <v>11.139882352941177</v>
      </c>
      <c r="X269" s="279"/>
      <c r="Y269" s="305" t="s">
        <v>242</v>
      </c>
      <c r="Z269" s="297">
        <f t="shared" ref="Z269:Z275" si="100">(Z108/1000)/1.02</f>
        <v>11.398401960784314</v>
      </c>
      <c r="AA269" s="226"/>
      <c r="AB269" s="328"/>
      <c r="AC269" s="329"/>
    </row>
    <row r="270" spans="1:29" ht="13.5">
      <c r="A270" s="279" t="s">
        <v>247</v>
      </c>
      <c r="B270" s="323" t="s">
        <v>248</v>
      </c>
      <c r="C270" s="324" t="s">
        <v>248</v>
      </c>
      <c r="D270" s="324" t="s">
        <v>248</v>
      </c>
      <c r="E270" s="282">
        <f t="shared" ref="E270:M270" si="101">(E109/1000)/1.02</f>
        <v>11.864000000000001</v>
      </c>
      <c r="F270" s="282">
        <f t="shared" si="101"/>
        <v>11.722792156862745</v>
      </c>
      <c r="G270" s="282">
        <f t="shared" si="101"/>
        <v>11.824030392156862</v>
      </c>
      <c r="H270" s="282">
        <f t="shared" si="101"/>
        <v>11.938271568627451</v>
      </c>
      <c r="I270" s="282">
        <f t="shared" si="101"/>
        <v>11.613639215686275</v>
      </c>
      <c r="J270" s="282">
        <f t="shared" si="101"/>
        <v>11.964878431372549</v>
      </c>
      <c r="K270" s="282">
        <f t="shared" si="101"/>
        <v>11.476706862745099</v>
      </c>
      <c r="L270" s="282">
        <f t="shared" si="101"/>
        <v>12.017252941176471</v>
      </c>
      <c r="M270" s="303">
        <f t="shared" si="101"/>
        <v>13.053280392156861</v>
      </c>
      <c r="O270" s="305" t="s">
        <v>247</v>
      </c>
      <c r="P270" s="324" t="s">
        <v>248</v>
      </c>
      <c r="Q270" s="282">
        <f t="shared" ref="Q270:S275" si="102">(Q109/1000)/1.02</f>
        <v>11.780832352941175</v>
      </c>
      <c r="R270" s="282">
        <f t="shared" si="102"/>
        <v>11.87098725490196</v>
      </c>
      <c r="S270" s="303">
        <f t="shared" si="102"/>
        <v>11.952801960784313</v>
      </c>
      <c r="T270" s="279"/>
      <c r="U270" s="305" t="s">
        <v>247</v>
      </c>
      <c r="V270" s="282">
        <f t="shared" si="99"/>
        <v>11.780832352941175</v>
      </c>
      <c r="W270" s="303">
        <f t="shared" si="99"/>
        <v>11.924190196078433</v>
      </c>
      <c r="X270" s="279"/>
      <c r="Y270" s="305" t="s">
        <v>247</v>
      </c>
      <c r="Z270" s="282">
        <f t="shared" si="100"/>
        <v>11.896268627450979</v>
      </c>
      <c r="AA270" s="226"/>
      <c r="AB270" s="328"/>
      <c r="AC270" s="333"/>
    </row>
    <row r="271" spans="1:29" ht="13.5">
      <c r="A271" s="299" t="s">
        <v>243</v>
      </c>
      <c r="B271" s="325">
        <f t="shared" ref="B271:D275" si="103">(B110/1000)/1.02</f>
        <v>12.647552941176471</v>
      </c>
      <c r="C271" s="282">
        <f t="shared" si="103"/>
        <v>12.53742549019608</v>
      </c>
      <c r="D271" s="282">
        <f t="shared" si="103"/>
        <v>12.145951960784313</v>
      </c>
      <c r="E271" s="282">
        <f t="shared" ref="E271:M271" si="104">(E110/1000)/1.02</f>
        <v>12.246626470588234</v>
      </c>
      <c r="F271" s="282">
        <f t="shared" si="104"/>
        <v>12.109175490196078</v>
      </c>
      <c r="G271" s="282">
        <f t="shared" si="104"/>
        <v>12.105490196078431</v>
      </c>
      <c r="H271" s="282">
        <f t="shared" si="104"/>
        <v>12.026561764705884</v>
      </c>
      <c r="I271" s="282">
        <f t="shared" si="104"/>
        <v>12.180094117647059</v>
      </c>
      <c r="J271" s="282">
        <f t="shared" si="104"/>
        <v>12.245936274509804</v>
      </c>
      <c r="K271" s="282">
        <f t="shared" si="104"/>
        <v>11.959350000000001</v>
      </c>
      <c r="L271" s="282">
        <f t="shared" si="104"/>
        <v>12.12967549019608</v>
      </c>
      <c r="M271" s="303">
        <f t="shared" si="104"/>
        <v>13.080101960784313</v>
      </c>
      <c r="O271" s="299" t="s">
        <v>243</v>
      </c>
      <c r="P271" s="282">
        <f>(P110/1000)/1.02</f>
        <v>12.448944117647059</v>
      </c>
      <c r="Q271" s="282">
        <f t="shared" si="102"/>
        <v>12.159081372549021</v>
      </c>
      <c r="R271" s="282">
        <f t="shared" si="102"/>
        <v>12.144897058823529</v>
      </c>
      <c r="S271" s="303">
        <f t="shared" si="102"/>
        <v>12.208536274509804</v>
      </c>
      <c r="T271" s="279"/>
      <c r="U271" s="299" t="s">
        <v>243</v>
      </c>
      <c r="V271" s="282">
        <f t="shared" si="99"/>
        <v>12.300411764705881</v>
      </c>
      <c r="W271" s="303">
        <f t="shared" si="99"/>
        <v>12.17665882352941</v>
      </c>
      <c r="X271" s="279"/>
      <c r="Y271" s="299" t="s">
        <v>243</v>
      </c>
      <c r="Z271" s="282">
        <f t="shared" si="100"/>
        <v>12.244971568627451</v>
      </c>
      <c r="AA271" s="226"/>
      <c r="AB271" s="328"/>
      <c r="AC271" s="333"/>
    </row>
    <row r="272" spans="1:29" ht="13.5">
      <c r="A272" s="299" t="s">
        <v>244</v>
      </c>
      <c r="B272" s="325">
        <f t="shared" si="103"/>
        <v>12.679474509803921</v>
      </c>
      <c r="C272" s="282">
        <f t="shared" si="103"/>
        <v>12.458238235294118</v>
      </c>
      <c r="D272" s="282">
        <f t="shared" si="103"/>
        <v>12.054603921568626</v>
      </c>
      <c r="E272" s="282">
        <f t="shared" ref="E272:M272" si="105">(E111/1000)/1.02</f>
        <v>12.149738235294118</v>
      </c>
      <c r="F272" s="282">
        <f t="shared" si="105"/>
        <v>12.062059803921567</v>
      </c>
      <c r="G272" s="282">
        <f t="shared" si="105"/>
        <v>12.072360784313727</v>
      </c>
      <c r="H272" s="282">
        <f t="shared" si="105"/>
        <v>11.934994117647058</v>
      </c>
      <c r="I272" s="282">
        <f t="shared" si="105"/>
        <v>12.133481372549019</v>
      </c>
      <c r="J272" s="282">
        <f t="shared" si="105"/>
        <v>12.167965686274512</v>
      </c>
      <c r="K272" s="282">
        <f t="shared" si="105"/>
        <v>11.87554411764706</v>
      </c>
      <c r="L272" s="282">
        <f t="shared" si="105"/>
        <v>12.108981372549019</v>
      </c>
      <c r="M272" s="303">
        <f t="shared" si="105"/>
        <v>12.969236274509802</v>
      </c>
      <c r="O272" s="299" t="s">
        <v>244</v>
      </c>
      <c r="P272" s="282">
        <f>(P111/1000)/1.02</f>
        <v>12.405116666666666</v>
      </c>
      <c r="Q272" s="282">
        <f t="shared" si="102"/>
        <v>12.093662745098039</v>
      </c>
      <c r="R272" s="282">
        <f t="shared" si="102"/>
        <v>12.065572549019608</v>
      </c>
      <c r="S272" s="303">
        <f t="shared" si="102"/>
        <v>12.20638431372549</v>
      </c>
      <c r="T272" s="279"/>
      <c r="U272" s="299" t="s">
        <v>244</v>
      </c>
      <c r="V272" s="282">
        <f t="shared" si="99"/>
        <v>12.225254901960785</v>
      </c>
      <c r="W272" s="303">
        <f t="shared" si="99"/>
        <v>12.131410784313726</v>
      </c>
      <c r="X272" s="279"/>
      <c r="Y272" s="299" t="s">
        <v>244</v>
      </c>
      <c r="Z272" s="282">
        <f t="shared" si="100"/>
        <v>12.18033431372549</v>
      </c>
      <c r="AB272" s="328"/>
      <c r="AC272" s="333"/>
    </row>
    <row r="273" spans="1:29" ht="13.5">
      <c r="A273" s="299" t="s">
        <v>245</v>
      </c>
      <c r="B273" s="325">
        <f t="shared" si="103"/>
        <v>0</v>
      </c>
      <c r="C273" s="282">
        <f t="shared" si="103"/>
        <v>10.587555882352941</v>
      </c>
      <c r="D273" s="282">
        <f t="shared" si="103"/>
        <v>12.482050980392156</v>
      </c>
      <c r="E273" s="282">
        <f t="shared" ref="E273:M273" si="106">(E112/1000)/1.02</f>
        <v>10.646774509803921</v>
      </c>
      <c r="F273" s="282">
        <f t="shared" si="106"/>
        <v>0</v>
      </c>
      <c r="G273" s="282">
        <f t="shared" si="106"/>
        <v>0</v>
      </c>
      <c r="H273" s="282">
        <f t="shared" si="106"/>
        <v>0</v>
      </c>
      <c r="I273" s="282">
        <f t="shared" si="106"/>
        <v>12.810617647058823</v>
      </c>
      <c r="J273" s="282">
        <f t="shared" si="106"/>
        <v>13.202000000000002</v>
      </c>
      <c r="K273" s="282">
        <f t="shared" si="106"/>
        <v>0</v>
      </c>
      <c r="L273" s="282">
        <f t="shared" si="106"/>
        <v>0</v>
      </c>
      <c r="M273" s="303">
        <f t="shared" si="106"/>
        <v>0</v>
      </c>
      <c r="O273" s="299" t="s">
        <v>245</v>
      </c>
      <c r="P273" s="282">
        <f>(P112/1000)/1.02</f>
        <v>11.514060784313727</v>
      </c>
      <c r="Q273" s="282">
        <f t="shared" si="102"/>
        <v>10.646774509803921</v>
      </c>
      <c r="R273" s="282">
        <f t="shared" si="102"/>
        <v>12.889551960784315</v>
      </c>
      <c r="S273" s="303">
        <f t="shared" si="102"/>
        <v>0</v>
      </c>
      <c r="T273" s="279"/>
      <c r="U273" s="299" t="s">
        <v>245</v>
      </c>
      <c r="V273" s="282">
        <f t="shared" si="99"/>
        <v>11.325735294117647</v>
      </c>
      <c r="W273" s="303">
        <f t="shared" si="99"/>
        <v>12.889551960784315</v>
      </c>
      <c r="X273" s="279"/>
      <c r="Y273" s="299" t="s">
        <v>245</v>
      </c>
      <c r="Z273" s="282">
        <f t="shared" si="100"/>
        <v>11.958708823529411</v>
      </c>
      <c r="AB273" s="328"/>
      <c r="AC273" s="333"/>
    </row>
    <row r="274" spans="1:29" ht="13.5">
      <c r="A274" s="299" t="s">
        <v>98</v>
      </c>
      <c r="B274" s="325">
        <f t="shared" si="103"/>
        <v>9.7666460784313713</v>
      </c>
      <c r="C274" s="282">
        <f t="shared" si="103"/>
        <v>9.9521362745098045</v>
      </c>
      <c r="D274" s="282">
        <f t="shared" si="103"/>
        <v>9.876581372549019</v>
      </c>
      <c r="E274" s="282">
        <f t="shared" ref="E274:M274" si="107">(E113/1000)/1.02</f>
        <v>10.213369607843138</v>
      </c>
      <c r="F274" s="282">
        <f t="shared" si="107"/>
        <v>10.209914705882351</v>
      </c>
      <c r="G274" s="282">
        <f t="shared" si="107"/>
        <v>10.151458823529412</v>
      </c>
      <c r="H274" s="282">
        <f t="shared" si="107"/>
        <v>9.8976019607843142</v>
      </c>
      <c r="I274" s="282">
        <f t="shared" si="107"/>
        <v>9.7501372549019596</v>
      </c>
      <c r="J274" s="282">
        <f t="shared" si="107"/>
        <v>9.7088598039215679</v>
      </c>
      <c r="K274" s="282">
        <f t="shared" si="107"/>
        <v>9.0574519607843147</v>
      </c>
      <c r="L274" s="282">
        <f t="shared" si="107"/>
        <v>8.9194176470588236</v>
      </c>
      <c r="M274" s="303">
        <f t="shared" si="107"/>
        <v>9.2322862745098053</v>
      </c>
      <c r="O274" s="299" t="s">
        <v>98</v>
      </c>
      <c r="P274" s="282">
        <f>(P113/1000)/1.02</f>
        <v>9.8657176470588226</v>
      </c>
      <c r="Q274" s="282">
        <f t="shared" si="102"/>
        <v>10.191587254901961</v>
      </c>
      <c r="R274" s="282">
        <f t="shared" si="102"/>
        <v>9.7881656862745103</v>
      </c>
      <c r="S274" s="303">
        <f t="shared" si="102"/>
        <v>9.0837852941176465</v>
      </c>
      <c r="T274" s="279"/>
      <c r="U274" s="299" t="s">
        <v>98</v>
      </c>
      <c r="V274" s="282">
        <f t="shared" si="99"/>
        <v>10.034976470588235</v>
      </c>
      <c r="W274" s="303">
        <f t="shared" si="99"/>
        <v>9.4082186274509798</v>
      </c>
      <c r="X274" s="279"/>
      <c r="Y274" s="299" t="s">
        <v>98</v>
      </c>
      <c r="Z274" s="282">
        <f t="shared" si="100"/>
        <v>9.6938803921568617</v>
      </c>
      <c r="AB274" s="328"/>
      <c r="AC274" s="333"/>
    </row>
    <row r="275" spans="1:29" ht="14.25" thickBot="1">
      <c r="A275" s="302" t="s">
        <v>246</v>
      </c>
      <c r="B275" s="326">
        <f t="shared" si="103"/>
        <v>12.263060784313724</v>
      </c>
      <c r="C275" s="306">
        <f t="shared" si="103"/>
        <v>12.360902941176469</v>
      </c>
      <c r="D275" s="306">
        <f t="shared" si="103"/>
        <v>12.2318</v>
      </c>
      <c r="E275" s="306">
        <f t="shared" ref="E275:M275" si="108">(E114/1000)/1.02</f>
        <v>12.270603921568627</v>
      </c>
      <c r="F275" s="306">
        <f t="shared" si="108"/>
        <v>12.174199019607844</v>
      </c>
      <c r="G275" s="306">
        <f t="shared" si="108"/>
        <v>12.111570588235294</v>
      </c>
      <c r="H275" s="306">
        <f t="shared" si="108"/>
        <v>11.908390196078432</v>
      </c>
      <c r="I275" s="306">
        <f t="shared" si="108"/>
        <v>11.913781372549021</v>
      </c>
      <c r="J275" s="306">
        <f t="shared" si="108"/>
        <v>11.913425490196078</v>
      </c>
      <c r="K275" s="306">
        <f t="shared" si="108"/>
        <v>11.704441176470588</v>
      </c>
      <c r="L275" s="306">
        <f t="shared" si="108"/>
        <v>11.765401960784313</v>
      </c>
      <c r="M275" s="307">
        <f t="shared" si="108"/>
        <v>12.272843137254903</v>
      </c>
      <c r="O275" s="302" t="s">
        <v>246</v>
      </c>
      <c r="P275" s="306">
        <f>(P114/1000)/1.02</f>
        <v>12.285869607843138</v>
      </c>
      <c r="Q275" s="306">
        <f t="shared" si="102"/>
        <v>12.190296078431373</v>
      </c>
      <c r="R275" s="306">
        <f t="shared" si="102"/>
        <v>11.911528431372549</v>
      </c>
      <c r="S275" s="307">
        <f t="shared" si="102"/>
        <v>11.803086274509802</v>
      </c>
      <c r="T275" s="279"/>
      <c r="U275" s="302" t="s">
        <v>246</v>
      </c>
      <c r="V275" s="306">
        <f t="shared" si="99"/>
        <v>12.235430392156863</v>
      </c>
      <c r="W275" s="307">
        <f t="shared" si="99"/>
        <v>11.855068627450979</v>
      </c>
      <c r="X275" s="279"/>
      <c r="Y275" s="302" t="s">
        <v>246</v>
      </c>
      <c r="Z275" s="306">
        <f t="shared" si="100"/>
        <v>12.051094117647059</v>
      </c>
      <c r="AB275" s="328"/>
    </row>
    <row r="277" spans="1:29" ht="16.5" thickBot="1">
      <c r="A277" s="285">
        <v>2015</v>
      </c>
      <c r="B277" s="279"/>
      <c r="C277" s="279"/>
      <c r="D277" s="279"/>
      <c r="E277" s="279"/>
      <c r="F277" s="279"/>
      <c r="G277" s="279"/>
      <c r="H277" s="279"/>
      <c r="I277" s="279"/>
      <c r="J277" s="279"/>
      <c r="K277" s="279"/>
      <c r="L277" s="279"/>
      <c r="M277" s="284" t="s">
        <v>250</v>
      </c>
      <c r="O277" s="285">
        <v>2015</v>
      </c>
      <c r="P277" s="287" t="s">
        <v>220</v>
      </c>
      <c r="Q277" s="287"/>
      <c r="R277" s="287"/>
      <c r="S277" s="287"/>
      <c r="T277" s="279"/>
      <c r="U277" s="285">
        <v>2015</v>
      </c>
      <c r="V277" s="287" t="s">
        <v>221</v>
      </c>
      <c r="W277" s="287"/>
      <c r="X277" s="279"/>
      <c r="Y277" s="285">
        <v>2015</v>
      </c>
      <c r="Z277" s="279"/>
    </row>
    <row r="278" spans="1:29" ht="14.25" thickBot="1">
      <c r="A278" s="289"/>
      <c r="B278" s="290" t="s">
        <v>223</v>
      </c>
      <c r="C278" s="290" t="s">
        <v>224</v>
      </c>
      <c r="D278" s="290" t="s">
        <v>225</v>
      </c>
      <c r="E278" s="290" t="s">
        <v>226</v>
      </c>
      <c r="F278" s="290" t="s">
        <v>227</v>
      </c>
      <c r="G278" s="290" t="s">
        <v>228</v>
      </c>
      <c r="H278" s="290" t="s">
        <v>229</v>
      </c>
      <c r="I278" s="290" t="s">
        <v>230</v>
      </c>
      <c r="J278" s="290" t="s">
        <v>231</v>
      </c>
      <c r="K278" s="290" t="s">
        <v>232</v>
      </c>
      <c r="L278" s="290" t="s">
        <v>233</v>
      </c>
      <c r="M278" s="291" t="s">
        <v>234</v>
      </c>
      <c r="O278" s="292"/>
      <c r="P278" s="293" t="s">
        <v>235</v>
      </c>
      <c r="Q278" s="293" t="s">
        <v>236</v>
      </c>
      <c r="R278" s="293" t="s">
        <v>237</v>
      </c>
      <c r="S278" s="294" t="s">
        <v>238</v>
      </c>
      <c r="T278" s="279"/>
      <c r="U278" s="292"/>
      <c r="V278" s="293" t="s">
        <v>239</v>
      </c>
      <c r="W278" s="294" t="s">
        <v>240</v>
      </c>
      <c r="X278" s="279"/>
      <c r="Y278" s="292"/>
      <c r="Z278" s="295" t="s">
        <v>241</v>
      </c>
    </row>
    <row r="279" spans="1:29" ht="13.5" thickBot="1">
      <c r="A279" s="327" t="s">
        <v>242</v>
      </c>
      <c r="B279" s="322">
        <f t="shared" ref="B279:M279" si="109">B118/1000/1.02</f>
        <v>11.536078431372548</v>
      </c>
      <c r="C279" s="297">
        <f t="shared" si="109"/>
        <v>12.092558823529412</v>
      </c>
      <c r="D279" s="297">
        <f t="shared" si="109"/>
        <v>12.049215686274509</v>
      </c>
      <c r="E279" s="297">
        <f t="shared" si="109"/>
        <v>11.838215686274509</v>
      </c>
      <c r="F279" s="297">
        <f t="shared" si="109"/>
        <v>11.979490196078432</v>
      </c>
      <c r="G279" s="297">
        <f t="shared" si="109"/>
        <v>12.24841176470588</v>
      </c>
      <c r="H279" s="297">
        <f t="shared" si="109"/>
        <v>11.43856862745098</v>
      </c>
      <c r="I279" s="297">
        <f t="shared" si="109"/>
        <v>11.443176470588236</v>
      </c>
      <c r="J279" s="297">
        <f t="shared" si="109"/>
        <v>11.400637254901961</v>
      </c>
      <c r="K279" s="297">
        <f t="shared" si="109"/>
        <v>11.618254901960785</v>
      </c>
      <c r="L279" s="297">
        <f t="shared" si="109"/>
        <v>11.812901960784314</v>
      </c>
      <c r="M279" s="298">
        <f t="shared" si="109"/>
        <v>11.87029411764706</v>
      </c>
      <c r="O279" s="305" t="s">
        <v>242</v>
      </c>
      <c r="P279" s="300">
        <f>(P118/1000)/1.02</f>
        <v>11.905058823529412</v>
      </c>
      <c r="Q279" s="300">
        <f t="shared" ref="Q279:S282" si="110">(Q118/1000)*1.02</f>
        <v>12.507474599999998</v>
      </c>
      <c r="R279" s="300">
        <f t="shared" si="110"/>
        <v>11.887539</v>
      </c>
      <c r="S279" s="300">
        <f t="shared" si="110"/>
        <v>12.243141600000001</v>
      </c>
      <c r="T279" s="279"/>
      <c r="U279" s="305" t="s">
        <v>242</v>
      </c>
      <c r="V279" s="300">
        <f t="shared" ref="V279:W282" si="111">(V118/1000)*1.02</f>
        <v>12.4529046</v>
      </c>
      <c r="W279" s="300">
        <f t="shared" si="111"/>
        <v>12.057042599999999</v>
      </c>
      <c r="X279" s="279"/>
      <c r="Y279" s="305" t="s">
        <v>242</v>
      </c>
      <c r="Z279" s="300">
        <f>(Z118/1000)*1.02</f>
        <v>12.243355800000002</v>
      </c>
    </row>
    <row r="280" spans="1:29">
      <c r="A280" s="330" t="s">
        <v>247</v>
      </c>
      <c r="B280" s="325">
        <f t="shared" ref="B280:M280" si="112">B119/1000/1.02</f>
        <v>12.387326470588235</v>
      </c>
      <c r="C280" s="282">
        <f t="shared" si="112"/>
        <v>13.124661764705882</v>
      </c>
      <c r="D280" s="282">
        <f t="shared" si="112"/>
        <v>12.593563725490196</v>
      </c>
      <c r="E280" s="282">
        <f t="shared" si="112"/>
        <v>12.171950980392156</v>
      </c>
      <c r="F280" s="282">
        <f t="shared" si="112"/>
        <v>12.385480392156863</v>
      </c>
      <c r="G280" s="282">
        <f t="shared" si="112"/>
        <v>12.547245098039216</v>
      </c>
      <c r="H280" s="282">
        <f t="shared" si="112"/>
        <v>12.130294117647058</v>
      </c>
      <c r="I280" s="282">
        <f t="shared" si="112"/>
        <v>12.136519607843137</v>
      </c>
      <c r="J280" s="282">
        <f t="shared" si="112"/>
        <v>12.193401960784314</v>
      </c>
      <c r="K280" s="282">
        <f t="shared" si="112"/>
        <v>12.417509803921568</v>
      </c>
      <c r="L280" s="282">
        <f t="shared" si="112"/>
        <v>12.473539215686275</v>
      </c>
      <c r="M280" s="303">
        <f t="shared" si="112"/>
        <v>12.478960784313726</v>
      </c>
      <c r="O280" s="305" t="s">
        <v>247</v>
      </c>
      <c r="P280" s="331">
        <f>(P119/1000)/1.02</f>
        <v>12.672212745098038</v>
      </c>
      <c r="Q280" s="300">
        <f t="shared" si="110"/>
        <v>12.8547846</v>
      </c>
      <c r="R280" s="300">
        <f t="shared" si="110"/>
        <v>12.6524064</v>
      </c>
      <c r="S280" s="301">
        <f t="shared" si="110"/>
        <v>12.9590082</v>
      </c>
      <c r="T280" s="279"/>
      <c r="U280" s="305" t="s">
        <v>247</v>
      </c>
      <c r="V280" s="331">
        <f t="shared" si="111"/>
        <v>13.025971200000001</v>
      </c>
      <c r="W280" s="301">
        <f t="shared" si="111"/>
        <v>12.803244000000001</v>
      </c>
      <c r="X280" s="279"/>
      <c r="Y280" s="305" t="s">
        <v>247</v>
      </c>
      <c r="Z280" s="332">
        <f>(Z119/1000)*1.02</f>
        <v>12.894289199999999</v>
      </c>
    </row>
    <row r="281" spans="1:29">
      <c r="A281" s="334" t="s">
        <v>243</v>
      </c>
      <c r="B281" s="325">
        <f t="shared" ref="B281:M281" si="113">B120/1000/1.02</f>
        <v>12.764784313725491</v>
      </c>
      <c r="C281" s="282">
        <f t="shared" si="113"/>
        <v>13.059691176470588</v>
      </c>
      <c r="D281" s="282">
        <f t="shared" si="113"/>
        <v>12.831643137254902</v>
      </c>
      <c r="E281" s="282">
        <f t="shared" si="113"/>
        <v>12.532049019607843</v>
      </c>
      <c r="F281" s="282">
        <f t="shared" si="113"/>
        <v>12.696303921568626</v>
      </c>
      <c r="G281" s="282">
        <f t="shared" si="113"/>
        <v>12.904872549019608</v>
      </c>
      <c r="H281" s="282">
        <f t="shared" si="113"/>
        <v>12.376480392156862</v>
      </c>
      <c r="I281" s="282">
        <f t="shared" si="113"/>
        <v>12.583019607843138</v>
      </c>
      <c r="J281" s="282">
        <f t="shared" si="113"/>
        <v>12.627509803921569</v>
      </c>
      <c r="K281" s="282">
        <f t="shared" si="113"/>
        <v>12.920284313725491</v>
      </c>
      <c r="L281" s="282">
        <f t="shared" si="113"/>
        <v>13.196784313725489</v>
      </c>
      <c r="M281" s="303">
        <f t="shared" si="113"/>
        <v>13.245578431372548</v>
      </c>
      <c r="O281" s="299" t="s">
        <v>243</v>
      </c>
      <c r="P281" s="325">
        <f>(P120/1000)/1.02</f>
        <v>12.88632450980392</v>
      </c>
      <c r="Q281" s="282">
        <f t="shared" si="110"/>
        <v>13.228859399999999</v>
      </c>
      <c r="R281" s="282">
        <f t="shared" si="110"/>
        <v>13.031142599999999</v>
      </c>
      <c r="S281" s="303">
        <f t="shared" si="110"/>
        <v>13.655280599999999</v>
      </c>
      <c r="T281" s="279"/>
      <c r="U281" s="299" t="s">
        <v>243</v>
      </c>
      <c r="V281" s="325">
        <f t="shared" si="111"/>
        <v>13.320608399999999</v>
      </c>
      <c r="W281" s="303">
        <f t="shared" si="111"/>
        <v>13.334256</v>
      </c>
      <c r="X281" s="279"/>
      <c r="Y281" s="299" t="s">
        <v>243</v>
      </c>
      <c r="Z281" s="335">
        <f>(Z120/1000)*1.02</f>
        <v>13.3275138</v>
      </c>
    </row>
    <row r="282" spans="1:29">
      <c r="A282" s="334" t="s">
        <v>244</v>
      </c>
      <c r="B282" s="325">
        <f t="shared" ref="B282:M282" si="114">B121/1000/1.02</f>
        <v>12.678271568627451</v>
      </c>
      <c r="C282" s="282">
        <f t="shared" si="114"/>
        <v>13.034603921568628</v>
      </c>
      <c r="D282" s="282">
        <f t="shared" si="114"/>
        <v>12.754454901960784</v>
      </c>
      <c r="E282" s="282">
        <f t="shared" si="114"/>
        <v>12.456166666666668</v>
      </c>
      <c r="F282" s="282">
        <f t="shared" si="114"/>
        <v>12.604794117647058</v>
      </c>
      <c r="G282" s="282">
        <f t="shared" si="114"/>
        <v>12.859725490196078</v>
      </c>
      <c r="H282" s="282">
        <f t="shared" si="114"/>
        <v>12.262098039215687</v>
      </c>
      <c r="I282" s="282">
        <f t="shared" si="114"/>
        <v>12.53221568627451</v>
      </c>
      <c r="J282" s="282">
        <f t="shared" si="114"/>
        <v>12.603656862745098</v>
      </c>
      <c r="K282" s="282">
        <f t="shared" si="114"/>
        <v>12.846892156862745</v>
      </c>
      <c r="L282" s="282">
        <f t="shared" si="114"/>
        <v>13.068735294117648</v>
      </c>
      <c r="M282" s="303">
        <f t="shared" si="114"/>
        <v>13.100568627450979</v>
      </c>
      <c r="O282" s="299" t="s">
        <v>244</v>
      </c>
      <c r="P282" s="325">
        <f>(P121/1000)/1.02</f>
        <v>12.82676862745098</v>
      </c>
      <c r="Q282" s="282">
        <f t="shared" si="110"/>
        <v>13.166731199999999</v>
      </c>
      <c r="R282" s="282">
        <f t="shared" si="110"/>
        <v>12.966352200000001</v>
      </c>
      <c r="S282" s="303">
        <f t="shared" si="110"/>
        <v>13.5274746</v>
      </c>
      <c r="T282" s="279"/>
      <c r="U282" s="299" t="s">
        <v>244</v>
      </c>
      <c r="V282" s="325">
        <f t="shared" si="111"/>
        <v>13.245556799999999</v>
      </c>
      <c r="W282" s="303">
        <f t="shared" si="111"/>
        <v>13.206623400000002</v>
      </c>
      <c r="X282" s="279"/>
      <c r="Y282" s="299" t="s">
        <v>244</v>
      </c>
      <c r="Z282" s="335">
        <f>(Z121/1000)*1.02</f>
        <v>13.228767599999999</v>
      </c>
    </row>
    <row r="283" spans="1:29">
      <c r="A283" s="334" t="s">
        <v>98</v>
      </c>
      <c r="B283" s="325">
        <f t="shared" ref="B283:M283" si="115">B123/1000/1.02</f>
        <v>9.4906058823529413</v>
      </c>
      <c r="C283" s="282">
        <f t="shared" si="115"/>
        <v>10.196350000000001</v>
      </c>
      <c r="D283" s="282">
        <f t="shared" si="115"/>
        <v>10.473127450980391</v>
      </c>
      <c r="E283" s="282">
        <f t="shared" si="115"/>
        <v>10.401156862745099</v>
      </c>
      <c r="F283" s="282">
        <f t="shared" si="115"/>
        <v>10.386441176470589</v>
      </c>
      <c r="G283" s="282">
        <f t="shared" si="115"/>
        <v>10.568666666666667</v>
      </c>
      <c r="H283" s="282">
        <f t="shared" si="115"/>
        <v>9.9029509803921574</v>
      </c>
      <c r="I283" s="282">
        <f t="shared" si="115"/>
        <v>9.5630941176470579</v>
      </c>
      <c r="J283" s="282">
        <f t="shared" si="115"/>
        <v>9.4697274509803915</v>
      </c>
      <c r="K283" s="282">
        <f t="shared" si="115"/>
        <v>9.7105068627450972</v>
      </c>
      <c r="L283" s="282">
        <f t="shared" si="115"/>
        <v>9.799145098039217</v>
      </c>
      <c r="M283" s="303">
        <f t="shared" si="115"/>
        <v>9.6746186274509807</v>
      </c>
      <c r="O283" s="299" t="s">
        <v>98</v>
      </c>
      <c r="P283" s="325">
        <f>(P123/1000)/1.02</f>
        <v>10.054160784313726</v>
      </c>
      <c r="Q283" s="282">
        <f t="shared" ref="Q283:S284" si="116">(Q123/1000)*1.02</f>
        <v>10.8697932</v>
      </c>
      <c r="R283" s="282">
        <f t="shared" si="116"/>
        <v>10.041488940000001</v>
      </c>
      <c r="S283" s="303">
        <f t="shared" si="116"/>
        <v>10.121324340000001</v>
      </c>
      <c r="T283" s="279"/>
      <c r="U283" s="299" t="s">
        <v>98</v>
      </c>
      <c r="V283" s="325">
        <f>(V123/1000)*1.02</f>
        <v>10.644301799999999</v>
      </c>
      <c r="W283" s="303">
        <f>(W123/1000)*1.02</f>
        <v>10.07992458</v>
      </c>
      <c r="X283" s="279"/>
      <c r="Y283" s="299" t="s">
        <v>98</v>
      </c>
      <c r="Z283" s="335">
        <f>(Z123/1000)*1.02</f>
        <v>10.322563200000001</v>
      </c>
    </row>
    <row r="284" spans="1:29" ht="13.5" thickBot="1">
      <c r="A284" s="336" t="s">
        <v>246</v>
      </c>
      <c r="B284" s="326">
        <f t="shared" ref="B284:M284" si="117">B124/1000/1.02</f>
        <v>12.202967647058824</v>
      </c>
      <c r="C284" s="306">
        <f t="shared" si="117"/>
        <v>12.471055882352942</v>
      </c>
      <c r="D284" s="306">
        <f t="shared" si="117"/>
        <v>12.346255882352942</v>
      </c>
      <c r="E284" s="306">
        <f t="shared" si="117"/>
        <v>12.203254901960783</v>
      </c>
      <c r="F284" s="306">
        <f t="shared" si="117"/>
        <v>12.151225490196078</v>
      </c>
      <c r="G284" s="306">
        <f t="shared" si="117"/>
        <v>12.393235294117646</v>
      </c>
      <c r="H284" s="306">
        <f t="shared" si="117"/>
        <v>11.887156862745098</v>
      </c>
      <c r="I284" s="306">
        <f t="shared" si="117"/>
        <v>11.873264705882352</v>
      </c>
      <c r="J284" s="306">
        <f t="shared" si="117"/>
        <v>11.827911764705883</v>
      </c>
      <c r="K284" s="306">
        <f t="shared" si="117"/>
        <v>12.035882352941176</v>
      </c>
      <c r="L284" s="306">
        <f t="shared" si="117"/>
        <v>12.151676470588235</v>
      </c>
      <c r="M284" s="307">
        <f t="shared" si="117"/>
        <v>12.167333333333334</v>
      </c>
      <c r="O284" s="302" t="s">
        <v>246</v>
      </c>
      <c r="P284" s="326">
        <f>(P124/1000)/1.02</f>
        <v>12.341328431372549</v>
      </c>
      <c r="Q284" s="306">
        <f t="shared" si="116"/>
        <v>12.7461138</v>
      </c>
      <c r="R284" s="306">
        <f t="shared" si="116"/>
        <v>12.3411024</v>
      </c>
      <c r="S284" s="307">
        <f t="shared" si="116"/>
        <v>12.6082404</v>
      </c>
      <c r="T284" s="279"/>
      <c r="U284" s="302" t="s">
        <v>246</v>
      </c>
      <c r="V284" s="326">
        <f>(V124/1000)*1.02</f>
        <v>12.790912200000001</v>
      </c>
      <c r="W284" s="307">
        <f>(W124/1000)*1.02</f>
        <v>12.465358800000001</v>
      </c>
      <c r="X284" s="279"/>
      <c r="Y284" s="302" t="s">
        <v>246</v>
      </c>
      <c r="Z284" s="337">
        <f>(Z124/1000)*1.02</f>
        <v>12.609362400000002</v>
      </c>
    </row>
    <row r="286" spans="1:29" ht="16.5" thickBot="1">
      <c r="A286" s="285">
        <v>2016</v>
      </c>
      <c r="B286" s="279"/>
      <c r="C286" s="279"/>
      <c r="D286" s="279"/>
      <c r="E286" s="279"/>
      <c r="F286" s="279"/>
      <c r="G286" s="279"/>
      <c r="H286" s="279"/>
      <c r="I286" s="279"/>
      <c r="J286" s="279"/>
      <c r="K286" s="279"/>
      <c r="L286" s="279"/>
      <c r="M286" s="284" t="s">
        <v>250</v>
      </c>
      <c r="O286" s="285">
        <v>2016</v>
      </c>
      <c r="P286" s="287" t="s">
        <v>220</v>
      </c>
      <c r="Q286" s="287"/>
      <c r="R286" s="287"/>
      <c r="S286" s="287"/>
      <c r="T286" s="279"/>
      <c r="U286" s="285">
        <v>2016</v>
      </c>
      <c r="V286" s="287" t="s">
        <v>221</v>
      </c>
      <c r="W286" s="287"/>
      <c r="X286" s="279"/>
      <c r="Y286" s="285">
        <v>2016</v>
      </c>
      <c r="Z286" s="279"/>
    </row>
    <row r="287" spans="1:29" ht="14.25" thickBot="1">
      <c r="A287" s="289"/>
      <c r="B287" s="290" t="s">
        <v>223</v>
      </c>
      <c r="C287" s="290" t="s">
        <v>224</v>
      </c>
      <c r="D287" s="290" t="s">
        <v>225</v>
      </c>
      <c r="E287" s="290" t="s">
        <v>226</v>
      </c>
      <c r="F287" s="290" t="s">
        <v>227</v>
      </c>
      <c r="G287" s="290" t="s">
        <v>228</v>
      </c>
      <c r="H287" s="290" t="s">
        <v>229</v>
      </c>
      <c r="I287" s="290" t="s">
        <v>230</v>
      </c>
      <c r="J287" s="290" t="s">
        <v>231</v>
      </c>
      <c r="K287" s="290" t="s">
        <v>232</v>
      </c>
      <c r="L287" s="290" t="s">
        <v>233</v>
      </c>
      <c r="M287" s="291" t="s">
        <v>234</v>
      </c>
      <c r="O287" s="292"/>
      <c r="P287" s="290" t="s">
        <v>235</v>
      </c>
      <c r="Q287" s="290" t="s">
        <v>236</v>
      </c>
      <c r="R287" s="290" t="s">
        <v>237</v>
      </c>
      <c r="S287" s="291" t="s">
        <v>238</v>
      </c>
      <c r="T287" s="279"/>
      <c r="U287" s="292"/>
      <c r="V287" s="290" t="s">
        <v>239</v>
      </c>
      <c r="W287" s="291" t="s">
        <v>240</v>
      </c>
      <c r="X287" s="279"/>
      <c r="Y287" s="292"/>
      <c r="Z287" s="338" t="s">
        <v>241</v>
      </c>
    </row>
    <row r="288" spans="1:29" ht="13.5" thickBot="1">
      <c r="A288" s="296" t="s">
        <v>242</v>
      </c>
      <c r="B288" s="339">
        <f t="shared" ref="B288:M288" si="118">B128/1000/1.02</f>
        <v>12.022950980392157</v>
      </c>
      <c r="C288" s="340">
        <f t="shared" si="118"/>
        <v>11.835607843137254</v>
      </c>
      <c r="D288" s="340">
        <f t="shared" si="118"/>
        <v>11.89370588235294</v>
      </c>
      <c r="E288" s="340">
        <f t="shared" si="118"/>
        <v>11.723666666666666</v>
      </c>
      <c r="F288" s="340">
        <f t="shared" si="118"/>
        <v>12.006225490196078</v>
      </c>
      <c r="G288" s="340">
        <f t="shared" si="118"/>
        <v>12.167705882352941</v>
      </c>
      <c r="H288" s="340">
        <f t="shared" si="118"/>
        <v>11.703049019607844</v>
      </c>
      <c r="I288" s="340">
        <f t="shared" si="118"/>
        <v>11.86964019607843</v>
      </c>
      <c r="J288" s="340">
        <f t="shared" si="118"/>
        <v>11.95689117647059</v>
      </c>
      <c r="K288" s="340">
        <f t="shared" si="118"/>
        <v>11.745293137254903</v>
      </c>
      <c r="L288" s="340">
        <f t="shared" si="118"/>
        <v>12.117122549019609</v>
      </c>
      <c r="M288" s="341">
        <f t="shared" si="118"/>
        <v>12.525866528628258</v>
      </c>
      <c r="O288" s="305" t="s">
        <v>242</v>
      </c>
      <c r="P288" s="339">
        <f t="shared" ref="P288:S294" si="119">(P128/1000)/1.02</f>
        <v>11.914490196078431</v>
      </c>
      <c r="Q288" s="340">
        <f t="shared" si="119"/>
        <v>11.986245098039216</v>
      </c>
      <c r="R288" s="340">
        <f t="shared" si="119"/>
        <v>11.845156636945227</v>
      </c>
      <c r="S288" s="341">
        <f t="shared" si="119"/>
        <v>12.124352468800298</v>
      </c>
      <c r="T288" s="279"/>
      <c r="U288" s="305" t="s">
        <v>242</v>
      </c>
      <c r="V288" s="339">
        <f t="shared" ref="V288:W294" si="120">(V128/1000)/1.02</f>
        <v>11.951676470588234</v>
      </c>
      <c r="W288" s="341">
        <f t="shared" si="120"/>
        <v>11.986030593588829</v>
      </c>
      <c r="X288" s="279"/>
      <c r="Y288" s="305" t="s">
        <v>242</v>
      </c>
      <c r="Z288" s="342">
        <f t="shared" ref="Z288:Z294" si="121">(Z128/1000)/1.02</f>
        <v>11.968575169798202</v>
      </c>
    </row>
    <row r="289" spans="1:32">
      <c r="A289" s="330" t="s">
        <v>247</v>
      </c>
      <c r="B289" s="343">
        <f t="shared" ref="B289:M289" si="122">B129/1000/1.02</f>
        <v>12.654219607843137</v>
      </c>
      <c r="C289" s="344">
        <f t="shared" si="122"/>
        <v>12.199931372549019</v>
      </c>
      <c r="D289" s="344">
        <f t="shared" si="122"/>
        <v>12.410254901960784</v>
      </c>
      <c r="E289" s="344">
        <f t="shared" si="122"/>
        <v>12.125313725490196</v>
      </c>
      <c r="F289" s="344">
        <f t="shared" si="122"/>
        <v>12.693088235294118</v>
      </c>
      <c r="G289" s="344">
        <f t="shared" si="122"/>
        <v>12.697647058823531</v>
      </c>
      <c r="H289" s="344">
        <f t="shared" si="122"/>
        <v>12.999450980392156</v>
      </c>
      <c r="I289" s="344">
        <f t="shared" si="122"/>
        <v>13.174380392156863</v>
      </c>
      <c r="J289" s="344">
        <f t="shared" si="122"/>
        <v>13.425336274509805</v>
      </c>
      <c r="K289" s="344">
        <f t="shared" si="122"/>
        <v>12.534439215686275</v>
      </c>
      <c r="L289" s="344">
        <f t="shared" si="122"/>
        <v>13.540746078431372</v>
      </c>
      <c r="M289" s="345">
        <f t="shared" si="122"/>
        <v>13.122388417706301</v>
      </c>
      <c r="O289" s="346" t="s">
        <v>247</v>
      </c>
      <c r="P289" s="344">
        <f t="shared" si="119"/>
        <v>12.436549019607844</v>
      </c>
      <c r="Q289" s="344">
        <f t="shared" si="119"/>
        <v>12.593794117647059</v>
      </c>
      <c r="R289" s="344">
        <f t="shared" si="119"/>
        <v>13.165310285009102</v>
      </c>
      <c r="S289" s="345">
        <f t="shared" si="119"/>
        <v>13.266644745508659</v>
      </c>
      <c r="T289" s="279"/>
      <c r="U289" s="347" t="s">
        <v>247</v>
      </c>
      <c r="V289" s="348">
        <f t="shared" si="120"/>
        <v>12.53222549019608</v>
      </c>
      <c r="W289" s="345">
        <f t="shared" si="120"/>
        <v>13.191767973424456</v>
      </c>
      <c r="X289" s="279"/>
      <c r="Y289" s="347" t="s">
        <v>247</v>
      </c>
      <c r="Z289" s="349">
        <f t="shared" si="121"/>
        <v>13.012526133753708</v>
      </c>
    </row>
    <row r="290" spans="1:32">
      <c r="A290" s="334" t="s">
        <v>243</v>
      </c>
      <c r="B290" s="350">
        <f t="shared" ref="B290:M290" si="123">B130/1000/1.02</f>
        <v>13.23881568627451</v>
      </c>
      <c r="C290" s="351">
        <f t="shared" si="123"/>
        <v>12.874019607843138</v>
      </c>
      <c r="D290" s="351">
        <f t="shared" si="123"/>
        <v>12.855588235294118</v>
      </c>
      <c r="E290" s="351">
        <f t="shared" si="123"/>
        <v>12.6685</v>
      </c>
      <c r="F290" s="351">
        <f t="shared" si="123"/>
        <v>12.888156862745099</v>
      </c>
      <c r="G290" s="351">
        <f t="shared" si="123"/>
        <v>13.022362745098038</v>
      </c>
      <c r="H290" s="351">
        <f t="shared" si="123"/>
        <v>12.802784313725491</v>
      </c>
      <c r="I290" s="351">
        <f t="shared" si="123"/>
        <v>13.143173529411763</v>
      </c>
      <c r="J290" s="351">
        <f t="shared" si="123"/>
        <v>13.167332352941175</v>
      </c>
      <c r="K290" s="351">
        <f t="shared" si="123"/>
        <v>12.981619607843138</v>
      </c>
      <c r="L290" s="351">
        <f t="shared" si="123"/>
        <v>13.327716666666667</v>
      </c>
      <c r="M290" s="352">
        <f t="shared" si="123"/>
        <v>13.601173619052284</v>
      </c>
      <c r="O290" s="353" t="s">
        <v>243</v>
      </c>
      <c r="P290" s="351">
        <f t="shared" si="119"/>
        <v>12.978235294117647</v>
      </c>
      <c r="Q290" s="351">
        <f t="shared" si="119"/>
        <v>12.880245098039216</v>
      </c>
      <c r="R290" s="351">
        <f t="shared" si="119"/>
        <v>13.042961217556071</v>
      </c>
      <c r="S290" s="352">
        <f t="shared" si="119"/>
        <v>13.314575975208365</v>
      </c>
      <c r="T290" s="279"/>
      <c r="U290" s="354" t="s">
        <v>243</v>
      </c>
      <c r="V290" s="355">
        <f t="shared" si="120"/>
        <v>12.927656862745097</v>
      </c>
      <c r="W290" s="352">
        <f t="shared" si="120"/>
        <v>13.181971756902415</v>
      </c>
      <c r="X290" s="279"/>
      <c r="Y290" s="354" t="s">
        <v>243</v>
      </c>
      <c r="Z290" s="356">
        <f t="shared" si="121"/>
        <v>13.046641979382038</v>
      </c>
    </row>
    <row r="291" spans="1:32">
      <c r="A291" s="334" t="s">
        <v>244</v>
      </c>
      <c r="B291" s="350">
        <f t="shared" ref="B291:M291" si="124">B131/1000/1.02</f>
        <v>13.206199019607844</v>
      </c>
      <c r="C291" s="351">
        <f t="shared" si="124"/>
        <v>12.733588235294118</v>
      </c>
      <c r="D291" s="351">
        <f t="shared" si="124"/>
        <v>12.758450980392158</v>
      </c>
      <c r="E291" s="351">
        <f t="shared" si="124"/>
        <v>12.593176470588237</v>
      </c>
      <c r="F291" s="351">
        <f t="shared" si="124"/>
        <v>12.908852941176471</v>
      </c>
      <c r="G291" s="351">
        <f t="shared" si="124"/>
        <v>13.038735294117647</v>
      </c>
      <c r="H291" s="351">
        <f t="shared" si="124"/>
        <v>12.83443137254902</v>
      </c>
      <c r="I291" s="351">
        <f t="shared" si="124"/>
        <v>13.229769607843137</v>
      </c>
      <c r="J291" s="351">
        <f t="shared" si="124"/>
        <v>13.23892156862745</v>
      </c>
      <c r="K291" s="351">
        <f t="shared" si="124"/>
        <v>13.123618627450981</v>
      </c>
      <c r="L291" s="351">
        <f t="shared" si="124"/>
        <v>13.436171568627451</v>
      </c>
      <c r="M291" s="352">
        <f t="shared" si="124"/>
        <v>13.588909351233195</v>
      </c>
      <c r="O291" s="353" t="s">
        <v>244</v>
      </c>
      <c r="P291" s="351">
        <f t="shared" si="119"/>
        <v>12.887813725490195</v>
      </c>
      <c r="Q291" s="351">
        <f t="shared" si="119"/>
        <v>12.874411764705883</v>
      </c>
      <c r="R291" s="351">
        <f t="shared" si="119"/>
        <v>13.123487591779432</v>
      </c>
      <c r="S291" s="352">
        <f t="shared" si="119"/>
        <v>13.406262828047041</v>
      </c>
      <c r="T291" s="279"/>
      <c r="U291" s="354" t="s">
        <v>244</v>
      </c>
      <c r="V291" s="355">
        <f t="shared" si="120"/>
        <v>12.879696078431373</v>
      </c>
      <c r="W291" s="352">
        <f t="shared" si="120"/>
        <v>13.277132885564058</v>
      </c>
      <c r="X291" s="279"/>
      <c r="Y291" s="354" t="s">
        <v>244</v>
      </c>
      <c r="Z291" s="356">
        <f t="shared" si="121"/>
        <v>13.082558384031387</v>
      </c>
    </row>
    <row r="292" spans="1:32">
      <c r="A292" s="334" t="s">
        <v>245</v>
      </c>
      <c r="B292" s="350">
        <f t="shared" ref="B292:M292" si="125">B132/1000/1.02</f>
        <v>0</v>
      </c>
      <c r="C292" s="351">
        <f t="shared" si="125"/>
        <v>0</v>
      </c>
      <c r="D292" s="351">
        <f t="shared" si="125"/>
        <v>12.219607843137256</v>
      </c>
      <c r="E292" s="351">
        <f t="shared" si="125"/>
        <v>11.496637254901959</v>
      </c>
      <c r="F292" s="351">
        <f t="shared" si="125"/>
        <v>0</v>
      </c>
      <c r="G292" s="351">
        <f t="shared" si="125"/>
        <v>10.042156862745099</v>
      </c>
      <c r="H292" s="351">
        <f t="shared" si="125"/>
        <v>10.915833333333333</v>
      </c>
      <c r="I292" s="351">
        <f t="shared" si="125"/>
        <v>11.933016666666665</v>
      </c>
      <c r="J292" s="351">
        <f t="shared" si="125"/>
        <v>10.666352941176472</v>
      </c>
      <c r="K292" s="351">
        <f t="shared" si="125"/>
        <v>7.6960784313725483</v>
      </c>
      <c r="L292" s="351">
        <f t="shared" si="125"/>
        <v>0</v>
      </c>
      <c r="M292" s="352">
        <f t="shared" si="125"/>
        <v>0</v>
      </c>
      <c r="O292" s="353" t="s">
        <v>245</v>
      </c>
      <c r="P292" s="351">
        <f t="shared" si="119"/>
        <v>12.219607843137256</v>
      </c>
      <c r="Q292" s="351">
        <f t="shared" si="119"/>
        <v>11.125666666666667</v>
      </c>
      <c r="R292" s="351">
        <f t="shared" si="119"/>
        <v>11.020999194368013</v>
      </c>
      <c r="S292" s="352">
        <f t="shared" si="119"/>
        <v>7.6960784313725483</v>
      </c>
      <c r="T292" s="279"/>
      <c r="U292" s="354" t="s">
        <v>245</v>
      </c>
      <c r="V292" s="355">
        <f t="shared" si="120"/>
        <v>11.195490196078431</v>
      </c>
      <c r="W292" s="352">
        <f t="shared" si="120"/>
        <v>10.647831880900508</v>
      </c>
      <c r="X292" s="279"/>
      <c r="Y292" s="354" t="s">
        <v>245</v>
      </c>
      <c r="Z292" s="356">
        <f t="shared" si="121"/>
        <v>10.722657714571618</v>
      </c>
    </row>
    <row r="293" spans="1:32">
      <c r="A293" s="334" t="s">
        <v>98</v>
      </c>
      <c r="B293" s="350">
        <f t="shared" ref="B293:M293" si="126">B133/1000/1.02</f>
        <v>9.8541019607843126</v>
      </c>
      <c r="C293" s="351">
        <f t="shared" si="126"/>
        <v>9.9768039215686262</v>
      </c>
      <c r="D293" s="351">
        <f t="shared" si="126"/>
        <v>10.04693137254902</v>
      </c>
      <c r="E293" s="351">
        <f t="shared" si="126"/>
        <v>9.9734411764705886</v>
      </c>
      <c r="F293" s="351">
        <f t="shared" si="126"/>
        <v>10.003705882352941</v>
      </c>
      <c r="G293" s="351">
        <f t="shared" si="126"/>
        <v>10.293343137254901</v>
      </c>
      <c r="H293" s="351">
        <f t="shared" si="126"/>
        <v>9.7960235294117641</v>
      </c>
      <c r="I293" s="351">
        <f t="shared" si="126"/>
        <v>9.6688460784313719</v>
      </c>
      <c r="J293" s="351">
        <f t="shared" si="126"/>
        <v>9.8043450980392155</v>
      </c>
      <c r="K293" s="351">
        <f t="shared" si="126"/>
        <v>9.6947784313725514</v>
      </c>
      <c r="L293" s="351">
        <f t="shared" si="126"/>
        <v>9.9136872549019603</v>
      </c>
      <c r="M293" s="352">
        <f t="shared" si="126"/>
        <v>10.200318885177849</v>
      </c>
      <c r="O293" s="353" t="s">
        <v>98</v>
      </c>
      <c r="P293" s="351">
        <f t="shared" si="119"/>
        <v>9.9648235294117651</v>
      </c>
      <c r="Q293" s="351">
        <f t="shared" si="119"/>
        <v>10.106784313725491</v>
      </c>
      <c r="R293" s="351">
        <f t="shared" si="119"/>
        <v>9.75253751555943</v>
      </c>
      <c r="S293" s="352">
        <f t="shared" si="119"/>
        <v>9.9134452960389154</v>
      </c>
      <c r="T293" s="279"/>
      <c r="U293" s="354" t="s">
        <v>98</v>
      </c>
      <c r="V293" s="355">
        <f t="shared" si="120"/>
        <v>10.035382352941177</v>
      </c>
      <c r="W293" s="352">
        <f t="shared" si="120"/>
        <v>9.831599746124505</v>
      </c>
      <c r="X293" s="279"/>
      <c r="Y293" s="354" t="s">
        <v>98</v>
      </c>
      <c r="Z293" s="356">
        <f t="shared" si="121"/>
        <v>9.9319308294028925</v>
      </c>
    </row>
    <row r="294" spans="1:32" ht="13.5" thickBot="1">
      <c r="A294" s="336" t="s">
        <v>246</v>
      </c>
      <c r="B294" s="357">
        <f t="shared" ref="B294:M294" si="127">B134/1000/1.02</f>
        <v>12.191927450980391</v>
      </c>
      <c r="C294" s="358">
        <f t="shared" si="127"/>
        <v>12.109990196078432</v>
      </c>
      <c r="D294" s="358">
        <f t="shared" si="127"/>
        <v>12.097029411764705</v>
      </c>
      <c r="E294" s="358">
        <f t="shared" si="127"/>
        <v>11.989666666666666</v>
      </c>
      <c r="F294" s="358">
        <f t="shared" si="127"/>
        <v>12.116490196078431</v>
      </c>
      <c r="G294" s="358">
        <f t="shared" si="127"/>
        <v>12.28164705882353</v>
      </c>
      <c r="H294" s="358">
        <f t="shared" si="127"/>
        <v>12.020999999999999</v>
      </c>
      <c r="I294" s="358">
        <f t="shared" si="127"/>
        <v>12.168878431372548</v>
      </c>
      <c r="J294" s="358">
        <f t="shared" si="127"/>
        <v>12.199071568627449</v>
      </c>
      <c r="K294" s="358">
        <f t="shared" si="127"/>
        <v>12.118025490196079</v>
      </c>
      <c r="L294" s="358">
        <f t="shared" si="127"/>
        <v>12.318966666666666</v>
      </c>
      <c r="M294" s="359">
        <f t="shared" si="127"/>
        <v>12.521192629768484</v>
      </c>
      <c r="O294" s="360" t="s">
        <v>246</v>
      </c>
      <c r="P294" s="358">
        <f t="shared" si="119"/>
        <v>12.128686274509803</v>
      </c>
      <c r="Q294" s="358">
        <f t="shared" si="119"/>
        <v>12.146823529411765</v>
      </c>
      <c r="R294" s="358">
        <f t="shared" si="119"/>
        <v>12.130802221230359</v>
      </c>
      <c r="S294" s="359">
        <f t="shared" si="119"/>
        <v>12.312851378771731</v>
      </c>
      <c r="T294" s="279"/>
      <c r="U294" s="361" t="s">
        <v>246</v>
      </c>
      <c r="V294" s="362">
        <f t="shared" si="120"/>
        <v>12.137960784313725</v>
      </c>
      <c r="W294" s="359">
        <f t="shared" si="120"/>
        <v>12.221934932528326</v>
      </c>
      <c r="X294" s="279"/>
      <c r="Y294" s="361" t="s">
        <v>246</v>
      </c>
      <c r="Z294" s="363">
        <f t="shared" si="121"/>
        <v>12.180486648198173</v>
      </c>
    </row>
    <row r="296" spans="1:32" ht="16.5" thickBot="1">
      <c r="A296" s="285">
        <v>2017</v>
      </c>
      <c r="B296" s="279"/>
      <c r="C296" s="279"/>
      <c r="D296" s="279"/>
      <c r="E296" s="279"/>
      <c r="F296" s="279"/>
      <c r="G296" s="279"/>
      <c r="H296" s="279"/>
      <c r="I296" s="279"/>
      <c r="J296" s="279"/>
      <c r="K296" s="279"/>
      <c r="L296" s="279"/>
      <c r="M296" s="284" t="s">
        <v>250</v>
      </c>
      <c r="O296" s="285">
        <v>2017</v>
      </c>
      <c r="P296" s="287" t="s">
        <v>220</v>
      </c>
      <c r="Q296" s="287"/>
      <c r="R296" s="287"/>
      <c r="S296" s="287"/>
      <c r="T296" s="279"/>
      <c r="U296" s="285">
        <v>2017</v>
      </c>
      <c r="V296" s="287" t="s">
        <v>221</v>
      </c>
      <c r="W296" s="287"/>
      <c r="X296" s="279"/>
      <c r="Y296" s="285">
        <v>2017</v>
      </c>
      <c r="Z296" s="279"/>
    </row>
    <row r="297" spans="1:32" ht="14.25" thickBot="1">
      <c r="A297" s="289"/>
      <c r="B297" s="290" t="s">
        <v>223</v>
      </c>
      <c r="C297" s="290" t="s">
        <v>224</v>
      </c>
      <c r="D297" s="290" t="s">
        <v>225</v>
      </c>
      <c r="E297" s="290" t="s">
        <v>226</v>
      </c>
      <c r="F297" s="290" t="s">
        <v>227</v>
      </c>
      <c r="G297" s="290" t="s">
        <v>228</v>
      </c>
      <c r="H297" s="290" t="s">
        <v>229</v>
      </c>
      <c r="I297" s="290" t="s">
        <v>230</v>
      </c>
      <c r="J297" s="290" t="s">
        <v>231</v>
      </c>
      <c r="K297" s="290" t="s">
        <v>232</v>
      </c>
      <c r="L297" s="290" t="s">
        <v>233</v>
      </c>
      <c r="M297" s="291" t="s">
        <v>234</v>
      </c>
      <c r="O297" s="292"/>
      <c r="P297" s="290" t="s">
        <v>235</v>
      </c>
      <c r="Q297" s="290" t="s">
        <v>236</v>
      </c>
      <c r="R297" s="290" t="s">
        <v>237</v>
      </c>
      <c r="S297" s="291" t="s">
        <v>238</v>
      </c>
      <c r="T297" s="279"/>
      <c r="U297" s="292"/>
      <c r="V297" s="290" t="s">
        <v>239</v>
      </c>
      <c r="W297" s="291" t="s">
        <v>240</v>
      </c>
      <c r="X297" s="279"/>
      <c r="Y297" s="292"/>
      <c r="Z297" s="338" t="s">
        <v>241</v>
      </c>
    </row>
    <row r="298" spans="1:32" ht="13.5" thickBot="1">
      <c r="A298" s="296" t="s">
        <v>242</v>
      </c>
      <c r="B298" s="339">
        <f t="shared" ref="B298:L298" si="128">B138/1000/1.02</f>
        <v>12.575412912634924</v>
      </c>
      <c r="C298" s="340">
        <f t="shared" si="128"/>
        <v>12.503406995738683</v>
      </c>
      <c r="D298" s="340">
        <f t="shared" si="128"/>
        <v>12.371463862878704</v>
      </c>
      <c r="E298" s="340">
        <f t="shared" si="128"/>
        <v>12.093658377083546</v>
      </c>
      <c r="F298" s="340">
        <f t="shared" si="128"/>
        <v>12.427509554136241</v>
      </c>
      <c r="G298" s="340">
        <f t="shared" si="128"/>
        <v>12.418791298961938</v>
      </c>
      <c r="H298" s="340">
        <f t="shared" si="128"/>
        <v>12.239859978593193</v>
      </c>
      <c r="I298" s="340">
        <f t="shared" si="128"/>
        <v>12.577813596226036</v>
      </c>
      <c r="J298" s="340">
        <f t="shared" si="128"/>
        <v>12.781419835374168</v>
      </c>
      <c r="K298" s="340">
        <f t="shared" si="128"/>
        <v>12.97383974230562</v>
      </c>
      <c r="L298" s="340">
        <f t="shared" si="128"/>
        <v>13.202522863413026</v>
      </c>
      <c r="M298" s="341">
        <f t="shared" ref="M298:M304" si="129">(M138/1000)/1.02</f>
        <v>13.259572449559595</v>
      </c>
      <c r="O298" s="305" t="s">
        <v>242</v>
      </c>
      <c r="P298" s="339">
        <f t="shared" ref="P298:S304" si="130">(P138/1000)/1.02</f>
        <v>12.469408201636508</v>
      </c>
      <c r="Q298" s="340">
        <f t="shared" si="130"/>
        <v>12.398606356660236</v>
      </c>
      <c r="R298" s="340">
        <f t="shared" si="130"/>
        <v>12.526734002085645</v>
      </c>
      <c r="S298" s="341">
        <f t="shared" si="130"/>
        <v>13.144414745941855</v>
      </c>
      <c r="T298" s="279"/>
      <c r="U298" s="305" t="s">
        <v>242</v>
      </c>
      <c r="V298" s="339">
        <f>(V138/1000)/1.02</f>
        <v>12.43410325306518</v>
      </c>
      <c r="W298" s="341">
        <f>(W138/1000)/1.02</f>
        <v>12.830487285094787</v>
      </c>
      <c r="X298" s="279"/>
      <c r="Y298" s="305" t="s">
        <v>242</v>
      </c>
      <c r="Z298" s="342">
        <f t="shared" ref="Z298:Z304" si="131">(Z138/1000)/1.02</f>
        <v>12.630429405855672</v>
      </c>
    </row>
    <row r="299" spans="1:32" ht="13.5" thickBot="1">
      <c r="A299" s="330" t="s">
        <v>247</v>
      </c>
      <c r="B299" s="343">
        <f t="shared" ref="B299:L299" si="132">B139/1000/1.02</f>
        <v>12.608062581931776</v>
      </c>
      <c r="C299" s="344">
        <f t="shared" si="132"/>
        <v>12.716044544980566</v>
      </c>
      <c r="D299" s="344">
        <f t="shared" si="132"/>
        <v>12.375520880840103</v>
      </c>
      <c r="E299" s="344">
        <f t="shared" si="132"/>
        <v>12.043611030423895</v>
      </c>
      <c r="F299" s="344">
        <f t="shared" si="132"/>
        <v>12.347092649276915</v>
      </c>
      <c r="G299" s="344">
        <f t="shared" si="132"/>
        <v>12.085138702738478</v>
      </c>
      <c r="H299" s="344">
        <f t="shared" si="132"/>
        <v>12.746124050338173</v>
      </c>
      <c r="I299" s="344">
        <f t="shared" si="132"/>
        <v>13.134431847586391</v>
      </c>
      <c r="J299" s="344">
        <f t="shared" si="132"/>
        <v>12.552145043277203</v>
      </c>
      <c r="K299" s="344">
        <f t="shared" si="132"/>
        <v>13.086261907881966</v>
      </c>
      <c r="L299" s="344">
        <f t="shared" si="132"/>
        <v>13.467330866966632</v>
      </c>
      <c r="M299" s="341">
        <f t="shared" si="129"/>
        <v>13.691336883147118</v>
      </c>
      <c r="O299" s="346" t="s">
        <v>247</v>
      </c>
      <c r="P299" s="344">
        <f t="shared" si="130"/>
        <v>12.571317052376376</v>
      </c>
      <c r="Q299" s="344">
        <f t="shared" si="130"/>
        <v>12.23850222918843</v>
      </c>
      <c r="R299" s="344">
        <f t="shared" si="130"/>
        <v>12.844892984111818</v>
      </c>
      <c r="S299" s="341">
        <f t="shared" si="130"/>
        <v>13.387191164658644</v>
      </c>
      <c r="T299" s="279"/>
      <c r="U299" s="347" t="s">
        <v>247</v>
      </c>
      <c r="V299" s="348">
        <f t="shared" ref="V299:V304" si="133">(V139/1000)/1.02</f>
        <v>12.445545536900589</v>
      </c>
      <c r="W299" s="341">
        <f t="shared" ref="W299:W304" si="134">W139/1000/1.02</f>
        <v>13.077689364198678</v>
      </c>
      <c r="X299" s="279"/>
      <c r="Y299" s="347" t="s">
        <v>247</v>
      </c>
      <c r="Z299" s="342">
        <f t="shared" si="131"/>
        <v>12.871203832745547</v>
      </c>
    </row>
    <row r="300" spans="1:32" ht="13.5" thickBot="1">
      <c r="A300" s="334" t="s">
        <v>243</v>
      </c>
      <c r="B300" s="350">
        <f t="shared" ref="B300:L300" si="135">B140/1000/1.02</f>
        <v>13.580953772707039</v>
      </c>
      <c r="C300" s="351">
        <f t="shared" si="135"/>
        <v>13.402784967694929</v>
      </c>
      <c r="D300" s="351">
        <f t="shared" si="135"/>
        <v>13.139516660104222</v>
      </c>
      <c r="E300" s="351">
        <f t="shared" si="135"/>
        <v>12.849843396377224</v>
      </c>
      <c r="F300" s="351">
        <f t="shared" si="135"/>
        <v>13.106486237059981</v>
      </c>
      <c r="G300" s="351">
        <f t="shared" si="135"/>
        <v>13.01761283732508</v>
      </c>
      <c r="H300" s="351">
        <f t="shared" si="135"/>
        <v>12.99967497788422</v>
      </c>
      <c r="I300" s="351">
        <f t="shared" si="135"/>
        <v>13.484177028097973</v>
      </c>
      <c r="J300" s="351">
        <f t="shared" si="135"/>
        <v>13.674078733652845</v>
      </c>
      <c r="K300" s="351">
        <f t="shared" si="135"/>
        <v>13.973287521884634</v>
      </c>
      <c r="L300" s="351">
        <f t="shared" si="135"/>
        <v>14.247222926259784</v>
      </c>
      <c r="M300" s="341">
        <f t="shared" si="129"/>
        <v>14.1593323578049</v>
      </c>
      <c r="O300" s="353" t="s">
        <v>243</v>
      </c>
      <c r="P300" s="351">
        <f t="shared" si="130"/>
        <v>13.347943149969254</v>
      </c>
      <c r="Q300" s="351">
        <f t="shared" si="130"/>
        <v>13.075398092181659</v>
      </c>
      <c r="R300" s="351">
        <f t="shared" si="130"/>
        <v>13.387433781565294</v>
      </c>
      <c r="S300" s="341">
        <f t="shared" si="130"/>
        <v>14.134890127618233</v>
      </c>
      <c r="T300" s="279"/>
      <c r="U300" s="354" t="s">
        <v>243</v>
      </c>
      <c r="V300" s="355">
        <f t="shared" si="133"/>
        <v>13.214334589309239</v>
      </c>
      <c r="W300" s="341">
        <f t="shared" si="134"/>
        <v>13.760789811946569</v>
      </c>
      <c r="X300" s="279"/>
      <c r="Y300" s="354" t="s">
        <v>243</v>
      </c>
      <c r="Z300" s="342">
        <f t="shared" si="131"/>
        <v>13.482758977132258</v>
      </c>
    </row>
    <row r="301" spans="1:32" ht="13.5" thickBot="1">
      <c r="A301" s="334" t="s">
        <v>244</v>
      </c>
      <c r="B301" s="350">
        <f t="shared" ref="B301:L301" si="136">B141/1000/1.02</f>
        <v>13.570510085378579</v>
      </c>
      <c r="C301" s="351">
        <f t="shared" si="136"/>
        <v>13.345069513225914</v>
      </c>
      <c r="D301" s="351">
        <f t="shared" si="136"/>
        <v>13.053607562206247</v>
      </c>
      <c r="E301" s="351">
        <f t="shared" si="136"/>
        <v>12.771748234166704</v>
      </c>
      <c r="F301" s="351">
        <f t="shared" si="136"/>
        <v>12.979648698400467</v>
      </c>
      <c r="G301" s="351">
        <f t="shared" si="136"/>
        <v>12.871754067865989</v>
      </c>
      <c r="H301" s="351">
        <f t="shared" si="136"/>
        <v>12.871657333588228</v>
      </c>
      <c r="I301" s="351">
        <f t="shared" si="136"/>
        <v>13.349644561835197</v>
      </c>
      <c r="J301" s="351">
        <f t="shared" si="136"/>
        <v>13.542411159240748</v>
      </c>
      <c r="K301" s="351">
        <f t="shared" si="136"/>
        <v>13.848553575244162</v>
      </c>
      <c r="L301" s="351">
        <f t="shared" si="136"/>
        <v>14.077660362288418</v>
      </c>
      <c r="M301" s="341">
        <f t="shared" si="129"/>
        <v>13.965724149868064</v>
      </c>
      <c r="O301" s="353" t="s">
        <v>244</v>
      </c>
      <c r="P301" s="351">
        <f t="shared" si="130"/>
        <v>13.288933133979073</v>
      </c>
      <c r="Q301" s="351">
        <f t="shared" si="130"/>
        <v>12.957172274307089</v>
      </c>
      <c r="R301" s="351">
        <f t="shared" si="130"/>
        <v>13.243086378703978</v>
      </c>
      <c r="S301" s="341">
        <f t="shared" si="130"/>
        <v>13.974063214449902</v>
      </c>
      <c r="T301" s="279"/>
      <c r="U301" s="354" t="s">
        <v>244</v>
      </c>
      <c r="V301" s="355">
        <f t="shared" si="133"/>
        <v>13.114103704536587</v>
      </c>
      <c r="W301" s="341">
        <f t="shared" si="134"/>
        <v>13.564357775520792</v>
      </c>
      <c r="X301" s="279"/>
      <c r="Y301" s="354" t="s">
        <v>244</v>
      </c>
      <c r="Z301" s="342">
        <f t="shared" si="131"/>
        <v>13.313919340854106</v>
      </c>
      <c r="AB301"/>
      <c r="AC301"/>
      <c r="AD301"/>
      <c r="AE301"/>
      <c r="AF301"/>
    </row>
    <row r="302" spans="1:32" ht="13.5" thickBot="1">
      <c r="A302" s="334" t="s">
        <v>245</v>
      </c>
      <c r="B302" s="350">
        <f t="shared" ref="B302:L302" si="137">B142/1000/1.02</f>
        <v>14.505882352941176</v>
      </c>
      <c r="C302" s="351">
        <f t="shared" si="137"/>
        <v>0</v>
      </c>
      <c r="D302" s="351">
        <f t="shared" si="137"/>
        <v>12.329308884047443</v>
      </c>
      <c r="E302" s="351">
        <f t="shared" si="137"/>
        <v>0</v>
      </c>
      <c r="F302" s="351">
        <f t="shared" si="137"/>
        <v>12.962745098039218</v>
      </c>
      <c r="G302" s="351">
        <f t="shared" si="137"/>
        <v>13.79878048780488</v>
      </c>
      <c r="H302" s="351">
        <f t="shared" si="137"/>
        <v>0</v>
      </c>
      <c r="I302" s="351">
        <f t="shared" si="137"/>
        <v>0</v>
      </c>
      <c r="J302" s="351">
        <f t="shared" si="137"/>
        <v>0</v>
      </c>
      <c r="K302" s="351">
        <f t="shared" si="137"/>
        <v>12.127205882352941</v>
      </c>
      <c r="L302" s="351">
        <f t="shared" si="137"/>
        <v>0</v>
      </c>
      <c r="M302" s="341">
        <f t="shared" si="129"/>
        <v>0</v>
      </c>
      <c r="O302" s="353" t="s">
        <v>245</v>
      </c>
      <c r="P302" s="351">
        <f t="shared" si="130"/>
        <v>12.640247951032261</v>
      </c>
      <c r="Q302" s="351">
        <f t="shared" si="130"/>
        <v>13.549687751813055</v>
      </c>
      <c r="R302" s="351">
        <f t="shared" si="130"/>
        <v>0</v>
      </c>
      <c r="S302" s="341">
        <f t="shared" si="130"/>
        <v>12.127205882352941</v>
      </c>
      <c r="T302" s="279"/>
      <c r="U302" s="354" t="s">
        <v>245</v>
      </c>
      <c r="V302" s="355">
        <f t="shared" si="133"/>
        <v>13.192340304105008</v>
      </c>
      <c r="W302" s="341">
        <f t="shared" si="134"/>
        <v>12.127205882352941</v>
      </c>
      <c r="X302" s="279"/>
      <c r="Y302" s="354" t="s">
        <v>245</v>
      </c>
      <c r="Z302" s="342">
        <f t="shared" si="131"/>
        <v>12.936573428739582</v>
      </c>
      <c r="AB302"/>
      <c r="AC302"/>
      <c r="AD302"/>
      <c r="AE302"/>
      <c r="AF302"/>
    </row>
    <row r="303" spans="1:32" ht="13.5" thickBot="1">
      <c r="A303" s="334" t="s">
        <v>98</v>
      </c>
      <c r="B303" s="350">
        <f t="shared" ref="B303:L303" si="138">B143/1000/1.02</f>
        <v>10.335331321252045</v>
      </c>
      <c r="C303" s="351">
        <f t="shared" si="138"/>
        <v>10.484051502104503</v>
      </c>
      <c r="D303" s="351">
        <f t="shared" si="138"/>
        <v>10.621456483792535</v>
      </c>
      <c r="E303" s="351">
        <f t="shared" si="138"/>
        <v>10.504006157392428</v>
      </c>
      <c r="F303" s="351">
        <f t="shared" si="138"/>
        <v>10.801012885210401</v>
      </c>
      <c r="G303" s="351">
        <f t="shared" si="138"/>
        <v>10.988382199024628</v>
      </c>
      <c r="H303" s="351">
        <f t="shared" si="138"/>
        <v>10.731776185868094</v>
      </c>
      <c r="I303" s="351">
        <f t="shared" si="138"/>
        <v>10.81916717875631</v>
      </c>
      <c r="J303" s="351">
        <f t="shared" si="138"/>
        <v>11.179078908795788</v>
      </c>
      <c r="K303" s="351">
        <f t="shared" si="138"/>
        <v>11.411102585698618</v>
      </c>
      <c r="L303" s="351">
        <f t="shared" si="138"/>
        <v>11.563207862640672</v>
      </c>
      <c r="M303" s="341">
        <f t="shared" si="129"/>
        <v>11.552656857005871</v>
      </c>
      <c r="O303" s="353" t="s">
        <v>98</v>
      </c>
      <c r="P303" s="351">
        <f t="shared" si="130"/>
        <v>10.497426436783742</v>
      </c>
      <c r="Q303" s="351">
        <f t="shared" si="130"/>
        <v>10.839406819564427</v>
      </c>
      <c r="R303" s="351">
        <f t="shared" si="130"/>
        <v>10.903202299637972</v>
      </c>
      <c r="S303" s="341">
        <f t="shared" si="130"/>
        <v>11.50910523565868</v>
      </c>
      <c r="T303" s="279"/>
      <c r="U303" s="354" t="s">
        <v>98</v>
      </c>
      <c r="V303" s="355">
        <f t="shared" si="133"/>
        <v>10.666834662852411</v>
      </c>
      <c r="W303" s="341">
        <f t="shared" si="134"/>
        <v>11.210545067376176</v>
      </c>
      <c r="X303" s="279"/>
      <c r="Y303" s="354" t="s">
        <v>98</v>
      </c>
      <c r="Z303" s="342">
        <f t="shared" si="131"/>
        <v>10.955349530996644</v>
      </c>
      <c r="AB303"/>
      <c r="AC303"/>
      <c r="AD303"/>
      <c r="AE303"/>
      <c r="AF303"/>
    </row>
    <row r="304" spans="1:32" ht="13.5" thickBot="1">
      <c r="A304" s="336" t="s">
        <v>246</v>
      </c>
      <c r="B304" s="357">
        <f t="shared" ref="B304:L304" si="139">B144/1000/1.02</f>
        <v>12.63478512701967</v>
      </c>
      <c r="C304" s="358">
        <f t="shared" si="139"/>
        <v>12.649019879507023</v>
      </c>
      <c r="D304" s="358">
        <f t="shared" si="139"/>
        <v>12.58572016805422</v>
      </c>
      <c r="E304" s="358">
        <f t="shared" si="139"/>
        <v>12.257789052756374</v>
      </c>
      <c r="F304" s="358">
        <f t="shared" si="139"/>
        <v>12.587965420641845</v>
      </c>
      <c r="G304" s="358">
        <f t="shared" si="139"/>
        <v>12.656851595024813</v>
      </c>
      <c r="H304" s="358">
        <f t="shared" si="139"/>
        <v>12.511290232761532</v>
      </c>
      <c r="I304" s="358">
        <f t="shared" si="139"/>
        <v>12.704202557819633</v>
      </c>
      <c r="J304" s="358">
        <f t="shared" si="139"/>
        <v>12.801082689583641</v>
      </c>
      <c r="K304" s="358">
        <f t="shared" si="139"/>
        <v>13.001301967198291</v>
      </c>
      <c r="L304" s="358">
        <f t="shared" si="139"/>
        <v>13.140065324914215</v>
      </c>
      <c r="M304" s="341">
        <f t="shared" si="129"/>
        <v>13.256511132254422</v>
      </c>
      <c r="O304" s="360" t="s">
        <v>246</v>
      </c>
      <c r="P304" s="358">
        <f t="shared" si="130"/>
        <v>12.61838974002753</v>
      </c>
      <c r="Q304" s="358">
        <f t="shared" si="130"/>
        <v>12.590914118661582</v>
      </c>
      <c r="R304" s="358">
        <f t="shared" si="130"/>
        <v>12.66240564126689</v>
      </c>
      <c r="S304" s="341">
        <f t="shared" si="130"/>
        <v>13.124932460098</v>
      </c>
      <c r="T304" s="279"/>
      <c r="U304" s="361" t="s">
        <v>246</v>
      </c>
      <c r="V304" s="362">
        <f t="shared" si="133"/>
        <v>12.604525256957311</v>
      </c>
      <c r="W304" s="341">
        <f t="shared" si="134"/>
        <v>12.883266979215064</v>
      </c>
      <c r="X304" s="279"/>
      <c r="Y304" s="361" t="s">
        <v>246</v>
      </c>
      <c r="Z304" s="342">
        <f t="shared" si="131"/>
        <v>12.73878868601631</v>
      </c>
      <c r="AB304"/>
      <c r="AC304"/>
      <c r="AD304"/>
      <c r="AE304"/>
      <c r="AF304"/>
    </row>
    <row r="305" spans="1:32">
      <c r="AB305"/>
      <c r="AC305"/>
      <c r="AD305"/>
      <c r="AE305"/>
      <c r="AF305"/>
    </row>
    <row r="306" spans="1:32" ht="16.5" thickBot="1">
      <c r="A306" s="285">
        <v>2018</v>
      </c>
      <c r="B306" s="279"/>
      <c r="C306" s="279"/>
      <c r="D306" s="279"/>
      <c r="E306" s="279"/>
      <c r="F306" s="279"/>
      <c r="G306" s="279"/>
      <c r="H306" s="279"/>
      <c r="I306" s="279"/>
      <c r="J306" s="279"/>
      <c r="K306" s="279"/>
      <c r="L306" s="279"/>
      <c r="M306" s="284" t="s">
        <v>250</v>
      </c>
      <c r="O306" s="285">
        <v>2018</v>
      </c>
      <c r="P306" s="287" t="s">
        <v>220</v>
      </c>
      <c r="Q306" s="287"/>
      <c r="R306" s="287"/>
      <c r="S306" s="287"/>
      <c r="T306" s="279"/>
      <c r="U306" s="285">
        <v>2018</v>
      </c>
      <c r="V306" s="287" t="s">
        <v>221</v>
      </c>
      <c r="W306" s="287"/>
      <c r="X306" s="279"/>
      <c r="Y306" s="285">
        <v>2018</v>
      </c>
      <c r="Z306" s="279"/>
      <c r="AB306"/>
      <c r="AC306"/>
      <c r="AD306"/>
      <c r="AE306"/>
      <c r="AF306"/>
    </row>
    <row r="307" spans="1:32" ht="14.25" thickBot="1">
      <c r="A307" s="289"/>
      <c r="B307" s="290" t="s">
        <v>223</v>
      </c>
      <c r="C307" s="290" t="s">
        <v>224</v>
      </c>
      <c r="D307" s="290" t="s">
        <v>225</v>
      </c>
      <c r="E307" s="290" t="s">
        <v>226</v>
      </c>
      <c r="F307" s="290" t="s">
        <v>227</v>
      </c>
      <c r="G307" s="290" t="s">
        <v>228</v>
      </c>
      <c r="H307" s="290" t="s">
        <v>229</v>
      </c>
      <c r="I307" s="290" t="s">
        <v>230</v>
      </c>
      <c r="J307" s="290" t="s">
        <v>231</v>
      </c>
      <c r="K307" s="290" t="s">
        <v>232</v>
      </c>
      <c r="L307" s="290" t="s">
        <v>233</v>
      </c>
      <c r="M307" s="291" t="s">
        <v>234</v>
      </c>
      <c r="O307" s="292"/>
      <c r="P307" s="290" t="s">
        <v>235</v>
      </c>
      <c r="Q307" s="290" t="s">
        <v>236</v>
      </c>
      <c r="R307" s="290" t="s">
        <v>237</v>
      </c>
      <c r="S307" s="291" t="s">
        <v>238</v>
      </c>
      <c r="T307" s="279"/>
      <c r="U307" s="292"/>
      <c r="V307" s="290" t="s">
        <v>239</v>
      </c>
      <c r="W307" s="291" t="s">
        <v>240</v>
      </c>
      <c r="X307" s="279"/>
      <c r="Y307" s="292"/>
      <c r="Z307" s="338" t="s">
        <v>241</v>
      </c>
      <c r="AB307"/>
      <c r="AC307"/>
      <c r="AD307"/>
      <c r="AE307"/>
      <c r="AF307"/>
    </row>
    <row r="308" spans="1:32" ht="13.5" thickBot="1">
      <c r="A308" s="296" t="s">
        <v>242</v>
      </c>
      <c r="B308" s="339">
        <f>(B148/1000)/1.02</f>
        <v>13.210992981986784</v>
      </c>
      <c r="C308" s="340">
        <f>(C148/1000)/1.02</f>
        <v>13.267902689975569</v>
      </c>
      <c r="D308" s="340">
        <f>(D148/1000)/1.02</f>
        <v>13.21698598994506</v>
      </c>
      <c r="E308" s="340">
        <f t="shared" ref="E308:F314" si="140">E148/1000/1.02</f>
        <v>13.250926178656153</v>
      </c>
      <c r="F308" s="340">
        <f t="shared" si="140"/>
        <v>13.280404212110131</v>
      </c>
      <c r="G308" s="340">
        <v>13.222344702435999</v>
      </c>
      <c r="H308" s="340">
        <v>12.934055693806535</v>
      </c>
      <c r="I308" s="340">
        <f t="shared" ref="I308:L314" si="141">I148/1000/1.02</f>
        <v>13.04703945658617</v>
      </c>
      <c r="J308" s="340">
        <f t="shared" si="141"/>
        <v>12.960239810685952</v>
      </c>
      <c r="K308" s="340">
        <f t="shared" si="141"/>
        <v>13.024611457182344</v>
      </c>
      <c r="L308" s="340">
        <f t="shared" si="141"/>
        <v>12.831218303089067</v>
      </c>
      <c r="M308" s="341">
        <f t="shared" ref="M308:M314" si="142">(M148/1000)/1.02</f>
        <v>12.845669612500837</v>
      </c>
      <c r="O308" s="305" t="s">
        <v>242</v>
      </c>
      <c r="P308" s="339">
        <f t="shared" ref="P308:S314" si="143">(P148/1000)/1.02</f>
        <v>13.230221012323254</v>
      </c>
      <c r="Q308" s="340">
        <f t="shared" si="143"/>
        <v>13.250178349054238</v>
      </c>
      <c r="R308" s="340">
        <f t="shared" si="143"/>
        <v>12.982727234948083</v>
      </c>
      <c r="S308" s="340">
        <f t="shared" si="143"/>
        <v>12.910420248951832</v>
      </c>
      <c r="T308" s="279"/>
      <c r="U308" s="305" t="s">
        <v>242</v>
      </c>
      <c r="V308" s="339">
        <f t="shared" ref="V308:W314" si="144">(V148/1000)/1.02</f>
        <v>13.240202825385905</v>
      </c>
      <c r="W308" s="339">
        <f t="shared" si="144"/>
        <v>12.947732227895957</v>
      </c>
      <c r="X308" s="279"/>
      <c r="Y308" s="305" t="s">
        <v>242</v>
      </c>
      <c r="Z308" s="342">
        <f t="shared" ref="Z308:Z314" si="145">(Z148/1000)/1.02</f>
        <v>13.100888680274187</v>
      </c>
      <c r="AB308"/>
      <c r="AC308"/>
      <c r="AD308"/>
      <c r="AE308"/>
      <c r="AF308"/>
    </row>
    <row r="309" spans="1:32" ht="13.5" thickBot="1">
      <c r="A309" s="330" t="s">
        <v>247</v>
      </c>
      <c r="B309" s="339">
        <f t="shared" ref="B309:C314" si="146">(B149/1000)/1.02</f>
        <v>13.262998007807239</v>
      </c>
      <c r="C309" s="340">
        <f t="shared" si="146"/>
        <v>13.221897350828796</v>
      </c>
      <c r="D309" s="340">
        <f t="shared" ref="D309:D314" si="147">D149/1000/1.02</f>
        <v>13.158673340932493</v>
      </c>
      <c r="E309" s="340">
        <f t="shared" si="140"/>
        <v>13.575067388258171</v>
      </c>
      <c r="F309" s="340">
        <f t="shared" si="140"/>
        <v>13.311817223832758</v>
      </c>
      <c r="G309" s="340">
        <v>13.133054758094501</v>
      </c>
      <c r="H309" s="340">
        <v>12.576316997167146</v>
      </c>
      <c r="I309" s="340">
        <f t="shared" si="141"/>
        <v>13.434256088613374</v>
      </c>
      <c r="J309" s="340">
        <f t="shared" si="141"/>
        <v>13.173224076538608</v>
      </c>
      <c r="K309" s="340">
        <f t="shared" si="141"/>
        <v>13.537711469938516</v>
      </c>
      <c r="L309" s="340">
        <f t="shared" si="141"/>
        <v>12.864646024671902</v>
      </c>
      <c r="M309" s="341">
        <f t="shared" si="142"/>
        <v>13.678657096171797</v>
      </c>
      <c r="O309" s="346" t="s">
        <v>247</v>
      </c>
      <c r="P309" s="339">
        <f t="shared" si="143"/>
        <v>13.215926465449918</v>
      </c>
      <c r="Q309" s="340">
        <f t="shared" si="143"/>
        <v>13.378442858407467</v>
      </c>
      <c r="R309" s="340">
        <f t="shared" si="143"/>
        <v>13.125179115444075</v>
      </c>
      <c r="S309" s="340">
        <f t="shared" si="143"/>
        <v>13.378226863347018</v>
      </c>
      <c r="T309" s="279"/>
      <c r="U309" s="347" t="s">
        <v>247</v>
      </c>
      <c r="V309" s="339">
        <f t="shared" si="144"/>
        <v>13.290659161767946</v>
      </c>
      <c r="W309" s="339">
        <f t="shared" si="144"/>
        <v>13.25267330202043</v>
      </c>
      <c r="X309" s="279"/>
      <c r="Y309" s="347" t="s">
        <v>247</v>
      </c>
      <c r="Z309" s="342">
        <f t="shared" si="145"/>
        <v>13.268087874883426</v>
      </c>
      <c r="AB309"/>
      <c r="AC309"/>
      <c r="AD309"/>
      <c r="AE309"/>
      <c r="AF309"/>
    </row>
    <row r="310" spans="1:32" ht="13.5" thickBot="1">
      <c r="A310" s="334" t="s">
        <v>243</v>
      </c>
      <c r="B310" s="339">
        <f t="shared" si="146"/>
        <v>14.081125630094927</v>
      </c>
      <c r="C310" s="340">
        <f t="shared" si="146"/>
        <v>14.019438695151617</v>
      </c>
      <c r="D310" s="340">
        <f t="shared" si="147"/>
        <v>13.905002716285976</v>
      </c>
      <c r="E310" s="340">
        <f t="shared" si="140"/>
        <v>13.938057954940964</v>
      </c>
      <c r="F310" s="340">
        <f t="shared" si="140"/>
        <v>13.917491039673504</v>
      </c>
      <c r="G310" s="340">
        <v>13.866172722817</v>
      </c>
      <c r="H310" s="340">
        <v>13.734700206948389</v>
      </c>
      <c r="I310" s="340">
        <f t="shared" si="141"/>
        <v>14.005586505779467</v>
      </c>
      <c r="J310" s="340">
        <f t="shared" si="141"/>
        <v>13.899131266022897</v>
      </c>
      <c r="K310" s="340">
        <f t="shared" si="141"/>
        <v>14.000874588825351</v>
      </c>
      <c r="L310" s="340">
        <f t="shared" si="141"/>
        <v>13.865071294018906</v>
      </c>
      <c r="M310" s="341">
        <f t="shared" si="142"/>
        <v>13.814563402703643</v>
      </c>
      <c r="O310" s="353" t="s">
        <v>243</v>
      </c>
      <c r="P310" s="339">
        <f t="shared" si="143"/>
        <v>14.003403562374526</v>
      </c>
      <c r="Q310" s="340">
        <f t="shared" si="143"/>
        <v>13.906122824326985</v>
      </c>
      <c r="R310" s="340">
        <f t="shared" si="143"/>
        <v>13.884604254748531</v>
      </c>
      <c r="S310" s="340">
        <f t="shared" si="143"/>
        <v>13.903640827447211</v>
      </c>
      <c r="T310" s="279"/>
      <c r="U310" s="354" t="s">
        <v>243</v>
      </c>
      <c r="V310" s="339">
        <f t="shared" si="144"/>
        <v>13.955995915606531</v>
      </c>
      <c r="W310" s="339">
        <f t="shared" si="144"/>
        <v>13.893678068552234</v>
      </c>
      <c r="X310" s="279"/>
      <c r="Y310" s="354" t="s">
        <v>243</v>
      </c>
      <c r="Z310" s="342">
        <f t="shared" si="145"/>
        <v>13.927870145254836</v>
      </c>
      <c r="AB310"/>
      <c r="AC310"/>
      <c r="AD310"/>
      <c r="AE310"/>
      <c r="AF310"/>
    </row>
    <row r="311" spans="1:32" ht="13.5" thickBot="1">
      <c r="A311" s="334" t="s">
        <v>244</v>
      </c>
      <c r="B311" s="339">
        <f t="shared" si="146"/>
        <v>13.916737957138787</v>
      </c>
      <c r="C311" s="340">
        <f t="shared" si="146"/>
        <v>13.904369707393043</v>
      </c>
      <c r="D311" s="340">
        <f t="shared" si="147"/>
        <v>13.800414180422669</v>
      </c>
      <c r="E311" s="340">
        <f t="shared" si="140"/>
        <v>13.858650865911043</v>
      </c>
      <c r="F311" s="340">
        <f t="shared" si="140"/>
        <v>13.822482099473179</v>
      </c>
      <c r="G311" s="340">
        <v>13.769766264292601</v>
      </c>
      <c r="H311" s="340">
        <v>13.641307443384223</v>
      </c>
      <c r="I311" s="340">
        <f t="shared" si="141"/>
        <v>13.954571755536971</v>
      </c>
      <c r="J311" s="340">
        <f t="shared" si="141"/>
        <v>13.764841014636522</v>
      </c>
      <c r="K311" s="340">
        <f t="shared" si="141"/>
        <v>13.88438973095643</v>
      </c>
      <c r="L311" s="340">
        <f t="shared" si="141"/>
        <v>13.709127327728359</v>
      </c>
      <c r="M311" s="341">
        <f t="shared" si="142"/>
        <v>13.627399039649136</v>
      </c>
      <c r="O311" s="353" t="s">
        <v>244</v>
      </c>
      <c r="P311" s="339">
        <f t="shared" si="143"/>
        <v>13.870468141833136</v>
      </c>
      <c r="Q311" s="340">
        <f t="shared" si="143"/>
        <v>13.817948306824341</v>
      </c>
      <c r="R311" s="340">
        <f t="shared" si="143"/>
        <v>13.796716837212617</v>
      </c>
      <c r="S311" s="340">
        <f t="shared" si="143"/>
        <v>13.746510233463953</v>
      </c>
      <c r="T311" s="279"/>
      <c r="U311" s="354" t="s">
        <v>244</v>
      </c>
      <c r="V311" s="339">
        <f t="shared" si="144"/>
        <v>13.842174551678157</v>
      </c>
      <c r="W311" s="339">
        <f t="shared" si="144"/>
        <v>13.771834294001557</v>
      </c>
      <c r="X311" s="279"/>
      <c r="Y311" s="354" t="s">
        <v>244</v>
      </c>
      <c r="Z311" s="342">
        <f t="shared" si="145"/>
        <v>13.810381507009129</v>
      </c>
      <c r="AB311"/>
      <c r="AC311"/>
      <c r="AD311"/>
      <c r="AE311"/>
      <c r="AF311"/>
    </row>
    <row r="312" spans="1:32" ht="13.5" thickBot="1">
      <c r="A312" s="334" t="s">
        <v>245</v>
      </c>
      <c r="B312" s="339">
        <f t="shared" si="146"/>
        <v>0</v>
      </c>
      <c r="C312" s="340">
        <f t="shared" si="146"/>
        <v>11.440558823529413</v>
      </c>
      <c r="D312" s="340">
        <f t="shared" si="147"/>
        <v>0</v>
      </c>
      <c r="E312" s="340">
        <f t="shared" si="140"/>
        <v>13.63885294117647</v>
      </c>
      <c r="F312" s="340">
        <f t="shared" si="140"/>
        <v>0</v>
      </c>
      <c r="G312" s="340">
        <f>G152/1000/1.02</f>
        <v>0</v>
      </c>
      <c r="H312" s="340">
        <v>10.073823529411763</v>
      </c>
      <c r="I312" s="340">
        <f t="shared" si="141"/>
        <v>10.203708683473387</v>
      </c>
      <c r="J312" s="340">
        <f t="shared" si="141"/>
        <v>0</v>
      </c>
      <c r="K312" s="340">
        <f t="shared" si="141"/>
        <v>0</v>
      </c>
      <c r="L312" s="340">
        <f t="shared" si="141"/>
        <v>11.636274509803922</v>
      </c>
      <c r="M312" s="341">
        <f t="shared" si="142"/>
        <v>0</v>
      </c>
      <c r="O312" s="353" t="s">
        <v>245</v>
      </c>
      <c r="P312" s="339">
        <f t="shared" si="143"/>
        <v>11.440558823529413</v>
      </c>
      <c r="Q312" s="340">
        <f t="shared" si="143"/>
        <v>13.63885294117647</v>
      </c>
      <c r="R312" s="340">
        <f t="shared" si="143"/>
        <v>10.162628727770178</v>
      </c>
      <c r="S312" s="340">
        <f t="shared" si="143"/>
        <v>11.636274509803922</v>
      </c>
      <c r="T312" s="279"/>
      <c r="U312" s="354" t="s">
        <v>245</v>
      </c>
      <c r="V312" s="339">
        <f t="shared" si="144"/>
        <v>12.010065071624505</v>
      </c>
      <c r="W312" s="339">
        <f t="shared" si="144"/>
        <v>11.428922518221949</v>
      </c>
      <c r="X312" s="279"/>
      <c r="Y312" s="354" t="s">
        <v>245</v>
      </c>
      <c r="Z312" s="342">
        <f t="shared" si="145"/>
        <v>11.46344406725448</v>
      </c>
      <c r="AB312"/>
      <c r="AC312"/>
      <c r="AD312"/>
      <c r="AE312"/>
      <c r="AF312"/>
    </row>
    <row r="313" spans="1:32" ht="13.5" thickBot="1">
      <c r="A313" s="334" t="s">
        <v>98</v>
      </c>
      <c r="B313" s="339">
        <f t="shared" si="146"/>
        <v>11.500111872875923</v>
      </c>
      <c r="C313" s="340">
        <f t="shared" si="146"/>
        <v>11.616046597092371</v>
      </c>
      <c r="D313" s="340">
        <f t="shared" si="147"/>
        <v>11.759944683598498</v>
      </c>
      <c r="E313" s="340">
        <f t="shared" si="140"/>
        <v>11.778304725109447</v>
      </c>
      <c r="F313" s="340">
        <f t="shared" si="140"/>
        <v>11.766320576879693</v>
      </c>
      <c r="G313" s="340">
        <v>11.7553924512841</v>
      </c>
      <c r="H313" s="340">
        <v>11.443444969882435</v>
      </c>
      <c r="I313" s="340">
        <f t="shared" si="141"/>
        <v>11.22299718109044</v>
      </c>
      <c r="J313" s="340">
        <f t="shared" si="141"/>
        <v>11.328373576964433</v>
      </c>
      <c r="K313" s="340">
        <f t="shared" si="141"/>
        <v>11.364356695027411</v>
      </c>
      <c r="L313" s="340">
        <f t="shared" si="141"/>
        <v>10.977300692511097</v>
      </c>
      <c r="M313" s="341">
        <f t="shared" si="142"/>
        <v>10.863588812907926</v>
      </c>
      <c r="O313" s="353" t="s">
        <v>98</v>
      </c>
      <c r="P313" s="339">
        <f t="shared" si="143"/>
        <v>11.621748419941399</v>
      </c>
      <c r="Q313" s="340">
        <f t="shared" si="143"/>
        <v>11.766660911583049</v>
      </c>
      <c r="R313" s="340">
        <f t="shared" si="143"/>
        <v>11.32876130194987</v>
      </c>
      <c r="S313" s="340">
        <f t="shared" si="143"/>
        <v>11.103390376311644</v>
      </c>
      <c r="T313" s="279"/>
      <c r="U313" s="354" t="s">
        <v>98</v>
      </c>
      <c r="V313" s="339">
        <f t="shared" si="144"/>
        <v>11.691886194190069</v>
      </c>
      <c r="W313" s="339">
        <f t="shared" si="144"/>
        <v>11.217244325839276</v>
      </c>
      <c r="X313" s="279"/>
      <c r="Y313" s="354" t="s">
        <v>98</v>
      </c>
      <c r="Z313" s="342">
        <f t="shared" si="145"/>
        <v>11.446222602838885</v>
      </c>
      <c r="AB313"/>
      <c r="AC313"/>
      <c r="AD313"/>
      <c r="AE313"/>
      <c r="AF313"/>
    </row>
    <row r="314" spans="1:32" ht="13.5" thickBot="1">
      <c r="A314" s="336" t="s">
        <v>246</v>
      </c>
      <c r="B314" s="339">
        <f t="shared" si="146"/>
        <v>13.201520864243111</v>
      </c>
      <c r="C314" s="340">
        <f t="shared" si="146"/>
        <v>13.256447251882694</v>
      </c>
      <c r="D314" s="340">
        <f t="shared" si="147"/>
        <v>13.257334758361887</v>
      </c>
      <c r="E314" s="340">
        <f t="shared" si="140"/>
        <v>13.29275555931981</v>
      </c>
      <c r="F314" s="340">
        <f t="shared" si="140"/>
        <v>13.31304072340701</v>
      </c>
      <c r="G314" s="340">
        <v>13.300815170088001</v>
      </c>
      <c r="H314" s="340">
        <v>13.117576915975153</v>
      </c>
      <c r="I314" s="340">
        <f t="shared" si="141"/>
        <v>13.188962051342621</v>
      </c>
      <c r="J314" s="340">
        <f t="shared" si="141"/>
        <v>13.17063461887297</v>
      </c>
      <c r="K314" s="340">
        <f t="shared" si="141"/>
        <v>13.309576354698692</v>
      </c>
      <c r="L314" s="340">
        <f t="shared" si="141"/>
        <v>13.22928378273399</v>
      </c>
      <c r="M314" s="341">
        <f t="shared" si="142"/>
        <v>13.311725222054188</v>
      </c>
      <c r="O314" s="360" t="s">
        <v>246</v>
      </c>
      <c r="P314" s="339">
        <f t="shared" si="143"/>
        <v>13.237739001698655</v>
      </c>
      <c r="Q314" s="340">
        <f t="shared" si="143"/>
        <v>13.302139435141676</v>
      </c>
      <c r="R314" s="340">
        <f t="shared" si="143"/>
        <v>13.157762681830592</v>
      </c>
      <c r="S314" s="340">
        <f t="shared" si="143"/>
        <v>13.282099216296503</v>
      </c>
      <c r="T314" s="279"/>
      <c r="U314" s="361" t="s">
        <v>246</v>
      </c>
      <c r="V314" s="339">
        <f t="shared" si="144"/>
        <v>13.271829591742092</v>
      </c>
      <c r="W314" s="339">
        <f t="shared" si="144"/>
        <v>13.216915967312961</v>
      </c>
      <c r="X314" s="279"/>
      <c r="Y314" s="361" t="s">
        <v>246</v>
      </c>
      <c r="Z314" s="342">
        <f t="shared" si="145"/>
        <v>13.24517203908456</v>
      </c>
      <c r="AB314"/>
      <c r="AC314"/>
      <c r="AD314"/>
      <c r="AE314"/>
      <c r="AF314"/>
    </row>
    <row r="315" spans="1:32">
      <c r="AB315"/>
      <c r="AC315"/>
      <c r="AD315"/>
      <c r="AE315"/>
      <c r="AF315"/>
    </row>
    <row r="316" spans="1:32" ht="16.5" thickBot="1">
      <c r="A316" s="285">
        <v>2019</v>
      </c>
      <c r="B316" s="279"/>
      <c r="C316" s="279"/>
      <c r="D316" s="279"/>
      <c r="E316" s="279"/>
      <c r="F316" s="279"/>
      <c r="G316" s="279"/>
      <c r="H316" s="279"/>
      <c r="I316" s="279"/>
      <c r="J316" s="279"/>
      <c r="K316" s="279"/>
      <c r="L316" s="279"/>
      <c r="M316" s="284" t="s">
        <v>250</v>
      </c>
      <c r="O316" s="285">
        <v>2019</v>
      </c>
      <c r="P316" s="287" t="s">
        <v>220</v>
      </c>
      <c r="Q316" s="287"/>
      <c r="R316" s="287"/>
      <c r="S316" s="287"/>
      <c r="T316" s="279"/>
      <c r="U316" s="285">
        <v>2019</v>
      </c>
      <c r="V316" s="287" t="s">
        <v>221</v>
      </c>
      <c r="W316" s="287"/>
      <c r="X316" s="279"/>
      <c r="Y316" s="285">
        <v>2019</v>
      </c>
      <c r="Z316" s="279"/>
      <c r="AB316"/>
      <c r="AC316"/>
      <c r="AD316" s="122"/>
      <c r="AE316" s="122"/>
      <c r="AF316" s="122"/>
    </row>
    <row r="317" spans="1:32" ht="14.25" thickBot="1">
      <c r="A317" s="289"/>
      <c r="B317" s="290" t="s">
        <v>223</v>
      </c>
      <c r="C317" s="290" t="s">
        <v>224</v>
      </c>
      <c r="D317" s="290" t="s">
        <v>225</v>
      </c>
      <c r="E317" s="290" t="s">
        <v>226</v>
      </c>
      <c r="F317" s="290" t="s">
        <v>227</v>
      </c>
      <c r="G317" s="290" t="s">
        <v>228</v>
      </c>
      <c r="H317" s="290" t="s">
        <v>229</v>
      </c>
      <c r="I317" s="290" t="s">
        <v>230</v>
      </c>
      <c r="J317" s="290" t="s">
        <v>231</v>
      </c>
      <c r="K317" s="290" t="s">
        <v>232</v>
      </c>
      <c r="L317" s="290" t="s">
        <v>233</v>
      </c>
      <c r="M317" s="291" t="s">
        <v>234</v>
      </c>
      <c r="O317" s="292"/>
      <c r="P317" s="290" t="s">
        <v>235</v>
      </c>
      <c r="Q317" s="290" t="s">
        <v>236</v>
      </c>
      <c r="R317" s="290" t="s">
        <v>237</v>
      </c>
      <c r="S317" s="291" t="s">
        <v>238</v>
      </c>
      <c r="T317" s="279"/>
      <c r="U317" s="292"/>
      <c r="V317" s="290" t="s">
        <v>239</v>
      </c>
      <c r="W317" s="291" t="s">
        <v>240</v>
      </c>
      <c r="X317" s="279"/>
      <c r="Y317" s="292"/>
      <c r="Z317" s="338" t="s">
        <v>241</v>
      </c>
      <c r="AB317"/>
      <c r="AC317"/>
      <c r="AD317" s="122"/>
      <c r="AE317" s="122"/>
      <c r="AF317" s="122"/>
    </row>
    <row r="318" spans="1:32" ht="13.5" thickBot="1">
      <c r="A318" s="296" t="s">
        <v>242</v>
      </c>
      <c r="B318" s="339">
        <f>(B158/1000)/1.02</f>
        <v>12.840200151573482</v>
      </c>
      <c r="C318" s="340">
        <f>(C158/1000)/1.02</f>
        <v>12.435461820720546</v>
      </c>
      <c r="D318" s="340">
        <f>(D158/1000)/1.02</f>
        <v>12.454421208857266</v>
      </c>
      <c r="E318" s="340">
        <f t="shared" ref="E318:F324" si="148">E158/1000/1.02</f>
        <v>12.192941607993269</v>
      </c>
      <c r="F318" s="340">
        <f t="shared" si="148"/>
        <v>0</v>
      </c>
      <c r="G318" s="340">
        <f t="shared" ref="G318:H318" si="149">G158/1000/1.02</f>
        <v>0</v>
      </c>
      <c r="H318" s="340">
        <f t="shared" si="149"/>
        <v>0</v>
      </c>
      <c r="I318" s="340">
        <f t="shared" ref="I318:L324" si="150">I158/1000/1.02</f>
        <v>0</v>
      </c>
      <c r="J318" s="340">
        <f t="shared" si="150"/>
        <v>0</v>
      </c>
      <c r="K318" s="340">
        <f t="shared" si="150"/>
        <v>0</v>
      </c>
      <c r="L318" s="340">
        <f t="shared" si="150"/>
        <v>0</v>
      </c>
      <c r="M318" s="341">
        <f t="shared" ref="M318:M324" si="151">(M158/1000)/1.02</f>
        <v>0</v>
      </c>
      <c r="O318" s="305" t="s">
        <v>242</v>
      </c>
      <c r="P318" s="339">
        <f t="shared" ref="P318:S324" si="152">(P158/1000)/1.02</f>
        <v>12.351862737247693</v>
      </c>
      <c r="Q318" s="340">
        <f t="shared" si="152"/>
        <v>0</v>
      </c>
      <c r="R318" s="340">
        <f t="shared" si="152"/>
        <v>0</v>
      </c>
      <c r="S318" s="340">
        <f t="shared" si="152"/>
        <v>0</v>
      </c>
      <c r="T318" s="279"/>
      <c r="U318" s="305" t="s">
        <v>242</v>
      </c>
      <c r="V318" s="339">
        <f t="shared" ref="V318:W324" si="153">(V158/1000)/1.02</f>
        <v>0</v>
      </c>
      <c r="W318" s="339">
        <f t="shared" si="153"/>
        <v>0</v>
      </c>
      <c r="X318" s="279"/>
      <c r="Y318" s="305" t="s">
        <v>242</v>
      </c>
      <c r="Z318" s="342">
        <f t="shared" ref="Z318:Z324" si="154">(Z158/1000)/1.02</f>
        <v>0</v>
      </c>
      <c r="AB318"/>
      <c r="AC318"/>
      <c r="AD318" s="122"/>
      <c r="AE318" s="122"/>
      <c r="AF318" s="122"/>
    </row>
    <row r="319" spans="1:32" ht="13.5" thickBot="1">
      <c r="A319" s="330" t="s">
        <v>247</v>
      </c>
      <c r="B319" s="339">
        <f t="shared" ref="B319:C321" si="155">(B159/1000)/1.02</f>
        <v>12.733558071831727</v>
      </c>
      <c r="C319" s="340">
        <f t="shared" si="155"/>
        <v>12.775578057380992</v>
      </c>
      <c r="D319" s="340">
        <f t="shared" ref="D319:D324" si="156">D159/1000/1.02</f>
        <v>12.156907737924437</v>
      </c>
      <c r="E319" s="340">
        <f t="shared" si="148"/>
        <v>12.252025732207244</v>
      </c>
      <c r="F319" s="340">
        <f t="shared" si="148"/>
        <v>0</v>
      </c>
      <c r="G319" s="340">
        <f t="shared" ref="G319:H319" si="157">G159/1000/1.02</f>
        <v>0</v>
      </c>
      <c r="H319" s="340">
        <f t="shared" si="157"/>
        <v>0</v>
      </c>
      <c r="I319" s="340">
        <f t="shared" si="150"/>
        <v>0</v>
      </c>
      <c r="J319" s="340">
        <f t="shared" si="150"/>
        <v>0</v>
      </c>
      <c r="K319" s="340">
        <f t="shared" si="150"/>
        <v>0</v>
      </c>
      <c r="L319" s="340">
        <f t="shared" si="150"/>
        <v>0</v>
      </c>
      <c r="M319" s="341">
        <f t="shared" si="151"/>
        <v>0</v>
      </c>
      <c r="O319" s="346" t="s">
        <v>247</v>
      </c>
      <c r="P319" s="339">
        <f t="shared" si="152"/>
        <v>12.338145078002844</v>
      </c>
      <c r="Q319" s="340">
        <f t="shared" si="152"/>
        <v>0</v>
      </c>
      <c r="R319" s="340">
        <f t="shared" si="152"/>
        <v>0</v>
      </c>
      <c r="S319" s="340">
        <f t="shared" si="152"/>
        <v>0</v>
      </c>
      <c r="T319" s="279"/>
      <c r="U319" s="347" t="s">
        <v>247</v>
      </c>
      <c r="V319" s="339">
        <f t="shared" si="153"/>
        <v>0</v>
      </c>
      <c r="W319" s="339">
        <f t="shared" si="153"/>
        <v>0</v>
      </c>
      <c r="X319" s="279"/>
      <c r="Y319" s="347" t="s">
        <v>247</v>
      </c>
      <c r="Z319" s="342">
        <f t="shared" si="154"/>
        <v>0</v>
      </c>
      <c r="AB319"/>
      <c r="AC319"/>
      <c r="AD319" s="122"/>
      <c r="AE319" s="122"/>
      <c r="AF319" s="122"/>
    </row>
    <row r="320" spans="1:32" ht="13.5" thickBot="1">
      <c r="A320" s="334" t="s">
        <v>243</v>
      </c>
      <c r="B320" s="339">
        <f t="shared" si="155"/>
        <v>13.755628967388146</v>
      </c>
      <c r="C320" s="340">
        <f t="shared" si="155"/>
        <v>13.160005982394944</v>
      </c>
      <c r="D320" s="340">
        <f t="shared" si="156"/>
        <v>13.088488790736868</v>
      </c>
      <c r="E320" s="340">
        <f t="shared" si="148"/>
        <v>12.698047720332765</v>
      </c>
      <c r="F320" s="340">
        <f t="shared" si="148"/>
        <v>0</v>
      </c>
      <c r="G320" s="340">
        <f t="shared" ref="G320:H320" si="158">G160/1000/1.02</f>
        <v>0</v>
      </c>
      <c r="H320" s="340">
        <f t="shared" si="158"/>
        <v>0</v>
      </c>
      <c r="I320" s="340">
        <f t="shared" si="150"/>
        <v>0</v>
      </c>
      <c r="J320" s="340">
        <f t="shared" si="150"/>
        <v>0</v>
      </c>
      <c r="K320" s="340">
        <f t="shared" si="150"/>
        <v>0</v>
      </c>
      <c r="L320" s="340">
        <f t="shared" si="150"/>
        <v>0</v>
      </c>
      <c r="M320" s="341">
        <f t="shared" si="151"/>
        <v>0</v>
      </c>
      <c r="O320" s="353" t="s">
        <v>243</v>
      </c>
      <c r="P320" s="339">
        <f t="shared" si="152"/>
        <v>13.103405513695007</v>
      </c>
      <c r="Q320" s="340">
        <f t="shared" si="152"/>
        <v>0</v>
      </c>
      <c r="R320" s="340">
        <f t="shared" si="152"/>
        <v>0</v>
      </c>
      <c r="S320" s="340">
        <f t="shared" si="152"/>
        <v>0</v>
      </c>
      <c r="T320" s="279"/>
      <c r="U320" s="354" t="s">
        <v>243</v>
      </c>
      <c r="V320" s="339">
        <f t="shared" si="153"/>
        <v>0</v>
      </c>
      <c r="W320" s="339">
        <f t="shared" si="153"/>
        <v>0</v>
      </c>
      <c r="X320" s="279"/>
      <c r="Y320" s="354" t="s">
        <v>243</v>
      </c>
      <c r="Z320" s="342">
        <f t="shared" si="154"/>
        <v>0</v>
      </c>
      <c r="AB320"/>
      <c r="AC320"/>
      <c r="AD320" s="122"/>
      <c r="AE320" s="122"/>
      <c r="AF320" s="122"/>
    </row>
    <row r="321" spans="1:32" ht="13.5" thickBot="1">
      <c r="A321" s="334" t="s">
        <v>244</v>
      </c>
      <c r="B321" s="339">
        <f t="shared" si="155"/>
        <v>13.603203496153366</v>
      </c>
      <c r="C321" s="340">
        <f t="shared" si="155"/>
        <v>12.932984756543544</v>
      </c>
      <c r="D321" s="340">
        <f t="shared" si="156"/>
        <v>12.902198316957671</v>
      </c>
      <c r="E321" s="340">
        <f t="shared" si="148"/>
        <v>12.487171969125086</v>
      </c>
      <c r="F321" s="340">
        <f t="shared" si="148"/>
        <v>0</v>
      </c>
      <c r="G321" s="340">
        <f t="shared" ref="G321:H321" si="159">G161/1000/1.02</f>
        <v>0</v>
      </c>
      <c r="H321" s="340">
        <f t="shared" si="159"/>
        <v>0</v>
      </c>
      <c r="I321" s="340">
        <f t="shared" si="150"/>
        <v>0</v>
      </c>
      <c r="J321" s="340">
        <f t="shared" si="150"/>
        <v>0</v>
      </c>
      <c r="K321" s="340">
        <f t="shared" si="150"/>
        <v>0</v>
      </c>
      <c r="L321" s="340">
        <f t="shared" si="150"/>
        <v>0</v>
      </c>
      <c r="M321" s="341">
        <f t="shared" si="151"/>
        <v>0</v>
      </c>
      <c r="O321" s="353" t="s">
        <v>244</v>
      </c>
      <c r="P321" s="339">
        <f t="shared" si="152"/>
        <v>12.929605046824001</v>
      </c>
      <c r="Q321" s="340">
        <f t="shared" si="152"/>
        <v>0</v>
      </c>
      <c r="R321" s="340">
        <f t="shared" si="152"/>
        <v>0</v>
      </c>
      <c r="S321" s="340">
        <f t="shared" si="152"/>
        <v>0</v>
      </c>
      <c r="T321" s="279"/>
      <c r="U321" s="354" t="s">
        <v>244</v>
      </c>
      <c r="V321" s="339">
        <f t="shared" si="153"/>
        <v>0</v>
      </c>
      <c r="W321" s="339">
        <f t="shared" si="153"/>
        <v>0</v>
      </c>
      <c r="X321" s="279"/>
      <c r="Y321" s="354" t="s">
        <v>244</v>
      </c>
      <c r="Z321" s="342">
        <f t="shared" si="154"/>
        <v>0</v>
      </c>
      <c r="AB321"/>
      <c r="AC321"/>
      <c r="AD321" s="122"/>
      <c r="AE321" s="122"/>
      <c r="AF321" s="122"/>
    </row>
    <row r="322" spans="1:32" ht="13.5" thickBot="1">
      <c r="A322" s="334" t="s">
        <v>245</v>
      </c>
      <c r="B322" s="339">
        <f t="shared" ref="B322:C324" si="160">(B162/1000)/1.02</f>
        <v>0</v>
      </c>
      <c r="C322" s="340">
        <f t="shared" si="160"/>
        <v>0</v>
      </c>
      <c r="D322" s="340">
        <f t="shared" si="156"/>
        <v>0</v>
      </c>
      <c r="E322" s="340">
        <f t="shared" si="148"/>
        <v>0</v>
      </c>
      <c r="F322" s="340">
        <f t="shared" si="148"/>
        <v>0</v>
      </c>
      <c r="G322" s="340">
        <f t="shared" ref="G322:H322" si="161">G162/1000/1.02</f>
        <v>0</v>
      </c>
      <c r="H322" s="340">
        <f t="shared" si="161"/>
        <v>0</v>
      </c>
      <c r="I322" s="340">
        <f t="shared" si="150"/>
        <v>0</v>
      </c>
      <c r="J322" s="340">
        <f t="shared" si="150"/>
        <v>0</v>
      </c>
      <c r="K322" s="340">
        <f t="shared" si="150"/>
        <v>0</v>
      </c>
      <c r="L322" s="340">
        <f t="shared" si="150"/>
        <v>0</v>
      </c>
      <c r="M322" s="341">
        <f t="shared" si="151"/>
        <v>0</v>
      </c>
      <c r="O322" s="353" t="s">
        <v>245</v>
      </c>
      <c r="P322" s="339">
        <f t="shared" si="152"/>
        <v>12.807966303538864</v>
      </c>
      <c r="Q322" s="340">
        <f t="shared" si="152"/>
        <v>0</v>
      </c>
      <c r="R322" s="340">
        <f t="shared" si="152"/>
        <v>0</v>
      </c>
      <c r="S322" s="340">
        <f t="shared" si="152"/>
        <v>0</v>
      </c>
      <c r="T322" s="279"/>
      <c r="U322" s="354" t="s">
        <v>245</v>
      </c>
      <c r="V322" s="339">
        <f t="shared" si="153"/>
        <v>0</v>
      </c>
      <c r="W322" s="339">
        <f t="shared" si="153"/>
        <v>0</v>
      </c>
      <c r="X322" s="279"/>
      <c r="Y322" s="354" t="s">
        <v>245</v>
      </c>
      <c r="Z322" s="342">
        <f t="shared" si="154"/>
        <v>0</v>
      </c>
      <c r="AB322"/>
      <c r="AC322"/>
      <c r="AD322" s="122"/>
      <c r="AE322" s="122"/>
      <c r="AF322" s="122"/>
    </row>
    <row r="323" spans="1:32" ht="13.5" thickBot="1">
      <c r="A323" s="334" t="s">
        <v>98</v>
      </c>
      <c r="B323" s="339">
        <f t="shared" si="160"/>
        <v>10.800426738446939</v>
      </c>
      <c r="C323" s="340">
        <f t="shared" si="160"/>
        <v>10.456953901657448</v>
      </c>
      <c r="D323" s="340">
        <f t="shared" si="156"/>
        <v>10.692709545835639</v>
      </c>
      <c r="E323" s="340">
        <f t="shared" si="148"/>
        <v>10.6012406695358</v>
      </c>
      <c r="F323" s="340">
        <f t="shared" si="148"/>
        <v>0</v>
      </c>
      <c r="G323" s="340">
        <f t="shared" ref="G323:H323" si="162">G163/1000/1.02</f>
        <v>0</v>
      </c>
      <c r="H323" s="340">
        <f t="shared" si="162"/>
        <v>0</v>
      </c>
      <c r="I323" s="340">
        <f t="shared" si="150"/>
        <v>0</v>
      </c>
      <c r="J323" s="340">
        <f t="shared" si="150"/>
        <v>0</v>
      </c>
      <c r="K323" s="340">
        <f t="shared" si="150"/>
        <v>0</v>
      </c>
      <c r="L323" s="340">
        <f t="shared" si="150"/>
        <v>0</v>
      </c>
      <c r="M323" s="341">
        <f t="shared" si="151"/>
        <v>0</v>
      </c>
      <c r="O323" s="353" t="s">
        <v>98</v>
      </c>
      <c r="P323" s="339">
        <f t="shared" si="152"/>
        <v>10.465716836027738</v>
      </c>
      <c r="Q323" s="340">
        <f t="shared" si="152"/>
        <v>0</v>
      </c>
      <c r="R323" s="340">
        <f t="shared" si="152"/>
        <v>0</v>
      </c>
      <c r="S323" s="340">
        <f t="shared" si="152"/>
        <v>0</v>
      </c>
      <c r="T323" s="279"/>
      <c r="U323" s="354" t="s">
        <v>98</v>
      </c>
      <c r="V323" s="339">
        <f t="shared" si="153"/>
        <v>0</v>
      </c>
      <c r="W323" s="339">
        <f t="shared" si="153"/>
        <v>0</v>
      </c>
      <c r="X323" s="279"/>
      <c r="Y323" s="354" t="s">
        <v>98</v>
      </c>
      <c r="Z323" s="342">
        <f t="shared" si="154"/>
        <v>0</v>
      </c>
      <c r="AB323"/>
      <c r="AC323"/>
      <c r="AD323" s="122"/>
      <c r="AE323" s="122"/>
      <c r="AF323" s="122"/>
    </row>
    <row r="324" spans="1:32" ht="13.5" thickBot="1">
      <c r="A324" s="336" t="s">
        <v>246</v>
      </c>
      <c r="B324" s="339">
        <f t="shared" si="160"/>
        <v>13.261551103386681</v>
      </c>
      <c r="C324" s="340">
        <f t="shared" si="160"/>
        <v>13.043489654365011</v>
      </c>
      <c r="D324" s="340">
        <f t="shared" si="156"/>
        <v>13.11906550238205</v>
      </c>
      <c r="E324" s="340">
        <f t="shared" si="148"/>
        <v>13.043073473469184</v>
      </c>
      <c r="F324" s="340">
        <f t="shared" si="148"/>
        <v>0</v>
      </c>
      <c r="G324" s="340">
        <f t="shared" ref="G324:H324" si="163">G164/1000/1.02</f>
        <v>0</v>
      </c>
      <c r="H324" s="340">
        <f t="shared" si="163"/>
        <v>0</v>
      </c>
      <c r="I324" s="340">
        <f t="shared" si="150"/>
        <v>0</v>
      </c>
      <c r="J324" s="340">
        <f t="shared" si="150"/>
        <v>0</v>
      </c>
      <c r="K324" s="340">
        <f t="shared" si="150"/>
        <v>0</v>
      </c>
      <c r="L324" s="340">
        <f t="shared" si="150"/>
        <v>0</v>
      </c>
      <c r="M324" s="341">
        <f t="shared" si="151"/>
        <v>0</v>
      </c>
      <c r="O324" s="360" t="s">
        <v>246</v>
      </c>
      <c r="P324" s="339">
        <f t="shared" si="152"/>
        <v>12.89199728865014</v>
      </c>
      <c r="Q324" s="340">
        <f t="shared" si="152"/>
        <v>0</v>
      </c>
      <c r="R324" s="340">
        <f t="shared" si="152"/>
        <v>0</v>
      </c>
      <c r="S324" s="340">
        <f t="shared" si="152"/>
        <v>0</v>
      </c>
      <c r="T324" s="279"/>
      <c r="U324" s="361" t="s">
        <v>246</v>
      </c>
      <c r="V324" s="339">
        <f t="shared" si="153"/>
        <v>0</v>
      </c>
      <c r="W324" s="339">
        <f t="shared" si="153"/>
        <v>0</v>
      </c>
      <c r="X324" s="279"/>
      <c r="Y324" s="361" t="s">
        <v>246</v>
      </c>
      <c r="Z324" s="342">
        <f t="shared" si="154"/>
        <v>0</v>
      </c>
      <c r="AB324" s="122"/>
      <c r="AC324" s="122"/>
      <c r="AD324" s="122"/>
      <c r="AE324" s="122"/>
      <c r="AF324" s="122"/>
    </row>
    <row r="325" spans="1:32">
      <c r="AB325" s="122"/>
      <c r="AC325" s="122"/>
      <c r="AD325" s="122"/>
      <c r="AE325" s="122"/>
      <c r="AF325" s="122"/>
    </row>
    <row r="326" spans="1:32">
      <c r="AB326" s="122"/>
      <c r="AC326" s="122"/>
      <c r="AD326" s="122"/>
      <c r="AE326" s="122"/>
      <c r="AF326" s="122"/>
    </row>
    <row r="327" spans="1:32">
      <c r="AB327" s="122"/>
      <c r="AC327" s="122"/>
      <c r="AD327" s="122"/>
      <c r="AE327" s="122"/>
      <c r="AF327" s="122"/>
    </row>
    <row r="328" spans="1:32">
      <c r="AB328" s="122"/>
      <c r="AC328" s="122"/>
      <c r="AD328" s="122"/>
      <c r="AE328" s="122"/>
      <c r="AF328" s="122"/>
    </row>
    <row r="329" spans="1:32">
      <c r="AB329" s="122"/>
      <c r="AC329" s="122"/>
      <c r="AD329" s="122"/>
      <c r="AE329" s="122"/>
      <c r="AF329" s="122"/>
    </row>
    <row r="330" spans="1:32">
      <c r="AB330"/>
      <c r="AC330"/>
      <c r="AD330"/>
      <c r="AE330"/>
      <c r="AF330"/>
    </row>
    <row r="331" spans="1:32" ht="22.5">
      <c r="A331" s="364" t="s">
        <v>251</v>
      </c>
      <c r="B331" s="247"/>
      <c r="C331" s="247"/>
      <c r="D331" s="247"/>
      <c r="E331" s="247"/>
      <c r="F331" s="317"/>
      <c r="G331" s="247"/>
      <c r="H331" s="247"/>
      <c r="I331" s="247"/>
      <c r="J331" s="247"/>
      <c r="K331" s="247"/>
      <c r="L331" s="247"/>
      <c r="M331" s="317"/>
      <c r="N331" s="247"/>
      <c r="O331" s="247"/>
      <c r="P331" s="220"/>
      <c r="Q331" s="220"/>
      <c r="R331" s="220"/>
      <c r="S331" s="365" t="s">
        <v>122</v>
      </c>
      <c r="T331" s="220"/>
      <c r="U331" s="220"/>
      <c r="V331" s="220"/>
      <c r="W331" s="365" t="s">
        <v>122</v>
      </c>
      <c r="X331" s="220"/>
      <c r="Y331" s="220"/>
      <c r="Z331" s="365" t="s">
        <v>122</v>
      </c>
      <c r="AB331"/>
      <c r="AC331"/>
      <c r="AD331"/>
      <c r="AE331"/>
      <c r="AF331"/>
    </row>
    <row r="332" spans="1:32" ht="16.5" thickBot="1">
      <c r="A332" s="366">
        <v>2004</v>
      </c>
      <c r="B332" s="367"/>
      <c r="C332" s="367"/>
      <c r="D332" s="367"/>
      <c r="E332" s="367"/>
      <c r="F332" s="368"/>
      <c r="G332" s="367"/>
      <c r="H332" s="367"/>
      <c r="I332" s="367"/>
      <c r="J332" s="367"/>
      <c r="K332" s="367"/>
      <c r="L332" s="369" t="s">
        <v>122</v>
      </c>
      <c r="M332" s="368"/>
      <c r="N332" s="370"/>
      <c r="O332" s="371">
        <v>2004</v>
      </c>
      <c r="P332" s="372" t="s">
        <v>220</v>
      </c>
      <c r="Q332" s="372"/>
      <c r="R332" s="372"/>
      <c r="S332" s="372"/>
      <c r="T332" s="370"/>
      <c r="U332" s="371">
        <v>2004</v>
      </c>
      <c r="V332" s="372" t="s">
        <v>221</v>
      </c>
      <c r="W332" s="372"/>
      <c r="X332" s="370"/>
      <c r="Y332" s="371">
        <v>2004</v>
      </c>
      <c r="Z332" s="370"/>
      <c r="AB332"/>
      <c r="AC332"/>
      <c r="AD332"/>
      <c r="AE332"/>
      <c r="AF332"/>
    </row>
    <row r="333" spans="1:32" ht="14.25" thickBot="1">
      <c r="A333" s="373"/>
      <c r="B333" s="374" t="s">
        <v>223</v>
      </c>
      <c r="C333" s="374" t="s">
        <v>224</v>
      </c>
      <c r="D333" s="374" t="s">
        <v>225</v>
      </c>
      <c r="E333" s="374" t="s">
        <v>252</v>
      </c>
      <c r="F333" s="374" t="s">
        <v>227</v>
      </c>
      <c r="G333" s="374" t="s">
        <v>228</v>
      </c>
      <c r="H333" s="374" t="s">
        <v>229</v>
      </c>
      <c r="I333" s="374" t="s">
        <v>230</v>
      </c>
      <c r="J333" s="374" t="s">
        <v>231</v>
      </c>
      <c r="K333" s="374" t="s">
        <v>232</v>
      </c>
      <c r="L333" s="374" t="s">
        <v>233</v>
      </c>
      <c r="M333" s="375" t="s">
        <v>234</v>
      </c>
      <c r="N333" s="370"/>
      <c r="O333" s="376"/>
      <c r="P333" s="377" t="s">
        <v>235</v>
      </c>
      <c r="Q333" s="377" t="s">
        <v>236</v>
      </c>
      <c r="R333" s="377" t="s">
        <v>237</v>
      </c>
      <c r="S333" s="378" t="s">
        <v>238</v>
      </c>
      <c r="T333" s="370"/>
      <c r="U333" s="376"/>
      <c r="V333" s="377" t="s">
        <v>239</v>
      </c>
      <c r="W333" s="378" t="s">
        <v>240</v>
      </c>
      <c r="X333" s="370"/>
      <c r="Y333" s="376"/>
      <c r="Z333" s="379" t="s">
        <v>241</v>
      </c>
    </row>
    <row r="334" spans="1:32" ht="14.25" thickBot="1">
      <c r="A334" s="380" t="s">
        <v>242</v>
      </c>
      <c r="B334" s="381">
        <v>2.7372829215686272</v>
      </c>
      <c r="C334" s="382">
        <v>2.8453495588235294</v>
      </c>
      <c r="D334" s="381">
        <v>2.9842777843137256</v>
      </c>
      <c r="E334" s="381">
        <v>3.0659470882352946</v>
      </c>
      <c r="F334" s="381">
        <v>3.529110980392157</v>
      </c>
      <c r="G334" s="381">
        <v>4.1879461274509797</v>
      </c>
      <c r="H334" s="381">
        <v>3.8225770000000003</v>
      </c>
      <c r="I334" s="381">
        <v>3.8148232941176476</v>
      </c>
      <c r="J334" s="381">
        <v>3.9125874117647061</v>
      </c>
      <c r="K334" s="381">
        <v>3.8865067647058824</v>
      </c>
      <c r="L334" s="381">
        <v>3.7892738627450981</v>
      </c>
      <c r="M334" s="383">
        <v>3.7504900098039213</v>
      </c>
      <c r="N334" s="370"/>
      <c r="O334" s="384" t="s">
        <v>242</v>
      </c>
      <c r="P334" s="385">
        <v>2.934793</v>
      </c>
      <c r="Q334" s="385">
        <v>3.7762601000000005</v>
      </c>
      <c r="R334" s="385">
        <v>3.9323517000000003</v>
      </c>
      <c r="S334" s="385">
        <v>3.8823357000000001</v>
      </c>
      <c r="T334" s="370"/>
      <c r="U334" s="384" t="s">
        <v>242</v>
      </c>
      <c r="V334" s="385">
        <v>3.3315866000000001</v>
      </c>
      <c r="W334" s="386">
        <v>3.9074479000000002</v>
      </c>
      <c r="X334" s="370"/>
      <c r="Y334" s="384" t="s">
        <v>242</v>
      </c>
      <c r="Z334" s="383">
        <v>3.6171804117647062</v>
      </c>
    </row>
    <row r="335" spans="1:32" ht="13.5">
      <c r="A335" s="387" t="s">
        <v>243</v>
      </c>
      <c r="B335" s="388">
        <v>3.3351352941176473</v>
      </c>
      <c r="C335" s="388">
        <v>3.2549019607843137</v>
      </c>
      <c r="D335" s="388">
        <v>3.3431372549019609</v>
      </c>
      <c r="E335" s="388">
        <v>3.4705882352941178</v>
      </c>
      <c r="F335" s="388">
        <v>4.0490196078431371</v>
      </c>
      <c r="G335" s="388">
        <v>4.6568627450980395</v>
      </c>
      <c r="H335" s="388">
        <v>4.3627450980392162</v>
      </c>
      <c r="I335" s="388">
        <v>4.2647058823529411</v>
      </c>
      <c r="J335" s="388">
        <v>4.333333333333333</v>
      </c>
      <c r="K335" s="388">
        <v>4.3137254901960791</v>
      </c>
      <c r="L335" s="388">
        <v>4.2745098039215685</v>
      </c>
      <c r="M335" s="389">
        <v>4.284313725490196</v>
      </c>
      <c r="N335" s="370"/>
      <c r="O335" s="390" t="s">
        <v>243</v>
      </c>
      <c r="P335" s="391">
        <v>3.4831945500000003</v>
      </c>
      <c r="Q335" s="391">
        <v>4.4667496500000006</v>
      </c>
      <c r="R335" s="391">
        <v>4.5911492000000012</v>
      </c>
      <c r="S335" s="391">
        <v>4.588263350000001</v>
      </c>
      <c r="T335" s="370"/>
      <c r="U335" s="390" t="s">
        <v>243</v>
      </c>
      <c r="V335" s="391">
        <v>3.9250651000000003</v>
      </c>
      <c r="W335" s="392">
        <v>4.5897571500000014</v>
      </c>
      <c r="X335" s="370"/>
      <c r="Y335" s="390" t="s">
        <v>243</v>
      </c>
      <c r="Z335" s="393">
        <v>4.0686274509803928</v>
      </c>
    </row>
    <row r="336" spans="1:32" ht="13.5">
      <c r="A336" s="387" t="s">
        <v>244</v>
      </c>
      <c r="B336" s="388">
        <v>3.1830321568627453</v>
      </c>
      <c r="C336" s="388">
        <v>3.2361486274509801</v>
      </c>
      <c r="D336" s="388">
        <v>3.2850592156862746</v>
      </c>
      <c r="E336" s="388">
        <v>3.28302</v>
      </c>
      <c r="F336" s="388">
        <v>4.0091286274509814</v>
      </c>
      <c r="G336" s="388">
        <v>4.6918937254901962</v>
      </c>
      <c r="H336" s="388">
        <v>4.2143501960784313</v>
      </c>
      <c r="I336" s="388">
        <v>4.213988235294118</v>
      </c>
      <c r="J336" s="388">
        <v>4.2010494117647061</v>
      </c>
      <c r="K336" s="388">
        <v>4.3275572549019605</v>
      </c>
      <c r="L336" s="388">
        <v>4.2162058823529414</v>
      </c>
      <c r="M336" s="389">
        <v>4.2401564705882357</v>
      </c>
      <c r="N336" s="370"/>
      <c r="O336" s="390" t="s">
        <v>244</v>
      </c>
      <c r="P336" s="388">
        <v>3.3170259199999999</v>
      </c>
      <c r="Q336" s="388">
        <v>4.2054797200000005</v>
      </c>
      <c r="R336" s="388">
        <v>4.3033224000000008</v>
      </c>
      <c r="S336" s="388">
        <v>4.3494094800000003</v>
      </c>
      <c r="T336" s="370"/>
      <c r="U336" s="390" t="s">
        <v>244</v>
      </c>
      <c r="V336" s="388">
        <v>3.7435715200000006</v>
      </c>
      <c r="W336" s="389">
        <v>4.3200341600000005</v>
      </c>
      <c r="X336" s="370"/>
      <c r="Y336" s="390" t="s">
        <v>244</v>
      </c>
      <c r="Z336" s="393">
        <v>4.1083262745098041</v>
      </c>
    </row>
    <row r="337" spans="1:26" ht="13.5">
      <c r="A337" s="387" t="s">
        <v>245</v>
      </c>
      <c r="B337" s="394">
        <v>0</v>
      </c>
      <c r="C337" s="388">
        <v>0</v>
      </c>
      <c r="D337" s="388">
        <v>3.208764705882353</v>
      </c>
      <c r="E337" s="388">
        <v>0</v>
      </c>
      <c r="F337" s="388">
        <v>0</v>
      </c>
      <c r="G337" s="388">
        <v>4.2577252941176473</v>
      </c>
      <c r="H337" s="388">
        <v>0</v>
      </c>
      <c r="I337" s="388">
        <v>4.59</v>
      </c>
      <c r="J337" s="388">
        <v>3.4761176470588238</v>
      </c>
      <c r="K337" s="388">
        <v>3.890689411764706</v>
      </c>
      <c r="L337" s="388">
        <v>3.7084076470588241</v>
      </c>
      <c r="M337" s="389">
        <v>3.6158823529411768</v>
      </c>
      <c r="N337" s="370"/>
      <c r="O337" s="390" t="s">
        <v>245</v>
      </c>
      <c r="P337" s="388">
        <v>3.2729400000000002</v>
      </c>
      <c r="Q337" s="388">
        <v>4.3428771000000008</v>
      </c>
      <c r="R337" s="388">
        <v>4.1948744400000004</v>
      </c>
      <c r="S337" s="388">
        <v>3.8295622800000007</v>
      </c>
      <c r="T337" s="370"/>
      <c r="U337" s="390" t="s">
        <v>245</v>
      </c>
      <c r="V337" s="388">
        <v>3.9977361000000005</v>
      </c>
      <c r="W337" s="389">
        <v>3.8807596800000002</v>
      </c>
      <c r="X337" s="370"/>
      <c r="Y337" s="390" t="s">
        <v>245</v>
      </c>
      <c r="Z337" s="393">
        <v>3.8117011764705886</v>
      </c>
    </row>
    <row r="338" spans="1:26" ht="13.5">
      <c r="A338" s="387" t="s">
        <v>98</v>
      </c>
      <c r="B338" s="388">
        <v>1.8424088235294114</v>
      </c>
      <c r="C338" s="388">
        <v>2.0789532156862744</v>
      </c>
      <c r="D338" s="388">
        <v>2.2652232549019602</v>
      </c>
      <c r="E338" s="388">
        <v>2.4212715098039217</v>
      </c>
      <c r="F338" s="388">
        <v>2.7709706862745094</v>
      </c>
      <c r="G338" s="388">
        <v>3.5775347647058822</v>
      </c>
      <c r="H338" s="388">
        <v>3.0929177450980387</v>
      </c>
      <c r="I338" s="388">
        <v>3.1547062745098042</v>
      </c>
      <c r="J338" s="388">
        <v>3.3084769999999999</v>
      </c>
      <c r="K338" s="388">
        <v>3.2792252745098036</v>
      </c>
      <c r="L338" s="388">
        <v>3.1394524509803921</v>
      </c>
      <c r="M338" s="389">
        <v>3.020856901960784</v>
      </c>
      <c r="N338" s="370"/>
      <c r="O338" s="390" t="s">
        <v>98</v>
      </c>
      <c r="P338" s="388">
        <v>2.1403711919999999</v>
      </c>
      <c r="Q338" s="388">
        <v>3.1195030459999997</v>
      </c>
      <c r="R338" s="388">
        <v>3.2697919820000001</v>
      </c>
      <c r="S338" s="388">
        <v>3.2048394299999998</v>
      </c>
      <c r="T338" s="370"/>
      <c r="U338" s="390" t="s">
        <v>98</v>
      </c>
      <c r="V338" s="388">
        <v>2.6748143879999997</v>
      </c>
      <c r="W338" s="389">
        <v>3.2365585539999997</v>
      </c>
      <c r="X338" s="370"/>
      <c r="Y338" s="390" t="s">
        <v>98</v>
      </c>
      <c r="Z338" s="393">
        <v>2.9897728431372546</v>
      </c>
    </row>
    <row r="339" spans="1:26" ht="14.25" thickBot="1">
      <c r="A339" s="395" t="s">
        <v>246</v>
      </c>
      <c r="B339" s="396">
        <v>2.9455217647058825</v>
      </c>
      <c r="C339" s="396">
        <v>2.9936842156862746</v>
      </c>
      <c r="D339" s="396">
        <v>3.0952935294117649</v>
      </c>
      <c r="E339" s="396">
        <v>3.184250392156863</v>
      </c>
      <c r="F339" s="396">
        <v>3.5473315686274507</v>
      </c>
      <c r="G339" s="396">
        <v>4.1163800980392153</v>
      </c>
      <c r="H339" s="396">
        <v>3.7883308823529411</v>
      </c>
      <c r="I339" s="396">
        <v>3.729474901960784</v>
      </c>
      <c r="J339" s="396">
        <v>3.8136877450980395</v>
      </c>
      <c r="K339" s="396">
        <v>3.8514580392156863</v>
      </c>
      <c r="L339" s="396">
        <v>3.8048648039215687</v>
      </c>
      <c r="M339" s="397">
        <v>3.764278235294118</v>
      </c>
      <c r="N339" s="370"/>
      <c r="O339" s="384" t="s">
        <v>246</v>
      </c>
      <c r="P339" s="396">
        <v>3.07871329</v>
      </c>
      <c r="Q339" s="396">
        <v>3.7170278000000003</v>
      </c>
      <c r="R339" s="396">
        <v>3.8532139500000002</v>
      </c>
      <c r="S339" s="396">
        <v>3.8812186200000003</v>
      </c>
      <c r="T339" s="370"/>
      <c r="U339" s="384" t="s">
        <v>246</v>
      </c>
      <c r="V339" s="396">
        <v>3.3349349000000004</v>
      </c>
      <c r="W339" s="397">
        <v>3.8676092799999999</v>
      </c>
      <c r="X339" s="370"/>
      <c r="Y339" s="384" t="s">
        <v>246</v>
      </c>
      <c r="Z339" s="398">
        <v>3.5462040196078433</v>
      </c>
    </row>
    <row r="340" spans="1:26">
      <c r="A340" s="367"/>
      <c r="B340" s="367"/>
      <c r="C340" s="367"/>
      <c r="D340" s="367"/>
      <c r="E340" s="367"/>
      <c r="F340" s="367"/>
      <c r="G340" s="367"/>
      <c r="H340" s="367"/>
      <c r="I340" s="367"/>
      <c r="J340" s="367"/>
      <c r="K340" s="367"/>
      <c r="L340" s="367"/>
      <c r="M340" s="367"/>
      <c r="N340" s="370"/>
      <c r="O340" s="370"/>
      <c r="P340" s="399"/>
      <c r="Q340" s="399"/>
      <c r="R340" s="399"/>
      <c r="S340" s="399"/>
      <c r="T340" s="399"/>
      <c r="U340" s="399"/>
      <c r="V340" s="399"/>
      <c r="W340" s="399"/>
      <c r="X340" s="399"/>
      <c r="Y340" s="399"/>
      <c r="Z340" s="399"/>
    </row>
    <row r="341" spans="1:26" ht="16.5" thickBot="1">
      <c r="A341" s="366">
        <v>2005</v>
      </c>
      <c r="B341" s="400"/>
      <c r="C341" s="400"/>
      <c r="D341" s="400"/>
      <c r="E341" s="400"/>
      <c r="F341" s="400"/>
      <c r="G341" s="400"/>
      <c r="H341" s="400"/>
      <c r="I341" s="400"/>
      <c r="J341" s="400"/>
      <c r="K341" s="400"/>
      <c r="L341" s="400"/>
      <c r="M341" s="369" t="s">
        <v>122</v>
      </c>
      <c r="N341" s="370"/>
      <c r="O341" s="371">
        <v>2005</v>
      </c>
      <c r="P341" s="372" t="s">
        <v>220</v>
      </c>
      <c r="Q341" s="372"/>
      <c r="R341" s="372"/>
      <c r="S341" s="372"/>
      <c r="T341" s="370"/>
      <c r="U341" s="371">
        <v>2005</v>
      </c>
      <c r="V341" s="372" t="s">
        <v>221</v>
      </c>
      <c r="W341" s="372"/>
      <c r="X341" s="370"/>
      <c r="Y341" s="371">
        <v>2005</v>
      </c>
      <c r="Z341" s="370"/>
    </row>
    <row r="342" spans="1:26" ht="14.25" thickBot="1">
      <c r="A342" s="373"/>
      <c r="B342" s="374" t="s">
        <v>223</v>
      </c>
      <c r="C342" s="374" t="s">
        <v>224</v>
      </c>
      <c r="D342" s="374" t="s">
        <v>225</v>
      </c>
      <c r="E342" s="374" t="s">
        <v>252</v>
      </c>
      <c r="F342" s="374" t="s">
        <v>227</v>
      </c>
      <c r="G342" s="374" t="s">
        <v>228</v>
      </c>
      <c r="H342" s="374" t="s">
        <v>229</v>
      </c>
      <c r="I342" s="374" t="s">
        <v>230</v>
      </c>
      <c r="J342" s="374" t="s">
        <v>231</v>
      </c>
      <c r="K342" s="374" t="s">
        <v>232</v>
      </c>
      <c r="L342" s="374" t="s">
        <v>233</v>
      </c>
      <c r="M342" s="375" t="s">
        <v>234</v>
      </c>
      <c r="N342" s="370"/>
      <c r="O342" s="376"/>
      <c r="P342" s="377" t="s">
        <v>235</v>
      </c>
      <c r="Q342" s="377" t="s">
        <v>236</v>
      </c>
      <c r="R342" s="377" t="s">
        <v>237</v>
      </c>
      <c r="S342" s="378" t="s">
        <v>238</v>
      </c>
      <c r="T342" s="370"/>
      <c r="U342" s="376"/>
      <c r="V342" s="377" t="s">
        <v>239</v>
      </c>
      <c r="W342" s="378" t="s">
        <v>240</v>
      </c>
      <c r="X342" s="370"/>
      <c r="Y342" s="376"/>
      <c r="Z342" s="379" t="s">
        <v>241</v>
      </c>
    </row>
    <row r="343" spans="1:26" ht="14.25" thickBot="1">
      <c r="A343" s="380" t="s">
        <v>242</v>
      </c>
      <c r="B343" s="381">
        <v>3.8682870882352938</v>
      </c>
      <c r="C343" s="381">
        <v>4.1587088333333337</v>
      </c>
      <c r="D343" s="381">
        <v>4.2523509215686275</v>
      </c>
      <c r="E343" s="381">
        <v>4.2340086568627449</v>
      </c>
      <c r="F343" s="381">
        <v>4.2036936078431362</v>
      </c>
      <c r="G343" s="381">
        <v>4.2751012549019611</v>
      </c>
      <c r="H343" s="381">
        <v>4.2657590098039222</v>
      </c>
      <c r="I343" s="381">
        <v>4.254414490196079</v>
      </c>
      <c r="J343" s="381">
        <v>4.158284882352941</v>
      </c>
      <c r="K343" s="381">
        <v>3.9874837156862748</v>
      </c>
      <c r="L343" s="381">
        <v>3.9828049313725495</v>
      </c>
      <c r="M343" s="383">
        <v>3.911739509803922</v>
      </c>
      <c r="N343" s="370"/>
      <c r="O343" s="384" t="s">
        <v>242</v>
      </c>
      <c r="P343" s="385">
        <v>4.1971238999999994</v>
      </c>
      <c r="Q343" s="385">
        <v>4.3258109000000005</v>
      </c>
      <c r="R343" s="385">
        <v>4.3190900000000001</v>
      </c>
      <c r="S343" s="385">
        <v>4.0367601000000004</v>
      </c>
      <c r="T343" s="370"/>
      <c r="U343" s="384" t="s">
        <v>242</v>
      </c>
      <c r="V343" s="385">
        <v>4.2741797999999998</v>
      </c>
      <c r="W343" s="386">
        <v>4.1972801999999998</v>
      </c>
      <c r="X343" s="370"/>
      <c r="Y343" s="384" t="s">
        <v>242</v>
      </c>
      <c r="Z343" s="401">
        <v>4.1524159705882351</v>
      </c>
    </row>
    <row r="344" spans="1:26">
      <c r="A344" s="387" t="s">
        <v>243</v>
      </c>
      <c r="B344" s="388">
        <v>4.5920200980392165</v>
      </c>
      <c r="C344" s="388">
        <v>4.8141877450980388</v>
      </c>
      <c r="D344" s="388">
        <v>4.8534803921568628</v>
      </c>
      <c r="E344" s="388">
        <v>4.8846093137254902</v>
      </c>
      <c r="F344" s="388">
        <v>4.8134112745098045</v>
      </c>
      <c r="G344" s="388">
        <v>4.8874995098039227</v>
      </c>
      <c r="H344" s="388">
        <v>4.8358102941176471</v>
      </c>
      <c r="I344" s="388">
        <v>4.8723367647058824</v>
      </c>
      <c r="J344" s="388">
        <v>4.8178112745098041</v>
      </c>
      <c r="K344" s="388">
        <v>4.7293151960784314</v>
      </c>
      <c r="L344" s="388">
        <v>4.7587617647058833</v>
      </c>
      <c r="M344" s="389">
        <v>4.7283122549019616</v>
      </c>
      <c r="N344" s="370"/>
      <c r="O344" s="390" t="s">
        <v>243</v>
      </c>
      <c r="P344" s="391">
        <v>4.8763374000000006</v>
      </c>
      <c r="Q344" s="391">
        <v>4.9619102500000007</v>
      </c>
      <c r="R344" s="391">
        <v>4.94073195</v>
      </c>
      <c r="S344" s="391">
        <v>4.8331030000000004</v>
      </c>
      <c r="T344" s="370"/>
      <c r="U344" s="390" t="s">
        <v>243</v>
      </c>
      <c r="V344" s="391">
        <v>4.92827445</v>
      </c>
      <c r="W344" s="392">
        <v>4.8969937500000009</v>
      </c>
      <c r="X344" s="370"/>
      <c r="Y344" s="390" t="s">
        <v>243</v>
      </c>
      <c r="Z344" s="389">
        <v>4.8158107843137259</v>
      </c>
    </row>
    <row r="345" spans="1:26">
      <c r="A345" s="387" t="s">
        <v>244</v>
      </c>
      <c r="B345" s="388">
        <v>4.3249878431372544</v>
      </c>
      <c r="C345" s="388">
        <v>4.4419776470588239</v>
      </c>
      <c r="D345" s="388">
        <v>4.5298627450980398</v>
      </c>
      <c r="E345" s="388">
        <v>4.5901215686274526</v>
      </c>
      <c r="F345" s="388">
        <v>4.5272882352941188</v>
      </c>
      <c r="G345" s="388">
        <v>4.5299443137254904</v>
      </c>
      <c r="H345" s="388">
        <v>4.4893690196078424</v>
      </c>
      <c r="I345" s="388">
        <v>4.5198298039215681</v>
      </c>
      <c r="J345" s="388">
        <v>4.49581294117647</v>
      </c>
      <c r="K345" s="388">
        <v>4.4516843137254902</v>
      </c>
      <c r="L345" s="388">
        <v>4.4613043137254902</v>
      </c>
      <c r="M345" s="389">
        <v>4.4130207843137246</v>
      </c>
      <c r="N345" s="370"/>
      <c r="O345" s="390" t="s">
        <v>244</v>
      </c>
      <c r="P345" s="388">
        <v>4.5237727599999999</v>
      </c>
      <c r="Q345" s="388">
        <v>4.63851076</v>
      </c>
      <c r="R345" s="388">
        <v>4.5916161200000003</v>
      </c>
      <c r="S345" s="388">
        <v>4.53035648</v>
      </c>
      <c r="T345" s="370"/>
      <c r="U345" s="390" t="s">
        <v>244</v>
      </c>
      <c r="V345" s="388">
        <v>4.5932114799999999</v>
      </c>
      <c r="W345" s="389">
        <v>4.5736677999999999</v>
      </c>
      <c r="X345" s="370"/>
      <c r="Y345" s="390" t="s">
        <v>244</v>
      </c>
      <c r="Z345" s="389">
        <v>4.4922086274509798</v>
      </c>
    </row>
    <row r="346" spans="1:26">
      <c r="A346" s="387" t="s">
        <v>245</v>
      </c>
      <c r="B346" s="394">
        <v>0</v>
      </c>
      <c r="C346" s="388">
        <v>3.3914117647058828</v>
      </c>
      <c r="D346" s="388">
        <v>4.4550000000000001</v>
      </c>
      <c r="E346" s="388">
        <v>4.5613323529411769</v>
      </c>
      <c r="F346" s="388">
        <v>4.915588235294118</v>
      </c>
      <c r="G346" s="388">
        <v>0</v>
      </c>
      <c r="H346" s="388">
        <v>4.1350288235294119</v>
      </c>
      <c r="I346" s="388">
        <v>0</v>
      </c>
      <c r="J346" s="388">
        <v>3.9902876470588238</v>
      </c>
      <c r="K346" s="388">
        <v>4.4564770588235305</v>
      </c>
      <c r="L346" s="388">
        <v>0</v>
      </c>
      <c r="M346" s="389">
        <v>3.9855176470588236</v>
      </c>
      <c r="N346" s="370"/>
      <c r="O346" s="390" t="s">
        <v>245</v>
      </c>
      <c r="P346" s="388">
        <v>3.4017067800000005</v>
      </c>
      <c r="Q346" s="388">
        <v>4.6921582800000001</v>
      </c>
      <c r="R346" s="388">
        <v>4.1194170000000003</v>
      </c>
      <c r="S346" s="388">
        <v>4.2650641800000004</v>
      </c>
      <c r="T346" s="370"/>
      <c r="U346" s="390" t="s">
        <v>245</v>
      </c>
      <c r="V346" s="388">
        <v>3.5448181200000004</v>
      </c>
      <c r="W346" s="389">
        <v>4.12146846</v>
      </c>
      <c r="X346" s="370"/>
      <c r="Y346" s="390" t="s">
        <v>245</v>
      </c>
      <c r="Z346" s="389">
        <v>3.9112941176470595</v>
      </c>
    </row>
    <row r="347" spans="1:26">
      <c r="A347" s="387" t="s">
        <v>98</v>
      </c>
      <c r="B347" s="388">
        <v>3.1742246078431369</v>
      </c>
      <c r="C347" s="388">
        <v>3.4584752745098042</v>
      </c>
      <c r="D347" s="388">
        <v>3.5744324509803915</v>
      </c>
      <c r="E347" s="388">
        <v>3.5482268039215685</v>
      </c>
      <c r="F347" s="388">
        <v>3.5372515490196075</v>
      </c>
      <c r="G347" s="388">
        <v>3.5887958823529411</v>
      </c>
      <c r="H347" s="388">
        <v>3.5476129019607843</v>
      </c>
      <c r="I347" s="388">
        <v>3.5448198823529413</v>
      </c>
      <c r="J347" s="388">
        <v>3.4070762156862746</v>
      </c>
      <c r="K347" s="388">
        <v>3.1676263333333328</v>
      </c>
      <c r="L347" s="388">
        <v>3.1353144705882352</v>
      </c>
      <c r="M347" s="389">
        <v>3.0016572352941173</v>
      </c>
      <c r="N347" s="370"/>
      <c r="O347" s="390" t="s">
        <v>98</v>
      </c>
      <c r="P347" s="388">
        <v>3.4827405039999997</v>
      </c>
      <c r="Q347" s="388">
        <v>3.6316771779999999</v>
      </c>
      <c r="R347" s="388">
        <v>3.5800426619999999</v>
      </c>
      <c r="S347" s="388">
        <v>3.1567770080000002</v>
      </c>
      <c r="T347" s="370"/>
      <c r="U347" s="390" t="s">
        <v>98</v>
      </c>
      <c r="V347" s="388">
        <v>3.5718870259999997</v>
      </c>
      <c r="W347" s="389">
        <v>3.3903163359999997</v>
      </c>
      <c r="X347" s="370"/>
      <c r="Y347" s="390" t="s">
        <v>98</v>
      </c>
      <c r="Z347" s="389">
        <v>3.4148929215686272</v>
      </c>
    </row>
    <row r="348" spans="1:26" ht="13.5" thickBot="1">
      <c r="A348" s="395" t="s">
        <v>246</v>
      </c>
      <c r="B348" s="396">
        <v>3.8641676470588231</v>
      </c>
      <c r="C348" s="396">
        <v>4.023921078431373</v>
      </c>
      <c r="D348" s="396">
        <v>4.0810571568627445</v>
      </c>
      <c r="E348" s="396">
        <v>4.0947800000000001</v>
      </c>
      <c r="F348" s="396">
        <v>4.1413420588235299</v>
      </c>
      <c r="G348" s="396">
        <v>4.0969259803921565</v>
      </c>
      <c r="H348" s="396">
        <v>4.057799509803921</v>
      </c>
      <c r="I348" s="396">
        <v>4.0940005882352946</v>
      </c>
      <c r="J348" s="396">
        <v>4.0332324509803916</v>
      </c>
      <c r="K348" s="396">
        <v>3.963163333333334</v>
      </c>
      <c r="L348" s="396">
        <v>3.9577126470588233</v>
      </c>
      <c r="M348" s="397">
        <v>3.9065468627450985</v>
      </c>
      <c r="N348" s="370"/>
      <c r="O348" s="384" t="s">
        <v>246</v>
      </c>
      <c r="P348" s="396">
        <v>4.0754524900000009</v>
      </c>
      <c r="Q348" s="396">
        <v>4.1928109200000003</v>
      </c>
      <c r="R348" s="396">
        <v>4.1447192500000005</v>
      </c>
      <c r="S348" s="396">
        <v>4.0200282700000001</v>
      </c>
      <c r="T348" s="370"/>
      <c r="U348" s="384" t="s">
        <v>246</v>
      </c>
      <c r="V348" s="396">
        <v>4.1429718400000004</v>
      </c>
      <c r="W348" s="397">
        <v>4.0836431100000006</v>
      </c>
      <c r="X348" s="370"/>
      <c r="Y348" s="384" t="s">
        <v>246</v>
      </c>
      <c r="Z348" s="397">
        <v>4.0328531372549019</v>
      </c>
    </row>
    <row r="349" spans="1:26">
      <c r="A349" s="370"/>
      <c r="B349" s="370"/>
      <c r="C349" s="370"/>
      <c r="D349" s="370"/>
      <c r="E349" s="370"/>
      <c r="F349" s="370"/>
      <c r="G349" s="370"/>
      <c r="H349" s="370"/>
      <c r="I349" s="370"/>
      <c r="J349" s="370"/>
      <c r="K349" s="370"/>
      <c r="L349" s="370"/>
      <c r="M349" s="370"/>
      <c r="N349" s="370"/>
      <c r="O349" s="370"/>
      <c r="P349" s="402"/>
      <c r="Q349" s="403"/>
      <c r="R349" s="403"/>
      <c r="S349" s="403"/>
      <c r="T349" s="403"/>
      <c r="U349" s="403"/>
      <c r="V349" s="403"/>
      <c r="W349" s="403"/>
      <c r="X349" s="403"/>
      <c r="Y349" s="403"/>
      <c r="Z349" s="399"/>
    </row>
    <row r="350" spans="1:26" ht="16.5" thickBot="1">
      <c r="A350" s="371">
        <v>2006</v>
      </c>
      <c r="B350" s="370"/>
      <c r="C350" s="370"/>
      <c r="D350" s="370"/>
      <c r="E350" s="370"/>
      <c r="F350" s="370"/>
      <c r="G350" s="370"/>
      <c r="H350" s="370"/>
      <c r="I350" s="370"/>
      <c r="J350" s="370"/>
      <c r="K350" s="370"/>
      <c r="L350" s="370"/>
      <c r="M350" s="369" t="s">
        <v>122</v>
      </c>
      <c r="N350" s="370"/>
      <c r="O350" s="371">
        <v>2006</v>
      </c>
      <c r="P350" s="372" t="s">
        <v>220</v>
      </c>
      <c r="Q350" s="372"/>
      <c r="R350" s="372"/>
      <c r="S350" s="372"/>
      <c r="T350" s="370"/>
      <c r="U350" s="371">
        <v>2006</v>
      </c>
      <c r="V350" s="372" t="s">
        <v>221</v>
      </c>
      <c r="W350" s="372"/>
      <c r="X350" s="370"/>
      <c r="Y350" s="371">
        <v>2006</v>
      </c>
      <c r="Z350" s="370"/>
    </row>
    <row r="351" spans="1:26" ht="14.25" thickBot="1">
      <c r="A351" s="376"/>
      <c r="B351" s="404" t="s">
        <v>223</v>
      </c>
      <c r="C351" s="404" t="s">
        <v>224</v>
      </c>
      <c r="D351" s="404" t="s">
        <v>225</v>
      </c>
      <c r="E351" s="404" t="s">
        <v>226</v>
      </c>
      <c r="F351" s="404" t="s">
        <v>227</v>
      </c>
      <c r="G351" s="404" t="s">
        <v>228</v>
      </c>
      <c r="H351" s="404" t="s">
        <v>229</v>
      </c>
      <c r="I351" s="404" t="s">
        <v>230</v>
      </c>
      <c r="J351" s="404" t="s">
        <v>231</v>
      </c>
      <c r="K351" s="404" t="s">
        <v>232</v>
      </c>
      <c r="L351" s="404" t="s">
        <v>233</v>
      </c>
      <c r="M351" s="405" t="s">
        <v>234</v>
      </c>
      <c r="N351" s="370"/>
      <c r="O351" s="376"/>
      <c r="P351" s="377" t="s">
        <v>235</v>
      </c>
      <c r="Q351" s="377" t="s">
        <v>236</v>
      </c>
      <c r="R351" s="377" t="s">
        <v>237</v>
      </c>
      <c r="S351" s="378" t="s">
        <v>238</v>
      </c>
      <c r="T351" s="370"/>
      <c r="U351" s="376"/>
      <c r="V351" s="377" t="s">
        <v>239</v>
      </c>
      <c r="W351" s="378" t="s">
        <v>240</v>
      </c>
      <c r="X351" s="370"/>
      <c r="Y351" s="376"/>
      <c r="Z351" s="379" t="s">
        <v>241</v>
      </c>
    </row>
    <row r="352" spans="1:26" ht="13.5" thickBot="1">
      <c r="A352" s="406" t="s">
        <v>242</v>
      </c>
      <c r="B352" s="385">
        <v>4.0927259200000004</v>
      </c>
      <c r="C352" s="385">
        <v>4.2924043800000007</v>
      </c>
      <c r="D352" s="385">
        <v>4.3622235900000002</v>
      </c>
      <c r="E352" s="385">
        <v>4.3952570739999999</v>
      </c>
      <c r="F352" s="385">
        <v>4.4330743800000008</v>
      </c>
      <c r="G352" s="385">
        <v>4.5137981199999997</v>
      </c>
      <c r="H352" s="385">
        <v>4.3675586300000004</v>
      </c>
      <c r="I352" s="385">
        <v>4.3334357350000001</v>
      </c>
      <c r="J352" s="385">
        <v>4.422692413</v>
      </c>
      <c r="K352" s="385">
        <v>4.302427378</v>
      </c>
      <c r="L352" s="385">
        <v>4.1888295799999993</v>
      </c>
      <c r="M352" s="386">
        <v>4.2031086269999998</v>
      </c>
      <c r="N352" s="370"/>
      <c r="O352" s="384" t="s">
        <v>242</v>
      </c>
      <c r="P352" s="385">
        <v>4.2753781000000002</v>
      </c>
      <c r="Q352" s="385">
        <v>4.4427753999999995</v>
      </c>
      <c r="R352" s="385">
        <v>4.3725967000000008</v>
      </c>
      <c r="S352" s="385">
        <v>4.2311452000000003</v>
      </c>
      <c r="T352" s="370"/>
      <c r="U352" s="384" t="s">
        <v>242</v>
      </c>
      <c r="V352" s="385">
        <v>4.3606657999999996</v>
      </c>
      <c r="W352" s="386">
        <v>4.3018448999999999</v>
      </c>
      <c r="X352" s="370"/>
      <c r="Y352" s="384" t="s">
        <v>242</v>
      </c>
      <c r="Z352" s="385">
        <v>4.3331236559999997</v>
      </c>
    </row>
    <row r="353" spans="1:28">
      <c r="A353" s="390" t="s">
        <v>243</v>
      </c>
      <c r="B353" s="391">
        <v>4.9722849000000009</v>
      </c>
      <c r="C353" s="391">
        <v>5.1178633000000007</v>
      </c>
      <c r="D353" s="391">
        <v>5.2108914000000004</v>
      </c>
      <c r="E353" s="391">
        <v>5.23628435</v>
      </c>
      <c r="F353" s="391">
        <v>5.2484190000000011</v>
      </c>
      <c r="G353" s="391">
        <v>5.3048220499999994</v>
      </c>
      <c r="H353" s="391">
        <v>5.1898803000000004</v>
      </c>
      <c r="I353" s="391">
        <v>5.1088862000000006</v>
      </c>
      <c r="J353" s="391">
        <v>5.1953104500000009</v>
      </c>
      <c r="K353" s="391">
        <v>5.0901130500000011</v>
      </c>
      <c r="L353" s="391">
        <v>5.0354304000000001</v>
      </c>
      <c r="M353" s="392">
        <v>4.9976195500000005</v>
      </c>
      <c r="N353" s="370"/>
      <c r="O353" s="390" t="s">
        <v>243</v>
      </c>
      <c r="P353" s="391">
        <v>5.1252305500000013</v>
      </c>
      <c r="Q353" s="391">
        <v>5.2600861500000002</v>
      </c>
      <c r="R353" s="391">
        <v>5.1610597500000015</v>
      </c>
      <c r="S353" s="391">
        <v>5.0409155499999994</v>
      </c>
      <c r="T353" s="370"/>
      <c r="U353" s="390" t="s">
        <v>243</v>
      </c>
      <c r="V353" s="391">
        <v>5.1950965</v>
      </c>
      <c r="W353" s="392">
        <v>5.1025452500000004</v>
      </c>
      <c r="X353" s="370"/>
      <c r="Y353" s="390" t="s">
        <v>243</v>
      </c>
      <c r="Z353" s="391">
        <v>5.1515040499999998</v>
      </c>
    </row>
    <row r="354" spans="1:28">
      <c r="A354" s="390" t="s">
        <v>244</v>
      </c>
      <c r="B354" s="388">
        <v>4.6153697199999995</v>
      </c>
      <c r="C354" s="388">
        <v>4.7509872799999995</v>
      </c>
      <c r="D354" s="388">
        <v>4.8141589599999994</v>
      </c>
      <c r="E354" s="388">
        <v>4.87833424</v>
      </c>
      <c r="F354" s="388">
        <v>4.9427611999999996</v>
      </c>
      <c r="G354" s="388">
        <v>4.9864718799999999</v>
      </c>
      <c r="H354" s="388">
        <v>4.9170726800000004</v>
      </c>
      <c r="I354" s="388">
        <v>4.9024289599999999</v>
      </c>
      <c r="J354" s="388">
        <v>4.9554783200000001</v>
      </c>
      <c r="K354" s="388">
        <v>4.8820532800000001</v>
      </c>
      <c r="L354" s="388">
        <v>4.7336244800000005</v>
      </c>
      <c r="M354" s="389">
        <v>4.7268681199999998</v>
      </c>
      <c r="N354" s="370"/>
      <c r="O354" s="390" t="s">
        <v>244</v>
      </c>
      <c r="P354" s="388">
        <v>4.7532544799999998</v>
      </c>
      <c r="Q354" s="388">
        <v>4.9382060000000001</v>
      </c>
      <c r="R354" s="388">
        <v>4.9270915200000003</v>
      </c>
      <c r="S354" s="388">
        <v>4.78418616</v>
      </c>
      <c r="T354" s="370"/>
      <c r="U354" s="390" t="s">
        <v>244</v>
      </c>
      <c r="V354" s="388">
        <v>4.8714858400000001</v>
      </c>
      <c r="W354" s="389">
        <v>4.8573954000000006</v>
      </c>
      <c r="X354" s="370"/>
      <c r="Y354" s="390" t="s">
        <v>244</v>
      </c>
      <c r="Z354" s="388">
        <v>4.86459376</v>
      </c>
    </row>
    <row r="355" spans="1:28">
      <c r="A355" s="390" t="s">
        <v>245</v>
      </c>
      <c r="B355" s="388">
        <v>4.0114277999999999</v>
      </c>
      <c r="C355" s="388">
        <v>3.51</v>
      </c>
      <c r="D355" s="388">
        <v>4.2263915400000007</v>
      </c>
      <c r="E355" s="388">
        <v>0</v>
      </c>
      <c r="F355" s="388">
        <v>4.2902621999999999</v>
      </c>
      <c r="G355" s="388">
        <v>0</v>
      </c>
      <c r="H355" s="388">
        <v>4.0731741000000001</v>
      </c>
      <c r="I355" s="388">
        <v>0</v>
      </c>
      <c r="J355" s="388">
        <v>3.9711600000000002</v>
      </c>
      <c r="K355" s="388">
        <v>4.4244036000000007</v>
      </c>
      <c r="L355" s="388">
        <v>4.0929964199999995</v>
      </c>
      <c r="M355" s="389">
        <v>4.0069479600000006</v>
      </c>
      <c r="N355" s="370"/>
      <c r="O355" s="390" t="s">
        <v>245</v>
      </c>
      <c r="P355" s="388">
        <v>3.6927246600000001</v>
      </c>
      <c r="Q355" s="388">
        <v>4.2902638199999998</v>
      </c>
      <c r="R355" s="388">
        <v>4.0211402400000003</v>
      </c>
      <c r="S355" s="388">
        <v>4.0963816800000004</v>
      </c>
      <c r="T355" s="370"/>
      <c r="U355" s="390" t="s">
        <v>245</v>
      </c>
      <c r="V355" s="388">
        <v>3.8396403000000001</v>
      </c>
      <c r="W355" s="389">
        <v>4.0792393800000006</v>
      </c>
      <c r="X355" s="370"/>
      <c r="Y355" s="390" t="s">
        <v>245</v>
      </c>
      <c r="Z355" s="388">
        <v>3.9773359800000003</v>
      </c>
      <c r="AB355" s="226"/>
    </row>
    <row r="356" spans="1:28">
      <c r="A356" s="390" t="s">
        <v>98</v>
      </c>
      <c r="B356" s="388">
        <v>3.2300587099999998</v>
      </c>
      <c r="C356" s="388">
        <v>3.3548764599999994</v>
      </c>
      <c r="D356" s="388">
        <v>3.5035105600000001</v>
      </c>
      <c r="E356" s="388">
        <v>3.5025344839999999</v>
      </c>
      <c r="F356" s="388">
        <v>3.5398720199999998</v>
      </c>
      <c r="G356" s="388">
        <v>3.6345901099999995</v>
      </c>
      <c r="H356" s="388">
        <v>3.5091581299999999</v>
      </c>
      <c r="I356" s="388">
        <v>3.4138186400000001</v>
      </c>
      <c r="J356" s="388">
        <v>3.4854220839999996</v>
      </c>
      <c r="K356" s="388">
        <v>3.436582434</v>
      </c>
      <c r="L356" s="388">
        <v>3.3218351880000001</v>
      </c>
      <c r="M356" s="389">
        <v>3.2453953399999995</v>
      </c>
      <c r="N356" s="370"/>
      <c r="O356" s="390" t="s">
        <v>98</v>
      </c>
      <c r="P356" s="388">
        <v>3.3878383840000001</v>
      </c>
      <c r="Q356" s="388">
        <v>3.5527847120000002</v>
      </c>
      <c r="R356" s="388">
        <v>3.4677035799999998</v>
      </c>
      <c r="S356" s="388">
        <v>3.34312722</v>
      </c>
      <c r="T356" s="370"/>
      <c r="U356" s="390" t="s">
        <v>98</v>
      </c>
      <c r="V356" s="388">
        <v>3.4691662600000002</v>
      </c>
      <c r="W356" s="389">
        <v>3.4042366519999998</v>
      </c>
      <c r="X356" s="370"/>
      <c r="Y356" s="390" t="s">
        <v>98</v>
      </c>
      <c r="Z356" s="388">
        <v>3.4395125739999997</v>
      </c>
      <c r="AB356" s="226"/>
    </row>
    <row r="357" spans="1:28" ht="13.5" thickBot="1">
      <c r="A357" s="384" t="s">
        <v>246</v>
      </c>
      <c r="B357" s="396">
        <v>4.0867669300000005</v>
      </c>
      <c r="C357" s="396">
        <v>4.1657342800000006</v>
      </c>
      <c r="D357" s="396">
        <v>4.2133749200000006</v>
      </c>
      <c r="E357" s="396">
        <v>4.2365825599999996</v>
      </c>
      <c r="F357" s="396">
        <v>4.2494658000000003</v>
      </c>
      <c r="G357" s="396">
        <v>4.3205891500000009</v>
      </c>
      <c r="H357" s="396">
        <v>4.2705380699999997</v>
      </c>
      <c r="I357" s="396">
        <v>4.2098986500000004</v>
      </c>
      <c r="J357" s="396">
        <v>4.2598596300000002</v>
      </c>
      <c r="K357" s="396">
        <v>4.2212289899999993</v>
      </c>
      <c r="L357" s="396">
        <v>4.1056142600000003</v>
      </c>
      <c r="M357" s="397">
        <v>4.1252560600000008</v>
      </c>
      <c r="N357" s="370"/>
      <c r="O357" s="384" t="s">
        <v>246</v>
      </c>
      <c r="P357" s="396">
        <v>4.1691178000000004</v>
      </c>
      <c r="Q357" s="396">
        <v>4.2638081300000001</v>
      </c>
      <c r="R357" s="396">
        <v>4.2444080099999999</v>
      </c>
      <c r="S357" s="396">
        <v>4.1527227800000004</v>
      </c>
      <c r="T357" s="370"/>
      <c r="U357" s="384" t="s">
        <v>246</v>
      </c>
      <c r="V357" s="396">
        <v>4.2182185900000002</v>
      </c>
      <c r="W357" s="397">
        <v>4.1969454500000003</v>
      </c>
      <c r="X357" s="370"/>
      <c r="Y357" s="384" t="s">
        <v>246</v>
      </c>
      <c r="Z357" s="396">
        <v>4.2078963099999998</v>
      </c>
      <c r="AB357" s="226"/>
    </row>
    <row r="358" spans="1:28" ht="13.5">
      <c r="A358" s="370"/>
      <c r="B358" s="370"/>
      <c r="C358" s="370"/>
      <c r="D358" s="370"/>
      <c r="E358" s="370"/>
      <c r="F358" s="370"/>
      <c r="G358" s="370"/>
      <c r="H358" s="370"/>
      <c r="I358" s="370"/>
      <c r="J358" s="370"/>
      <c r="K358" s="370"/>
      <c r="L358" s="370"/>
      <c r="M358" s="370"/>
      <c r="N358" s="370"/>
      <c r="O358" s="407"/>
      <c r="P358" s="402"/>
      <c r="Q358" s="403"/>
      <c r="R358" s="403"/>
      <c r="S358" s="403"/>
      <c r="T358" s="403"/>
      <c r="U358" s="403"/>
      <c r="V358" s="403"/>
      <c r="W358" s="403"/>
      <c r="X358" s="403"/>
      <c r="Y358" s="403"/>
      <c r="Z358" s="399"/>
      <c r="AB358" s="226"/>
    </row>
    <row r="359" spans="1:28" ht="16.5" thickBot="1">
      <c r="A359" s="371">
        <v>2007</v>
      </c>
      <c r="B359" s="370"/>
      <c r="C359" s="370"/>
      <c r="D359" s="370"/>
      <c r="E359" s="370"/>
      <c r="F359" s="370"/>
      <c r="G359" s="370"/>
      <c r="H359" s="370"/>
      <c r="I359" s="370"/>
      <c r="J359" s="370"/>
      <c r="K359" s="370"/>
      <c r="L359" s="370"/>
      <c r="M359" s="369" t="s">
        <v>122</v>
      </c>
      <c r="N359" s="370"/>
      <c r="O359" s="371">
        <v>2007</v>
      </c>
      <c r="P359" s="372" t="s">
        <v>220</v>
      </c>
      <c r="Q359" s="372"/>
      <c r="R359" s="372"/>
      <c r="S359" s="372"/>
      <c r="T359" s="370"/>
      <c r="U359" s="371">
        <v>2007</v>
      </c>
      <c r="V359" s="372" t="s">
        <v>221</v>
      </c>
      <c r="W359" s="372"/>
      <c r="X359" s="370"/>
      <c r="Y359" s="371">
        <v>2007</v>
      </c>
      <c r="Z359" s="370"/>
      <c r="AB359" s="226"/>
    </row>
    <row r="360" spans="1:28" ht="13.5" thickBot="1">
      <c r="A360" s="376"/>
      <c r="B360" s="404" t="s">
        <v>223</v>
      </c>
      <c r="C360" s="404" t="s">
        <v>224</v>
      </c>
      <c r="D360" s="404" t="s">
        <v>225</v>
      </c>
      <c r="E360" s="404" t="s">
        <v>226</v>
      </c>
      <c r="F360" s="404" t="s">
        <v>227</v>
      </c>
      <c r="G360" s="404" t="s">
        <v>228</v>
      </c>
      <c r="H360" s="404" t="s">
        <v>229</v>
      </c>
      <c r="I360" s="404" t="s">
        <v>230</v>
      </c>
      <c r="J360" s="404" t="s">
        <v>231</v>
      </c>
      <c r="K360" s="404" t="s">
        <v>232</v>
      </c>
      <c r="L360" s="404" t="s">
        <v>233</v>
      </c>
      <c r="M360" s="405" t="s">
        <v>234</v>
      </c>
      <c r="N360" s="370"/>
      <c r="O360" s="408"/>
      <c r="P360" s="404" t="s">
        <v>235</v>
      </c>
      <c r="Q360" s="404" t="s">
        <v>236</v>
      </c>
      <c r="R360" s="404" t="s">
        <v>237</v>
      </c>
      <c r="S360" s="405" t="s">
        <v>238</v>
      </c>
      <c r="T360" s="370"/>
      <c r="U360" s="408"/>
      <c r="V360" s="404" t="s">
        <v>239</v>
      </c>
      <c r="W360" s="405" t="s">
        <v>240</v>
      </c>
      <c r="X360" s="370"/>
      <c r="Y360" s="376"/>
      <c r="Z360" s="378" t="s">
        <v>241</v>
      </c>
      <c r="AB360" s="226"/>
    </row>
    <row r="361" spans="1:28" ht="13.5" thickBot="1">
      <c r="A361" s="409" t="s">
        <v>242</v>
      </c>
      <c r="B361" s="410">
        <f t="shared" ref="B361:M361" si="164">B207*0.521</f>
        <v>4.239554752941177</v>
      </c>
      <c r="C361" s="410">
        <f t="shared" si="164"/>
        <v>4.3182063431372546</v>
      </c>
      <c r="D361" s="410">
        <f t="shared" si="164"/>
        <v>4.2855059313725485</v>
      </c>
      <c r="E361" s="410">
        <f t="shared" si="164"/>
        <v>4.2212676529411768</v>
      </c>
      <c r="F361" s="410">
        <f t="shared" si="164"/>
        <v>4.0758238627450982</v>
      </c>
      <c r="G361" s="410">
        <f t="shared" si="164"/>
        <v>4.0245870882352941</v>
      </c>
      <c r="H361" s="410">
        <f t="shared" si="164"/>
        <v>4.0007998627450982</v>
      </c>
      <c r="I361" s="410">
        <f t="shared" si="164"/>
        <v>4.1291037745098036</v>
      </c>
      <c r="J361" s="410">
        <f t="shared" si="164"/>
        <v>4.2058695490196083</v>
      </c>
      <c r="K361" s="410">
        <f t="shared" si="164"/>
        <v>4.0356200294117643</v>
      </c>
      <c r="L361" s="410">
        <f t="shared" si="164"/>
        <v>3.9060595882352946</v>
      </c>
      <c r="M361" s="411">
        <f t="shared" si="164"/>
        <v>3.9335311009803924</v>
      </c>
      <c r="N361" s="370"/>
      <c r="O361" s="412" t="s">
        <v>242</v>
      </c>
      <c r="P361" s="410">
        <f>P207*0.521</f>
        <v>4.2812357745098044</v>
      </c>
      <c r="Q361" s="410">
        <f>Q207*0.521</f>
        <v>4.101347754901961</v>
      </c>
      <c r="R361" s="410">
        <f>R207*0.521</f>
        <v>4.1186837745098037</v>
      </c>
      <c r="S361" s="410">
        <f>S207*0.521</f>
        <v>3.9646491029411766</v>
      </c>
      <c r="T361" s="370"/>
      <c r="U361" s="412" t="s">
        <v>242</v>
      </c>
      <c r="V361" s="385">
        <f>V207*B487</f>
        <v>4.0776369705882356</v>
      </c>
      <c r="W361" s="386">
        <f>W207*B487</f>
        <v>3.9317417558823529</v>
      </c>
      <c r="X361" s="370"/>
      <c r="Y361" s="384" t="s">
        <v>242</v>
      </c>
      <c r="Z361" s="385">
        <f>Z207*B487</f>
        <v>4.0021973588235289</v>
      </c>
      <c r="AB361" s="226"/>
    </row>
    <row r="362" spans="1:28" ht="13.5" thickBot="1">
      <c r="A362" s="413" t="s">
        <v>243</v>
      </c>
      <c r="B362" s="414">
        <f t="shared" ref="B362:M362" si="165">B208*0.55</f>
        <v>5.0294372549019615</v>
      </c>
      <c r="C362" s="414">
        <f t="shared" si="165"/>
        <v>5.0321991176470577</v>
      </c>
      <c r="D362" s="414">
        <f t="shared" si="165"/>
        <v>4.9662924019607848</v>
      </c>
      <c r="E362" s="414">
        <f t="shared" si="165"/>
        <v>4.9240065686274512</v>
      </c>
      <c r="F362" s="414">
        <f t="shared" si="165"/>
        <v>4.7653989705882349</v>
      </c>
      <c r="G362" s="414">
        <f t="shared" si="165"/>
        <v>4.6678915196078421</v>
      </c>
      <c r="H362" s="414">
        <f t="shared" si="165"/>
        <v>4.6059205392156866</v>
      </c>
      <c r="I362" s="414">
        <f t="shared" si="165"/>
        <v>4.7843416176470601</v>
      </c>
      <c r="J362" s="414">
        <f t="shared" si="165"/>
        <v>4.803961519607844</v>
      </c>
      <c r="K362" s="414">
        <f t="shared" si="165"/>
        <v>4.67049</v>
      </c>
      <c r="L362" s="414">
        <f t="shared" si="165"/>
        <v>4.5795065196078433</v>
      </c>
      <c r="M362" s="415">
        <f t="shared" si="165"/>
        <v>4.6008826470588238</v>
      </c>
      <c r="N362" s="370"/>
      <c r="O362" s="416" t="s">
        <v>243</v>
      </c>
      <c r="P362" s="414">
        <f>P208*0.55</f>
        <v>5.0086165196078438</v>
      </c>
      <c r="Q362" s="414">
        <f>Q208*0.55</f>
        <v>4.7829817156862742</v>
      </c>
      <c r="R362" s="414">
        <f>R208*0.55</f>
        <v>4.7417408823529419</v>
      </c>
      <c r="S362" s="414">
        <f>S208*0.55</f>
        <v>4.619815049019607</v>
      </c>
      <c r="T362" s="370"/>
      <c r="U362" s="416" t="s">
        <v>243</v>
      </c>
      <c r="V362" s="385">
        <f>V208*B489</f>
        <v>4.8016513794117648</v>
      </c>
      <c r="W362" s="386">
        <f>W208*B489</f>
        <v>4.5870374323529415</v>
      </c>
      <c r="X362" s="370"/>
      <c r="Y362" s="390" t="s">
        <v>243</v>
      </c>
      <c r="Z362" s="385">
        <f>Z208*B489</f>
        <v>4.6933340450980401</v>
      </c>
      <c r="AA362" s="226"/>
      <c r="AB362" s="226"/>
    </row>
    <row r="363" spans="1:28" ht="13.5" thickBot="1">
      <c r="A363" s="387" t="s">
        <v>244</v>
      </c>
      <c r="B363" s="388">
        <f t="shared" ref="B363:M363" si="166">B209*0.52</f>
        <v>4.7609405490196073</v>
      </c>
      <c r="C363" s="388">
        <f t="shared" si="166"/>
        <v>4.7835605490196089</v>
      </c>
      <c r="D363" s="388">
        <f t="shared" si="166"/>
        <v>4.637351843137254</v>
      </c>
      <c r="E363" s="388">
        <f t="shared" si="166"/>
        <v>4.6410387450980384</v>
      </c>
      <c r="F363" s="388">
        <f t="shared" si="166"/>
        <v>4.449082274509804</v>
      </c>
      <c r="G363" s="388">
        <f t="shared" si="166"/>
        <v>4.429929960784313</v>
      </c>
      <c r="H363" s="388">
        <f t="shared" si="166"/>
        <v>4.4411553333333327</v>
      </c>
      <c r="I363" s="388">
        <f t="shared" si="166"/>
        <v>4.5292983921568624</v>
      </c>
      <c r="J363" s="388">
        <f t="shared" si="166"/>
        <v>4.586243490196078</v>
      </c>
      <c r="K363" s="388">
        <f t="shared" si="166"/>
        <v>4.4115632549019601</v>
      </c>
      <c r="L363" s="388">
        <f t="shared" si="166"/>
        <v>4.2340673725490205</v>
      </c>
      <c r="M363" s="389">
        <f t="shared" si="166"/>
        <v>4.2818431372549011</v>
      </c>
      <c r="N363" s="370"/>
      <c r="O363" s="387" t="s">
        <v>244</v>
      </c>
      <c r="P363" s="388">
        <f>P209*0.52</f>
        <v>4.7183229803921565</v>
      </c>
      <c r="Q363" s="388">
        <f>Q209*0.52</f>
        <v>4.5003772156862754</v>
      </c>
      <c r="R363" s="388">
        <f>R209*0.52</f>
        <v>4.5237614117647054</v>
      </c>
      <c r="S363" s="388">
        <f>S209*0.52</f>
        <v>4.3170772156862736</v>
      </c>
      <c r="T363" s="370"/>
      <c r="U363" s="387" t="s">
        <v>244</v>
      </c>
      <c r="V363" s="385">
        <f>V209*B490</f>
        <v>4.7351092892156865</v>
      </c>
      <c r="W363" s="386">
        <f>W209*B490</f>
        <v>4.5663361960784314</v>
      </c>
      <c r="X363" s="370"/>
      <c r="Y363" s="390" t="s">
        <v>244</v>
      </c>
      <c r="Z363" s="385">
        <f>Z209*B490</f>
        <v>4.6500379950980397</v>
      </c>
      <c r="AB363" s="226"/>
    </row>
    <row r="364" spans="1:28" ht="13.5" thickBot="1">
      <c r="A364" s="387" t="s">
        <v>245</v>
      </c>
      <c r="B364" s="388">
        <f t="shared" ref="B364:M364" si="167">B210*0.54</f>
        <v>0</v>
      </c>
      <c r="C364" s="388">
        <f t="shared" si="167"/>
        <v>0</v>
      </c>
      <c r="D364" s="388">
        <f t="shared" si="167"/>
        <v>4.1955363529411764</v>
      </c>
      <c r="E364" s="388">
        <f t="shared" si="167"/>
        <v>4.7118176470588233</v>
      </c>
      <c r="F364" s="388">
        <f t="shared" si="167"/>
        <v>4.0948867058823533</v>
      </c>
      <c r="G364" s="388">
        <f t="shared" si="167"/>
        <v>3.5837364705882355</v>
      </c>
      <c r="H364" s="388">
        <f t="shared" si="167"/>
        <v>0</v>
      </c>
      <c r="I364" s="388">
        <f t="shared" si="167"/>
        <v>3.8726470588235298</v>
      </c>
      <c r="J364" s="388">
        <f t="shared" si="167"/>
        <v>4.2677047058823536</v>
      </c>
      <c r="K364" s="388">
        <f t="shared" si="167"/>
        <v>4.0208823529411761</v>
      </c>
      <c r="L364" s="388">
        <f t="shared" si="167"/>
        <v>4.4109047647058821</v>
      </c>
      <c r="M364" s="389">
        <f t="shared" si="167"/>
        <v>3.4358823529411771</v>
      </c>
      <c r="N364" s="370"/>
      <c r="O364" s="387" t="s">
        <v>245</v>
      </c>
      <c r="P364" s="388">
        <f>P210*0.54</f>
        <v>4.1955363529411764</v>
      </c>
      <c r="Q364" s="388">
        <f>Q210*0.54</f>
        <v>3.9887174117647057</v>
      </c>
      <c r="R364" s="388">
        <f>R210*0.54</f>
        <v>3.9991780588235297</v>
      </c>
      <c r="S364" s="388">
        <f>S210*0.54</f>
        <v>3.8984839411764707</v>
      </c>
      <c r="T364" s="370"/>
      <c r="U364" s="387" t="s">
        <v>245</v>
      </c>
      <c r="V364" s="385">
        <f>V210*B491</f>
        <v>4.0061165294117655</v>
      </c>
      <c r="W364" s="386">
        <f>W210*B491</f>
        <v>3.9322889999999999</v>
      </c>
      <c r="X364" s="370"/>
      <c r="Y364" s="390" t="s">
        <v>245</v>
      </c>
      <c r="Z364" s="385">
        <f>Z210*B491</f>
        <v>3.9945488823529414</v>
      </c>
      <c r="AB364" s="226"/>
    </row>
    <row r="365" spans="1:28" ht="13.5" thickBot="1">
      <c r="A365" s="387" t="s">
        <v>98</v>
      </c>
      <c r="B365" s="388">
        <f t="shared" ref="B365:M365" si="168">B211*0.478</f>
        <v>3.2855231588235285</v>
      </c>
      <c r="C365" s="388">
        <f t="shared" si="168"/>
        <v>3.4129668627450975</v>
      </c>
      <c r="D365" s="388">
        <f t="shared" si="168"/>
        <v>3.4445692235294114</v>
      </c>
      <c r="E365" s="388">
        <f t="shared" si="168"/>
        <v>3.4135334333333329</v>
      </c>
      <c r="F365" s="388">
        <f t="shared" si="168"/>
        <v>3.3232650078431369</v>
      </c>
      <c r="G365" s="388">
        <f t="shared" si="168"/>
        <v>3.3069000686274506</v>
      </c>
      <c r="H365" s="388">
        <f t="shared" si="168"/>
        <v>3.3027747411764703</v>
      </c>
      <c r="I365" s="388">
        <f t="shared" si="168"/>
        <v>3.3844560372549015</v>
      </c>
      <c r="J365" s="388">
        <f t="shared" si="168"/>
        <v>3.5024887647058822</v>
      </c>
      <c r="K365" s="388">
        <f t="shared" si="168"/>
        <v>3.3617454137254903</v>
      </c>
      <c r="L365" s="388">
        <f t="shared" si="168"/>
        <v>3.1397500294117644</v>
      </c>
      <c r="M365" s="389">
        <f t="shared" si="168"/>
        <v>3.0675457862745095</v>
      </c>
      <c r="N365" s="370"/>
      <c r="O365" s="387" t="s">
        <v>98</v>
      </c>
      <c r="P365" s="388">
        <f>P211*0.478</f>
        <v>3.3803939745098037</v>
      </c>
      <c r="Q365" s="388">
        <f>Q211*0.478</f>
        <v>3.3426240078431371</v>
      </c>
      <c r="R365" s="388">
        <f>R211*0.478</f>
        <v>3.4001114745098038</v>
      </c>
      <c r="S365" s="388">
        <f>S211*0.478</f>
        <v>3.2156503372549019</v>
      </c>
      <c r="T365" s="370"/>
      <c r="U365" s="387" t="s">
        <v>98</v>
      </c>
      <c r="V365" s="385">
        <f>V211*B492</f>
        <v>3.2686245</v>
      </c>
      <c r="W365" s="386">
        <f>W211*B492</f>
        <v>3.2152270000000001</v>
      </c>
      <c r="X365" s="370"/>
      <c r="Y365" s="390" t="s">
        <v>98</v>
      </c>
      <c r="Z365" s="385">
        <f>Z211*B492</f>
        <v>3.2399964558823533</v>
      </c>
      <c r="AB365" s="226"/>
    </row>
    <row r="366" spans="1:28" ht="13.5" thickBot="1">
      <c r="A366" s="395" t="s">
        <v>246</v>
      </c>
      <c r="B366" s="396">
        <f t="shared" ref="B366:M366" si="169">B212*0.53</f>
        <v>4.0926532450980391</v>
      </c>
      <c r="C366" s="396">
        <f t="shared" si="169"/>
        <v>4.1347627843137253</v>
      </c>
      <c r="D366" s="396">
        <f t="shared" si="169"/>
        <v>4.119478</v>
      </c>
      <c r="E366" s="396">
        <f t="shared" si="169"/>
        <v>4.0572575588235296</v>
      </c>
      <c r="F366" s="396">
        <f t="shared" si="169"/>
        <v>3.9884884999999999</v>
      </c>
      <c r="G366" s="396">
        <f t="shared" si="169"/>
        <v>3.9692609313725491</v>
      </c>
      <c r="H366" s="396">
        <f t="shared" si="169"/>
        <v>3.9708415784313731</v>
      </c>
      <c r="I366" s="396">
        <f t="shared" si="169"/>
        <v>4.0573230294117648</v>
      </c>
      <c r="J366" s="396">
        <f t="shared" si="169"/>
        <v>4.1166918627450979</v>
      </c>
      <c r="K366" s="396">
        <f t="shared" si="169"/>
        <v>4.0068810588235291</v>
      </c>
      <c r="L366" s="396">
        <f t="shared" si="169"/>
        <v>3.9505394607843138</v>
      </c>
      <c r="M366" s="397">
        <f t="shared" si="169"/>
        <v>3.9480759999999999</v>
      </c>
      <c r="N366" s="370"/>
      <c r="O366" s="395" t="s">
        <v>246</v>
      </c>
      <c r="P366" s="396">
        <f>P212*0.53</f>
        <v>4.1157098039215692</v>
      </c>
      <c r="Q366" s="396">
        <f>Q212*0.53</f>
        <v>4.0017208333333336</v>
      </c>
      <c r="R366" s="396">
        <f>R212*0.53</f>
        <v>4.0511672352941179</v>
      </c>
      <c r="S366" s="396">
        <f>S212*0.53</f>
        <v>3.9727043725490199</v>
      </c>
      <c r="T366" s="370"/>
      <c r="U366" s="395" t="s">
        <v>246</v>
      </c>
      <c r="V366" s="385">
        <f>V212*B493</f>
        <v>3.9518932470588237</v>
      </c>
      <c r="W366" s="386">
        <f>W212*B493</f>
        <v>3.9043782470588235</v>
      </c>
      <c r="X366" s="370"/>
      <c r="Y366" s="384" t="s">
        <v>246</v>
      </c>
      <c r="Z366" s="385">
        <f>Z212*B493</f>
        <v>3.927599764705882</v>
      </c>
      <c r="AA366" s="226"/>
      <c r="AB366" s="226"/>
    </row>
    <row r="367" spans="1:28">
      <c r="A367" s="370"/>
      <c r="B367" s="370"/>
      <c r="C367" s="370"/>
      <c r="D367" s="370"/>
      <c r="E367" s="370"/>
      <c r="F367" s="370"/>
      <c r="G367" s="370"/>
      <c r="H367" s="370"/>
      <c r="I367" s="370"/>
      <c r="J367" s="370"/>
      <c r="K367" s="370"/>
      <c r="L367" s="370"/>
      <c r="M367" s="370"/>
      <c r="N367" s="370"/>
      <c r="O367" s="370"/>
      <c r="P367" s="370"/>
      <c r="Q367" s="370"/>
      <c r="R367" s="370"/>
      <c r="S367" s="370"/>
      <c r="T367" s="370"/>
      <c r="U367" s="370"/>
      <c r="V367" s="370"/>
      <c r="W367" s="370"/>
      <c r="X367" s="370"/>
      <c r="Y367" s="370"/>
      <c r="Z367" s="370"/>
      <c r="AA367" s="226"/>
      <c r="AB367" s="226"/>
    </row>
    <row r="368" spans="1:28" ht="16.5" thickBot="1">
      <c r="A368" s="371">
        <v>2008</v>
      </c>
      <c r="B368" s="370"/>
      <c r="C368" s="370"/>
      <c r="D368" s="370"/>
      <c r="E368" s="370"/>
      <c r="F368" s="370"/>
      <c r="G368" s="370"/>
      <c r="H368" s="370"/>
      <c r="I368" s="370"/>
      <c r="J368" s="370"/>
      <c r="K368" s="370"/>
      <c r="L368" s="370"/>
      <c r="M368" s="369" t="s">
        <v>122</v>
      </c>
      <c r="N368" s="370"/>
      <c r="O368" s="371">
        <v>2008</v>
      </c>
      <c r="P368" s="372" t="s">
        <v>220</v>
      </c>
      <c r="Q368" s="372"/>
      <c r="R368" s="372"/>
      <c r="S368" s="372"/>
      <c r="T368" s="370"/>
      <c r="U368" s="371">
        <v>2008</v>
      </c>
      <c r="V368" s="372" t="s">
        <v>221</v>
      </c>
      <c r="W368" s="372"/>
      <c r="X368" s="370"/>
      <c r="Y368" s="371">
        <v>2008</v>
      </c>
      <c r="Z368" s="370"/>
      <c r="AA368" s="226"/>
      <c r="AB368" s="226"/>
    </row>
    <row r="369" spans="1:28" ht="13.5" thickBot="1">
      <c r="A369" s="376"/>
      <c r="B369" s="404" t="s">
        <v>223</v>
      </c>
      <c r="C369" s="404" t="s">
        <v>224</v>
      </c>
      <c r="D369" s="404" t="s">
        <v>225</v>
      </c>
      <c r="E369" s="404" t="s">
        <v>226</v>
      </c>
      <c r="F369" s="404" t="s">
        <v>227</v>
      </c>
      <c r="G369" s="404" t="s">
        <v>228</v>
      </c>
      <c r="H369" s="404" t="s">
        <v>229</v>
      </c>
      <c r="I369" s="404" t="s">
        <v>230</v>
      </c>
      <c r="J369" s="404" t="s">
        <v>231</v>
      </c>
      <c r="K369" s="404" t="s">
        <v>232</v>
      </c>
      <c r="L369" s="404" t="s">
        <v>233</v>
      </c>
      <c r="M369" s="405" t="s">
        <v>234</v>
      </c>
      <c r="N369" s="370"/>
      <c r="O369" s="408"/>
      <c r="P369" s="404" t="s">
        <v>235</v>
      </c>
      <c r="Q369" s="404" t="s">
        <v>236</v>
      </c>
      <c r="R369" s="404" t="s">
        <v>237</v>
      </c>
      <c r="S369" s="405" t="s">
        <v>238</v>
      </c>
      <c r="T369" s="370"/>
      <c r="U369" s="408"/>
      <c r="V369" s="404" t="s">
        <v>239</v>
      </c>
      <c r="W369" s="405" t="s">
        <v>240</v>
      </c>
      <c r="X369" s="370"/>
      <c r="Y369" s="376"/>
      <c r="Z369" s="378" t="s">
        <v>241</v>
      </c>
      <c r="AA369" s="226"/>
      <c r="AB369" s="226"/>
    </row>
    <row r="370" spans="1:28" ht="13.5" thickBot="1">
      <c r="A370" s="409" t="s">
        <v>242</v>
      </c>
      <c r="B370" s="410">
        <f t="shared" ref="B370:M370" si="170">B216*0.521</f>
        <v>4.152870568627451</v>
      </c>
      <c r="C370" s="410">
        <f t="shared" si="170"/>
        <v>4.2083928235294117</v>
      </c>
      <c r="D370" s="410">
        <f t="shared" si="170"/>
        <v>4.1999035882352942</v>
      </c>
      <c r="E370" s="410">
        <f t="shared" si="170"/>
        <v>4.2024677254901963</v>
      </c>
      <c r="F370" s="410">
        <f t="shared" si="170"/>
        <v>4.2093888529411769</v>
      </c>
      <c r="G370" s="410">
        <f t="shared" si="170"/>
        <v>4.3122761372549014</v>
      </c>
      <c r="H370" s="410">
        <f t="shared" si="170"/>
        <v>4.1137981225490199</v>
      </c>
      <c r="I370" s="410">
        <f t="shared" si="170"/>
        <v>4.1385946578431367</v>
      </c>
      <c r="J370" s="410">
        <f t="shared" si="170"/>
        <v>4.2312350980392157</v>
      </c>
      <c r="K370" s="410">
        <f t="shared" si="170"/>
        <v>4.2179547058823532</v>
      </c>
      <c r="L370" s="410">
        <f t="shared" si="170"/>
        <v>4.169532352941177</v>
      </c>
      <c r="M370" s="410">
        <f t="shared" si="170"/>
        <v>4.2932136666666665</v>
      </c>
      <c r="N370" s="370"/>
      <c r="O370" s="412" t="s">
        <v>242</v>
      </c>
      <c r="P370" s="410">
        <f>P216*0.521</f>
        <v>4.1864342058823532</v>
      </c>
      <c r="Q370" s="410">
        <f>Q216*0.521</f>
        <v>4.2391931176470585</v>
      </c>
      <c r="R370" s="410">
        <f>R216*0.521</f>
        <v>4.1618195098039221</v>
      </c>
      <c r="S370" s="410">
        <f>S216*0.521</f>
        <v>4.223726568627451</v>
      </c>
      <c r="T370" s="370"/>
      <c r="U370" s="412" t="s">
        <v>242</v>
      </c>
      <c r="V370" s="385">
        <f>V216*B487</f>
        <v>4.1007601470588231</v>
      </c>
      <c r="W370" s="385">
        <f>W216*B487</f>
        <v>4.0820955882352941</v>
      </c>
      <c r="X370" s="370"/>
      <c r="Y370" s="384" t="s">
        <v>242</v>
      </c>
      <c r="Z370" s="385">
        <f>Z216*B487</f>
        <v>4.0916590000000008</v>
      </c>
      <c r="AA370" s="226"/>
      <c r="AB370" s="226"/>
    </row>
    <row r="371" spans="1:28" ht="15" customHeight="1" thickBot="1">
      <c r="A371" s="413" t="s">
        <v>243</v>
      </c>
      <c r="B371" s="414">
        <f t="shared" ref="B371:M371" si="171">B217*0.55</f>
        <v>4.8520967647058821</v>
      </c>
      <c r="C371" s="414">
        <f t="shared" si="171"/>
        <v>4.8123775980392161</v>
      </c>
      <c r="D371" s="414">
        <f t="shared" si="171"/>
        <v>4.7612426960784324</v>
      </c>
      <c r="E371" s="414">
        <f t="shared" si="171"/>
        <v>4.7906908823529415</v>
      </c>
      <c r="F371" s="414">
        <f t="shared" si="171"/>
        <v>4.7790076960784322</v>
      </c>
      <c r="G371" s="414">
        <f t="shared" si="171"/>
        <v>4.8675835784313737</v>
      </c>
      <c r="H371" s="414">
        <f t="shared" si="171"/>
        <v>4.7231325490196081</v>
      </c>
      <c r="I371" s="414">
        <f t="shared" si="171"/>
        <v>4.7839695588235296</v>
      </c>
      <c r="J371" s="414">
        <f t="shared" si="171"/>
        <v>4.8680359803921576</v>
      </c>
      <c r="K371" s="414">
        <f t="shared" si="171"/>
        <v>4.9016199509803924</v>
      </c>
      <c r="L371" s="414">
        <f t="shared" si="171"/>
        <v>4.9018820098039226</v>
      </c>
      <c r="M371" s="414">
        <f t="shared" si="171"/>
        <v>5.0363322058823528</v>
      </c>
      <c r="N371" s="370"/>
      <c r="O371" s="416" t="s">
        <v>243</v>
      </c>
      <c r="P371" s="414">
        <f>P217*0.55</f>
        <v>4.809442647058825</v>
      </c>
      <c r="Q371" s="414">
        <f>Q217*0.55</f>
        <v>4.811890686274511</v>
      </c>
      <c r="R371" s="414">
        <f>R217*0.55</f>
        <v>4.7917596078431375</v>
      </c>
      <c r="S371" s="414">
        <f>S217*0.55</f>
        <v>4.9414874019607851</v>
      </c>
      <c r="T371" s="370"/>
      <c r="U371" s="416" t="s">
        <v>243</v>
      </c>
      <c r="V371" s="385">
        <f>V217*B489</f>
        <v>4.7144876813725496</v>
      </c>
      <c r="W371" s="385">
        <f>W217*B489</f>
        <v>4.7746849980392163</v>
      </c>
      <c r="X371" s="370"/>
      <c r="Y371" s="390" t="s">
        <v>243</v>
      </c>
      <c r="Z371" s="385">
        <f>Z217*B489</f>
        <v>4.7426192539215686</v>
      </c>
      <c r="AA371" s="226"/>
      <c r="AB371" s="226"/>
    </row>
    <row r="372" spans="1:28" ht="13.5" thickBot="1">
      <c r="A372" s="387" t="s">
        <v>244</v>
      </c>
      <c r="B372" s="388">
        <f t="shared" ref="B372:M372" si="172">B218*0.52</f>
        <v>4.5551862352941175</v>
      </c>
      <c r="C372" s="388">
        <f t="shared" si="172"/>
        <v>4.481780588235293</v>
      </c>
      <c r="D372" s="388">
        <f t="shared" si="172"/>
        <v>4.4206158431372549</v>
      </c>
      <c r="E372" s="388">
        <f t="shared" si="172"/>
        <v>4.4943008627450984</v>
      </c>
      <c r="F372" s="388">
        <f t="shared" si="172"/>
        <v>4.5509370196078427</v>
      </c>
      <c r="G372" s="388">
        <f t="shared" si="172"/>
        <v>4.6713476078431375</v>
      </c>
      <c r="H372" s="388">
        <f t="shared" si="172"/>
        <v>4.5304408627450981</v>
      </c>
      <c r="I372" s="388">
        <f t="shared" si="172"/>
        <v>4.600308470588236</v>
      </c>
      <c r="J372" s="388">
        <f t="shared" si="172"/>
        <v>4.6832255294117635</v>
      </c>
      <c r="K372" s="388">
        <f t="shared" si="172"/>
        <v>4.6764058823529409</v>
      </c>
      <c r="L372" s="388">
        <f t="shared" si="172"/>
        <v>4.6680761960784318</v>
      </c>
      <c r="M372" s="388">
        <f t="shared" si="172"/>
        <v>4.6453812549019604</v>
      </c>
      <c r="N372" s="370"/>
      <c r="O372" s="387" t="s">
        <v>244</v>
      </c>
      <c r="P372" s="388">
        <f>P218*0.52</f>
        <v>4.4903376470588237</v>
      </c>
      <c r="Q372" s="388">
        <f>Q218*0.52</f>
        <v>4.5691803529411761</v>
      </c>
      <c r="R372" s="388">
        <f>R218*0.52</f>
        <v>4.6157917254901966</v>
      </c>
      <c r="S372" s="388">
        <f>S218*0.52</f>
        <v>4.6651947843137256</v>
      </c>
      <c r="T372" s="370"/>
      <c r="U372" s="387" t="s">
        <v>244</v>
      </c>
      <c r="V372" s="385">
        <f>V218*B490</f>
        <v>4.664502926470588</v>
      </c>
      <c r="W372" s="385">
        <f>W218*B490</f>
        <v>4.7685887500000002</v>
      </c>
      <c r="X372" s="370"/>
      <c r="Y372" s="390" t="s">
        <v>244</v>
      </c>
      <c r="Z372" s="385">
        <f>Z218*B490</f>
        <v>4.7167608872549014</v>
      </c>
      <c r="AA372" s="226"/>
    </row>
    <row r="373" spans="1:28" ht="13.5" thickBot="1">
      <c r="A373" s="387" t="s">
        <v>245</v>
      </c>
      <c r="B373" s="388">
        <f t="shared" ref="B373:M373" si="173">B219*0.54</f>
        <v>3.9906825882352943</v>
      </c>
      <c r="C373" s="388">
        <f t="shared" si="173"/>
        <v>4.2217681764705883</v>
      </c>
      <c r="D373" s="388">
        <f t="shared" si="173"/>
        <v>4.5317647058823534</v>
      </c>
      <c r="E373" s="388">
        <f t="shared" si="173"/>
        <v>3.3792289411764709</v>
      </c>
      <c r="F373" s="388">
        <f t="shared" si="173"/>
        <v>4.545272117647059</v>
      </c>
      <c r="G373" s="388">
        <f t="shared" si="173"/>
        <v>5.0246470588235299</v>
      </c>
      <c r="H373" s="388">
        <f t="shared" si="173"/>
        <v>4.3036522941176472</v>
      </c>
      <c r="I373" s="388">
        <f t="shared" si="173"/>
        <v>4.2485294117647063</v>
      </c>
      <c r="J373" s="388">
        <f t="shared" si="173"/>
        <v>3.994547294117647</v>
      </c>
      <c r="K373" s="388">
        <f t="shared" si="173"/>
        <v>0</v>
      </c>
      <c r="L373" s="388">
        <f t="shared" si="173"/>
        <v>4.1199114705882351</v>
      </c>
      <c r="M373" s="388">
        <f t="shared" si="173"/>
        <v>4.0796470588235296</v>
      </c>
      <c r="N373" s="370"/>
      <c r="O373" s="387" t="s">
        <v>245</v>
      </c>
      <c r="P373" s="388">
        <f>P219*0.54</f>
        <v>4.0633305882352948</v>
      </c>
      <c r="Q373" s="388">
        <f>Q219*0.54</f>
        <v>3.6811498235294122</v>
      </c>
      <c r="R373" s="388">
        <f>R219*0.54</f>
        <v>4.1871547058823531</v>
      </c>
      <c r="S373" s="388">
        <f>S219*0.54</f>
        <v>4.1151001764705883</v>
      </c>
      <c r="T373" s="370"/>
      <c r="U373" s="387" t="s">
        <v>245</v>
      </c>
      <c r="V373" s="385">
        <f>V219*B491</f>
        <v>3.9633940588235297</v>
      </c>
      <c r="W373" s="385">
        <f>W219*B491</f>
        <v>4.1644905882352941</v>
      </c>
      <c r="X373" s="370"/>
      <c r="Y373" s="390" t="s">
        <v>245</v>
      </c>
      <c r="Z373" s="385">
        <f>Z219*B491</f>
        <v>4.0231032352941174</v>
      </c>
    </row>
    <row r="374" spans="1:28" ht="13.5" thickBot="1">
      <c r="A374" s="387" t="s">
        <v>98</v>
      </c>
      <c r="B374" s="388">
        <f t="shared" ref="B374:M374" si="174">B220*0.478</f>
        <v>3.2654776196078434</v>
      </c>
      <c r="C374" s="388">
        <f t="shared" si="174"/>
        <v>3.352321784313725</v>
      </c>
      <c r="D374" s="388">
        <f t="shared" si="174"/>
        <v>3.4245860117647058</v>
      </c>
      <c r="E374" s="388">
        <f t="shared" si="174"/>
        <v>3.4448972627450978</v>
      </c>
      <c r="F374" s="388">
        <f t="shared" si="174"/>
        <v>3.4676106980392154</v>
      </c>
      <c r="G374" s="388">
        <f t="shared" si="174"/>
        <v>3.5857587078431368</v>
      </c>
      <c r="H374" s="388">
        <f t="shared" si="174"/>
        <v>3.3936355117647063</v>
      </c>
      <c r="I374" s="388">
        <f t="shared" si="174"/>
        <v>3.3838908725490193</v>
      </c>
      <c r="J374" s="388">
        <f t="shared" si="174"/>
        <v>3.4532374254901956</v>
      </c>
      <c r="K374" s="388">
        <f t="shared" si="174"/>
        <v>3.4278776509803919</v>
      </c>
      <c r="L374" s="388">
        <f t="shared" si="174"/>
        <v>3.2937100803921564</v>
      </c>
      <c r="M374" s="388">
        <f t="shared" si="174"/>
        <v>3.3733467549019602</v>
      </c>
      <c r="N374" s="370"/>
      <c r="O374" s="387" t="s">
        <v>98</v>
      </c>
      <c r="P374" s="388">
        <f>P220*0.478</f>
        <v>3.3422744117647056</v>
      </c>
      <c r="Q374" s="388">
        <f>Q220*0.478</f>
        <v>3.4955146509803918</v>
      </c>
      <c r="R374" s="388">
        <f>R220*0.478</f>
        <v>3.4111790490196081</v>
      </c>
      <c r="S374" s="388">
        <f>S220*0.478</f>
        <v>3.3692753196078429</v>
      </c>
      <c r="T374" s="370"/>
      <c r="U374" s="387" t="s">
        <v>98</v>
      </c>
      <c r="V374" s="385">
        <f>V220*B492</f>
        <v>3.3304695000000004</v>
      </c>
      <c r="W374" s="385">
        <f>W220*B492</f>
        <v>3.2969161029411764</v>
      </c>
      <c r="X374" s="370"/>
      <c r="Y374" s="390" t="s">
        <v>98</v>
      </c>
      <c r="Z374" s="385">
        <f>Z220*B492</f>
        <v>3.3132284852941178</v>
      </c>
    </row>
    <row r="375" spans="1:28" ht="13.5" thickBot="1">
      <c r="A375" s="395" t="s">
        <v>246</v>
      </c>
      <c r="B375" s="396">
        <f t="shared" ref="B375:M375" si="175">B221*0.53</f>
        <v>4.067751039215687</v>
      </c>
      <c r="C375" s="396">
        <f t="shared" si="175"/>
        <v>4.1146492843137255</v>
      </c>
      <c r="D375" s="396">
        <f t="shared" si="175"/>
        <v>4.1506877254901964</v>
      </c>
      <c r="E375" s="396">
        <f t="shared" si="175"/>
        <v>4.1380861960784312</v>
      </c>
      <c r="F375" s="396">
        <f t="shared" si="175"/>
        <v>4.1518474901960785</v>
      </c>
      <c r="G375" s="396">
        <f t="shared" si="175"/>
        <v>4.2015485000000004</v>
      </c>
      <c r="H375" s="396">
        <f t="shared" si="175"/>
        <v>4.0835341274509807</v>
      </c>
      <c r="I375" s="396">
        <f t="shared" si="175"/>
        <v>4.066513333333333</v>
      </c>
      <c r="J375" s="396">
        <f t="shared" si="175"/>
        <v>4.1418060686274512</v>
      </c>
      <c r="K375" s="396">
        <f t="shared" si="175"/>
        <v>4.1334518137254896</v>
      </c>
      <c r="L375" s="396">
        <f t="shared" si="175"/>
        <v>4.1090645392156864</v>
      </c>
      <c r="M375" s="396">
        <f t="shared" si="175"/>
        <v>4.1966314509803926</v>
      </c>
      <c r="N375" s="370"/>
      <c r="O375" s="395" t="s">
        <v>246</v>
      </c>
      <c r="P375" s="396">
        <f>P221*0.53</f>
        <v>4.1107631372549021</v>
      </c>
      <c r="Q375" s="396">
        <f>Q221*0.53</f>
        <v>4.1616187156862745</v>
      </c>
      <c r="R375" s="396">
        <f>R221*0.53</f>
        <v>4.0993629411764703</v>
      </c>
      <c r="S375" s="396">
        <f>S221*0.53</f>
        <v>4.1431892647058826</v>
      </c>
      <c r="T375" s="370"/>
      <c r="U375" s="395" t="s">
        <v>246</v>
      </c>
      <c r="V375" s="385">
        <f>V221*B493</f>
        <v>4.028483329411765</v>
      </c>
      <c r="W375" s="385">
        <f>W221*B493</f>
        <v>4.0142376823529418</v>
      </c>
      <c r="X375" s="370"/>
      <c r="Y375" s="384" t="s">
        <v>246</v>
      </c>
      <c r="Z375" s="385">
        <f>Z221*B493</f>
        <v>4.0214212117647063</v>
      </c>
      <c r="AA375" s="226"/>
    </row>
    <row r="376" spans="1:28">
      <c r="A376" s="402"/>
      <c r="B376" s="417"/>
      <c r="C376" s="417"/>
      <c r="D376" s="417"/>
      <c r="E376" s="417"/>
      <c r="F376" s="417"/>
      <c r="G376" s="417"/>
      <c r="H376" s="417"/>
      <c r="I376" s="417"/>
      <c r="J376" s="417"/>
      <c r="K376" s="417"/>
      <c r="L376" s="417"/>
      <c r="M376" s="417"/>
      <c r="N376" s="370"/>
      <c r="O376" s="370"/>
      <c r="P376" s="370"/>
      <c r="Q376" s="370"/>
      <c r="R376" s="370"/>
      <c r="S376" s="370"/>
      <c r="T376" s="370"/>
      <c r="U376" s="370"/>
      <c r="V376" s="370"/>
      <c r="W376" s="370"/>
      <c r="X376" s="370"/>
      <c r="Y376" s="370"/>
      <c r="Z376" s="417"/>
      <c r="AA376" s="226"/>
    </row>
    <row r="377" spans="1:28" ht="16.5" thickBot="1">
      <c r="A377" s="371">
        <v>2009</v>
      </c>
      <c r="B377" s="370"/>
      <c r="C377" s="370" t="s">
        <v>253</v>
      </c>
      <c r="D377" s="370"/>
      <c r="E377" s="370"/>
      <c r="F377" s="370"/>
      <c r="G377" s="370"/>
      <c r="H377" s="370"/>
      <c r="I377" s="370"/>
      <c r="J377" s="370"/>
      <c r="K377" s="370"/>
      <c r="L377" s="370"/>
      <c r="M377" s="369" t="s">
        <v>122</v>
      </c>
      <c r="N377" s="370"/>
      <c r="O377" s="371">
        <v>2009</v>
      </c>
      <c r="P377" s="372" t="s">
        <v>220</v>
      </c>
      <c r="Q377" s="372"/>
      <c r="R377" s="372"/>
      <c r="S377" s="372"/>
      <c r="T377" s="370"/>
      <c r="U377" s="371">
        <v>2009</v>
      </c>
      <c r="V377" s="372" t="s">
        <v>221</v>
      </c>
      <c r="W377" s="372"/>
      <c r="X377" s="370"/>
      <c r="Y377" s="371">
        <v>2009</v>
      </c>
      <c r="Z377" s="370"/>
      <c r="AA377" s="226"/>
    </row>
    <row r="378" spans="1:28" ht="13.5" thickBot="1">
      <c r="A378" s="376"/>
      <c r="B378" s="404" t="s">
        <v>223</v>
      </c>
      <c r="C378" s="404" t="s">
        <v>224</v>
      </c>
      <c r="D378" s="404" t="s">
        <v>225</v>
      </c>
      <c r="E378" s="404" t="s">
        <v>226</v>
      </c>
      <c r="F378" s="404" t="s">
        <v>227</v>
      </c>
      <c r="G378" s="404" t="s">
        <v>228</v>
      </c>
      <c r="H378" s="404" t="s">
        <v>229</v>
      </c>
      <c r="I378" s="404" t="s">
        <v>230</v>
      </c>
      <c r="J378" s="404" t="s">
        <v>231</v>
      </c>
      <c r="K378" s="404" t="s">
        <v>232</v>
      </c>
      <c r="L378" s="404" t="s">
        <v>233</v>
      </c>
      <c r="M378" s="405" t="s">
        <v>234</v>
      </c>
      <c r="N378" s="370"/>
      <c r="O378" s="408"/>
      <c r="P378" s="404" t="s">
        <v>235</v>
      </c>
      <c r="Q378" s="404" t="s">
        <v>236</v>
      </c>
      <c r="R378" s="404" t="s">
        <v>237</v>
      </c>
      <c r="S378" s="405" t="s">
        <v>238</v>
      </c>
      <c r="T378" s="370"/>
      <c r="U378" s="408"/>
      <c r="V378" s="404" t="s">
        <v>239</v>
      </c>
      <c r="W378" s="405" t="s">
        <v>240</v>
      </c>
      <c r="X378" s="370"/>
      <c r="Y378" s="376"/>
      <c r="Z378" s="378" t="s">
        <v>241</v>
      </c>
      <c r="AA378" s="226"/>
    </row>
    <row r="379" spans="1:28" ht="13.5" thickBot="1">
      <c r="A379" s="409" t="s">
        <v>242</v>
      </c>
      <c r="B379" s="410">
        <f t="shared" ref="B379:M379" si="176">B225*0.521</f>
        <v>4.5135353725490202</v>
      </c>
      <c r="C379" s="410">
        <f t="shared" si="176"/>
        <v>4.7563060490196083</v>
      </c>
      <c r="D379" s="410">
        <f t="shared" si="176"/>
        <v>4.9364254539215686</v>
      </c>
      <c r="E379" s="410">
        <f t="shared" si="176"/>
        <v>4.8365119558823535</v>
      </c>
      <c r="F379" s="410">
        <f t="shared" si="176"/>
        <v>4.911448100980393</v>
      </c>
      <c r="G379" s="410">
        <f t="shared" si="176"/>
        <v>5.055837632352941</v>
      </c>
      <c r="H379" s="410">
        <f t="shared" si="176"/>
        <v>4.929867494117647</v>
      </c>
      <c r="I379" s="410">
        <f t="shared" si="176"/>
        <v>4.830303372549019</v>
      </c>
      <c r="J379" s="410">
        <f t="shared" si="176"/>
        <v>4.7876171274509804</v>
      </c>
      <c r="K379" s="410">
        <f t="shared" si="176"/>
        <v>4.5930246490196085</v>
      </c>
      <c r="L379" s="410">
        <f t="shared" si="176"/>
        <v>4.6452084176470585</v>
      </c>
      <c r="M379" s="410">
        <f t="shared" si="176"/>
        <v>4.7332339215686279</v>
      </c>
      <c r="N379" s="370"/>
      <c r="O379" s="412" t="s">
        <v>242</v>
      </c>
      <c r="P379" s="410">
        <f>P225*0.521</f>
        <v>4.7483940000000002</v>
      </c>
      <c r="Q379" s="410">
        <f>Q225*0.521</f>
        <v>4.9282564803921574</v>
      </c>
      <c r="R379" s="410">
        <f>R225*0.521</f>
        <v>4.8512199901960784</v>
      </c>
      <c r="S379" s="410">
        <f>S225*0.521</f>
        <v>4.6581026568627451</v>
      </c>
      <c r="T379" s="370"/>
      <c r="U379" s="412" t="s">
        <v>242</v>
      </c>
      <c r="V379" s="385">
        <f>V225*B487</f>
        <v>4.7136237352941182</v>
      </c>
      <c r="W379" s="385">
        <f>W225*B487</f>
        <v>4.630192411764706</v>
      </c>
      <c r="X379" s="370"/>
      <c r="Y379" s="384" t="s">
        <v>242</v>
      </c>
      <c r="Z379" s="385">
        <f>Z225*B487</f>
        <v>4.672059676470588</v>
      </c>
      <c r="AA379" s="226"/>
    </row>
    <row r="380" spans="1:28" ht="13.5" thickBot="1">
      <c r="A380" s="413" t="s">
        <v>243</v>
      </c>
      <c r="B380" s="414">
        <f t="shared" ref="B380:M380" si="177">B226*0.55</f>
        <v>5.2326158823529418</v>
      </c>
      <c r="C380" s="414">
        <f t="shared" si="177"/>
        <v>5.4548563235294116</v>
      </c>
      <c r="D380" s="414">
        <f t="shared" si="177"/>
        <v>5.6384781372549018</v>
      </c>
      <c r="E380" s="414">
        <f t="shared" si="177"/>
        <v>5.5708820588235302</v>
      </c>
      <c r="F380" s="414">
        <f t="shared" si="177"/>
        <v>5.6677645588235297</v>
      </c>
      <c r="G380" s="414">
        <f t="shared" si="177"/>
        <v>5.8274640686274521</v>
      </c>
      <c r="H380" s="414">
        <f t="shared" si="177"/>
        <v>5.7441541666666671</v>
      </c>
      <c r="I380" s="414">
        <f t="shared" si="177"/>
        <v>5.7371174019607851</v>
      </c>
      <c r="J380" s="414">
        <f t="shared" si="177"/>
        <v>5.6741569607843152</v>
      </c>
      <c r="K380" s="414">
        <f t="shared" si="177"/>
        <v>5.5205441176470602</v>
      </c>
      <c r="L380" s="414">
        <f t="shared" si="177"/>
        <v>5.6170502450980395</v>
      </c>
      <c r="M380" s="414">
        <f t="shared" si="177"/>
        <v>5.6718642156862744</v>
      </c>
      <c r="N380" s="370"/>
      <c r="O380" s="416" t="s">
        <v>243</v>
      </c>
      <c r="P380" s="414">
        <f>P226*0.55</f>
        <v>5.4569279901960783</v>
      </c>
      <c r="Q380" s="414">
        <f>Q226*0.55</f>
        <v>5.683172107843137</v>
      </c>
      <c r="R380" s="414">
        <f>R226*0.55</f>
        <v>5.7165317647058815</v>
      </c>
      <c r="S380" s="414">
        <f>S226*0.55</f>
        <v>5.6067177941176478</v>
      </c>
      <c r="T380" s="370"/>
      <c r="U380" s="416" t="s">
        <v>243</v>
      </c>
      <c r="V380" s="385">
        <f>V226*B489</f>
        <v>5.459579615686275</v>
      </c>
      <c r="W380" s="385">
        <f>W226*B489</f>
        <v>5.5508449980392163</v>
      </c>
      <c r="X380" s="370"/>
      <c r="Y380" s="390" t="s">
        <v>243</v>
      </c>
      <c r="Z380" s="385">
        <f>Z226*B489</f>
        <v>5.5027154686274509</v>
      </c>
      <c r="AA380" s="226"/>
    </row>
    <row r="381" spans="1:28" ht="13.5" thickBot="1">
      <c r="A381" s="387" t="s">
        <v>244</v>
      </c>
      <c r="B381" s="388">
        <f t="shared" ref="B381:M381" si="178">B227*0.52</f>
        <v>4.964140235294118</v>
      </c>
      <c r="C381" s="388">
        <f t="shared" si="178"/>
        <v>5.1959577647058826</v>
      </c>
      <c r="D381" s="388">
        <f t="shared" si="178"/>
        <v>5.4454726274509806</v>
      </c>
      <c r="E381" s="388">
        <f t="shared" si="178"/>
        <v>5.4134829411764693</v>
      </c>
      <c r="F381" s="388">
        <f t="shared" si="178"/>
        <v>5.4944408235294118</v>
      </c>
      <c r="G381" s="388">
        <f t="shared" si="178"/>
        <v>5.6385695294117655</v>
      </c>
      <c r="H381" s="388">
        <f t="shared" si="178"/>
        <v>5.5495037254901955</v>
      </c>
      <c r="I381" s="388">
        <f t="shared" si="178"/>
        <v>5.5690735686274504</v>
      </c>
      <c r="J381" s="388">
        <f t="shared" si="178"/>
        <v>5.5485289803921578</v>
      </c>
      <c r="K381" s="388">
        <f t="shared" si="178"/>
        <v>5.4422210980392167</v>
      </c>
      <c r="L381" s="388">
        <f t="shared" si="178"/>
        <v>5.4373330980392156</v>
      </c>
      <c r="M381" s="388">
        <f t="shared" si="178"/>
        <v>5.4507475686274516</v>
      </c>
      <c r="N381" s="370"/>
      <c r="O381" s="387" t="s">
        <v>244</v>
      </c>
      <c r="P381" s="388">
        <f>P227*0.52</f>
        <v>5.2660838431372561</v>
      </c>
      <c r="Q381" s="388">
        <f>Q227*0.52</f>
        <v>5.5158811372549019</v>
      </c>
      <c r="R381" s="388">
        <f>R227*0.52</f>
        <v>5.552939294117647</v>
      </c>
      <c r="S381" s="388">
        <f>S227*0.52</f>
        <v>5.4438850980392157</v>
      </c>
      <c r="T381" s="370"/>
      <c r="U381" s="387" t="s">
        <v>244</v>
      </c>
      <c r="V381" s="385">
        <f>V227*B490</f>
        <v>5.5558926519607841</v>
      </c>
      <c r="W381" s="385">
        <f>W227*B490</f>
        <v>5.655425205882354</v>
      </c>
      <c r="X381" s="370"/>
      <c r="Y381" s="390" t="s">
        <v>244</v>
      </c>
      <c r="Z381" s="385">
        <f>Z227*B490</f>
        <v>5.612713848039216</v>
      </c>
      <c r="AA381" s="226"/>
    </row>
    <row r="382" spans="1:28" ht="13.5" thickBot="1">
      <c r="A382" s="387" t="s">
        <v>245</v>
      </c>
      <c r="B382" s="388">
        <f t="shared" ref="B382:M382" si="179">B228*0.54</f>
        <v>3.8101764705882353</v>
      </c>
      <c r="C382" s="388">
        <f t="shared" si="179"/>
        <v>4.5054661764705886</v>
      </c>
      <c r="D382" s="388">
        <f t="shared" si="179"/>
        <v>0</v>
      </c>
      <c r="E382" s="388">
        <f t="shared" si="179"/>
        <v>0</v>
      </c>
      <c r="F382" s="388">
        <f t="shared" si="179"/>
        <v>4.32</v>
      </c>
      <c r="G382" s="388">
        <f t="shared" si="179"/>
        <v>0</v>
      </c>
      <c r="H382" s="388">
        <f t="shared" si="179"/>
        <v>0</v>
      </c>
      <c r="I382" s="388">
        <f t="shared" si="179"/>
        <v>0</v>
      </c>
      <c r="J382" s="388">
        <f t="shared" si="179"/>
        <v>4.0240588235294119</v>
      </c>
      <c r="K382" s="388">
        <f t="shared" si="179"/>
        <v>4.5690633529411766</v>
      </c>
      <c r="L382" s="388">
        <f t="shared" si="179"/>
        <v>4.5091800000000006</v>
      </c>
      <c r="M382" s="388">
        <f t="shared" si="179"/>
        <v>0</v>
      </c>
      <c r="N382" s="370"/>
      <c r="O382" s="387" t="s">
        <v>245</v>
      </c>
      <c r="P382" s="388">
        <f>P228*0.54</f>
        <v>4.4602771764705897</v>
      </c>
      <c r="Q382" s="388">
        <f>Q228*0.54</f>
        <v>4.32</v>
      </c>
      <c r="R382" s="388">
        <f>R228*0.54</f>
        <v>4.0240588235294119</v>
      </c>
      <c r="S382" s="388">
        <f>S228*0.54</f>
        <v>4.5624414705882348</v>
      </c>
      <c r="T382" s="370"/>
      <c r="U382" s="387" t="s">
        <v>245</v>
      </c>
      <c r="V382" s="385">
        <f>V228*B491</f>
        <v>4.4158944705882357</v>
      </c>
      <c r="W382" s="385">
        <f>W228*B491</f>
        <v>4.2385865294117648</v>
      </c>
      <c r="X382" s="370"/>
      <c r="Y382" s="390" t="s">
        <v>245</v>
      </c>
      <c r="Z382" s="385">
        <f>Z228*B491</f>
        <v>4.3893974117647065</v>
      </c>
      <c r="AA382" s="226"/>
    </row>
    <row r="383" spans="1:28" ht="13.5" thickBot="1">
      <c r="A383" s="387" t="s">
        <v>98</v>
      </c>
      <c r="B383" s="388">
        <f t="shared" ref="B383:M383" si="180">B229*0.478</f>
        <v>3.5871725568627446</v>
      </c>
      <c r="C383" s="388">
        <f t="shared" si="180"/>
        <v>3.7541398313725485</v>
      </c>
      <c r="D383" s="388">
        <f t="shared" si="180"/>
        <v>3.977840082352941</v>
      </c>
      <c r="E383" s="388">
        <f t="shared" si="180"/>
        <v>3.9315935823529418</v>
      </c>
      <c r="F383" s="388">
        <f t="shared" si="180"/>
        <v>3.9637512666666663</v>
      </c>
      <c r="G383" s="388">
        <f t="shared" si="180"/>
        <v>4.090658392156862</v>
      </c>
      <c r="H383" s="388">
        <f t="shared" si="180"/>
        <v>3.918549805882352</v>
      </c>
      <c r="I383" s="388">
        <f t="shared" si="180"/>
        <v>3.790322556862745</v>
      </c>
      <c r="J383" s="388">
        <f t="shared" si="180"/>
        <v>3.7137122784313723</v>
      </c>
      <c r="K383" s="388">
        <f t="shared" si="180"/>
        <v>3.5185294137254899</v>
      </c>
      <c r="L383" s="388">
        <f t="shared" si="180"/>
        <v>3.5062523117647055</v>
      </c>
      <c r="M383" s="388">
        <f t="shared" si="180"/>
        <v>3.5216626568627452</v>
      </c>
      <c r="N383" s="370"/>
      <c r="O383" s="387" t="s">
        <v>98</v>
      </c>
      <c r="P383" s="388">
        <f>P229*0.478</f>
        <v>3.7790019235294117</v>
      </c>
      <c r="Q383" s="388">
        <f>Q229*0.478</f>
        <v>3.9903088529411757</v>
      </c>
      <c r="R383" s="388">
        <f>R229*0.478</f>
        <v>3.8072320411764706</v>
      </c>
      <c r="S383" s="388">
        <f>S229*0.478</f>
        <v>3.5153661784313721</v>
      </c>
      <c r="T383" s="370"/>
      <c r="U383" s="387" t="s">
        <v>98</v>
      </c>
      <c r="V383" s="385">
        <f>V229*B492</f>
        <v>3.7893187352941173</v>
      </c>
      <c r="W383" s="385">
        <f>W229*B492</f>
        <v>3.5650013676470591</v>
      </c>
      <c r="X383" s="370"/>
      <c r="Y383" s="390" t="s">
        <v>98</v>
      </c>
      <c r="Z383" s="385">
        <f>Z229*B492</f>
        <v>3.6707204852941175</v>
      </c>
      <c r="AA383" s="226"/>
    </row>
    <row r="384" spans="1:28" ht="13.5" thickBot="1">
      <c r="A384" s="395" t="s">
        <v>246</v>
      </c>
      <c r="B384" s="396">
        <f t="shared" ref="B384:M384" si="181">B230*0.53</f>
        <v>4.3545844411764705</v>
      </c>
      <c r="C384" s="396">
        <f t="shared" si="181"/>
        <v>4.5082719705882353</v>
      </c>
      <c r="D384" s="396">
        <f t="shared" si="181"/>
        <v>4.7163624411764706</v>
      </c>
      <c r="E384" s="396">
        <f t="shared" si="181"/>
        <v>4.7088120196078425</v>
      </c>
      <c r="F384" s="396">
        <f t="shared" si="181"/>
        <v>4.7191813137254908</v>
      </c>
      <c r="G384" s="396">
        <f t="shared" si="181"/>
        <v>4.8328886568627452</v>
      </c>
      <c r="H384" s="396">
        <f t="shared" si="181"/>
        <v>4.7853211568627447</v>
      </c>
      <c r="I384" s="396">
        <f t="shared" si="181"/>
        <v>4.7701049607843142</v>
      </c>
      <c r="J384" s="396">
        <f t="shared" si="181"/>
        <v>4.7611256176470595</v>
      </c>
      <c r="K384" s="396">
        <f t="shared" si="181"/>
        <v>4.6369549313725491</v>
      </c>
      <c r="L384" s="396">
        <f t="shared" si="181"/>
        <v>4.677624637254902</v>
      </c>
      <c r="M384" s="396">
        <f t="shared" si="181"/>
        <v>4.7028552352941189</v>
      </c>
      <c r="N384" s="370"/>
      <c r="O384" s="395" t="s">
        <v>246</v>
      </c>
      <c r="P384" s="396">
        <f>P230*0.53</f>
        <v>4.5413091568627459</v>
      </c>
      <c r="Q384" s="396">
        <f>Q230*0.53</f>
        <v>4.7468156176470586</v>
      </c>
      <c r="R384" s="396">
        <f>R230*0.53</f>
        <v>4.7720441372549018</v>
      </c>
      <c r="S384" s="396">
        <f>S230*0.53</f>
        <v>4.6714007745098041</v>
      </c>
      <c r="T384" s="370"/>
      <c r="U384" s="395" t="s">
        <v>246</v>
      </c>
      <c r="V384" s="385">
        <f>V230*B493</f>
        <v>4.5290443058823531</v>
      </c>
      <c r="W384" s="385">
        <f>W230*B493</f>
        <v>4.5986992470588239</v>
      </c>
      <c r="X384" s="370"/>
      <c r="Y384" s="384" t="s">
        <v>246</v>
      </c>
      <c r="Z384" s="385">
        <f>Z230*B493</f>
        <v>4.5645931647058822</v>
      </c>
      <c r="AA384" s="226"/>
    </row>
    <row r="385" spans="1:28">
      <c r="AA385" s="226"/>
      <c r="AB385" s="226"/>
    </row>
    <row r="386" spans="1:28" ht="16.5" thickBot="1">
      <c r="A386" s="371">
        <v>2010</v>
      </c>
      <c r="B386" s="370"/>
      <c r="C386" s="370" t="s">
        <v>253</v>
      </c>
      <c r="D386" s="370"/>
      <c r="E386" s="370"/>
      <c r="F386" s="370"/>
      <c r="G386" s="370"/>
      <c r="H386" s="370"/>
      <c r="I386" s="370"/>
      <c r="J386" s="370"/>
      <c r="K386" s="370"/>
      <c r="L386" s="370"/>
      <c r="M386" s="369" t="s">
        <v>122</v>
      </c>
      <c r="N386" s="370"/>
      <c r="O386" s="371">
        <v>2010</v>
      </c>
      <c r="P386" s="372" t="s">
        <v>220</v>
      </c>
      <c r="Q386" s="372"/>
      <c r="R386" s="372"/>
      <c r="S386" s="372"/>
      <c r="T386" s="370"/>
      <c r="U386" s="371">
        <v>2010</v>
      </c>
      <c r="V386" s="372" t="s">
        <v>221</v>
      </c>
      <c r="W386" s="372"/>
      <c r="X386" s="370"/>
      <c r="Y386" s="371">
        <v>2010</v>
      </c>
      <c r="Z386" s="370"/>
      <c r="AA386" s="226"/>
      <c r="AB386" s="226"/>
    </row>
    <row r="387" spans="1:28" ht="13.5" thickBot="1">
      <c r="A387" s="376"/>
      <c r="B387" s="404" t="s">
        <v>223</v>
      </c>
      <c r="C387" s="404" t="s">
        <v>224</v>
      </c>
      <c r="D387" s="404" t="s">
        <v>225</v>
      </c>
      <c r="E387" s="404" t="s">
        <v>226</v>
      </c>
      <c r="F387" s="404" t="s">
        <v>227</v>
      </c>
      <c r="G387" s="404" t="s">
        <v>228</v>
      </c>
      <c r="H387" s="404" t="s">
        <v>229</v>
      </c>
      <c r="I387" s="404" t="s">
        <v>230</v>
      </c>
      <c r="J387" s="404" t="s">
        <v>231</v>
      </c>
      <c r="K387" s="404" t="s">
        <v>232</v>
      </c>
      <c r="L387" s="404" t="s">
        <v>233</v>
      </c>
      <c r="M387" s="405" t="s">
        <v>234</v>
      </c>
      <c r="N387" s="370"/>
      <c r="O387" s="408"/>
      <c r="P387" s="404" t="s">
        <v>235</v>
      </c>
      <c r="Q387" s="404" t="s">
        <v>236</v>
      </c>
      <c r="R387" s="404" t="s">
        <v>237</v>
      </c>
      <c r="S387" s="405" t="s">
        <v>238</v>
      </c>
      <c r="T387" s="370"/>
      <c r="U387" s="408"/>
      <c r="V387" s="404" t="s">
        <v>239</v>
      </c>
      <c r="W387" s="405" t="s">
        <v>240</v>
      </c>
      <c r="X387" s="370"/>
      <c r="Y387" s="408"/>
      <c r="Z387" s="405" t="s">
        <v>241</v>
      </c>
      <c r="AA387" s="226"/>
      <c r="AB387" s="226"/>
    </row>
    <row r="388" spans="1:28" ht="13.5" thickBot="1">
      <c r="A388" s="409" t="s">
        <v>242</v>
      </c>
      <c r="B388" s="410">
        <f t="shared" ref="B388:M388" si="182">B234*0.521</f>
        <v>4.9139494117647056</v>
      </c>
      <c r="C388" s="410">
        <f t="shared" si="182"/>
        <v>4.920982911764705</v>
      </c>
      <c r="D388" s="410">
        <f t="shared" si="182"/>
        <v>4.5725641617647055</v>
      </c>
      <c r="E388" s="410">
        <f t="shared" si="182"/>
        <v>4.5739254019607829</v>
      </c>
      <c r="F388" s="410">
        <f t="shared" si="182"/>
        <v>4.3954318235294121</v>
      </c>
      <c r="G388" s="410">
        <f t="shared" si="182"/>
        <v>4.4029761078431369</v>
      </c>
      <c r="H388" s="410">
        <f t="shared" si="182"/>
        <v>4.3209135000000014</v>
      </c>
      <c r="I388" s="410">
        <f t="shared" si="182"/>
        <v>4.4328008039215687</v>
      </c>
      <c r="J388" s="410">
        <f t="shared" si="182"/>
        <v>4.5098985882352949</v>
      </c>
      <c r="K388" s="410">
        <f t="shared" si="182"/>
        <v>4.5821745686274511</v>
      </c>
      <c r="L388" s="410">
        <f t="shared" si="182"/>
        <v>4.8983194117647058</v>
      </c>
      <c r="M388" s="410">
        <f t="shared" si="182"/>
        <v>5.1640789578431363</v>
      </c>
      <c r="N388" s="370"/>
      <c r="O388" s="412" t="s">
        <v>242</v>
      </c>
      <c r="P388" s="410">
        <f>P234*0.521</f>
        <v>4.7783463921568625</v>
      </c>
      <c r="Q388" s="410">
        <f>Q234*0.521</f>
        <v>4.4481447647058818</v>
      </c>
      <c r="R388" s="410">
        <f>R234*0.521</f>
        <v>4.429490921568628</v>
      </c>
      <c r="S388" s="410">
        <f>S234*0.521</f>
        <v>4.8841441254901969</v>
      </c>
      <c r="T388" s="370"/>
      <c r="U388" s="418" t="s">
        <v>242</v>
      </c>
      <c r="V388" s="388">
        <f>V234*0.521</f>
        <v>4.6009561078431371</v>
      </c>
      <c r="W388" s="388">
        <f>W234*0.521</f>
        <v>4.6667420627450991</v>
      </c>
      <c r="X388" s="370"/>
      <c r="Y388" s="418" t="s">
        <v>242</v>
      </c>
      <c r="Z388" s="388">
        <f>Z234*0.521</f>
        <v>4.6352287137254891</v>
      </c>
      <c r="AA388" s="226"/>
      <c r="AB388" s="226"/>
    </row>
    <row r="389" spans="1:28">
      <c r="A389" s="413" t="s">
        <v>243</v>
      </c>
      <c r="B389" s="414">
        <f t="shared" ref="B389:M389" si="183">B235*0.55</f>
        <v>5.8651094117647053</v>
      </c>
      <c r="C389" s="414">
        <f t="shared" si="183"/>
        <v>5.8214388725490203</v>
      </c>
      <c r="D389" s="414">
        <f t="shared" si="183"/>
        <v>5.3412829411764706</v>
      </c>
      <c r="E389" s="414">
        <f t="shared" si="183"/>
        <v>5.2510818627450995</v>
      </c>
      <c r="F389" s="414">
        <f t="shared" si="183"/>
        <v>4.9639608333333332</v>
      </c>
      <c r="G389" s="414">
        <f t="shared" si="183"/>
        <v>4.9370566666666669</v>
      </c>
      <c r="H389" s="414">
        <f t="shared" si="183"/>
        <v>4.8558890686274525</v>
      </c>
      <c r="I389" s="414">
        <f t="shared" si="183"/>
        <v>5.0192148039215683</v>
      </c>
      <c r="J389" s="414">
        <f t="shared" si="183"/>
        <v>5.1188543137254907</v>
      </c>
      <c r="K389" s="414">
        <f t="shared" si="183"/>
        <v>5.2989329411764707</v>
      </c>
      <c r="L389" s="414">
        <f t="shared" si="183"/>
        <v>5.8200352941176474</v>
      </c>
      <c r="M389" s="414">
        <f t="shared" si="183"/>
        <v>6.1474438235294127</v>
      </c>
      <c r="N389" s="370"/>
      <c r="O389" s="416" t="s">
        <v>243</v>
      </c>
      <c r="P389" s="414">
        <f>P235*0.55</f>
        <v>5.6512208823529422</v>
      </c>
      <c r="Q389" s="414">
        <f>Q235*0.55</f>
        <v>5.032395931372549</v>
      </c>
      <c r="R389" s="414">
        <f>R235*0.55</f>
        <v>5.0113848529411769</v>
      </c>
      <c r="S389" s="414">
        <f>S235*0.55</f>
        <v>5.7714039705882358</v>
      </c>
      <c r="T389" s="370"/>
      <c r="U389" s="418" t="s">
        <v>243</v>
      </c>
      <c r="V389" s="388">
        <f>V235*0.55</f>
        <v>5.3112443137254894</v>
      </c>
      <c r="W389" s="388">
        <f>W235*0.55</f>
        <v>5.4128821568627448</v>
      </c>
      <c r="X389" s="370"/>
      <c r="Y389" s="418" t="s">
        <v>243</v>
      </c>
      <c r="Z389" s="388">
        <f>Z235*0.55</f>
        <v>5.365264019607844</v>
      </c>
      <c r="AA389" s="226"/>
      <c r="AB389" s="226"/>
    </row>
    <row r="390" spans="1:28">
      <c r="A390" s="387" t="s">
        <v>244</v>
      </c>
      <c r="B390" s="388">
        <f t="shared" ref="B390:M390" si="184">B236*0.52</f>
        <v>5.6978887843137267</v>
      </c>
      <c r="C390" s="388">
        <f t="shared" si="184"/>
        <v>5.5825996862745111</v>
      </c>
      <c r="D390" s="388">
        <f t="shared" si="184"/>
        <v>5.0988594901960784</v>
      </c>
      <c r="E390" s="388">
        <f t="shared" si="184"/>
        <v>5.0606440784313724</v>
      </c>
      <c r="F390" s="388">
        <f t="shared" si="184"/>
        <v>4.7536569803921571</v>
      </c>
      <c r="G390" s="388">
        <f t="shared" si="184"/>
        <v>4.7371525882352934</v>
      </c>
      <c r="H390" s="388">
        <f t="shared" si="184"/>
        <v>4.6263043921568636</v>
      </c>
      <c r="I390" s="388">
        <f t="shared" si="184"/>
        <v>4.8531324705882346</v>
      </c>
      <c r="J390" s="388">
        <f t="shared" si="184"/>
        <v>4.967954588235294</v>
      </c>
      <c r="K390" s="388">
        <f t="shared" si="184"/>
        <v>5.1231536862745113</v>
      </c>
      <c r="L390" s="388">
        <f t="shared" si="184"/>
        <v>5.6454692156862745</v>
      </c>
      <c r="M390" s="388">
        <f t="shared" si="184"/>
        <v>5.9156948627450969</v>
      </c>
      <c r="N390" s="370"/>
      <c r="O390" s="387" t="s">
        <v>244</v>
      </c>
      <c r="P390" s="388">
        <f>P236*0.52</f>
        <v>5.4340968627450978</v>
      </c>
      <c r="Q390" s="388">
        <f>Q236*0.52</f>
        <v>4.8110583529411768</v>
      </c>
      <c r="R390" s="388">
        <f>R236*0.52</f>
        <v>4.8175384705882358</v>
      </c>
      <c r="S390" s="388">
        <f>S236*0.52</f>
        <v>5.5746701960784311</v>
      </c>
      <c r="T390" s="370"/>
      <c r="U390" s="418" t="s">
        <v>244</v>
      </c>
      <c r="V390" s="388">
        <f>V236*0.52</f>
        <v>5.0273452156862746</v>
      </c>
      <c r="W390" s="388">
        <f>W236*0.52</f>
        <v>5.1648709411764706</v>
      </c>
      <c r="X390" s="370"/>
      <c r="Y390" s="418" t="s">
        <v>244</v>
      </c>
      <c r="Z390" s="388">
        <f>Z236*0.52</f>
        <v>5.1141892941176472</v>
      </c>
      <c r="AA390" s="226"/>
      <c r="AB390" s="226"/>
    </row>
    <row r="391" spans="1:28">
      <c r="A391" s="387" t="s">
        <v>245</v>
      </c>
      <c r="B391" s="388">
        <f t="shared" ref="B391:M391" si="185">B237*0.54</f>
        <v>0</v>
      </c>
      <c r="C391" s="388">
        <f t="shared" si="185"/>
        <v>5.6901176470588242</v>
      </c>
      <c r="D391" s="388">
        <f t="shared" si="185"/>
        <v>4.9891150588235291</v>
      </c>
      <c r="E391" s="388">
        <f t="shared" si="185"/>
        <v>3.2352352941176474</v>
      </c>
      <c r="F391" s="388">
        <f t="shared" si="185"/>
        <v>4.5564564705882349</v>
      </c>
      <c r="G391" s="388">
        <f t="shared" si="185"/>
        <v>4.3507058823529414</v>
      </c>
      <c r="H391" s="388">
        <f t="shared" si="185"/>
        <v>4.362146470588236</v>
      </c>
      <c r="I391" s="388">
        <f t="shared" si="185"/>
        <v>4.6588870588235309</v>
      </c>
      <c r="J391" s="388">
        <f t="shared" si="185"/>
        <v>4.1306765294117653</v>
      </c>
      <c r="K391" s="388">
        <f t="shared" si="185"/>
        <v>0</v>
      </c>
      <c r="L391" s="388">
        <f t="shared" si="185"/>
        <v>0</v>
      </c>
      <c r="M391" s="388">
        <f t="shared" si="185"/>
        <v>4.369587882352941</v>
      </c>
      <c r="N391" s="370"/>
      <c r="O391" s="387" t="s">
        <v>245</v>
      </c>
      <c r="P391" s="388">
        <f>P237*0.54</f>
        <v>5.0564112352941182</v>
      </c>
      <c r="Q391" s="388">
        <f>Q237*0.54</f>
        <v>4.452709235294118</v>
      </c>
      <c r="R391" s="388">
        <f>R237*0.54</f>
        <v>4.4039710588235295</v>
      </c>
      <c r="S391" s="388">
        <f>S237*0.54</f>
        <v>4.369587882352941</v>
      </c>
      <c r="T391" s="370"/>
      <c r="U391" s="418" t="s">
        <v>245</v>
      </c>
      <c r="V391" s="388">
        <f>V237*0.54</f>
        <v>4.6375157647058822</v>
      </c>
      <c r="W391" s="388">
        <f>W237*0.54</f>
        <v>4.3784052352941174</v>
      </c>
      <c r="X391" s="370"/>
      <c r="Y391" s="418" t="s">
        <v>245</v>
      </c>
      <c r="Z391" s="388">
        <f>Z237*0.54</f>
        <v>4.4787562941176473</v>
      </c>
      <c r="AA391" s="226"/>
      <c r="AB391" s="226"/>
    </row>
    <row r="392" spans="1:28">
      <c r="A392" s="387" t="s">
        <v>98</v>
      </c>
      <c r="B392" s="388">
        <f t="shared" ref="B392:M392" si="186">B238*0.478</f>
        <v>3.680002031372549</v>
      </c>
      <c r="C392" s="388">
        <f t="shared" si="186"/>
        <v>3.7112768215686271</v>
      </c>
      <c r="D392" s="388">
        <f t="shared" si="186"/>
        <v>3.6658935333333331</v>
      </c>
      <c r="E392" s="388">
        <f t="shared" si="186"/>
        <v>3.6718324490196075</v>
      </c>
      <c r="F392" s="388">
        <f t="shared" si="186"/>
        <v>3.6145432117647061</v>
      </c>
      <c r="G392" s="388">
        <f t="shared" si="186"/>
        <v>3.6615160843137251</v>
      </c>
      <c r="H392" s="388">
        <f t="shared" si="186"/>
        <v>3.5867414196078431</v>
      </c>
      <c r="I392" s="388">
        <f t="shared" si="186"/>
        <v>3.5677891882352943</v>
      </c>
      <c r="J392" s="388">
        <f t="shared" si="186"/>
        <v>3.6340399882352941</v>
      </c>
      <c r="K392" s="388">
        <f t="shared" si="186"/>
        <v>3.6145347764705886</v>
      </c>
      <c r="L392" s="388">
        <f t="shared" si="186"/>
        <v>3.646393007843137</v>
      </c>
      <c r="M392" s="388">
        <f t="shared" si="186"/>
        <v>3.7523056235294114</v>
      </c>
      <c r="N392" s="370"/>
      <c r="O392" s="387" t="s">
        <v>98</v>
      </c>
      <c r="P392" s="388">
        <f>P238*0.478</f>
        <v>3.6839464686274508</v>
      </c>
      <c r="Q392" s="388">
        <f>Q238*0.478</f>
        <v>3.6501682705882348</v>
      </c>
      <c r="R392" s="388">
        <f>R238*0.478</f>
        <v>3.6009075588235291</v>
      </c>
      <c r="S392" s="388">
        <f>S238*0.478</f>
        <v>3.6697648647058818</v>
      </c>
      <c r="T392" s="370"/>
      <c r="U392" s="418" t="s">
        <v>98</v>
      </c>
      <c r="V392" s="388">
        <f>V238*0.478</f>
        <v>3.6666386509803917</v>
      </c>
      <c r="W392" s="388">
        <f>W238*0.478</f>
        <v>3.6367181941176465</v>
      </c>
      <c r="X392" s="370"/>
      <c r="Y392" s="418" t="s">
        <v>98</v>
      </c>
      <c r="Z392" s="388">
        <f>Z238*0.478</f>
        <v>3.6516196098039213</v>
      </c>
      <c r="AA392" s="226"/>
    </row>
    <row r="393" spans="1:28" ht="13.5" thickBot="1">
      <c r="A393" s="395" t="s">
        <v>246</v>
      </c>
      <c r="B393" s="396">
        <f t="shared" ref="B393:M393" si="187">B239*0.53</f>
        <v>4.8585484509803925</v>
      </c>
      <c r="C393" s="396">
        <f t="shared" si="187"/>
        <v>4.8892499999999997</v>
      </c>
      <c r="D393" s="396">
        <f t="shared" si="187"/>
        <v>4.5658715392156859</v>
      </c>
      <c r="E393" s="396">
        <f t="shared" si="187"/>
        <v>4.481313676470589</v>
      </c>
      <c r="F393" s="396">
        <f t="shared" si="187"/>
        <v>4.3422068627450985</v>
      </c>
      <c r="G393" s="396">
        <f t="shared" si="187"/>
        <v>4.3678287254901962</v>
      </c>
      <c r="H393" s="396">
        <f t="shared" si="187"/>
        <v>4.3062479215686267</v>
      </c>
      <c r="I393" s="396">
        <f t="shared" si="187"/>
        <v>4.3844764411764716</v>
      </c>
      <c r="J393" s="396">
        <f t="shared" si="187"/>
        <v>4.4617099117647054</v>
      </c>
      <c r="K393" s="396">
        <f t="shared" si="187"/>
        <v>4.4830834607843135</v>
      </c>
      <c r="L393" s="396">
        <f t="shared" si="187"/>
        <v>4.6027018627450991</v>
      </c>
      <c r="M393" s="396">
        <f t="shared" si="187"/>
        <v>4.7827070098039215</v>
      </c>
      <c r="N393" s="370"/>
      <c r="O393" s="395" t="s">
        <v>246</v>
      </c>
      <c r="P393" s="396">
        <f>P239*0.53</f>
        <v>4.7397520686274506</v>
      </c>
      <c r="Q393" s="396">
        <f>Q239*0.53</f>
        <v>4.39095906862745</v>
      </c>
      <c r="R393" s="396">
        <f>R239*0.53</f>
        <v>4.3915706470588232</v>
      </c>
      <c r="S393" s="396">
        <f>S239*0.53</f>
        <v>4.6143083431372549</v>
      </c>
      <c r="T393" s="370"/>
      <c r="U393" s="418" t="s">
        <v>246</v>
      </c>
      <c r="V393" s="388">
        <f>V239*0.53</f>
        <v>4.5509665882352941</v>
      </c>
      <c r="W393" s="388">
        <f>W239*0.53</f>
        <v>4.5054972647058822</v>
      </c>
      <c r="X393" s="370"/>
      <c r="Y393" s="418" t="s">
        <v>246</v>
      </c>
      <c r="Z393" s="388">
        <f>Z239*0.53</f>
        <v>4.5276985490196076</v>
      </c>
    </row>
    <row r="394" spans="1:28">
      <c r="A394" s="245"/>
      <c r="B394" s="231"/>
      <c r="C394" s="231"/>
      <c r="D394" s="231"/>
      <c r="E394" s="231"/>
      <c r="F394" s="231"/>
      <c r="G394" s="231"/>
      <c r="H394" s="231"/>
      <c r="I394" s="231"/>
      <c r="J394" s="231"/>
      <c r="K394" s="231"/>
      <c r="L394" s="231"/>
      <c r="M394" s="231"/>
      <c r="N394" s="247"/>
      <c r="O394" s="245"/>
      <c r="P394" s="231"/>
      <c r="Q394" s="231"/>
      <c r="R394" s="231"/>
      <c r="S394" s="231"/>
      <c r="T394" s="247"/>
      <c r="U394" s="245"/>
      <c r="V394" s="231"/>
      <c r="W394" s="231"/>
      <c r="X394" s="247"/>
      <c r="Y394" s="245"/>
      <c r="Z394" s="231"/>
    </row>
    <row r="395" spans="1:28" ht="16.5" thickBot="1">
      <c r="A395" s="371">
        <v>2011</v>
      </c>
      <c r="B395" s="370"/>
      <c r="C395" s="370" t="s">
        <v>253</v>
      </c>
      <c r="D395" s="370"/>
      <c r="E395" s="370"/>
      <c r="F395" s="370"/>
      <c r="G395" s="370"/>
      <c r="H395" s="370"/>
      <c r="I395" s="370"/>
      <c r="J395" s="370"/>
      <c r="K395" s="370"/>
      <c r="L395" s="370"/>
      <c r="M395" s="369" t="s">
        <v>122</v>
      </c>
      <c r="N395" s="370"/>
      <c r="O395" s="371">
        <v>2011</v>
      </c>
      <c r="P395" s="372" t="s">
        <v>220</v>
      </c>
      <c r="Q395" s="372"/>
      <c r="R395" s="372"/>
      <c r="S395" s="372"/>
      <c r="T395" s="370"/>
      <c r="U395" s="371">
        <v>2011</v>
      </c>
      <c r="V395" s="372" t="s">
        <v>221</v>
      </c>
      <c r="W395" s="372"/>
      <c r="X395" s="370"/>
      <c r="Y395" s="371">
        <v>2011</v>
      </c>
      <c r="Z395" s="370"/>
    </row>
    <row r="396" spans="1:28" ht="13.5" thickBot="1">
      <c r="A396" s="376"/>
      <c r="B396" s="377" t="s">
        <v>223</v>
      </c>
      <c r="C396" s="377" t="s">
        <v>224</v>
      </c>
      <c r="D396" s="377" t="s">
        <v>225</v>
      </c>
      <c r="E396" s="377" t="s">
        <v>226</v>
      </c>
      <c r="F396" s="377" t="s">
        <v>227</v>
      </c>
      <c r="G396" s="377" t="s">
        <v>228</v>
      </c>
      <c r="H396" s="377" t="s">
        <v>229</v>
      </c>
      <c r="I396" s="377" t="s">
        <v>230</v>
      </c>
      <c r="J396" s="377" t="s">
        <v>231</v>
      </c>
      <c r="K396" s="377" t="s">
        <v>232</v>
      </c>
      <c r="L396" s="377" t="s">
        <v>233</v>
      </c>
      <c r="M396" s="378" t="s">
        <v>234</v>
      </c>
      <c r="N396" s="370"/>
      <c r="O396" s="408"/>
      <c r="P396" s="404" t="s">
        <v>235</v>
      </c>
      <c r="Q396" s="404" t="s">
        <v>236</v>
      </c>
      <c r="R396" s="404" t="s">
        <v>237</v>
      </c>
      <c r="S396" s="405" t="s">
        <v>238</v>
      </c>
      <c r="T396" s="370"/>
      <c r="U396" s="376"/>
      <c r="V396" s="404" t="s">
        <v>239</v>
      </c>
      <c r="W396" s="405" t="s">
        <v>240</v>
      </c>
      <c r="X396" s="370"/>
      <c r="Y396" s="376"/>
      <c r="Z396" s="405" t="s">
        <v>241</v>
      </c>
    </row>
    <row r="397" spans="1:28" ht="13.5" thickBot="1">
      <c r="A397" s="406" t="s">
        <v>242</v>
      </c>
      <c r="B397" s="385">
        <f t="shared" ref="B397:M397" si="188">B243*0.507</f>
        <v>5.1352190882352931</v>
      </c>
      <c r="C397" s="385">
        <f t="shared" si="188"/>
        <v>5.1020523411764698</v>
      </c>
      <c r="D397" s="385">
        <f t="shared" si="188"/>
        <v>5.3706773441176479</v>
      </c>
      <c r="E397" s="385">
        <f t="shared" si="188"/>
        <v>5.4425107941176467</v>
      </c>
      <c r="F397" s="385">
        <f t="shared" si="188"/>
        <v>5.5150117941176475</v>
      </c>
      <c r="G397" s="385">
        <f t="shared" si="188"/>
        <v>5.3647707941176472</v>
      </c>
      <c r="H397" s="385">
        <f t="shared" si="188"/>
        <v>5.501740323529412</v>
      </c>
      <c r="I397" s="385">
        <f t="shared" si="188"/>
        <v>5.734955352941177</v>
      </c>
      <c r="J397" s="385">
        <f t="shared" si="188"/>
        <v>5.9451814117647057</v>
      </c>
      <c r="K397" s="385">
        <f t="shared" si="188"/>
        <v>5.9998280588235291</v>
      </c>
      <c r="L397" s="385">
        <f t="shared" si="188"/>
        <v>6.0711361176470593</v>
      </c>
      <c r="M397" s="385">
        <f t="shared" si="188"/>
        <v>6.2904633235294121</v>
      </c>
      <c r="N397" s="370"/>
      <c r="O397" s="412" t="s">
        <v>242</v>
      </c>
      <c r="P397" s="385">
        <f>P243*0.507</f>
        <v>5.2188025117647063</v>
      </c>
      <c r="Q397" s="385">
        <f>Q243*0.507</f>
        <v>5.4358999117647055</v>
      </c>
      <c r="R397" s="385">
        <f>R243*0.507</f>
        <v>5.7324004705882352</v>
      </c>
      <c r="S397" s="385">
        <f>S243*0.507</f>
        <v>6.1054282058823528</v>
      </c>
      <c r="T397" s="370"/>
      <c r="U397" s="419" t="s">
        <v>242</v>
      </c>
      <c r="V397" s="385">
        <f>V243*0.507</f>
        <v>5.3208109117647062</v>
      </c>
      <c r="W397" s="385">
        <f>W243*0.507</f>
        <v>5.9282814117647051</v>
      </c>
      <c r="X397" s="370"/>
      <c r="Y397" s="420" t="s">
        <v>242</v>
      </c>
      <c r="Z397" s="385">
        <f>Z243*0.507</f>
        <v>5.6275309999999994</v>
      </c>
    </row>
    <row r="398" spans="1:28">
      <c r="A398" s="416" t="s">
        <v>243</v>
      </c>
      <c r="B398" s="391">
        <f t="shared" ref="B398:M398" si="189">B244*0.539</f>
        <v>6.1833234509803932</v>
      </c>
      <c r="C398" s="391">
        <f t="shared" si="189"/>
        <v>6.0110210039215684</v>
      </c>
      <c r="D398" s="391">
        <f t="shared" si="189"/>
        <v>6.3549648303921575</v>
      </c>
      <c r="E398" s="391">
        <f t="shared" si="189"/>
        <v>6.4113547990196089</v>
      </c>
      <c r="F398" s="391">
        <f t="shared" si="189"/>
        <v>6.4004014735294117</v>
      </c>
      <c r="G398" s="391">
        <f t="shared" si="189"/>
        <v>6.1861357627450984</v>
      </c>
      <c r="H398" s="391">
        <f t="shared" si="189"/>
        <v>6.3821536813725492</v>
      </c>
      <c r="I398" s="391">
        <f t="shared" si="189"/>
        <v>6.7674076303921566</v>
      </c>
      <c r="J398" s="391">
        <f t="shared" si="189"/>
        <v>7.0574789352941174</v>
      </c>
      <c r="K398" s="391">
        <f t="shared" si="189"/>
        <v>7.1723789392156867</v>
      </c>
      <c r="L398" s="391">
        <f t="shared" si="189"/>
        <v>7.2262002029411772</v>
      </c>
      <c r="M398" s="391">
        <f t="shared" si="189"/>
        <v>7.3693834392156878</v>
      </c>
      <c r="N398" s="370"/>
      <c r="O398" s="416" t="s">
        <v>243</v>
      </c>
      <c r="P398" s="391">
        <f>P244*0.539</f>
        <v>6.1959217833333335</v>
      </c>
      <c r="Q398" s="391">
        <f>Q244*0.539</f>
        <v>6.324593237254903</v>
      </c>
      <c r="R398" s="391">
        <f>R244*0.539</f>
        <v>6.7336979362745106</v>
      </c>
      <c r="S398" s="391">
        <f>S244*0.539</f>
        <v>7.250095341176471</v>
      </c>
      <c r="T398" s="370"/>
      <c r="U398" s="421" t="s">
        <v>243</v>
      </c>
      <c r="V398" s="391">
        <f>V244*0.539</f>
        <v>6.2552434892156858</v>
      </c>
      <c r="W398" s="391">
        <f>W244*0.539</f>
        <v>6.9955425509803915</v>
      </c>
      <c r="X398" s="370"/>
      <c r="Y398" s="421" t="s">
        <v>243</v>
      </c>
      <c r="Z398" s="391">
        <f>Z244*0.539</f>
        <v>6.6026041529411774</v>
      </c>
    </row>
    <row r="399" spans="1:28">
      <c r="A399" s="387" t="s">
        <v>244</v>
      </c>
      <c r="B399" s="388">
        <f t="shared" ref="B399:M399" si="190">B245*0.535</f>
        <v>6.2439797549019609</v>
      </c>
      <c r="C399" s="388">
        <f t="shared" si="190"/>
        <v>6.0201472941176473</v>
      </c>
      <c r="D399" s="388">
        <f t="shared" si="190"/>
        <v>6.3166642254901966</v>
      </c>
      <c r="E399" s="388">
        <f t="shared" si="190"/>
        <v>6.3839441470588243</v>
      </c>
      <c r="F399" s="388">
        <f t="shared" si="190"/>
        <v>6.3634751519607846</v>
      </c>
      <c r="G399" s="388">
        <f t="shared" si="190"/>
        <v>6.1253880882352938</v>
      </c>
      <c r="H399" s="388">
        <f t="shared" si="190"/>
        <v>6.3125683284313725</v>
      </c>
      <c r="I399" s="388">
        <f t="shared" si="190"/>
        <v>6.7315352205882357</v>
      </c>
      <c r="J399" s="388">
        <f t="shared" si="190"/>
        <v>7.0205390735294113</v>
      </c>
      <c r="K399" s="388">
        <f t="shared" si="190"/>
        <v>7.1808444803921576</v>
      </c>
      <c r="L399" s="388">
        <f t="shared" si="190"/>
        <v>7.2133074411764708</v>
      </c>
      <c r="M399" s="388">
        <f t="shared" si="190"/>
        <v>7.343295656862745</v>
      </c>
      <c r="N399" s="370"/>
      <c r="O399" s="387" t="s">
        <v>244</v>
      </c>
      <c r="P399" s="388">
        <f>P245*0.535</f>
        <v>6.198062593137255</v>
      </c>
      <c r="Q399" s="388">
        <f>Q245*0.535</f>
        <v>6.278959838235294</v>
      </c>
      <c r="R399" s="388">
        <f>R245*0.535</f>
        <v>6.808325553921569</v>
      </c>
      <c r="S399" s="388">
        <f>S245*0.535</f>
        <v>7.2474131666666661</v>
      </c>
      <c r="T399" s="370"/>
      <c r="U399" s="418" t="s">
        <v>244</v>
      </c>
      <c r="V399" s="388">
        <f>V245*0.535</f>
        <v>6.2331208284313737</v>
      </c>
      <c r="W399" s="388">
        <f>W245*0.535</f>
        <v>7.1087380196078431</v>
      </c>
      <c r="X399" s="370"/>
      <c r="Y399" s="418" t="s">
        <v>244</v>
      </c>
      <c r="Z399" s="388">
        <f>Z245*0.535</f>
        <v>6.8463504166666667</v>
      </c>
    </row>
    <row r="400" spans="1:28">
      <c r="A400" s="387" t="s">
        <v>245</v>
      </c>
      <c r="B400" s="388">
        <f t="shared" ref="B400:M400" si="191">B246*0.54</f>
        <v>0</v>
      </c>
      <c r="C400" s="388">
        <f t="shared" si="191"/>
        <v>4.4393024117647064</v>
      </c>
      <c r="D400" s="388">
        <f t="shared" si="191"/>
        <v>0</v>
      </c>
      <c r="E400" s="388">
        <f t="shared" si="191"/>
        <v>5.4275294117647057</v>
      </c>
      <c r="F400" s="388">
        <f t="shared" si="191"/>
        <v>5.0721098823529411</v>
      </c>
      <c r="G400" s="388">
        <f t="shared" si="191"/>
        <v>4.6960327058823532</v>
      </c>
      <c r="H400" s="388">
        <f t="shared" si="191"/>
        <v>6.874941176470589</v>
      </c>
      <c r="I400" s="388">
        <f t="shared" si="191"/>
        <v>0</v>
      </c>
      <c r="J400" s="388">
        <f t="shared" si="191"/>
        <v>5.269098705882354</v>
      </c>
      <c r="K400" s="388">
        <f t="shared" si="191"/>
        <v>5.8277895882352952</v>
      </c>
      <c r="L400" s="388">
        <f t="shared" si="191"/>
        <v>5.1163814117647064</v>
      </c>
      <c r="M400" s="388">
        <f t="shared" si="191"/>
        <v>5.748782294117647</v>
      </c>
      <c r="N400" s="370"/>
      <c r="O400" s="387" t="s">
        <v>245</v>
      </c>
      <c r="P400" s="388">
        <f>P246*0.54</f>
        <v>4.4393024117647064</v>
      </c>
      <c r="Q400" s="388">
        <f>Q246*0.54</f>
        <v>5.0286393529411759</v>
      </c>
      <c r="R400" s="388">
        <f>R246*0.54</f>
        <v>5.3905277647058822</v>
      </c>
      <c r="S400" s="388">
        <f>S246*0.54</f>
        <v>5.7426723529411774</v>
      </c>
      <c r="T400" s="370"/>
      <c r="U400" s="418" t="s">
        <v>245</v>
      </c>
      <c r="V400" s="388">
        <f>V246*0.54</f>
        <v>4.7673201176470581</v>
      </c>
      <c r="W400" s="388">
        <f>W246*0.54</f>
        <v>5.7031517647058836</v>
      </c>
      <c r="X400" s="370"/>
      <c r="Y400" s="418" t="s">
        <v>245</v>
      </c>
      <c r="Z400" s="388">
        <f>Z246*0.54</f>
        <v>5.3822620588235308</v>
      </c>
    </row>
    <row r="401" spans="1:29">
      <c r="A401" s="387" t="s">
        <v>98</v>
      </c>
      <c r="B401" s="388">
        <f t="shared" ref="B401:M401" si="192">B247*0.465</f>
        <v>3.7317025000000004</v>
      </c>
      <c r="C401" s="388">
        <f t="shared" si="192"/>
        <v>3.842612294117647</v>
      </c>
      <c r="D401" s="388">
        <f t="shared" si="192"/>
        <v>4.1510062205882363</v>
      </c>
      <c r="E401" s="388">
        <f t="shared" si="192"/>
        <v>4.2863558676470594</v>
      </c>
      <c r="F401" s="388">
        <f t="shared" si="192"/>
        <v>4.3482382500000005</v>
      </c>
      <c r="G401" s="388">
        <f t="shared" si="192"/>
        <v>4.3829277058823539</v>
      </c>
      <c r="H401" s="388">
        <f t="shared" si="192"/>
        <v>4.4514755441176472</v>
      </c>
      <c r="I401" s="388">
        <f t="shared" si="192"/>
        <v>4.561661397058824</v>
      </c>
      <c r="J401" s="388">
        <f t="shared" si="192"/>
        <v>4.7065175588235295</v>
      </c>
      <c r="K401" s="388">
        <f t="shared" si="192"/>
        <v>4.7662085147058821</v>
      </c>
      <c r="L401" s="388">
        <f t="shared" si="192"/>
        <v>4.8257417352941179</v>
      </c>
      <c r="M401" s="388">
        <f t="shared" si="192"/>
        <v>4.9389136176470592</v>
      </c>
      <c r="N401" s="370"/>
      <c r="O401" s="387" t="s">
        <v>98</v>
      </c>
      <c r="P401" s="388">
        <f>P247*0.465</f>
        <v>3.9346357941176473</v>
      </c>
      <c r="Q401" s="388">
        <f>Q247*0.465</f>
        <v>4.3440477794117651</v>
      </c>
      <c r="R401" s="388">
        <f>R247*0.465</f>
        <v>4.5790209411764708</v>
      </c>
      <c r="S401" s="388">
        <f>S247*0.465</f>
        <v>4.8316919117647057</v>
      </c>
      <c r="T401" s="370"/>
      <c r="U401" s="418" t="s">
        <v>98</v>
      </c>
      <c r="V401" s="388">
        <f>V247*0.465</f>
        <v>4.1301573529411773</v>
      </c>
      <c r="W401" s="388">
        <f>W247*0.465</f>
        <v>4.7145333382352943</v>
      </c>
      <c r="X401" s="370"/>
      <c r="Y401" s="418" t="s">
        <v>98</v>
      </c>
      <c r="Z401" s="388">
        <f>Z247*0.465</f>
        <v>4.44829075</v>
      </c>
    </row>
    <row r="402" spans="1:29" ht="13.5" thickBot="1">
      <c r="A402" s="395" t="s">
        <v>246</v>
      </c>
      <c r="B402" s="396">
        <f t="shared" ref="B402:M402" si="193">B248*0.516</f>
        <v>4.7593872117647056</v>
      </c>
      <c r="C402" s="396">
        <f t="shared" si="193"/>
        <v>4.7989037058823536</v>
      </c>
      <c r="D402" s="396">
        <f t="shared" si="193"/>
        <v>5.0184662588235298</v>
      </c>
      <c r="E402" s="396">
        <f t="shared" si="193"/>
        <v>5.0800503529411767</v>
      </c>
      <c r="F402" s="396">
        <f t="shared" si="193"/>
        <v>5.141860070588236</v>
      </c>
      <c r="G402" s="396">
        <f t="shared" si="193"/>
        <v>5.2056695411764702</v>
      </c>
      <c r="H402" s="396">
        <f t="shared" si="193"/>
        <v>5.3190666117647059</v>
      </c>
      <c r="I402" s="396">
        <f t="shared" si="193"/>
        <v>5.5185936941176479</v>
      </c>
      <c r="J402" s="396">
        <f t="shared" si="193"/>
        <v>5.7601029411764708</v>
      </c>
      <c r="K402" s="396">
        <f t="shared" si="193"/>
        <v>5.8479362588235304</v>
      </c>
      <c r="L402" s="396">
        <f t="shared" si="193"/>
        <v>5.9254940941176475</v>
      </c>
      <c r="M402" s="396">
        <f t="shared" si="193"/>
        <v>6.0788285529411761</v>
      </c>
      <c r="N402" s="370"/>
      <c r="O402" s="395" t="s">
        <v>246</v>
      </c>
      <c r="P402" s="396">
        <f>P248*0.516</f>
        <v>4.8805384470588233</v>
      </c>
      <c r="Q402" s="396">
        <f>Q248*0.516</f>
        <v>5.1469856705882346</v>
      </c>
      <c r="R402" s="396">
        <f>R248*0.516</f>
        <v>5.5356727882352947</v>
      </c>
      <c r="S402" s="396">
        <f>S248*0.516</f>
        <v>5.9365010823529403</v>
      </c>
      <c r="T402" s="370"/>
      <c r="U402" s="422" t="s">
        <v>246</v>
      </c>
      <c r="V402" s="396">
        <f>V248*0.516</f>
        <v>5.0109533999999991</v>
      </c>
      <c r="W402" s="396">
        <f>W248*0.516</f>
        <v>5.7448490705882351</v>
      </c>
      <c r="X402" s="370"/>
      <c r="Y402" s="422" t="s">
        <v>246</v>
      </c>
      <c r="Z402" s="396">
        <f>Z248*0.516</f>
        <v>5.383979411764706</v>
      </c>
    </row>
    <row r="404" spans="1:29" ht="16.5" thickBot="1">
      <c r="A404" s="371">
        <v>2012</v>
      </c>
      <c r="B404" s="370"/>
      <c r="C404" s="370" t="s">
        <v>253</v>
      </c>
      <c r="D404" s="370"/>
      <c r="E404" s="370"/>
      <c r="F404" s="370"/>
      <c r="G404" s="370"/>
      <c r="H404" s="370"/>
      <c r="I404" s="370"/>
      <c r="J404" s="370"/>
      <c r="K404" s="370"/>
      <c r="L404" s="370"/>
      <c r="M404" s="369" t="s">
        <v>122</v>
      </c>
      <c r="N404" s="370"/>
      <c r="O404" s="371">
        <v>2012</v>
      </c>
      <c r="P404" s="372" t="s">
        <v>220</v>
      </c>
      <c r="Q404" s="372"/>
      <c r="R404" s="372"/>
      <c r="S404" s="372"/>
      <c r="T404" s="370"/>
      <c r="U404" s="371">
        <v>2012</v>
      </c>
      <c r="V404" s="372" t="s">
        <v>221</v>
      </c>
      <c r="W404" s="372"/>
      <c r="X404" s="370"/>
      <c r="Y404" s="371">
        <v>2012</v>
      </c>
      <c r="Z404" s="370"/>
    </row>
    <row r="405" spans="1:29" ht="13.5" thickBot="1">
      <c r="A405" s="376"/>
      <c r="B405" s="377" t="s">
        <v>223</v>
      </c>
      <c r="C405" s="377" t="s">
        <v>224</v>
      </c>
      <c r="D405" s="377" t="s">
        <v>225</v>
      </c>
      <c r="E405" s="377" t="s">
        <v>226</v>
      </c>
      <c r="F405" s="377" t="s">
        <v>227</v>
      </c>
      <c r="G405" s="377" t="s">
        <v>228</v>
      </c>
      <c r="H405" s="377" t="s">
        <v>229</v>
      </c>
      <c r="I405" s="377" t="s">
        <v>230</v>
      </c>
      <c r="J405" s="377" t="s">
        <v>231</v>
      </c>
      <c r="K405" s="377" t="s">
        <v>232</v>
      </c>
      <c r="L405" s="377" t="s">
        <v>233</v>
      </c>
      <c r="M405" s="378" t="s">
        <v>234</v>
      </c>
      <c r="N405" s="370"/>
      <c r="O405" s="408"/>
      <c r="P405" s="404" t="s">
        <v>235</v>
      </c>
      <c r="Q405" s="404" t="s">
        <v>236</v>
      </c>
      <c r="R405" s="404" t="s">
        <v>237</v>
      </c>
      <c r="S405" s="405" t="s">
        <v>238</v>
      </c>
      <c r="T405" s="370"/>
      <c r="U405" s="376"/>
      <c r="V405" s="404" t="s">
        <v>239</v>
      </c>
      <c r="W405" s="405" t="s">
        <v>240</v>
      </c>
      <c r="X405" s="370"/>
      <c r="Y405" s="376"/>
      <c r="Z405" s="405" t="s">
        <v>241</v>
      </c>
    </row>
    <row r="406" spans="1:29" ht="13.5" thickBot="1">
      <c r="A406" s="406" t="s">
        <v>242</v>
      </c>
      <c r="B406" s="385">
        <f t="shared" ref="B406:M406" si="194">B252*0.507</f>
        <v>6.5620115294117651</v>
      </c>
      <c r="C406" s="385">
        <f t="shared" si="194"/>
        <v>6.5824008823529416</v>
      </c>
      <c r="D406" s="385">
        <f t="shared" si="194"/>
        <v>6.3442500588235289</v>
      </c>
      <c r="E406" s="385">
        <f t="shared" si="194"/>
        <v>6.3080641764705883</v>
      </c>
      <c r="F406" s="385">
        <f t="shared" si="194"/>
        <v>6.2025236764705882</v>
      </c>
      <c r="G406" s="385">
        <f t="shared" si="194"/>
        <v>6.3292935588235295</v>
      </c>
      <c r="H406" s="385">
        <f t="shared" si="194"/>
        <v>6.3474411764705883</v>
      </c>
      <c r="I406" s="385">
        <f t="shared" si="194"/>
        <v>6.4731722058823538</v>
      </c>
      <c r="J406" s="385">
        <f t="shared" si="194"/>
        <v>6.5462696764705885</v>
      </c>
      <c r="K406" s="385">
        <f t="shared" si="194"/>
        <v>6.4039517941176465</v>
      </c>
      <c r="L406" s="385">
        <f t="shared" si="194"/>
        <v>6.3177617941176472</v>
      </c>
      <c r="M406" s="385">
        <f t="shared" si="194"/>
        <v>6.3456169705882353</v>
      </c>
      <c r="N406" s="370"/>
      <c r="O406" s="412" t="s">
        <v>242</v>
      </c>
      <c r="P406" s="385">
        <f>P252*0.507</f>
        <v>6.4871693823529419</v>
      </c>
      <c r="Q406" s="385">
        <f>Q252*0.507</f>
        <v>6.2718335588235297</v>
      </c>
      <c r="R406" s="385">
        <f>R252*0.507</f>
        <v>6.4571221764705884</v>
      </c>
      <c r="S406" s="385">
        <f>S252*0.507</f>
        <v>6.3578147941176466</v>
      </c>
      <c r="T406" s="370"/>
      <c r="U406" s="419" t="s">
        <v>242</v>
      </c>
      <c r="V406" s="385">
        <f>V252*0.507</f>
        <v>6.3747048529411758</v>
      </c>
      <c r="W406" s="385">
        <f>W252*0.507</f>
        <v>6.4051049705882352</v>
      </c>
      <c r="X406" s="370"/>
      <c r="Y406" s="420" t="s">
        <v>242</v>
      </c>
      <c r="Z406" s="385">
        <f>Z252*0.507</f>
        <v>6.3897905882352948</v>
      </c>
    </row>
    <row r="407" spans="1:29">
      <c r="A407" s="416" t="s">
        <v>243</v>
      </c>
      <c r="B407" s="391">
        <f t="shared" ref="B407:M407" si="195">B253*0.539</f>
        <v>7.6711346627450983</v>
      </c>
      <c r="C407" s="391">
        <f t="shared" si="195"/>
        <v>7.5416045078431377</v>
      </c>
      <c r="D407" s="391">
        <f t="shared" si="195"/>
        <v>7.1775168774509801</v>
      </c>
      <c r="E407" s="391">
        <f t="shared" si="195"/>
        <v>7.1742141813725491</v>
      </c>
      <c r="F407" s="391">
        <f t="shared" si="195"/>
        <v>6.9068152245098045</v>
      </c>
      <c r="G407" s="391">
        <f t="shared" si="195"/>
        <v>7.0501569901960792</v>
      </c>
      <c r="H407" s="391">
        <f t="shared" si="195"/>
        <v>7.1358981509803918</v>
      </c>
      <c r="I407" s="391">
        <f t="shared" si="195"/>
        <v>7.3953648245098051</v>
      </c>
      <c r="J407" s="391">
        <f t="shared" si="195"/>
        <v>7.4949905196078435</v>
      </c>
      <c r="K407" s="391">
        <f t="shared" si="195"/>
        <v>7.3695726176470586</v>
      </c>
      <c r="L407" s="391">
        <f t="shared" si="195"/>
        <v>7.2594369509803922</v>
      </c>
      <c r="M407" s="391">
        <f t="shared" si="195"/>
        <v>7.2188941107843139</v>
      </c>
      <c r="N407" s="370"/>
      <c r="O407" s="416" t="s">
        <v>243</v>
      </c>
      <c r="P407" s="391">
        <f>P253*0.539</f>
        <v>7.4419925519607846</v>
      </c>
      <c r="Q407" s="391">
        <f>Q253*0.539</f>
        <v>7.0230357784313728</v>
      </c>
      <c r="R407" s="391">
        <f>R253*0.539</f>
        <v>7.3427811470588251</v>
      </c>
      <c r="S407" s="391">
        <f>S253*0.539</f>
        <v>7.2873370705882348</v>
      </c>
      <c r="T407" s="370"/>
      <c r="U407" s="421" t="s">
        <v>243</v>
      </c>
      <c r="V407" s="391">
        <f>V253*0.539</f>
        <v>7.2264189735294124</v>
      </c>
      <c r="W407" s="391">
        <f>W253*0.539</f>
        <v>7.3139494029411773</v>
      </c>
      <c r="X407" s="370"/>
      <c r="Y407" s="421" t="s">
        <v>243</v>
      </c>
      <c r="Z407" s="391">
        <f>Z253*0.539</f>
        <v>7.2680894862745111</v>
      </c>
    </row>
    <row r="408" spans="1:29">
      <c r="A408" s="387" t="s">
        <v>244</v>
      </c>
      <c r="B408" s="388">
        <f t="shared" ref="B408:M408" si="196">B254*0.535</f>
        <v>7.6330610980392164</v>
      </c>
      <c r="C408" s="388">
        <f t="shared" si="196"/>
        <v>7.4960990000000001</v>
      </c>
      <c r="D408" s="388">
        <f t="shared" si="196"/>
        <v>7.1115719460784321</v>
      </c>
      <c r="E408" s="388">
        <f t="shared" si="196"/>
        <v>7.1190063480392158</v>
      </c>
      <c r="F408" s="388">
        <f t="shared" si="196"/>
        <v>6.8322626078431377</v>
      </c>
      <c r="G408" s="388">
        <f t="shared" si="196"/>
        <v>6.9983612254901963</v>
      </c>
      <c r="H408" s="388">
        <f t="shared" si="196"/>
        <v>7.0658797990196094</v>
      </c>
      <c r="I408" s="388">
        <f t="shared" si="196"/>
        <v>7.3357379950980395</v>
      </c>
      <c r="J408" s="388">
        <f t="shared" si="196"/>
        <v>7.4476143627450986</v>
      </c>
      <c r="K408" s="388">
        <f t="shared" si="196"/>
        <v>7.3263356323529418</v>
      </c>
      <c r="L408" s="388">
        <f t="shared" si="196"/>
        <v>7.2307085784313729</v>
      </c>
      <c r="M408" s="388">
        <f t="shared" si="196"/>
        <v>7.2251555931372549</v>
      </c>
      <c r="N408" s="370"/>
      <c r="O408" s="387" t="s">
        <v>244</v>
      </c>
      <c r="P408" s="388">
        <f>P254*0.535</f>
        <v>7.4103065049019605</v>
      </c>
      <c r="Q408" s="388">
        <f>Q254*0.535</f>
        <v>6.9537925784313721</v>
      </c>
      <c r="R408" s="388">
        <f>R254*0.535</f>
        <v>7.2672826470588232</v>
      </c>
      <c r="S408" s="388">
        <f>S254*0.535</f>
        <v>7.2594952499999996</v>
      </c>
      <c r="T408" s="370"/>
      <c r="U408" s="418" t="s">
        <v>244</v>
      </c>
      <c r="V408" s="388">
        <f>V254*0.535</f>
        <v>7.1575431323529406</v>
      </c>
      <c r="W408" s="388">
        <f>W254*0.535</f>
        <v>7.2632916519607846</v>
      </c>
      <c r="X408" s="370"/>
      <c r="Y408" s="418" t="s">
        <v>244</v>
      </c>
      <c r="Z408" s="388">
        <f>Z254*0.535</f>
        <v>7.2061048725490204</v>
      </c>
    </row>
    <row r="409" spans="1:29">
      <c r="A409" s="387" t="s">
        <v>245</v>
      </c>
      <c r="B409" s="388">
        <f t="shared" ref="B409:M409" si="197">B255*0.54</f>
        <v>6.6547376470588242</v>
      </c>
      <c r="C409" s="388">
        <f t="shared" si="197"/>
        <v>0</v>
      </c>
      <c r="D409" s="388">
        <f t="shared" si="197"/>
        <v>6.3739164705882363</v>
      </c>
      <c r="E409" s="388">
        <f t="shared" si="197"/>
        <v>5.568490588235294</v>
      </c>
      <c r="F409" s="388">
        <f t="shared" si="197"/>
        <v>0</v>
      </c>
      <c r="G409" s="388">
        <f t="shared" si="197"/>
        <v>0</v>
      </c>
      <c r="H409" s="388">
        <f t="shared" si="197"/>
        <v>0</v>
      </c>
      <c r="I409" s="388">
        <f t="shared" si="197"/>
        <v>0</v>
      </c>
      <c r="J409" s="388">
        <f t="shared" si="197"/>
        <v>0</v>
      </c>
      <c r="K409" s="388">
        <f t="shared" si="197"/>
        <v>6.5927170588235295</v>
      </c>
      <c r="L409" s="388">
        <f t="shared" si="197"/>
        <v>0</v>
      </c>
      <c r="M409" s="388">
        <f t="shared" si="197"/>
        <v>0</v>
      </c>
      <c r="N409" s="370"/>
      <c r="O409" s="387" t="s">
        <v>245</v>
      </c>
      <c r="P409" s="388">
        <f>P255*0.54</f>
        <v>6.4627803529411763</v>
      </c>
      <c r="Q409" s="388">
        <f>Q255*0.54</f>
        <v>5.568490588235294</v>
      </c>
      <c r="R409" s="388">
        <f>R255*0.54</f>
        <v>0</v>
      </c>
      <c r="S409" s="388">
        <f>S255*0.54</f>
        <v>6.5927170588235295</v>
      </c>
      <c r="T409" s="370"/>
      <c r="U409" s="418" t="s">
        <v>245</v>
      </c>
      <c r="V409" s="388">
        <f>V255*0.54</f>
        <v>6.4387805294117646</v>
      </c>
      <c r="W409" s="388">
        <f>W255*0.54</f>
        <v>6.5927170588235295</v>
      </c>
      <c r="X409" s="370"/>
      <c r="Y409" s="418" t="s">
        <v>245</v>
      </c>
      <c r="Z409" s="388">
        <f>Z255*0.54</f>
        <v>6.4491358235294118</v>
      </c>
    </row>
    <row r="410" spans="1:29">
      <c r="A410" s="387" t="s">
        <v>98</v>
      </c>
      <c r="B410" s="388">
        <f t="shared" ref="B410:M410" si="198">B256*0.465</f>
        <v>5.1291524117647063</v>
      </c>
      <c r="C410" s="388">
        <f t="shared" si="198"/>
        <v>5.2422919264705889</v>
      </c>
      <c r="D410" s="388">
        <f t="shared" si="198"/>
        <v>5.2305556911764715</v>
      </c>
      <c r="E410" s="388">
        <f t="shared" si="198"/>
        <v>5.1842138823529416</v>
      </c>
      <c r="F410" s="388">
        <f t="shared" si="198"/>
        <v>5.1899461470588237</v>
      </c>
      <c r="G410" s="388">
        <f t="shared" si="198"/>
        <v>5.323771323529412</v>
      </c>
      <c r="H410" s="388">
        <f t="shared" si="198"/>
        <v>5.3045125735294123</v>
      </c>
      <c r="I410" s="388">
        <f t="shared" si="198"/>
        <v>5.3603180441176477</v>
      </c>
      <c r="J410" s="388">
        <f t="shared" si="198"/>
        <v>5.3846316176470594</v>
      </c>
      <c r="K410" s="388">
        <f t="shared" si="198"/>
        <v>5.2730799411764711</v>
      </c>
      <c r="L410" s="388">
        <f t="shared" si="198"/>
        <v>5.112533676470588</v>
      </c>
      <c r="M410" s="388">
        <f t="shared" si="198"/>
        <v>5.1276712500000006</v>
      </c>
      <c r="N410" s="370"/>
      <c r="O410" s="387" t="s">
        <v>98</v>
      </c>
      <c r="P410" s="388">
        <f>P256*0.465</f>
        <v>5.2046497205882361</v>
      </c>
      <c r="Q410" s="388">
        <f>Q256*0.465</f>
        <v>5.2326126323529403</v>
      </c>
      <c r="R410" s="388">
        <f>R256*0.465</f>
        <v>5.3517533823529417</v>
      </c>
      <c r="S410" s="388">
        <f>S256*0.465</f>
        <v>5.1811006617647068</v>
      </c>
      <c r="T410" s="370"/>
      <c r="U410" s="418" t="s">
        <v>98</v>
      </c>
      <c r="V410" s="388">
        <f>V256*0.465</f>
        <v>5.2191504264705895</v>
      </c>
      <c r="W410" s="388">
        <f>W256*0.465</f>
        <v>5.2617266470588238</v>
      </c>
      <c r="X410" s="370"/>
      <c r="Y410" s="418" t="s">
        <v>98</v>
      </c>
      <c r="Z410" s="388">
        <f>Z256*0.465</f>
        <v>5.2417681176470596</v>
      </c>
    </row>
    <row r="411" spans="1:29" ht="13.5" thickBot="1">
      <c r="A411" s="395" t="s">
        <v>246</v>
      </c>
      <c r="B411" s="396">
        <f t="shared" ref="B411:M411" si="199">B257*0.516</f>
        <v>6.2606016941176472</v>
      </c>
      <c r="C411" s="396">
        <f t="shared" si="199"/>
        <v>6.3656208470588229</v>
      </c>
      <c r="D411" s="396">
        <f t="shared" si="199"/>
        <v>6.2509762705882359</v>
      </c>
      <c r="E411" s="396">
        <f t="shared" si="199"/>
        <v>6.2392504235294117</v>
      </c>
      <c r="F411" s="396">
        <f t="shared" si="199"/>
        <v>6.2878621764705889</v>
      </c>
      <c r="G411" s="396">
        <f t="shared" si="199"/>
        <v>6.3366707176470589</v>
      </c>
      <c r="H411" s="396">
        <f t="shared" si="199"/>
        <v>6.3718912588235295</v>
      </c>
      <c r="I411" s="396">
        <f t="shared" si="199"/>
        <v>6.464001305882352</v>
      </c>
      <c r="J411" s="396">
        <f t="shared" si="199"/>
        <v>6.5202569411764699</v>
      </c>
      <c r="K411" s="396">
        <f t="shared" si="199"/>
        <v>6.4611127176470591</v>
      </c>
      <c r="L411" s="396">
        <f t="shared" si="199"/>
        <v>6.4381775294117638</v>
      </c>
      <c r="M411" s="396">
        <f t="shared" si="199"/>
        <v>6.4006673647058818</v>
      </c>
      <c r="N411" s="370"/>
      <c r="O411" s="395" t="s">
        <v>246</v>
      </c>
      <c r="P411" s="396">
        <f>P257*0.516</f>
        <v>6.2898593999999992</v>
      </c>
      <c r="Q411" s="396">
        <f>Q257*0.516</f>
        <v>6.289519447058824</v>
      </c>
      <c r="R411" s="396">
        <f>R257*0.516</f>
        <v>6.4528683529411772</v>
      </c>
      <c r="S411" s="396">
        <f>S257*0.516</f>
        <v>6.4373787411764702</v>
      </c>
      <c r="T411" s="370"/>
      <c r="U411" s="422" t="s">
        <v>246</v>
      </c>
      <c r="V411" s="396">
        <f>V257*0.516</f>
        <v>6.289673235294118</v>
      </c>
      <c r="W411" s="396">
        <f>W257*0.516</f>
        <v>6.4446553529411768</v>
      </c>
      <c r="X411" s="370"/>
      <c r="Y411" s="422" t="s">
        <v>246</v>
      </c>
      <c r="Z411" s="396">
        <f>Z257*0.516</f>
        <v>6.3667798235294129</v>
      </c>
      <c r="AB411" s="430"/>
    </row>
    <row r="412" spans="1:29">
      <c r="AB412" s="430"/>
    </row>
    <row r="413" spans="1:29" ht="16.5" thickBot="1">
      <c r="A413" s="371">
        <v>2013</v>
      </c>
      <c r="B413" s="370"/>
      <c r="C413" s="370" t="s">
        <v>253</v>
      </c>
      <c r="D413" s="370"/>
      <c r="E413" s="370"/>
      <c r="F413" s="370"/>
      <c r="G413" s="370"/>
      <c r="H413" s="370"/>
      <c r="I413" s="370"/>
      <c r="J413" s="370"/>
      <c r="K413" s="370"/>
      <c r="L413" s="370"/>
      <c r="M413" s="369" t="s">
        <v>122</v>
      </c>
      <c r="N413" s="370"/>
      <c r="O413" s="371">
        <v>2013</v>
      </c>
      <c r="P413" s="372" t="s">
        <v>220</v>
      </c>
      <c r="Q413" s="372"/>
      <c r="R413" s="372"/>
      <c r="S413" s="372"/>
      <c r="T413" s="370"/>
      <c r="U413" s="371">
        <v>2013</v>
      </c>
      <c r="V413" s="372" t="s">
        <v>221</v>
      </c>
      <c r="W413" s="372"/>
      <c r="X413" s="370"/>
      <c r="Y413" s="371">
        <v>2013</v>
      </c>
      <c r="Z413" s="370"/>
    </row>
    <row r="414" spans="1:29" ht="13.5" thickBot="1">
      <c r="A414" s="376"/>
      <c r="B414" s="377" t="s">
        <v>223</v>
      </c>
      <c r="C414" s="377" t="s">
        <v>224</v>
      </c>
      <c r="D414" s="377" t="s">
        <v>225</v>
      </c>
      <c r="E414" s="377" t="s">
        <v>226</v>
      </c>
      <c r="F414" s="377" t="s">
        <v>227</v>
      </c>
      <c r="G414" s="377" t="s">
        <v>228</v>
      </c>
      <c r="H414" s="377" t="s">
        <v>229</v>
      </c>
      <c r="I414" s="377" t="s">
        <v>230</v>
      </c>
      <c r="J414" s="377" t="s">
        <v>231</v>
      </c>
      <c r="K414" s="377" t="s">
        <v>232</v>
      </c>
      <c r="L414" s="377" t="s">
        <v>233</v>
      </c>
      <c r="M414" s="378" t="s">
        <v>234</v>
      </c>
      <c r="N414" s="370"/>
      <c r="O414" s="408"/>
      <c r="P414" s="404" t="s">
        <v>235</v>
      </c>
      <c r="Q414" s="404" t="s">
        <v>236</v>
      </c>
      <c r="R414" s="404" t="s">
        <v>237</v>
      </c>
      <c r="S414" s="405" t="s">
        <v>238</v>
      </c>
      <c r="T414" s="370"/>
      <c r="U414" s="376"/>
      <c r="V414" s="404" t="s">
        <v>239</v>
      </c>
      <c r="W414" s="405" t="s">
        <v>240</v>
      </c>
      <c r="X414" s="370"/>
      <c r="Y414" s="376"/>
      <c r="Z414" s="405" t="s">
        <v>241</v>
      </c>
      <c r="AB414" s="226"/>
      <c r="AC414" s="226"/>
    </row>
    <row r="415" spans="1:29" ht="13.5" thickBot="1">
      <c r="A415" s="406" t="s">
        <v>242</v>
      </c>
      <c r="B415" s="385">
        <f t="shared" ref="B415:M415" si="200">B261*0.507</f>
        <v>6.4666458235294115</v>
      </c>
      <c r="C415" s="385">
        <f t="shared" si="200"/>
        <v>6.4796240294117649</v>
      </c>
      <c r="D415" s="385">
        <f t="shared" si="200"/>
        <v>6.1812247058823537</v>
      </c>
      <c r="E415" s="385">
        <f t="shared" si="200"/>
        <v>6.2794137058823525</v>
      </c>
      <c r="F415" s="385">
        <f t="shared" si="200"/>
        <v>6.0117177058823525</v>
      </c>
      <c r="G415" s="385">
        <f t="shared" si="200"/>
        <v>5.9960205882352939</v>
      </c>
      <c r="H415" s="385">
        <f t="shared" si="200"/>
        <v>5.9068233823529415</v>
      </c>
      <c r="I415" s="385">
        <f t="shared" si="200"/>
        <v>5.9094279705882347</v>
      </c>
      <c r="J415" s="385">
        <f t="shared" si="200"/>
        <v>5.9798363529411773</v>
      </c>
      <c r="K415" s="385">
        <f t="shared" si="200"/>
        <v>5.9031252647058823</v>
      </c>
      <c r="L415" s="385">
        <f t="shared" si="200"/>
        <v>5.862475794117648</v>
      </c>
      <c r="M415" s="385">
        <f t="shared" si="200"/>
        <v>5.8482450000000004</v>
      </c>
      <c r="N415" s="370"/>
      <c r="O415" s="412" t="s">
        <v>242</v>
      </c>
      <c r="P415" s="385">
        <f>P261*0.507</f>
        <v>6.3818625000000004</v>
      </c>
      <c r="Q415" s="385">
        <f>Q261*0.507</f>
        <v>6.0825088235294116</v>
      </c>
      <c r="R415" s="385">
        <f>R261*0.507</f>
        <v>5.9312488529411773</v>
      </c>
      <c r="S415" s="386">
        <f>S261*0.507</f>
        <v>5.8741019999999997</v>
      </c>
      <c r="T415" s="370"/>
      <c r="U415" s="419" t="s">
        <v>242</v>
      </c>
      <c r="V415" s="385">
        <f>V261*0.507</f>
        <v>6.2228782352941172</v>
      </c>
      <c r="W415" s="385">
        <f>W261*0.507</f>
        <v>5.9024790882352942</v>
      </c>
      <c r="X415" s="370"/>
      <c r="Y415" s="420" t="s">
        <v>242</v>
      </c>
      <c r="Z415" s="385">
        <f>Z261*0.507</f>
        <v>6.059937382352941</v>
      </c>
      <c r="AB415" s="226"/>
      <c r="AC415" s="226"/>
    </row>
    <row r="416" spans="1:29">
      <c r="A416" s="416" t="s">
        <v>243</v>
      </c>
      <c r="B416" s="391">
        <f t="shared" ref="B416:M416" si="201">B262*0.539</f>
        <v>7.3596576598039221</v>
      </c>
      <c r="C416" s="391">
        <f t="shared" si="201"/>
        <v>7.2714725039215695</v>
      </c>
      <c r="D416" s="391">
        <f t="shared" si="201"/>
        <v>6.8854306637254901</v>
      </c>
      <c r="E416" s="391">
        <f t="shared" si="201"/>
        <v>6.9361780421568637</v>
      </c>
      <c r="F416" s="391">
        <f t="shared" si="201"/>
        <v>6.6510042392156858</v>
      </c>
      <c r="G416" s="391">
        <f t="shared" si="201"/>
        <v>6.6268765911764707</v>
      </c>
      <c r="H416" s="391">
        <f t="shared" si="201"/>
        <v>6.52254468627451</v>
      </c>
      <c r="I416" s="391">
        <f t="shared" si="201"/>
        <v>6.6218448676470594</v>
      </c>
      <c r="J416" s="391">
        <f t="shared" si="201"/>
        <v>6.718727475490196</v>
      </c>
      <c r="K416" s="391">
        <f t="shared" si="201"/>
        <v>6.7322495058823542</v>
      </c>
      <c r="L416" s="391">
        <f t="shared" si="201"/>
        <v>6.7342353509803932</v>
      </c>
      <c r="M416" s="391">
        <f t="shared" si="201"/>
        <v>6.6998386960784311</v>
      </c>
      <c r="N416" s="370"/>
      <c r="O416" s="416" t="s">
        <v>243</v>
      </c>
      <c r="P416" s="391">
        <f>P262*0.539</f>
        <v>7.1889537176470579</v>
      </c>
      <c r="Q416" s="391">
        <f>Q262*0.539</f>
        <v>6.724284459803922</v>
      </c>
      <c r="R416" s="391">
        <f>R262*0.539</f>
        <v>6.6124456588235301</v>
      </c>
      <c r="S416" s="391">
        <f>S262*0.539</f>
        <v>6.7232719852941187</v>
      </c>
      <c r="T416" s="370"/>
      <c r="U416" s="421" t="s">
        <v>243</v>
      </c>
      <c r="V416" s="391">
        <f>V262*0.539</f>
        <v>6.9442841794117642</v>
      </c>
      <c r="W416" s="391">
        <f>W262*0.539</f>
        <v>6.6676825901960788</v>
      </c>
      <c r="X416" s="370"/>
      <c r="Y416" s="421" t="s">
        <v>243</v>
      </c>
      <c r="Z416" s="391">
        <f>Z262*0.539</f>
        <v>6.8073887480392159</v>
      </c>
      <c r="AB416" s="226"/>
      <c r="AC416" s="226"/>
    </row>
    <row r="417" spans="1:29">
      <c r="A417" s="387" t="s">
        <v>244</v>
      </c>
      <c r="B417" s="388">
        <f t="shared" ref="B417:M417" si="202">B263*0.535</f>
        <v>7.3192620931372545</v>
      </c>
      <c r="C417" s="388">
        <f t="shared" si="202"/>
        <v>7.1667057941176475</v>
      </c>
      <c r="D417" s="388">
        <f t="shared" si="202"/>
        <v>6.8081634803921567</v>
      </c>
      <c r="E417" s="388">
        <f t="shared" si="202"/>
        <v>6.8384612647058827</v>
      </c>
      <c r="F417" s="388">
        <f t="shared" si="202"/>
        <v>6.5327376127450982</v>
      </c>
      <c r="G417" s="388">
        <f t="shared" si="202"/>
        <v>6.5096654754901957</v>
      </c>
      <c r="H417" s="388">
        <f t="shared" si="202"/>
        <v>6.4126012647058834</v>
      </c>
      <c r="I417" s="388">
        <f t="shared" si="202"/>
        <v>6.519843588235295</v>
      </c>
      <c r="J417" s="388">
        <f t="shared" si="202"/>
        <v>6.6427949803921571</v>
      </c>
      <c r="K417" s="388">
        <f t="shared" si="202"/>
        <v>6.6700380196078441</v>
      </c>
      <c r="L417" s="388">
        <f t="shared" si="202"/>
        <v>6.6574392941176477</v>
      </c>
      <c r="M417" s="388">
        <f t="shared" si="202"/>
        <v>6.6214306470588236</v>
      </c>
      <c r="N417" s="370"/>
      <c r="O417" s="387" t="s">
        <v>244</v>
      </c>
      <c r="P417" s="388">
        <f>P263*0.535</f>
        <v>7.1067244264705884</v>
      </c>
      <c r="Q417" s="388">
        <f>Q263*0.535</f>
        <v>6.6033717745098048</v>
      </c>
      <c r="R417" s="388">
        <f>R263*0.535</f>
        <v>6.5125843725490196</v>
      </c>
      <c r="S417" s="388">
        <f>S263*0.535</f>
        <v>6.6522707745098044</v>
      </c>
      <c r="T417" s="370"/>
      <c r="U417" s="418" t="s">
        <v>244</v>
      </c>
      <c r="V417" s="388">
        <f>V263*0.535</f>
        <v>6.7994251470588232</v>
      </c>
      <c r="W417" s="388">
        <f>W263*0.535</f>
        <v>6.5793046421568633</v>
      </c>
      <c r="X417" s="370"/>
      <c r="Y417" s="418" t="s">
        <v>244</v>
      </c>
      <c r="Z417" s="388">
        <f>Z263*0.535</f>
        <v>6.6895875490196079</v>
      </c>
      <c r="AB417" s="226"/>
      <c r="AC417" s="226"/>
    </row>
    <row r="418" spans="1:29">
      <c r="A418" s="387" t="s">
        <v>245</v>
      </c>
      <c r="B418" s="388" t="e">
        <f>#REF!*0.54</f>
        <v>#REF!</v>
      </c>
      <c r="C418" s="388" t="e">
        <f>#REF!*0.54</f>
        <v>#REF!</v>
      </c>
      <c r="D418" s="388" t="e">
        <f>#REF!*0.54</f>
        <v>#REF!</v>
      </c>
      <c r="E418" s="388" t="e">
        <f>#REF!*0.54</f>
        <v>#REF!</v>
      </c>
      <c r="F418" s="388" t="e">
        <f>#REF!*0.54</f>
        <v>#REF!</v>
      </c>
      <c r="G418" s="388" t="e">
        <f>#REF!*0.54</f>
        <v>#REF!</v>
      </c>
      <c r="H418" s="388" t="e">
        <f>#REF!*0.54</f>
        <v>#REF!</v>
      </c>
      <c r="I418" s="388" t="e">
        <f>#REF!*0.54</f>
        <v>#REF!</v>
      </c>
      <c r="J418" s="388" t="e">
        <f>#REF!*0.54</f>
        <v>#REF!</v>
      </c>
      <c r="K418" s="388" t="e">
        <f>#REF!*0.54</f>
        <v>#REF!</v>
      </c>
      <c r="L418" s="388" t="e">
        <f>#REF!*0.54</f>
        <v>#REF!</v>
      </c>
      <c r="M418" s="388" t="e">
        <f>#REF!*0.54</f>
        <v>#REF!</v>
      </c>
      <c r="N418" s="370"/>
      <c r="O418" s="387" t="s">
        <v>245</v>
      </c>
      <c r="P418" s="388" t="e">
        <f>#REF!*0.54</f>
        <v>#REF!</v>
      </c>
      <c r="Q418" s="388" t="e">
        <f>#REF!*0.54</f>
        <v>#REF!</v>
      </c>
      <c r="R418" s="388" t="e">
        <f>#REF!*0.54</f>
        <v>#REF!</v>
      </c>
      <c r="S418" s="388" t="e">
        <f>#REF!*0.54</f>
        <v>#REF!</v>
      </c>
      <c r="T418" s="370"/>
      <c r="U418" s="418" t="s">
        <v>245</v>
      </c>
      <c r="V418" s="388" t="e">
        <f>#REF!*0.54</f>
        <v>#REF!</v>
      </c>
      <c r="W418" s="388" t="e">
        <f>#REF!*0.54</f>
        <v>#REF!</v>
      </c>
      <c r="X418" s="370"/>
      <c r="Y418" s="418" t="s">
        <v>245</v>
      </c>
      <c r="Z418" s="388" t="e">
        <f>#REF!*0.54</f>
        <v>#REF!</v>
      </c>
      <c r="AB418" s="226"/>
      <c r="AC418" s="226"/>
    </row>
    <row r="419" spans="1:29">
      <c r="A419" s="387" t="s">
        <v>98</v>
      </c>
      <c r="B419" s="388">
        <f t="shared" ref="B419:M419" si="203">B264*0.465</f>
        <v>5.1975994999999999</v>
      </c>
      <c r="C419" s="388">
        <f t="shared" si="203"/>
        <v>5.2810615294117644</v>
      </c>
      <c r="D419" s="388">
        <f t="shared" si="203"/>
        <v>5.1480920441176474</v>
      </c>
      <c r="E419" s="388">
        <f t="shared" si="203"/>
        <v>5.2818980735294119</v>
      </c>
      <c r="F419" s="388">
        <f t="shared" si="203"/>
        <v>5.0193987352941178</v>
      </c>
      <c r="G419" s="388">
        <f t="shared" si="203"/>
        <v>4.9728782205882354</v>
      </c>
      <c r="H419" s="388">
        <f t="shared" si="203"/>
        <v>4.9320316176470582</v>
      </c>
      <c r="I419" s="388">
        <f t="shared" si="203"/>
        <v>4.8614906617647069</v>
      </c>
      <c r="J419" s="388">
        <f t="shared" si="203"/>
        <v>4.894601852941177</v>
      </c>
      <c r="K419" s="388">
        <f t="shared" si="203"/>
        <v>4.6872278088235291</v>
      </c>
      <c r="L419" s="388">
        <f t="shared" si="203"/>
        <v>4.5528441764705878</v>
      </c>
      <c r="M419" s="388">
        <f t="shared" si="203"/>
        <v>4.4708633088235299</v>
      </c>
      <c r="N419" s="370"/>
      <c r="O419" s="387" t="s">
        <v>98</v>
      </c>
      <c r="P419" s="388">
        <f>P264*0.465</f>
        <v>5.2078468235294126</v>
      </c>
      <c r="Q419" s="388">
        <f>Q264*0.465</f>
        <v>5.0793035</v>
      </c>
      <c r="R419" s="388">
        <f>R264*0.465</f>
        <v>4.898820588235294</v>
      </c>
      <c r="S419" s="388">
        <f>S264*0.465</f>
        <v>4.5844486764705872</v>
      </c>
      <c r="T419" s="370"/>
      <c r="U419" s="418" t="s">
        <v>98</v>
      </c>
      <c r="V419" s="388">
        <f>V264*0.465</f>
        <v>5.1419285147058824</v>
      </c>
      <c r="W419" s="388">
        <f>W264*0.465</f>
        <v>4.7378544558823528</v>
      </c>
      <c r="X419" s="370"/>
      <c r="Y419" s="418" t="s">
        <v>98</v>
      </c>
      <c r="Z419" s="388">
        <f>Z264*0.465</f>
        <v>4.9281730294117656</v>
      </c>
      <c r="AB419" s="226"/>
      <c r="AC419" s="226"/>
    </row>
    <row r="420" spans="1:29" ht="13.5" thickBot="1">
      <c r="A420" s="395" t="s">
        <v>246</v>
      </c>
      <c r="B420" s="396">
        <f t="shared" ref="B420:M420" si="204">B265*0.516</f>
        <v>6.522990223529411</v>
      </c>
      <c r="C420" s="396">
        <f t="shared" si="204"/>
        <v>6.5899366705882354</v>
      </c>
      <c r="D420" s="396">
        <f t="shared" si="204"/>
        <v>6.4147789529411767</v>
      </c>
      <c r="E420" s="396">
        <f t="shared" si="204"/>
        <v>6.4667705058823532</v>
      </c>
      <c r="F420" s="396">
        <f t="shared" si="204"/>
        <v>6.2544016000000004</v>
      </c>
      <c r="G420" s="396">
        <f t="shared" si="204"/>
        <v>6.2586990705882348</v>
      </c>
      <c r="H420" s="396">
        <f t="shared" si="204"/>
        <v>6.2095470352941167</v>
      </c>
      <c r="I420" s="396">
        <f t="shared" si="204"/>
        <v>6.2138313529411766</v>
      </c>
      <c r="J420" s="396">
        <f t="shared" si="204"/>
        <v>6.259592458823529</v>
      </c>
      <c r="K420" s="396">
        <f t="shared" si="204"/>
        <v>6.2746252588235292</v>
      </c>
      <c r="L420" s="396">
        <f t="shared" si="204"/>
        <v>6.2517098000000004</v>
      </c>
      <c r="M420" s="396">
        <f t="shared" si="204"/>
        <v>6.2578507058823529</v>
      </c>
      <c r="N420" s="370"/>
      <c r="O420" s="395" t="s">
        <v>246</v>
      </c>
      <c r="P420" s="396">
        <f>P265*0.516</f>
        <v>6.5073058470588236</v>
      </c>
      <c r="Q420" s="396">
        <f>Q265*0.516</f>
        <v>6.3163544823529403</v>
      </c>
      <c r="R420" s="396">
        <f>R265*0.516</f>
        <v>6.2270025058823526</v>
      </c>
      <c r="S420" s="396">
        <f>S265*0.516</f>
        <v>6.2623181529411767</v>
      </c>
      <c r="T420" s="370"/>
      <c r="U420" s="422" t="s">
        <v>246</v>
      </c>
      <c r="V420" s="396">
        <f>V265*0.516</f>
        <v>6.4027252941176469</v>
      </c>
      <c r="W420" s="396">
        <f>W265*0.516</f>
        <v>6.2450736352941174</v>
      </c>
      <c r="X420" s="370"/>
      <c r="Y420" s="422" t="s">
        <v>246</v>
      </c>
      <c r="Z420" s="396">
        <f>Z265*0.516</f>
        <v>6.3215079058823536</v>
      </c>
      <c r="AB420" s="226"/>
      <c r="AC420" s="226"/>
    </row>
    <row r="421" spans="1:29" ht="16.5" thickBot="1">
      <c r="A421" s="371">
        <v>2014</v>
      </c>
      <c r="B421" s="370"/>
      <c r="C421" s="370" t="s">
        <v>253</v>
      </c>
      <c r="D421" s="370"/>
      <c r="E421" s="370"/>
      <c r="F421" s="370"/>
      <c r="G421" s="370"/>
      <c r="H421" s="370"/>
      <c r="I421" s="370"/>
      <c r="J421" s="370"/>
      <c r="K421" s="370"/>
      <c r="L421" s="370"/>
      <c r="M421" s="369" t="s">
        <v>122</v>
      </c>
      <c r="N421" s="370"/>
      <c r="O421" s="371">
        <v>2014</v>
      </c>
      <c r="P421" s="372" t="s">
        <v>220</v>
      </c>
      <c r="Q421" s="372"/>
      <c r="R421" s="372"/>
      <c r="S421" s="372"/>
      <c r="T421" s="370"/>
      <c r="U421" s="371">
        <v>2014</v>
      </c>
      <c r="V421" s="372" t="s">
        <v>221</v>
      </c>
      <c r="W421" s="372"/>
      <c r="X421" s="370"/>
      <c r="Y421" s="371">
        <v>2014</v>
      </c>
      <c r="Z421" s="370"/>
    </row>
    <row r="422" spans="1:29" ht="13.5" thickBot="1">
      <c r="A422" s="376"/>
      <c r="B422" s="404" t="s">
        <v>223</v>
      </c>
      <c r="C422" s="404" t="s">
        <v>224</v>
      </c>
      <c r="D422" s="404" t="s">
        <v>225</v>
      </c>
      <c r="E422" s="404" t="s">
        <v>226</v>
      </c>
      <c r="F422" s="404" t="s">
        <v>227</v>
      </c>
      <c r="G422" s="404" t="s">
        <v>228</v>
      </c>
      <c r="H422" s="404" t="s">
        <v>229</v>
      </c>
      <c r="I422" s="404" t="s">
        <v>230</v>
      </c>
      <c r="J422" s="404" t="s">
        <v>231</v>
      </c>
      <c r="K422" s="404" t="s">
        <v>232</v>
      </c>
      <c r="L422" s="404" t="s">
        <v>233</v>
      </c>
      <c r="M422" s="405" t="s">
        <v>234</v>
      </c>
      <c r="N422" s="370"/>
      <c r="O422" s="408"/>
      <c r="P422" s="404" t="s">
        <v>235</v>
      </c>
      <c r="Q422" s="404" t="s">
        <v>236</v>
      </c>
      <c r="R422" s="404" t="s">
        <v>237</v>
      </c>
      <c r="S422" s="405" t="s">
        <v>238</v>
      </c>
      <c r="T422" s="370"/>
      <c r="U422" s="408"/>
      <c r="V422" s="404" t="s">
        <v>239</v>
      </c>
      <c r="W422" s="405" t="s">
        <v>240</v>
      </c>
      <c r="X422" s="370"/>
      <c r="Y422" s="376"/>
      <c r="Z422" s="405" t="s">
        <v>241</v>
      </c>
    </row>
    <row r="423" spans="1:29" ht="13.5" thickBot="1">
      <c r="A423" s="409" t="s">
        <v>242</v>
      </c>
      <c r="B423" s="423">
        <f t="shared" ref="B423:M423" si="205">B269*0.507</f>
        <v>5.965232764705882</v>
      </c>
      <c r="C423" s="414">
        <f t="shared" si="205"/>
        <v>5.9576824411764706</v>
      </c>
      <c r="D423" s="414">
        <f t="shared" si="205"/>
        <v>5.8484637058823532</v>
      </c>
      <c r="E423" s="414">
        <f t="shared" si="205"/>
        <v>5.9247075588235294</v>
      </c>
      <c r="F423" s="414">
        <f t="shared" si="205"/>
        <v>5.884289717647059</v>
      </c>
      <c r="G423" s="414">
        <f t="shared" si="205"/>
        <v>5.8366535882352935</v>
      </c>
      <c r="H423" s="414">
        <f t="shared" si="205"/>
        <v>5.7361830882352942</v>
      </c>
      <c r="I423" s="414">
        <f t="shared" si="205"/>
        <v>5.7371374411764711</v>
      </c>
      <c r="J423" s="414">
        <f t="shared" si="205"/>
        <v>5.7260778823529419</v>
      </c>
      <c r="K423" s="414">
        <f t="shared" si="205"/>
        <v>5.4541419705882355</v>
      </c>
      <c r="L423" s="414">
        <f t="shared" si="205"/>
        <v>5.5137343529411762</v>
      </c>
      <c r="M423" s="415">
        <f t="shared" si="205"/>
        <v>6.0586002941176469</v>
      </c>
      <c r="N423" s="370"/>
      <c r="O423" s="412" t="s">
        <v>242</v>
      </c>
      <c r="P423" s="385">
        <f>P269*0.507</f>
        <v>5.9249660294117641</v>
      </c>
      <c r="Q423" s="385">
        <f>Q269*0.507</f>
        <v>5.8840431764705876</v>
      </c>
      <c r="R423" s="385">
        <f>R269*0.507</f>
        <v>5.7331261764705888</v>
      </c>
      <c r="S423" s="386">
        <f>S269*0.507</f>
        <v>5.5676105588235298</v>
      </c>
      <c r="T423" s="370"/>
      <c r="U423" s="412" t="s">
        <v>242</v>
      </c>
      <c r="V423" s="385">
        <f>V269*0.507</f>
        <v>5.9035924999999994</v>
      </c>
      <c r="W423" s="386">
        <f>W269*0.507</f>
        <v>5.6479203529411768</v>
      </c>
      <c r="X423" s="370"/>
      <c r="Y423" s="412" t="s">
        <v>242</v>
      </c>
      <c r="Z423" s="385">
        <f>Z269*0.507</f>
        <v>5.7789897941176473</v>
      </c>
    </row>
    <row r="424" spans="1:29">
      <c r="A424" s="424" t="s">
        <v>247</v>
      </c>
      <c r="B424" s="425" t="s">
        <v>248</v>
      </c>
      <c r="C424" s="426" t="s">
        <v>248</v>
      </c>
      <c r="D424" s="426" t="s">
        <v>248</v>
      </c>
      <c r="E424" s="388">
        <f t="shared" ref="E424:M424" si="206">E270*0.539</f>
        <v>6.3946960000000006</v>
      </c>
      <c r="F424" s="388">
        <f t="shared" si="206"/>
        <v>6.3185849725490204</v>
      </c>
      <c r="G424" s="388">
        <f t="shared" si="206"/>
        <v>6.3731523813725488</v>
      </c>
      <c r="H424" s="388">
        <f t="shared" si="206"/>
        <v>6.4347283754901969</v>
      </c>
      <c r="I424" s="388">
        <f t="shared" si="206"/>
        <v>6.2597515372549024</v>
      </c>
      <c r="J424" s="388">
        <f t="shared" si="206"/>
        <v>6.4490694745098045</v>
      </c>
      <c r="K424" s="388">
        <f t="shared" si="206"/>
        <v>6.1859449990196085</v>
      </c>
      <c r="L424" s="388">
        <f t="shared" si="206"/>
        <v>6.4772993352941182</v>
      </c>
      <c r="M424" s="389">
        <f t="shared" si="206"/>
        <v>7.0357181313725485</v>
      </c>
      <c r="N424" s="370"/>
      <c r="O424" s="416" t="s">
        <v>247</v>
      </c>
      <c r="P424" s="391" t="s">
        <v>248</v>
      </c>
      <c r="Q424" s="391">
        <f t="shared" ref="Q424:S425" si="207">Q270*0.539</f>
        <v>6.3498686382352938</v>
      </c>
      <c r="R424" s="391">
        <f t="shared" si="207"/>
        <v>6.3984621303921569</v>
      </c>
      <c r="S424" s="392">
        <f t="shared" si="207"/>
        <v>6.4425602568627456</v>
      </c>
      <c r="T424" s="370"/>
      <c r="U424" s="416" t="s">
        <v>247</v>
      </c>
      <c r="V424" s="391">
        <f>V270*0.539</f>
        <v>6.3498686382352938</v>
      </c>
      <c r="W424" s="392">
        <f>W270*0.539</f>
        <v>6.4271385156862761</v>
      </c>
      <c r="X424" s="370"/>
      <c r="Y424" s="413" t="s">
        <v>247</v>
      </c>
      <c r="Z424" s="392">
        <f>Z270*0.539</f>
        <v>6.4120887901960781</v>
      </c>
    </row>
    <row r="425" spans="1:29">
      <c r="A425" s="427" t="s">
        <v>243</v>
      </c>
      <c r="B425" s="425">
        <f>B271*0.539</f>
        <v>6.8170310352941188</v>
      </c>
      <c r="C425" s="388">
        <f>C271*0.539</f>
        <v>6.7576723392156879</v>
      </c>
      <c r="D425" s="388">
        <f>D271*0.539</f>
        <v>6.5466681068627448</v>
      </c>
      <c r="E425" s="388">
        <f t="shared" ref="E425:M425" si="208">E271*0.539</f>
        <v>6.6009316676470586</v>
      </c>
      <c r="F425" s="388">
        <f t="shared" si="208"/>
        <v>6.5268455892156867</v>
      </c>
      <c r="G425" s="388">
        <f t="shared" si="208"/>
        <v>6.5248592156862752</v>
      </c>
      <c r="H425" s="388">
        <f t="shared" si="208"/>
        <v>6.4823167911764719</v>
      </c>
      <c r="I425" s="388">
        <f t="shared" si="208"/>
        <v>6.5650707294117652</v>
      </c>
      <c r="J425" s="388">
        <f t="shared" si="208"/>
        <v>6.6005596519607845</v>
      </c>
      <c r="K425" s="388">
        <f t="shared" si="208"/>
        <v>6.4460896500000011</v>
      </c>
      <c r="L425" s="388">
        <f t="shared" si="208"/>
        <v>6.5378950892156871</v>
      </c>
      <c r="M425" s="389">
        <f t="shared" si="208"/>
        <v>7.0501749568627456</v>
      </c>
      <c r="N425" s="370"/>
      <c r="O425" s="387" t="s">
        <v>243</v>
      </c>
      <c r="P425" s="388">
        <f>P271*0.539</f>
        <v>6.7099808794117655</v>
      </c>
      <c r="Q425" s="388">
        <f t="shared" si="207"/>
        <v>6.5537448598039232</v>
      </c>
      <c r="R425" s="388">
        <f t="shared" si="207"/>
        <v>6.5460995147058831</v>
      </c>
      <c r="S425" s="389">
        <f t="shared" si="207"/>
        <v>6.5804010519607843</v>
      </c>
      <c r="T425" s="370"/>
      <c r="U425" s="387" t="s">
        <v>243</v>
      </c>
      <c r="V425" s="388">
        <f>V271*0.539</f>
        <v>6.6299219411764705</v>
      </c>
      <c r="W425" s="389">
        <f>W271*0.539</f>
        <v>6.5632191058823519</v>
      </c>
      <c r="X425" s="370"/>
      <c r="Y425" s="387" t="s">
        <v>243</v>
      </c>
      <c r="Z425" s="391">
        <f>Z271*0.539</f>
        <v>6.600039675490196</v>
      </c>
    </row>
    <row r="426" spans="1:29">
      <c r="A426" s="427" t="s">
        <v>244</v>
      </c>
      <c r="B426" s="425">
        <f t="shared" ref="B426:M426" si="209">B272*0.535</f>
        <v>6.7835188627450984</v>
      </c>
      <c r="C426" s="388">
        <f t="shared" si="209"/>
        <v>6.6651574558823539</v>
      </c>
      <c r="D426" s="388">
        <f t="shared" si="209"/>
        <v>6.4492130980392153</v>
      </c>
      <c r="E426" s="388">
        <f t="shared" si="209"/>
        <v>6.500109955882353</v>
      </c>
      <c r="F426" s="388">
        <f t="shared" si="209"/>
        <v>6.4532019950980386</v>
      </c>
      <c r="G426" s="388">
        <f t="shared" si="209"/>
        <v>6.4587130196078437</v>
      </c>
      <c r="H426" s="388">
        <f t="shared" si="209"/>
        <v>6.3852218529411759</v>
      </c>
      <c r="I426" s="388">
        <f t="shared" si="209"/>
        <v>6.4914125343137252</v>
      </c>
      <c r="J426" s="388">
        <f t="shared" si="209"/>
        <v>6.5098616421568645</v>
      </c>
      <c r="K426" s="388">
        <f t="shared" si="209"/>
        <v>6.3534161029411775</v>
      </c>
      <c r="L426" s="388">
        <f t="shared" si="209"/>
        <v>6.4783050343137258</v>
      </c>
      <c r="M426" s="389">
        <f t="shared" si="209"/>
        <v>6.9385414068627442</v>
      </c>
      <c r="N426" s="370"/>
      <c r="O426" s="387" t="s">
        <v>244</v>
      </c>
      <c r="P426" s="388">
        <f>P272*0.535</f>
        <v>6.6367374166666666</v>
      </c>
      <c r="Q426" s="388">
        <f>Q272*0.535</f>
        <v>6.4701095686274508</v>
      </c>
      <c r="R426" s="388">
        <f>R272*0.535</f>
        <v>6.4550813137254908</v>
      </c>
      <c r="S426" s="389">
        <f>S272*0.535</f>
        <v>6.5304156078431372</v>
      </c>
      <c r="T426" s="370"/>
      <c r="U426" s="387" t="s">
        <v>244</v>
      </c>
      <c r="V426" s="388">
        <f>V272*0.535</f>
        <v>6.5405113725490205</v>
      </c>
      <c r="W426" s="389">
        <f>W272*0.535</f>
        <v>6.4903047696078433</v>
      </c>
      <c r="X426" s="370"/>
      <c r="Y426" s="387" t="s">
        <v>244</v>
      </c>
      <c r="Z426" s="388">
        <f>Z272*0.535</f>
        <v>6.5164788578431381</v>
      </c>
    </row>
    <row r="427" spans="1:29">
      <c r="A427" s="427" t="s">
        <v>245</v>
      </c>
      <c r="B427" s="425">
        <f t="shared" ref="B427:M427" si="210">B273*0.54</f>
        <v>0</v>
      </c>
      <c r="C427" s="388">
        <f t="shared" si="210"/>
        <v>5.7172801764705889</v>
      </c>
      <c r="D427" s="388">
        <f t="shared" si="210"/>
        <v>6.7403075294117647</v>
      </c>
      <c r="E427" s="388">
        <f t="shared" si="210"/>
        <v>5.7492582352941177</v>
      </c>
      <c r="F427" s="388">
        <f t="shared" si="210"/>
        <v>0</v>
      </c>
      <c r="G427" s="388">
        <f t="shared" si="210"/>
        <v>0</v>
      </c>
      <c r="H427" s="388">
        <f t="shared" si="210"/>
        <v>0</v>
      </c>
      <c r="I427" s="388">
        <f t="shared" si="210"/>
        <v>6.9177335294117652</v>
      </c>
      <c r="J427" s="388">
        <f t="shared" si="210"/>
        <v>7.129080000000001</v>
      </c>
      <c r="K427" s="388">
        <f t="shared" si="210"/>
        <v>0</v>
      </c>
      <c r="L427" s="388">
        <f t="shared" si="210"/>
        <v>0</v>
      </c>
      <c r="M427" s="389">
        <f t="shared" si="210"/>
        <v>0</v>
      </c>
      <c r="N427" s="370"/>
      <c r="O427" s="387" t="s">
        <v>245</v>
      </c>
      <c r="P427" s="388">
        <f>P273*0.54</f>
        <v>6.2175928235294133</v>
      </c>
      <c r="Q427" s="388">
        <f>Q273*0.54</f>
        <v>5.7492582352941177</v>
      </c>
      <c r="R427" s="388">
        <f>R273*0.54</f>
        <v>6.9603580588235303</v>
      </c>
      <c r="S427" s="389">
        <f>S273*0.54</f>
        <v>0</v>
      </c>
      <c r="T427" s="370"/>
      <c r="U427" s="387" t="s">
        <v>245</v>
      </c>
      <c r="V427" s="388">
        <f>V273*0.54</f>
        <v>6.1158970588235304</v>
      </c>
      <c r="W427" s="389">
        <f>W273*0.54</f>
        <v>6.9603580588235303</v>
      </c>
      <c r="X427" s="370"/>
      <c r="Y427" s="387" t="s">
        <v>245</v>
      </c>
      <c r="Z427" s="388">
        <f>Z273*0.54</f>
        <v>6.4577027647058829</v>
      </c>
    </row>
    <row r="428" spans="1:29">
      <c r="A428" s="427" t="s">
        <v>98</v>
      </c>
      <c r="B428" s="425">
        <f t="shared" ref="B428:M428" si="211">B274*0.465</f>
        <v>4.5414904264705882</v>
      </c>
      <c r="C428" s="388">
        <f t="shared" si="211"/>
        <v>4.6277433676470592</v>
      </c>
      <c r="D428" s="388">
        <f t="shared" si="211"/>
        <v>4.5926103382352945</v>
      </c>
      <c r="E428" s="388">
        <f t="shared" si="211"/>
        <v>4.7492168676470596</v>
      </c>
      <c r="F428" s="388">
        <f t="shared" si="211"/>
        <v>4.7476103382352939</v>
      </c>
      <c r="G428" s="388">
        <f t="shared" si="211"/>
        <v>4.7204283529411768</v>
      </c>
      <c r="H428" s="388">
        <f t="shared" si="211"/>
        <v>4.6023849117647062</v>
      </c>
      <c r="I428" s="388">
        <f t="shared" si="211"/>
        <v>4.5338138235294112</v>
      </c>
      <c r="J428" s="388">
        <f t="shared" si="211"/>
        <v>4.5146198088235296</v>
      </c>
      <c r="K428" s="388">
        <f t="shared" si="211"/>
        <v>4.2117151617647064</v>
      </c>
      <c r="L428" s="388">
        <f t="shared" si="211"/>
        <v>4.1475292058823534</v>
      </c>
      <c r="M428" s="389">
        <f t="shared" si="211"/>
        <v>4.2930131176470594</v>
      </c>
      <c r="N428" s="370"/>
      <c r="O428" s="387" t="s">
        <v>98</v>
      </c>
      <c r="P428" s="388">
        <f>P274*0.465</f>
        <v>4.587558705882353</v>
      </c>
      <c r="Q428" s="388">
        <f>Q274*0.465</f>
        <v>4.7390880735294125</v>
      </c>
      <c r="R428" s="388">
        <f>R274*0.465</f>
        <v>4.5514970441176477</v>
      </c>
      <c r="S428" s="389">
        <f>S274*0.465</f>
        <v>4.2239601617647056</v>
      </c>
      <c r="T428" s="370"/>
      <c r="U428" s="387" t="s">
        <v>98</v>
      </c>
      <c r="V428" s="388">
        <f>V274*0.465</f>
        <v>4.66626405882353</v>
      </c>
      <c r="W428" s="389">
        <f>W274*0.465</f>
        <v>4.374821661764706</v>
      </c>
      <c r="X428" s="370"/>
      <c r="Y428" s="387" t="s">
        <v>98</v>
      </c>
      <c r="Z428" s="388">
        <f>Z274*0.465</f>
        <v>4.5076543823529409</v>
      </c>
    </row>
    <row r="429" spans="1:29" ht="13.5" thickBot="1">
      <c r="A429" s="428" t="s">
        <v>246</v>
      </c>
      <c r="B429" s="429">
        <f t="shared" ref="B429:M429" si="212">B275*0.516</f>
        <v>6.3277393647058817</v>
      </c>
      <c r="C429" s="396">
        <f t="shared" si="212"/>
        <v>6.3782259176470584</v>
      </c>
      <c r="D429" s="396">
        <f t="shared" si="212"/>
        <v>6.3116088000000001</v>
      </c>
      <c r="E429" s="396">
        <f t="shared" si="212"/>
        <v>6.3316316235294119</v>
      </c>
      <c r="F429" s="396">
        <f t="shared" si="212"/>
        <v>6.2818866941176479</v>
      </c>
      <c r="G429" s="396">
        <f t="shared" si="212"/>
        <v>6.2495704235294118</v>
      </c>
      <c r="H429" s="396">
        <f t="shared" si="212"/>
        <v>6.144729341176471</v>
      </c>
      <c r="I429" s="396">
        <f t="shared" si="212"/>
        <v>6.1475111882352955</v>
      </c>
      <c r="J429" s="396">
        <f t="shared" si="212"/>
        <v>6.1473275529411762</v>
      </c>
      <c r="K429" s="396">
        <f t="shared" si="212"/>
        <v>6.0394916470588242</v>
      </c>
      <c r="L429" s="396">
        <f t="shared" si="212"/>
        <v>6.0709474117647062</v>
      </c>
      <c r="M429" s="397">
        <f t="shared" si="212"/>
        <v>6.3327870588235298</v>
      </c>
      <c r="N429" s="370"/>
      <c r="O429" s="395" t="s">
        <v>246</v>
      </c>
      <c r="P429" s="396">
        <f>P275*0.516</f>
        <v>6.3395087176470595</v>
      </c>
      <c r="Q429" s="396">
        <f>Q275*0.516</f>
        <v>6.2901927764705885</v>
      </c>
      <c r="R429" s="396">
        <f>R275*0.516</f>
        <v>6.1463486705882353</v>
      </c>
      <c r="S429" s="397">
        <f>S275*0.516</f>
        <v>6.0903925176470581</v>
      </c>
      <c r="T429" s="370"/>
      <c r="U429" s="395" t="s">
        <v>246</v>
      </c>
      <c r="V429" s="396">
        <f>V275*0.516</f>
        <v>6.3134820823529409</v>
      </c>
      <c r="W429" s="397">
        <f>W275*0.516</f>
        <v>6.1172154117647057</v>
      </c>
      <c r="X429" s="370"/>
      <c r="Y429" s="395" t="s">
        <v>246</v>
      </c>
      <c r="Z429" s="396">
        <f>Z275*0.516</f>
        <v>6.2183645647058823</v>
      </c>
    </row>
    <row r="431" spans="1:29" ht="16.5" thickBot="1">
      <c r="A431" s="371">
        <v>2015</v>
      </c>
      <c r="B431" s="370"/>
      <c r="C431" s="370" t="s">
        <v>253</v>
      </c>
      <c r="D431" s="370"/>
      <c r="E431" s="370"/>
      <c r="F431" s="370"/>
      <c r="G431" s="370"/>
      <c r="H431" s="370"/>
      <c r="I431" s="370"/>
      <c r="J431" s="370"/>
      <c r="K431" s="370"/>
      <c r="L431" s="370"/>
      <c r="M431" s="369" t="s">
        <v>122</v>
      </c>
      <c r="N431" s="370"/>
      <c r="O431" s="371">
        <v>2015</v>
      </c>
      <c r="P431" s="372" t="s">
        <v>220</v>
      </c>
      <c r="Q431" s="372"/>
      <c r="R431" s="372"/>
      <c r="S431" s="372"/>
      <c r="T431" s="370"/>
      <c r="U431" s="371">
        <v>2015</v>
      </c>
      <c r="V431" s="372" t="s">
        <v>221</v>
      </c>
      <c r="W431" s="372"/>
      <c r="X431" s="370"/>
      <c r="Y431" s="371">
        <v>2015</v>
      </c>
      <c r="Z431" s="370"/>
    </row>
    <row r="432" spans="1:29" ht="13.5" thickBot="1">
      <c r="A432" s="376"/>
      <c r="B432" s="404" t="s">
        <v>223</v>
      </c>
      <c r="C432" s="404" t="s">
        <v>224</v>
      </c>
      <c r="D432" s="404" t="s">
        <v>225</v>
      </c>
      <c r="E432" s="404" t="s">
        <v>226</v>
      </c>
      <c r="F432" s="404" t="s">
        <v>227</v>
      </c>
      <c r="G432" s="404" t="s">
        <v>228</v>
      </c>
      <c r="H432" s="404" t="s">
        <v>229</v>
      </c>
      <c r="I432" s="404" t="s">
        <v>230</v>
      </c>
      <c r="J432" s="404" t="s">
        <v>231</v>
      </c>
      <c r="K432" s="404" t="s">
        <v>232</v>
      </c>
      <c r="L432" s="404" t="s">
        <v>233</v>
      </c>
      <c r="M432" s="405" t="s">
        <v>234</v>
      </c>
      <c r="N432" s="370"/>
      <c r="O432" s="408"/>
      <c r="P432" s="404" t="s">
        <v>235</v>
      </c>
      <c r="Q432" s="404" t="s">
        <v>236</v>
      </c>
      <c r="R432" s="404" t="s">
        <v>237</v>
      </c>
      <c r="S432" s="405" t="s">
        <v>238</v>
      </c>
      <c r="T432" s="370"/>
      <c r="U432" s="408"/>
      <c r="V432" s="404" t="s">
        <v>239</v>
      </c>
      <c r="W432" s="405" t="s">
        <v>240</v>
      </c>
      <c r="X432" s="370"/>
      <c r="Y432" s="376"/>
      <c r="Z432" s="405" t="s">
        <v>241</v>
      </c>
    </row>
    <row r="433" spans="1:26" ht="13.5" thickBot="1">
      <c r="A433" s="409" t="s">
        <v>242</v>
      </c>
      <c r="B433" s="431">
        <f t="shared" ref="B433:M433" si="213">B279*0.507</f>
        <v>5.848791764705882</v>
      </c>
      <c r="C433" s="431">
        <f t="shared" si="213"/>
        <v>6.1309273235294119</v>
      </c>
      <c r="D433" s="432">
        <f t="shared" si="213"/>
        <v>6.1089523529411762</v>
      </c>
      <c r="E433" s="431">
        <f t="shared" si="213"/>
        <v>6.0019753529411766</v>
      </c>
      <c r="F433" s="431">
        <f t="shared" si="213"/>
        <v>6.0736015294117651</v>
      </c>
      <c r="G433" s="431">
        <f t="shared" si="213"/>
        <v>6.209944764705881</v>
      </c>
      <c r="H433" s="431">
        <f t="shared" si="213"/>
        <v>5.7993542941176468</v>
      </c>
      <c r="I433" s="431">
        <f t="shared" si="213"/>
        <v>5.8016904705882357</v>
      </c>
      <c r="J433" s="431">
        <f t="shared" si="213"/>
        <v>5.7801230882352943</v>
      </c>
      <c r="K433" s="431">
        <f t="shared" si="213"/>
        <v>5.8904552352941186</v>
      </c>
      <c r="L433" s="431">
        <f t="shared" si="213"/>
        <v>5.9891412941176476</v>
      </c>
      <c r="M433" s="433">
        <f t="shared" si="213"/>
        <v>6.0182391176470595</v>
      </c>
      <c r="N433" s="370"/>
      <c r="O433" s="412" t="s">
        <v>242</v>
      </c>
      <c r="P433" s="385">
        <f>P279*0.507</f>
        <v>6.0358648235294119</v>
      </c>
      <c r="Q433" s="385">
        <f>Q279*0.507</f>
        <v>6.3412896221999988</v>
      </c>
      <c r="R433" s="385">
        <f>R279*0.507</f>
        <v>6.0269822730000007</v>
      </c>
      <c r="S433" s="385">
        <f>S279*0.507</f>
        <v>6.2072727912000003</v>
      </c>
      <c r="T433" s="370"/>
      <c r="U433" s="412" t="s">
        <v>242</v>
      </c>
      <c r="V433" s="385">
        <f>V279*0.507</f>
        <v>6.3136226322000004</v>
      </c>
      <c r="W433" s="385">
        <f>W279*0.507</f>
        <v>6.1129205981999997</v>
      </c>
      <c r="X433" s="370"/>
      <c r="Y433" s="412" t="s">
        <v>242</v>
      </c>
      <c r="Z433" s="385">
        <f>Z279*0.507</f>
        <v>6.207381390600001</v>
      </c>
    </row>
    <row r="434" spans="1:26">
      <c r="A434" s="424" t="s">
        <v>247</v>
      </c>
      <c r="B434" s="434">
        <f t="shared" ref="B434:M434" si="214">B280*0.539</f>
        <v>6.6767689676470594</v>
      </c>
      <c r="C434" s="435">
        <f t="shared" si="214"/>
        <v>7.0741926911764708</v>
      </c>
      <c r="D434" s="436">
        <f t="shared" si="214"/>
        <v>6.787930848039216</v>
      </c>
      <c r="E434" s="435">
        <f t="shared" si="214"/>
        <v>6.5606815784313728</v>
      </c>
      <c r="F434" s="435">
        <f t="shared" si="214"/>
        <v>6.6757739313725493</v>
      </c>
      <c r="G434" s="435">
        <f t="shared" si="214"/>
        <v>6.7629651078431383</v>
      </c>
      <c r="H434" s="435">
        <f t="shared" si="214"/>
        <v>6.5382285294117644</v>
      </c>
      <c r="I434" s="435">
        <f t="shared" si="214"/>
        <v>6.5415840686274516</v>
      </c>
      <c r="J434" s="435">
        <f t="shared" si="214"/>
        <v>6.5722436568627458</v>
      </c>
      <c r="K434" s="435">
        <f t="shared" si="214"/>
        <v>6.6930377843137254</v>
      </c>
      <c r="L434" s="435">
        <f t="shared" si="214"/>
        <v>6.7232376372549023</v>
      </c>
      <c r="M434" s="435">
        <f t="shared" si="214"/>
        <v>6.7261598627450985</v>
      </c>
      <c r="N434" s="370"/>
      <c r="O434" s="416" t="s">
        <v>247</v>
      </c>
      <c r="P434" s="391">
        <f t="shared" ref="P434:S435" si="215">P280*0.539</f>
        <v>6.8303226696078427</v>
      </c>
      <c r="Q434" s="391">
        <f t="shared" si="215"/>
        <v>6.9287288994000003</v>
      </c>
      <c r="R434" s="391">
        <f t="shared" si="215"/>
        <v>6.8196470496000003</v>
      </c>
      <c r="S434" s="391">
        <f t="shared" si="215"/>
        <v>6.9849054198000005</v>
      </c>
      <c r="T434" s="370"/>
      <c r="U434" s="416" t="s">
        <v>247</v>
      </c>
      <c r="V434" s="391">
        <f>V280*0.539</f>
        <v>7.0209984768000009</v>
      </c>
      <c r="W434" s="391">
        <f>W280*0.539</f>
        <v>6.9009485160000015</v>
      </c>
      <c r="X434" s="370"/>
      <c r="Y434" s="413" t="s">
        <v>247</v>
      </c>
      <c r="Z434" s="391">
        <f>Z280*0.539</f>
        <v>6.9500218788000003</v>
      </c>
    </row>
    <row r="435" spans="1:26">
      <c r="A435" s="427" t="s">
        <v>243</v>
      </c>
      <c r="B435" s="425">
        <f t="shared" ref="B435:M435" si="216">B281*0.539</f>
        <v>6.8802187450980394</v>
      </c>
      <c r="C435" s="426">
        <f t="shared" si="216"/>
        <v>7.0391735441176477</v>
      </c>
      <c r="D435" s="437">
        <f t="shared" si="216"/>
        <v>6.9162556509803927</v>
      </c>
      <c r="E435" s="426">
        <f t="shared" si="216"/>
        <v>6.7547744215686283</v>
      </c>
      <c r="F435" s="426">
        <f t="shared" si="216"/>
        <v>6.8433078137254899</v>
      </c>
      <c r="G435" s="426">
        <f t="shared" si="216"/>
        <v>6.9557263039215691</v>
      </c>
      <c r="H435" s="426">
        <f t="shared" si="216"/>
        <v>6.6709229313725489</v>
      </c>
      <c r="I435" s="426">
        <f t="shared" si="216"/>
        <v>6.7822475686274517</v>
      </c>
      <c r="J435" s="426">
        <f t="shared" si="216"/>
        <v>6.8062277843137267</v>
      </c>
      <c r="K435" s="426">
        <f t="shared" si="216"/>
        <v>6.9640332450980402</v>
      </c>
      <c r="L435" s="426">
        <f t="shared" si="216"/>
        <v>7.1130667450980392</v>
      </c>
      <c r="M435" s="426">
        <f t="shared" si="216"/>
        <v>7.1393667745098037</v>
      </c>
      <c r="N435" s="370"/>
      <c r="O435" s="387" t="s">
        <v>243</v>
      </c>
      <c r="P435" s="388">
        <f t="shared" si="215"/>
        <v>6.9457289107843136</v>
      </c>
      <c r="Q435" s="388">
        <f t="shared" si="215"/>
        <v>7.1303552165999999</v>
      </c>
      <c r="R435" s="388">
        <f t="shared" si="215"/>
        <v>7.0237858613999995</v>
      </c>
      <c r="S435" s="388">
        <f t="shared" si="215"/>
        <v>7.3601962433999999</v>
      </c>
      <c r="T435" s="370"/>
      <c r="U435" s="387" t="s">
        <v>243</v>
      </c>
      <c r="V435" s="388">
        <f>V281*0.539</f>
        <v>7.1798079275999998</v>
      </c>
      <c r="W435" s="388">
        <f>W281*0.539</f>
        <v>7.1871639840000006</v>
      </c>
      <c r="X435" s="370"/>
      <c r="Y435" s="387" t="s">
        <v>243</v>
      </c>
      <c r="Z435" s="388">
        <f>Z281*0.539</f>
        <v>7.1835299382000004</v>
      </c>
    </row>
    <row r="436" spans="1:26">
      <c r="A436" s="427" t="s">
        <v>244</v>
      </c>
      <c r="B436" s="425">
        <f t="shared" ref="B436:M436" si="217">B282*0.535</f>
        <v>6.7828752892156867</v>
      </c>
      <c r="C436" s="426">
        <f t="shared" si="217"/>
        <v>6.9735130980392164</v>
      </c>
      <c r="D436" s="437">
        <f t="shared" si="217"/>
        <v>6.8236333725490201</v>
      </c>
      <c r="E436" s="426">
        <f t="shared" si="217"/>
        <v>6.6640491666666675</v>
      </c>
      <c r="F436" s="426">
        <f t="shared" si="217"/>
        <v>6.7435648529411765</v>
      </c>
      <c r="G436" s="426">
        <f t="shared" si="217"/>
        <v>6.8799531372549021</v>
      </c>
      <c r="H436" s="426">
        <f t="shared" si="217"/>
        <v>6.560222450980393</v>
      </c>
      <c r="I436" s="426">
        <f t="shared" si="217"/>
        <v>6.7047353921568629</v>
      </c>
      <c r="J436" s="426">
        <f t="shared" si="217"/>
        <v>6.7429564215686275</v>
      </c>
      <c r="K436" s="426">
        <f t="shared" si="217"/>
        <v>6.8730873039215696</v>
      </c>
      <c r="L436" s="426">
        <f t="shared" si="217"/>
        <v>6.9917733823529415</v>
      </c>
      <c r="M436" s="426">
        <f t="shared" si="217"/>
        <v>7.0088042156862747</v>
      </c>
      <c r="N436" s="370"/>
      <c r="O436" s="387" t="s">
        <v>244</v>
      </c>
      <c r="P436" s="388">
        <f>P282*0.535</f>
        <v>6.8623212156862747</v>
      </c>
      <c r="Q436" s="388">
        <f>Q282*0.535</f>
        <v>7.0442011920000001</v>
      </c>
      <c r="R436" s="388">
        <f>R282*0.535</f>
        <v>6.9369984270000007</v>
      </c>
      <c r="S436" s="388">
        <f>S282*0.535</f>
        <v>7.2371989110000001</v>
      </c>
      <c r="T436" s="370"/>
      <c r="U436" s="387" t="s">
        <v>244</v>
      </c>
      <c r="V436" s="388">
        <f>V282*0.535</f>
        <v>7.0863728879999996</v>
      </c>
      <c r="W436" s="388">
        <f>W282*0.535</f>
        <v>7.0655435190000011</v>
      </c>
      <c r="X436" s="370"/>
      <c r="Y436" s="387" t="s">
        <v>244</v>
      </c>
      <c r="Z436" s="388">
        <f>Z282*0.535</f>
        <v>7.0773906660000003</v>
      </c>
    </row>
    <row r="437" spans="1:26">
      <c r="A437" s="427" t="s">
        <v>245</v>
      </c>
      <c r="B437" s="425" t="e">
        <f>#REF!*0.54</f>
        <v>#REF!</v>
      </c>
      <c r="C437" s="426" t="e">
        <f>#REF!*0.54</f>
        <v>#REF!</v>
      </c>
      <c r="D437" s="437" t="e">
        <f>#REF!*0.54</f>
        <v>#REF!</v>
      </c>
      <c r="E437" s="426" t="e">
        <f>#REF!*0.54</f>
        <v>#REF!</v>
      </c>
      <c r="F437" s="426" t="e">
        <f>#REF!*0.54</f>
        <v>#REF!</v>
      </c>
      <c r="G437" s="426" t="e">
        <f>#REF!*0.54</f>
        <v>#REF!</v>
      </c>
      <c r="H437" s="426" t="e">
        <f>#REF!*0.54</f>
        <v>#REF!</v>
      </c>
      <c r="I437" s="426" t="e">
        <f>#REF!*0.54</f>
        <v>#REF!</v>
      </c>
      <c r="J437" s="426" t="e">
        <f>#REF!*0.54</f>
        <v>#REF!</v>
      </c>
      <c r="K437" s="426" t="e">
        <f>#REF!*0.54</f>
        <v>#REF!</v>
      </c>
      <c r="L437" s="426" t="e">
        <f>#REF!*0.54</f>
        <v>#REF!</v>
      </c>
      <c r="M437" s="426" t="e">
        <f>#REF!*0.54</f>
        <v>#REF!</v>
      </c>
      <c r="N437" s="370"/>
      <c r="O437" s="387" t="s">
        <v>245</v>
      </c>
      <c r="P437" s="388" t="e">
        <f>#REF!*0.54</f>
        <v>#REF!</v>
      </c>
      <c r="Q437" s="388" t="e">
        <f>#REF!*0.54</f>
        <v>#REF!</v>
      </c>
      <c r="R437" s="388" t="e">
        <f>#REF!*0.54</f>
        <v>#REF!</v>
      </c>
      <c r="S437" s="388" t="e">
        <f>#REF!*0.54</f>
        <v>#REF!</v>
      </c>
      <c r="T437" s="370"/>
      <c r="U437" s="387" t="s">
        <v>245</v>
      </c>
      <c r="V437" s="388" t="e">
        <f>#REF!*0.54</f>
        <v>#REF!</v>
      </c>
      <c r="W437" s="388" t="e">
        <f>#REF!*0.54</f>
        <v>#REF!</v>
      </c>
      <c r="X437" s="370"/>
      <c r="Y437" s="387" t="s">
        <v>245</v>
      </c>
      <c r="Z437" s="388" t="e">
        <f>#REF!*0.54</f>
        <v>#REF!</v>
      </c>
    </row>
    <row r="438" spans="1:26">
      <c r="A438" s="427" t="s">
        <v>98</v>
      </c>
      <c r="B438" s="425">
        <f t="shared" ref="B438:M438" si="218">B283*0.465</f>
        <v>4.413131735294118</v>
      </c>
      <c r="C438" s="426">
        <f t="shared" si="218"/>
        <v>4.7413027500000009</v>
      </c>
      <c r="D438" s="437">
        <f t="shared" si="218"/>
        <v>4.8700042647058819</v>
      </c>
      <c r="E438" s="426">
        <f t="shared" si="218"/>
        <v>4.8365379411764708</v>
      </c>
      <c r="F438" s="426">
        <f t="shared" si="218"/>
        <v>4.8296951470588239</v>
      </c>
      <c r="G438" s="426">
        <f t="shared" si="218"/>
        <v>4.9144300000000003</v>
      </c>
      <c r="H438" s="426">
        <f t="shared" si="218"/>
        <v>4.6048722058823532</v>
      </c>
      <c r="I438" s="426">
        <f t="shared" si="218"/>
        <v>4.4468387647058822</v>
      </c>
      <c r="J438" s="426">
        <f t="shared" si="218"/>
        <v>4.4034232647058822</v>
      </c>
      <c r="K438" s="426">
        <f t="shared" si="218"/>
        <v>4.51538569117647</v>
      </c>
      <c r="L438" s="426">
        <f t="shared" si="218"/>
        <v>4.5566024705882358</v>
      </c>
      <c r="M438" s="426">
        <f t="shared" si="218"/>
        <v>4.4986976617647061</v>
      </c>
      <c r="N438" s="370"/>
      <c r="O438" s="387" t="s">
        <v>98</v>
      </c>
      <c r="P438" s="388">
        <f>P283*0.465</f>
        <v>4.6751847647058833</v>
      </c>
      <c r="Q438" s="388">
        <f>Q283*0.465</f>
        <v>5.0544538380000006</v>
      </c>
      <c r="R438" s="388">
        <f>R283*0.465</f>
        <v>4.6692923571000007</v>
      </c>
      <c r="S438" s="388">
        <f>S283*0.465</f>
        <v>4.7064158181000009</v>
      </c>
      <c r="T438" s="370"/>
      <c r="U438" s="387" t="s">
        <v>98</v>
      </c>
      <c r="V438" s="388">
        <f>V283*0.465</f>
        <v>4.9496003369999997</v>
      </c>
      <c r="W438" s="388">
        <f>W283*0.465</f>
        <v>4.6871649297000006</v>
      </c>
      <c r="X438" s="370"/>
      <c r="Y438" s="387" t="s">
        <v>98</v>
      </c>
      <c r="Z438" s="388">
        <f>Z283*0.465</f>
        <v>4.799991888000001</v>
      </c>
    </row>
    <row r="439" spans="1:26" ht="13.5" thickBot="1">
      <c r="A439" s="428" t="s">
        <v>246</v>
      </c>
      <c r="B439" s="429">
        <f t="shared" ref="B439:M439" si="219">B284*0.516</f>
        <v>6.2967313058823535</v>
      </c>
      <c r="C439" s="438">
        <f t="shared" si="219"/>
        <v>6.4350648352941189</v>
      </c>
      <c r="D439" s="439">
        <f t="shared" si="219"/>
        <v>6.3706680352941181</v>
      </c>
      <c r="E439" s="438">
        <f t="shared" si="219"/>
        <v>6.2968795294117639</v>
      </c>
      <c r="F439" s="438">
        <f t="shared" si="219"/>
        <v>6.2700323529411763</v>
      </c>
      <c r="G439" s="438">
        <f t="shared" si="219"/>
        <v>6.3949094117647061</v>
      </c>
      <c r="H439" s="438">
        <f t="shared" si="219"/>
        <v>6.1337729411764705</v>
      </c>
      <c r="I439" s="438">
        <f t="shared" si="219"/>
        <v>6.1266045882352937</v>
      </c>
      <c r="J439" s="438">
        <f t="shared" si="219"/>
        <v>6.1032024705882355</v>
      </c>
      <c r="K439" s="438">
        <f t="shared" si="219"/>
        <v>6.2105152941176467</v>
      </c>
      <c r="L439" s="438">
        <f t="shared" si="219"/>
        <v>6.2702650588235294</v>
      </c>
      <c r="M439" s="438">
        <f t="shared" si="219"/>
        <v>6.2783440000000006</v>
      </c>
      <c r="N439" s="370"/>
      <c r="O439" s="395" t="s">
        <v>246</v>
      </c>
      <c r="P439" s="396">
        <f>P284*0.516</f>
        <v>6.3681254705882351</v>
      </c>
      <c r="Q439" s="396">
        <f>Q284*0.516</f>
        <v>6.5769947208000001</v>
      </c>
      <c r="R439" s="396">
        <f>R284*0.516</f>
        <v>6.3680088384000006</v>
      </c>
      <c r="S439" s="396">
        <f>S284*0.516</f>
        <v>6.5058520464000003</v>
      </c>
      <c r="T439" s="370"/>
      <c r="U439" s="395" t="s">
        <v>246</v>
      </c>
      <c r="V439" s="396">
        <f>V284*0.516</f>
        <v>6.6001106952000006</v>
      </c>
      <c r="W439" s="396">
        <f>W284*0.516</f>
        <v>6.4321251408000002</v>
      </c>
      <c r="X439" s="370"/>
      <c r="Y439" s="395" t="s">
        <v>246</v>
      </c>
      <c r="Z439" s="396">
        <f>Z284*0.516</f>
        <v>6.5064309984000008</v>
      </c>
    </row>
    <row r="441" spans="1:26" ht="16.5" thickBot="1">
      <c r="A441" s="371">
        <v>2016</v>
      </c>
      <c r="B441" s="370"/>
      <c r="C441" s="370" t="s">
        <v>253</v>
      </c>
      <c r="D441" s="370"/>
      <c r="E441" s="370"/>
      <c r="F441" s="370"/>
      <c r="G441" s="370"/>
      <c r="H441" s="370"/>
      <c r="I441" s="370"/>
      <c r="J441" s="370"/>
      <c r="K441" s="370"/>
      <c r="L441" s="370"/>
      <c r="M441" s="369" t="s">
        <v>122</v>
      </c>
      <c r="N441" s="370"/>
      <c r="O441" s="371">
        <v>2016</v>
      </c>
      <c r="P441" s="372" t="s">
        <v>220</v>
      </c>
      <c r="Q441" s="372"/>
      <c r="R441" s="372"/>
      <c r="S441" s="372"/>
      <c r="T441" s="370"/>
      <c r="U441" s="371">
        <v>2016</v>
      </c>
      <c r="V441" s="372" t="s">
        <v>221</v>
      </c>
      <c r="W441" s="372"/>
      <c r="X441" s="370"/>
      <c r="Y441" s="371">
        <v>2016</v>
      </c>
      <c r="Z441" s="370"/>
    </row>
    <row r="442" spans="1:26" ht="13.5" thickBot="1">
      <c r="A442" s="376"/>
      <c r="B442" s="404" t="s">
        <v>223</v>
      </c>
      <c r="C442" s="404" t="s">
        <v>224</v>
      </c>
      <c r="D442" s="404" t="s">
        <v>225</v>
      </c>
      <c r="E442" s="404" t="s">
        <v>226</v>
      </c>
      <c r="F442" s="404" t="s">
        <v>227</v>
      </c>
      <c r="G442" s="404" t="s">
        <v>228</v>
      </c>
      <c r="H442" s="404" t="s">
        <v>229</v>
      </c>
      <c r="I442" s="404" t="s">
        <v>230</v>
      </c>
      <c r="J442" s="404" t="s">
        <v>231</v>
      </c>
      <c r="K442" s="404" t="s">
        <v>232</v>
      </c>
      <c r="L442" s="404" t="s">
        <v>233</v>
      </c>
      <c r="M442" s="405" t="s">
        <v>234</v>
      </c>
      <c r="N442" s="370"/>
      <c r="O442" s="408"/>
      <c r="P442" s="404" t="s">
        <v>235</v>
      </c>
      <c r="Q442" s="404" t="s">
        <v>236</v>
      </c>
      <c r="R442" s="404" t="s">
        <v>237</v>
      </c>
      <c r="S442" s="405" t="s">
        <v>238</v>
      </c>
      <c r="T442" s="370"/>
      <c r="U442" s="408"/>
      <c r="V442" s="404" t="s">
        <v>239</v>
      </c>
      <c r="W442" s="405" t="s">
        <v>240</v>
      </c>
      <c r="X442" s="370"/>
      <c r="Y442" s="376"/>
      <c r="Z442" s="405" t="s">
        <v>241</v>
      </c>
    </row>
    <row r="443" spans="1:26" ht="13.5" thickBot="1">
      <c r="A443" s="409" t="s">
        <v>242</v>
      </c>
      <c r="B443" s="431">
        <f t="shared" ref="B443:M443" si="220">B288*0.507</f>
        <v>6.0956361470588236</v>
      </c>
      <c r="C443" s="431">
        <f t="shared" si="220"/>
        <v>6.0006531764705882</v>
      </c>
      <c r="D443" s="432">
        <f t="shared" si="220"/>
        <v>6.0301088823529403</v>
      </c>
      <c r="E443" s="431">
        <f t="shared" si="220"/>
        <v>5.943899</v>
      </c>
      <c r="F443" s="431">
        <f t="shared" si="220"/>
        <v>6.0871563235294115</v>
      </c>
      <c r="G443" s="431">
        <f t="shared" si="220"/>
        <v>6.1690268823529406</v>
      </c>
      <c r="H443" s="431">
        <f t="shared" si="220"/>
        <v>5.9334458529411771</v>
      </c>
      <c r="I443" s="431">
        <f t="shared" si="220"/>
        <v>6.017907579411764</v>
      </c>
      <c r="J443" s="431">
        <f t="shared" si="220"/>
        <v>6.0621438264705887</v>
      </c>
      <c r="K443" s="431">
        <f t="shared" si="220"/>
        <v>5.9548636205882355</v>
      </c>
      <c r="L443" s="431">
        <f t="shared" si="220"/>
        <v>6.1433811323529417</v>
      </c>
      <c r="M443" s="433">
        <f t="shared" si="220"/>
        <v>6.350614330014527</v>
      </c>
      <c r="N443" s="370"/>
      <c r="O443" s="412" t="s">
        <v>242</v>
      </c>
      <c r="P443" s="385">
        <f>P288*0.507</f>
        <v>6.0406465294117648</v>
      </c>
      <c r="Q443" s="385">
        <f>Q288*0.507</f>
        <v>6.077026264705883</v>
      </c>
      <c r="R443" s="385">
        <f>R288*0.507</f>
        <v>6.0054944149312304</v>
      </c>
      <c r="S443" s="385">
        <f>S288*0.507</f>
        <v>6.1470467016817514</v>
      </c>
      <c r="T443" s="370"/>
      <c r="U443" s="412" t="s">
        <v>242</v>
      </c>
      <c r="V443" s="385">
        <f>V288*0.507</f>
        <v>6.0594999705882344</v>
      </c>
      <c r="W443" s="385">
        <f>W288*0.507</f>
        <v>6.0769175109495368</v>
      </c>
      <c r="X443" s="370"/>
      <c r="Y443" s="412" t="s">
        <v>242</v>
      </c>
      <c r="Z443" s="385">
        <f>Z288*0.507</f>
        <v>6.0680676110876881</v>
      </c>
    </row>
    <row r="444" spans="1:26">
      <c r="A444" s="424" t="s">
        <v>247</v>
      </c>
      <c r="B444" s="434">
        <f t="shared" ref="B444:M444" si="221">B289*0.539</f>
        <v>6.8206243686274517</v>
      </c>
      <c r="C444" s="435">
        <f t="shared" si="221"/>
        <v>6.5757630098039215</v>
      </c>
      <c r="D444" s="436">
        <f t="shared" si="221"/>
        <v>6.6891273921568626</v>
      </c>
      <c r="E444" s="435">
        <f t="shared" si="221"/>
        <v>6.5355440980392165</v>
      </c>
      <c r="F444" s="435">
        <f t="shared" si="221"/>
        <v>6.8415745588235302</v>
      </c>
      <c r="G444" s="435">
        <f t="shared" si="221"/>
        <v>6.8440317647058837</v>
      </c>
      <c r="H444" s="435">
        <f t="shared" si="221"/>
        <v>7.0067040784313726</v>
      </c>
      <c r="I444" s="435">
        <f t="shared" si="221"/>
        <v>7.1009910313725495</v>
      </c>
      <c r="J444" s="435">
        <f t="shared" si="221"/>
        <v>7.2362562519607856</v>
      </c>
      <c r="K444" s="435">
        <f t="shared" si="221"/>
        <v>6.7560627372549025</v>
      </c>
      <c r="L444" s="435">
        <f t="shared" si="221"/>
        <v>7.2984621362745097</v>
      </c>
      <c r="M444" s="435">
        <f t="shared" si="221"/>
        <v>7.0729673571436962</v>
      </c>
      <c r="N444" s="370"/>
      <c r="O444" s="416" t="s">
        <v>247</v>
      </c>
      <c r="P444" s="391">
        <f t="shared" ref="P444:S445" si="222">P289*0.539</f>
        <v>6.703299921568628</v>
      </c>
      <c r="Q444" s="391">
        <f t="shared" si="222"/>
        <v>6.7880550294117654</v>
      </c>
      <c r="R444" s="391">
        <f t="shared" si="222"/>
        <v>7.0961022436199066</v>
      </c>
      <c r="S444" s="391">
        <f t="shared" si="222"/>
        <v>7.1507215178291679</v>
      </c>
      <c r="T444" s="370"/>
      <c r="U444" s="416" t="s">
        <v>247</v>
      </c>
      <c r="V444" s="391">
        <f>V289*0.539</f>
        <v>6.7548695392156874</v>
      </c>
      <c r="W444" s="391">
        <f>W289*0.539</f>
        <v>7.1103629376757826</v>
      </c>
      <c r="X444" s="370"/>
      <c r="Y444" s="413" t="s">
        <v>247</v>
      </c>
      <c r="Z444" s="391">
        <f>Z289*0.539</f>
        <v>7.0137515860932487</v>
      </c>
    </row>
    <row r="445" spans="1:26">
      <c r="A445" s="427" t="s">
        <v>243</v>
      </c>
      <c r="B445" s="425">
        <f t="shared" ref="B445:M445" si="223">B290*0.539</f>
        <v>7.1357216549019613</v>
      </c>
      <c r="C445" s="426">
        <f t="shared" si="223"/>
        <v>6.9390965686274519</v>
      </c>
      <c r="D445" s="437">
        <f t="shared" si="223"/>
        <v>6.9291620588235299</v>
      </c>
      <c r="E445" s="426">
        <f t="shared" si="223"/>
        <v>6.8283215000000004</v>
      </c>
      <c r="F445" s="426">
        <f t="shared" si="223"/>
        <v>6.9467165490196088</v>
      </c>
      <c r="G445" s="426">
        <f t="shared" si="223"/>
        <v>7.0190535196078425</v>
      </c>
      <c r="H445" s="426">
        <f t="shared" si="223"/>
        <v>6.9007007450980398</v>
      </c>
      <c r="I445" s="426">
        <f t="shared" si="223"/>
        <v>7.0841705323529407</v>
      </c>
      <c r="J445" s="426">
        <f t="shared" si="223"/>
        <v>7.097192138235294</v>
      </c>
      <c r="K445" s="426">
        <f t="shared" si="223"/>
        <v>6.9970929686274514</v>
      </c>
      <c r="L445" s="426">
        <f t="shared" si="223"/>
        <v>7.183639283333334</v>
      </c>
      <c r="M445" s="426">
        <f t="shared" si="223"/>
        <v>7.3310325806691816</v>
      </c>
      <c r="N445" s="370"/>
      <c r="O445" s="387" t="s">
        <v>243</v>
      </c>
      <c r="P445" s="388">
        <f t="shared" si="222"/>
        <v>6.995268823529412</v>
      </c>
      <c r="Q445" s="388">
        <f t="shared" si="222"/>
        <v>6.9424521078431383</v>
      </c>
      <c r="R445" s="388">
        <f t="shared" si="222"/>
        <v>7.030156096262723</v>
      </c>
      <c r="S445" s="388">
        <f t="shared" si="222"/>
        <v>7.1765564506373094</v>
      </c>
      <c r="T445" s="370"/>
      <c r="U445" s="387" t="s">
        <v>243</v>
      </c>
      <c r="V445" s="388">
        <f>V290*0.539</f>
        <v>6.968007049019608</v>
      </c>
      <c r="W445" s="388">
        <f>W290*0.539</f>
        <v>7.1050827769704021</v>
      </c>
      <c r="X445" s="370"/>
      <c r="Y445" s="387" t="s">
        <v>243</v>
      </c>
      <c r="Z445" s="388">
        <f>Z290*0.539</f>
        <v>7.0321400268869185</v>
      </c>
    </row>
    <row r="446" spans="1:26">
      <c r="A446" s="427" t="s">
        <v>244</v>
      </c>
      <c r="B446" s="425">
        <f t="shared" ref="B446:M446" si="224">B291*0.535</f>
        <v>7.0653164754901967</v>
      </c>
      <c r="C446" s="426">
        <f t="shared" si="224"/>
        <v>6.8124697058823536</v>
      </c>
      <c r="D446" s="437">
        <f t="shared" si="224"/>
        <v>6.8257712745098056</v>
      </c>
      <c r="E446" s="426">
        <f t="shared" si="224"/>
        <v>6.7373494117647068</v>
      </c>
      <c r="F446" s="426">
        <f t="shared" si="224"/>
        <v>6.9062363235294129</v>
      </c>
      <c r="G446" s="426">
        <f t="shared" si="224"/>
        <v>6.9757233823529416</v>
      </c>
      <c r="H446" s="426">
        <f t="shared" si="224"/>
        <v>6.8664207843137257</v>
      </c>
      <c r="I446" s="426">
        <f t="shared" si="224"/>
        <v>7.0779267401960784</v>
      </c>
      <c r="J446" s="426">
        <f t="shared" si="224"/>
        <v>7.0828230392156861</v>
      </c>
      <c r="K446" s="426">
        <f t="shared" si="224"/>
        <v>7.0211359656862751</v>
      </c>
      <c r="L446" s="426">
        <f t="shared" si="224"/>
        <v>7.1883517892156865</v>
      </c>
      <c r="M446" s="426">
        <f t="shared" si="224"/>
        <v>7.27006650290976</v>
      </c>
      <c r="N446" s="370"/>
      <c r="O446" s="387" t="s">
        <v>244</v>
      </c>
      <c r="P446" s="388">
        <f>P291*0.535</f>
        <v>6.8949803431372549</v>
      </c>
      <c r="Q446" s="388">
        <f>Q291*0.535</f>
        <v>6.8878102941176476</v>
      </c>
      <c r="R446" s="388">
        <f>R291*0.535</f>
        <v>7.0210658616019961</v>
      </c>
      <c r="S446" s="388">
        <f>S291*0.535</f>
        <v>7.1723506130051673</v>
      </c>
      <c r="T446" s="370"/>
      <c r="U446" s="387" t="s">
        <v>244</v>
      </c>
      <c r="V446" s="388">
        <f>V291*0.535</f>
        <v>6.8906374019607846</v>
      </c>
      <c r="W446" s="388">
        <f>W291*0.535</f>
        <v>7.1032660937767709</v>
      </c>
      <c r="X446" s="370"/>
      <c r="Y446" s="387" t="s">
        <v>244</v>
      </c>
      <c r="Z446" s="388">
        <f>Z291*0.535</f>
        <v>6.9991687354567924</v>
      </c>
    </row>
    <row r="447" spans="1:26">
      <c r="A447" s="427" t="s">
        <v>245</v>
      </c>
      <c r="B447" s="425">
        <f t="shared" ref="B447:M447" si="225">B292*0.54</f>
        <v>0</v>
      </c>
      <c r="C447" s="426">
        <f t="shared" si="225"/>
        <v>0</v>
      </c>
      <c r="D447" s="437">
        <f t="shared" si="225"/>
        <v>6.5985882352941188</v>
      </c>
      <c r="E447" s="426">
        <f t="shared" si="225"/>
        <v>6.2081841176470585</v>
      </c>
      <c r="F447" s="426">
        <f t="shared" si="225"/>
        <v>0</v>
      </c>
      <c r="G447" s="426">
        <f t="shared" si="225"/>
        <v>5.4227647058823534</v>
      </c>
      <c r="H447" s="426">
        <f t="shared" si="225"/>
        <v>5.8945500000000006</v>
      </c>
      <c r="I447" s="426">
        <f t="shared" si="225"/>
        <v>6.443829</v>
      </c>
      <c r="J447" s="426">
        <f t="shared" si="225"/>
        <v>5.7598305882352951</v>
      </c>
      <c r="K447" s="426">
        <f t="shared" si="225"/>
        <v>4.1558823529411768</v>
      </c>
      <c r="L447" s="426">
        <f t="shared" si="225"/>
        <v>0</v>
      </c>
      <c r="M447" s="426">
        <f t="shared" si="225"/>
        <v>0</v>
      </c>
      <c r="N447" s="370"/>
      <c r="O447" s="387" t="s">
        <v>245</v>
      </c>
      <c r="P447" s="388">
        <f>P292*0.54</f>
        <v>6.5985882352941188</v>
      </c>
      <c r="Q447" s="388">
        <f>Q292*0.54</f>
        <v>6.0078600000000009</v>
      </c>
      <c r="R447" s="388">
        <f>R292*0.54</f>
        <v>5.9513395649587277</v>
      </c>
      <c r="S447" s="388">
        <f>S292*0.54</f>
        <v>4.1558823529411768</v>
      </c>
      <c r="T447" s="370"/>
      <c r="U447" s="387" t="s">
        <v>245</v>
      </c>
      <c r="V447" s="388">
        <f>V292*0.54</f>
        <v>6.0455647058823532</v>
      </c>
      <c r="W447" s="388">
        <f>W292*0.54</f>
        <v>5.7498292156862751</v>
      </c>
      <c r="X447" s="370"/>
      <c r="Y447" s="387" t="s">
        <v>245</v>
      </c>
      <c r="Z447" s="388">
        <f>Z292*0.54</f>
        <v>5.7902351658686744</v>
      </c>
    </row>
    <row r="448" spans="1:26">
      <c r="A448" s="427" t="s">
        <v>98</v>
      </c>
      <c r="B448" s="425">
        <f t="shared" ref="B448:M448" si="226">B293*0.465</f>
        <v>4.5821574117647055</v>
      </c>
      <c r="C448" s="426">
        <f t="shared" si="226"/>
        <v>4.6392138235294116</v>
      </c>
      <c r="D448" s="437">
        <f t="shared" si="226"/>
        <v>4.6718230882352945</v>
      </c>
      <c r="E448" s="426">
        <f t="shared" si="226"/>
        <v>4.6376501470588236</v>
      </c>
      <c r="F448" s="426">
        <f t="shared" si="226"/>
        <v>4.651723235294118</v>
      </c>
      <c r="G448" s="426">
        <f t="shared" si="226"/>
        <v>4.7864045588235289</v>
      </c>
      <c r="H448" s="426">
        <f t="shared" si="226"/>
        <v>4.5551509411764703</v>
      </c>
      <c r="I448" s="426">
        <f t="shared" si="226"/>
        <v>4.4960134264705882</v>
      </c>
      <c r="J448" s="426">
        <f t="shared" si="226"/>
        <v>4.5590204705882353</v>
      </c>
      <c r="K448" s="426">
        <f t="shared" si="226"/>
        <v>4.5080719705882366</v>
      </c>
      <c r="L448" s="426">
        <f t="shared" si="226"/>
        <v>4.6098645735294115</v>
      </c>
      <c r="M448" s="426">
        <f t="shared" si="226"/>
        <v>4.7431482816076995</v>
      </c>
      <c r="N448" s="370"/>
      <c r="O448" s="387" t="s">
        <v>98</v>
      </c>
      <c r="P448" s="388">
        <f>P293*0.465</f>
        <v>4.633642941176471</v>
      </c>
      <c r="Q448" s="388">
        <f>Q293*0.465</f>
        <v>4.6996547058823532</v>
      </c>
      <c r="R448" s="388">
        <f>R293*0.465</f>
        <v>4.5349299447351354</v>
      </c>
      <c r="S448" s="388">
        <f>S293*0.465</f>
        <v>4.6097520626580959</v>
      </c>
      <c r="T448" s="370"/>
      <c r="U448" s="387" t="s">
        <v>98</v>
      </c>
      <c r="V448" s="388">
        <f>V293*0.465</f>
        <v>4.6664527941176477</v>
      </c>
      <c r="W448" s="388">
        <f>W293*0.465</f>
        <v>4.5716938819478949</v>
      </c>
      <c r="X448" s="370"/>
      <c r="Y448" s="387" t="s">
        <v>98</v>
      </c>
      <c r="Z448" s="388">
        <f>Z293*0.465</f>
        <v>4.6183478356723455</v>
      </c>
    </row>
    <row r="449" spans="1:28" ht="13.5" thickBot="1">
      <c r="A449" s="428" t="s">
        <v>246</v>
      </c>
      <c r="B449" s="429">
        <f t="shared" ref="B449:M449" si="227">B294*0.516</f>
        <v>6.2910345647058818</v>
      </c>
      <c r="C449" s="438">
        <f t="shared" si="227"/>
        <v>6.2487549411764709</v>
      </c>
      <c r="D449" s="439">
        <f t="shared" si="227"/>
        <v>6.242067176470588</v>
      </c>
      <c r="E449" s="438">
        <f t="shared" si="227"/>
        <v>6.1866680000000001</v>
      </c>
      <c r="F449" s="438">
        <f t="shared" si="227"/>
        <v>6.2521089411764708</v>
      </c>
      <c r="G449" s="438">
        <f t="shared" si="227"/>
        <v>6.3373298823529423</v>
      </c>
      <c r="H449" s="438">
        <f t="shared" si="227"/>
        <v>6.2028359999999996</v>
      </c>
      <c r="I449" s="438">
        <f t="shared" si="227"/>
        <v>6.2791412705882346</v>
      </c>
      <c r="J449" s="438">
        <f t="shared" si="227"/>
        <v>6.2947209294117643</v>
      </c>
      <c r="K449" s="438">
        <f t="shared" si="227"/>
        <v>6.2529011529411767</v>
      </c>
      <c r="L449" s="438">
        <f t="shared" si="227"/>
        <v>6.3565867999999996</v>
      </c>
      <c r="M449" s="438">
        <f t="shared" si="227"/>
        <v>6.4609353969605374</v>
      </c>
      <c r="N449" s="370"/>
      <c r="O449" s="395" t="s">
        <v>246</v>
      </c>
      <c r="P449" s="396">
        <f>P294*0.516</f>
        <v>6.2584021176470586</v>
      </c>
      <c r="Q449" s="396">
        <f>Q294*0.516</f>
        <v>6.267760941176471</v>
      </c>
      <c r="R449" s="396">
        <f>R294*0.516</f>
        <v>6.2594939461548655</v>
      </c>
      <c r="S449" s="396">
        <f>S294*0.516</f>
        <v>6.3534313114462133</v>
      </c>
      <c r="T449" s="370"/>
      <c r="U449" s="395" t="s">
        <v>246</v>
      </c>
      <c r="V449" s="396">
        <f>V294*0.516</f>
        <v>6.263187764705882</v>
      </c>
      <c r="W449" s="396">
        <f>W294*0.516</f>
        <v>6.306518425184616</v>
      </c>
      <c r="X449" s="370"/>
      <c r="Y449" s="395" t="s">
        <v>246</v>
      </c>
      <c r="Z449" s="396">
        <f>Z294*0.516</f>
        <v>6.2851311104702576</v>
      </c>
      <c r="AB449" s="430"/>
    </row>
    <row r="451" spans="1:28" ht="16.5" thickBot="1">
      <c r="A451" s="371">
        <v>2017</v>
      </c>
      <c r="B451" s="370"/>
      <c r="C451" s="370" t="s">
        <v>253</v>
      </c>
      <c r="D451" s="370"/>
      <c r="E451" s="370"/>
      <c r="F451" s="370"/>
      <c r="G451" s="370"/>
      <c r="H451" s="370"/>
      <c r="I451" s="370"/>
      <c r="J451" s="370"/>
      <c r="K451" s="370"/>
      <c r="L451" s="370"/>
      <c r="M451" s="369" t="s">
        <v>122</v>
      </c>
      <c r="N451" s="370"/>
      <c r="O451" s="371">
        <v>2017</v>
      </c>
      <c r="P451" s="372" t="s">
        <v>220</v>
      </c>
      <c r="Q451" s="372"/>
      <c r="R451" s="372"/>
      <c r="S451" s="372"/>
      <c r="T451" s="370"/>
      <c r="U451" s="371">
        <v>2017</v>
      </c>
      <c r="V451" s="372" t="s">
        <v>221</v>
      </c>
      <c r="W451" s="372"/>
      <c r="X451" s="370"/>
      <c r="Y451" s="371">
        <v>2017</v>
      </c>
      <c r="Z451" s="370"/>
    </row>
    <row r="452" spans="1:28" ht="13.5" thickBot="1">
      <c r="A452" s="376"/>
      <c r="B452" s="404" t="s">
        <v>223</v>
      </c>
      <c r="C452" s="404" t="s">
        <v>224</v>
      </c>
      <c r="D452" s="404" t="s">
        <v>225</v>
      </c>
      <c r="E452" s="404" t="s">
        <v>226</v>
      </c>
      <c r="F452" s="404" t="s">
        <v>227</v>
      </c>
      <c r="G452" s="404" t="s">
        <v>228</v>
      </c>
      <c r="H452" s="404" t="s">
        <v>229</v>
      </c>
      <c r="I452" s="404" t="s">
        <v>230</v>
      </c>
      <c r="J452" s="404" t="s">
        <v>231</v>
      </c>
      <c r="K452" s="404" t="s">
        <v>232</v>
      </c>
      <c r="L452" s="404" t="s">
        <v>233</v>
      </c>
      <c r="M452" s="405" t="s">
        <v>234</v>
      </c>
      <c r="N452" s="370"/>
      <c r="O452" s="408"/>
      <c r="P452" s="404" t="s">
        <v>235</v>
      </c>
      <c r="Q452" s="404" t="s">
        <v>236</v>
      </c>
      <c r="R452" s="404" t="s">
        <v>237</v>
      </c>
      <c r="S452" s="405" t="s">
        <v>238</v>
      </c>
      <c r="T452" s="370"/>
      <c r="U452" s="408"/>
      <c r="V452" s="404" t="s">
        <v>239</v>
      </c>
      <c r="W452" s="405" t="s">
        <v>240</v>
      </c>
      <c r="X452" s="370"/>
      <c r="Y452" s="376"/>
      <c r="Z452" s="405" t="s">
        <v>241</v>
      </c>
    </row>
    <row r="453" spans="1:28" ht="13.5" thickBot="1">
      <c r="A453" s="409" t="s">
        <v>242</v>
      </c>
      <c r="B453" s="431">
        <f t="shared" ref="B453:M453" si="228">B298*0.507</f>
        <v>6.3757343467059062</v>
      </c>
      <c r="C453" s="431">
        <f t="shared" si="228"/>
        <v>6.3392273468395119</v>
      </c>
      <c r="D453" s="432">
        <f t="shared" si="228"/>
        <v>6.2723321784795028</v>
      </c>
      <c r="E453" s="431">
        <f t="shared" si="228"/>
        <v>6.1314847971813577</v>
      </c>
      <c r="F453" s="431">
        <f t="shared" si="228"/>
        <v>6.3007473439470747</v>
      </c>
      <c r="G453" s="431">
        <f t="shared" si="228"/>
        <v>6.2963271885737031</v>
      </c>
      <c r="H453" s="431">
        <f t="shared" si="228"/>
        <v>6.2056090091467491</v>
      </c>
      <c r="I453" s="431">
        <f t="shared" si="228"/>
        <v>6.3769514932866009</v>
      </c>
      <c r="J453" s="431">
        <f t="shared" si="228"/>
        <v>6.4801798565347033</v>
      </c>
      <c r="K453" s="431">
        <f t="shared" si="228"/>
        <v>6.5777367493489489</v>
      </c>
      <c r="L453" s="431">
        <f t="shared" si="228"/>
        <v>6.6936790917504041</v>
      </c>
      <c r="M453" s="433">
        <f t="shared" si="228"/>
        <v>6.7226032319267146</v>
      </c>
      <c r="N453" s="370"/>
      <c r="O453" s="412" t="s">
        <v>242</v>
      </c>
      <c r="P453" s="385">
        <f>P298*0.507</f>
        <v>6.3219899582297092</v>
      </c>
      <c r="Q453" s="385">
        <f>Q298*0.507</f>
        <v>6.28609342282674</v>
      </c>
      <c r="R453" s="385">
        <f>R298*0.507</f>
        <v>6.351054139057422</v>
      </c>
      <c r="S453" s="385">
        <f>S298*0.507</f>
        <v>6.6642182761925204</v>
      </c>
      <c r="T453" s="370"/>
      <c r="U453" s="412" t="s">
        <v>242</v>
      </c>
      <c r="V453" s="385">
        <f>V298*0.507</f>
        <v>6.3040903493040465</v>
      </c>
      <c r="W453" s="385">
        <f>W298*0.507</f>
        <v>6.505057053543057</v>
      </c>
      <c r="X453" s="370"/>
      <c r="Y453" s="412" t="s">
        <v>242</v>
      </c>
      <c r="Z453" s="385">
        <f>Z298*0.507</f>
        <v>6.403627708768826</v>
      </c>
    </row>
    <row r="454" spans="1:28">
      <c r="A454" s="424" t="s">
        <v>247</v>
      </c>
      <c r="B454" s="434">
        <f t="shared" ref="B454:M454" si="229">B299*0.539</f>
        <v>6.7957457316612278</v>
      </c>
      <c r="C454" s="435">
        <f t="shared" si="229"/>
        <v>6.8539480097445251</v>
      </c>
      <c r="D454" s="436">
        <f t="shared" si="229"/>
        <v>6.6704057547728155</v>
      </c>
      <c r="E454" s="435">
        <f t="shared" si="229"/>
        <v>6.4915063453984798</v>
      </c>
      <c r="F454" s="435">
        <f t="shared" si="229"/>
        <v>6.6550829379602572</v>
      </c>
      <c r="G454" s="435">
        <f t="shared" si="229"/>
        <v>6.5138897607760402</v>
      </c>
      <c r="H454" s="435">
        <f t="shared" si="229"/>
        <v>6.8701608631322753</v>
      </c>
      <c r="I454" s="435">
        <f t="shared" si="229"/>
        <v>7.0794587658490657</v>
      </c>
      <c r="J454" s="435">
        <f t="shared" si="229"/>
        <v>6.7656061783264132</v>
      </c>
      <c r="K454" s="435">
        <f t="shared" si="229"/>
        <v>7.0534951683483795</v>
      </c>
      <c r="L454" s="435">
        <f t="shared" si="229"/>
        <v>7.2588913372950152</v>
      </c>
      <c r="M454" s="435">
        <f t="shared" si="229"/>
        <v>7.3796305800162969</v>
      </c>
      <c r="N454" s="370"/>
      <c r="O454" s="416" t="s">
        <v>247</v>
      </c>
      <c r="P454" s="391">
        <f t="shared" ref="P454:S455" si="230">P299*0.539</f>
        <v>6.775939891230867</v>
      </c>
      <c r="Q454" s="391">
        <f t="shared" si="230"/>
        <v>6.5965527015325645</v>
      </c>
      <c r="R454" s="391">
        <f t="shared" si="230"/>
        <v>6.9233973184362698</v>
      </c>
      <c r="S454" s="391">
        <f t="shared" si="230"/>
        <v>7.2156960377510098</v>
      </c>
      <c r="T454" s="370"/>
      <c r="U454" s="416" t="s">
        <v>247</v>
      </c>
      <c r="V454" s="391">
        <f>V299*0.539</f>
        <v>6.7081490443894181</v>
      </c>
      <c r="W454" s="391">
        <f>W299*0.539</f>
        <v>7.0488745673030877</v>
      </c>
      <c r="X454" s="370"/>
      <c r="Y454" s="413" t="s">
        <v>247</v>
      </c>
      <c r="Z454" s="391">
        <f>Z299*0.539</f>
        <v>6.9375788658498498</v>
      </c>
    </row>
    <row r="455" spans="1:28">
      <c r="A455" s="427" t="s">
        <v>243</v>
      </c>
      <c r="B455" s="425">
        <f t="shared" ref="B455:M455" si="231">B300*0.539</f>
        <v>7.3201340834890942</v>
      </c>
      <c r="C455" s="426">
        <f t="shared" si="231"/>
        <v>7.2241010975875675</v>
      </c>
      <c r="D455" s="437">
        <f t="shared" si="231"/>
        <v>7.0821994797961763</v>
      </c>
      <c r="E455" s="426">
        <f t="shared" si="231"/>
        <v>6.9260655906473243</v>
      </c>
      <c r="F455" s="426">
        <f t="shared" si="231"/>
        <v>7.06439608177533</v>
      </c>
      <c r="G455" s="426">
        <f t="shared" si="231"/>
        <v>7.0164933193182186</v>
      </c>
      <c r="H455" s="426">
        <f t="shared" si="231"/>
        <v>7.0068248130795956</v>
      </c>
      <c r="I455" s="426">
        <f t="shared" si="231"/>
        <v>7.2679714181448078</v>
      </c>
      <c r="J455" s="426">
        <f t="shared" si="231"/>
        <v>7.370328437438884</v>
      </c>
      <c r="K455" s="426">
        <f t="shared" si="231"/>
        <v>7.5316019742958185</v>
      </c>
      <c r="L455" s="426">
        <f t="shared" si="231"/>
        <v>7.6792531572540241</v>
      </c>
      <c r="M455" s="426">
        <f t="shared" si="231"/>
        <v>7.6318801408568415</v>
      </c>
      <c r="N455" s="370"/>
      <c r="O455" s="387" t="s">
        <v>243</v>
      </c>
      <c r="P455" s="388">
        <f t="shared" si="230"/>
        <v>7.1945413578334279</v>
      </c>
      <c r="Q455" s="388">
        <f t="shared" si="230"/>
        <v>7.0476395716859148</v>
      </c>
      <c r="R455" s="388">
        <f t="shared" si="230"/>
        <v>7.215826808263694</v>
      </c>
      <c r="S455" s="388">
        <f t="shared" si="230"/>
        <v>7.6187057787862278</v>
      </c>
      <c r="T455" s="370"/>
      <c r="U455" s="387" t="s">
        <v>243</v>
      </c>
      <c r="V455" s="388">
        <f>V300*0.539</f>
        <v>7.1225263436376798</v>
      </c>
      <c r="W455" s="388">
        <f>W300*0.539</f>
        <v>7.4170657086392016</v>
      </c>
      <c r="X455" s="370"/>
      <c r="Y455" s="387" t="s">
        <v>243</v>
      </c>
      <c r="Z455" s="388">
        <f>Z300*0.539</f>
        <v>7.2672070886742874</v>
      </c>
    </row>
    <row r="456" spans="1:28">
      <c r="A456" s="427" t="s">
        <v>244</v>
      </c>
      <c r="B456" s="425">
        <f t="shared" ref="B456:M456" si="232">B301*0.535</f>
        <v>7.2602228956775408</v>
      </c>
      <c r="C456" s="426">
        <f t="shared" si="232"/>
        <v>7.139612189575864</v>
      </c>
      <c r="D456" s="437">
        <f t="shared" si="232"/>
        <v>6.9836800457803427</v>
      </c>
      <c r="E456" s="426">
        <f t="shared" si="232"/>
        <v>6.8328853052791869</v>
      </c>
      <c r="F456" s="426">
        <f t="shared" si="232"/>
        <v>6.9441120536442504</v>
      </c>
      <c r="G456" s="426">
        <f t="shared" si="232"/>
        <v>6.8863884263083044</v>
      </c>
      <c r="H456" s="426">
        <f t="shared" si="232"/>
        <v>6.8863366734697022</v>
      </c>
      <c r="I456" s="426">
        <f t="shared" si="232"/>
        <v>7.1420598405818305</v>
      </c>
      <c r="J456" s="426">
        <f t="shared" si="232"/>
        <v>7.2451899701938007</v>
      </c>
      <c r="K456" s="426">
        <f t="shared" si="232"/>
        <v>7.4089761627556276</v>
      </c>
      <c r="L456" s="426">
        <f t="shared" si="232"/>
        <v>7.5315482938243044</v>
      </c>
      <c r="M456" s="426">
        <f t="shared" si="232"/>
        <v>7.4716624201794151</v>
      </c>
      <c r="N456" s="370"/>
      <c r="O456" s="387" t="s">
        <v>244</v>
      </c>
      <c r="P456" s="388">
        <f>P301*0.535</f>
        <v>7.1095792266788047</v>
      </c>
      <c r="Q456" s="388">
        <f>Q301*0.535</f>
        <v>6.9320871667542932</v>
      </c>
      <c r="R456" s="388">
        <f>R301*0.535</f>
        <v>7.0850512126066292</v>
      </c>
      <c r="S456" s="388">
        <f>S301*0.535</f>
        <v>7.4761238197306978</v>
      </c>
      <c r="T456" s="370"/>
      <c r="U456" s="387" t="s">
        <v>244</v>
      </c>
      <c r="V456" s="388">
        <f>V301*0.535</f>
        <v>7.0160454819270743</v>
      </c>
      <c r="W456" s="388">
        <f>W301*0.535</f>
        <v>7.2569314099036237</v>
      </c>
      <c r="X456" s="370"/>
      <c r="Y456" s="387" t="s">
        <v>244</v>
      </c>
      <c r="Z456" s="388">
        <f>Z301*0.535</f>
        <v>7.1229468473569471</v>
      </c>
    </row>
    <row r="457" spans="1:28">
      <c r="A457" s="427" t="s">
        <v>245</v>
      </c>
      <c r="B457" s="425">
        <f t="shared" ref="B457:M457" si="233">B302*0.54</f>
        <v>7.8331764705882359</v>
      </c>
      <c r="C457" s="426">
        <f t="shared" si="233"/>
        <v>0</v>
      </c>
      <c r="D457" s="437">
        <f t="shared" si="233"/>
        <v>6.6578267973856198</v>
      </c>
      <c r="E457" s="426">
        <f t="shared" si="233"/>
        <v>0</v>
      </c>
      <c r="F457" s="426">
        <f t="shared" si="233"/>
        <v>6.999882352941178</v>
      </c>
      <c r="G457" s="426">
        <f t="shared" si="233"/>
        <v>7.4513414634146358</v>
      </c>
      <c r="H457" s="426">
        <f t="shared" si="233"/>
        <v>0</v>
      </c>
      <c r="I457" s="426">
        <f t="shared" si="233"/>
        <v>0</v>
      </c>
      <c r="J457" s="426">
        <f t="shared" si="233"/>
        <v>0</v>
      </c>
      <c r="K457" s="426">
        <f t="shared" si="233"/>
        <v>6.5486911764705882</v>
      </c>
      <c r="L457" s="426">
        <f t="shared" si="233"/>
        <v>0</v>
      </c>
      <c r="M457" s="426">
        <f t="shared" si="233"/>
        <v>0</v>
      </c>
      <c r="N457" s="370"/>
      <c r="O457" s="387" t="s">
        <v>245</v>
      </c>
      <c r="P457" s="388">
        <f>P302*0.54</f>
        <v>6.8257338935574214</v>
      </c>
      <c r="Q457" s="388">
        <f>Q302*0.54</f>
        <v>7.3168313859790501</v>
      </c>
      <c r="R457" s="388">
        <f>R302*0.54</f>
        <v>0</v>
      </c>
      <c r="S457" s="388">
        <f>S302*0.54</f>
        <v>6.5486911764705882</v>
      </c>
      <c r="T457" s="370"/>
      <c r="U457" s="387" t="s">
        <v>245</v>
      </c>
      <c r="V457" s="388">
        <f>V302*0.54</f>
        <v>7.1238637642167042</v>
      </c>
      <c r="W457" s="388">
        <f>W302*0.54</f>
        <v>6.5486911764705882</v>
      </c>
      <c r="X457" s="370"/>
      <c r="Y457" s="387" t="s">
        <v>245</v>
      </c>
      <c r="Z457" s="388">
        <f>Z302*0.54</f>
        <v>6.9857496515193747</v>
      </c>
    </row>
    <row r="458" spans="1:28">
      <c r="A458" s="427" t="s">
        <v>98</v>
      </c>
      <c r="B458" s="425">
        <f t="shared" ref="B458:M458" si="234">B303*0.465</f>
        <v>4.8059290643822017</v>
      </c>
      <c r="C458" s="426">
        <f t="shared" si="234"/>
        <v>4.8750839484785944</v>
      </c>
      <c r="D458" s="437">
        <f t="shared" si="234"/>
        <v>4.9389772649635288</v>
      </c>
      <c r="E458" s="426">
        <f t="shared" si="234"/>
        <v>4.8843628631874791</v>
      </c>
      <c r="F458" s="426">
        <f t="shared" si="234"/>
        <v>5.0224709916228365</v>
      </c>
      <c r="G458" s="426">
        <f t="shared" si="234"/>
        <v>5.1095977225464519</v>
      </c>
      <c r="H458" s="426">
        <f t="shared" si="234"/>
        <v>4.990275926428664</v>
      </c>
      <c r="I458" s="426">
        <f t="shared" si="234"/>
        <v>5.0309127381216845</v>
      </c>
      <c r="J458" s="426">
        <f t="shared" si="234"/>
        <v>5.1982716925900414</v>
      </c>
      <c r="K458" s="426">
        <f t="shared" si="234"/>
        <v>5.3061627023498579</v>
      </c>
      <c r="L458" s="426">
        <f t="shared" si="234"/>
        <v>5.3768916561279125</v>
      </c>
      <c r="M458" s="426">
        <f t="shared" si="234"/>
        <v>5.3719854385077301</v>
      </c>
      <c r="N458" s="370"/>
      <c r="O458" s="387" t="s">
        <v>98</v>
      </c>
      <c r="P458" s="388">
        <f>P303*0.465</f>
        <v>4.8813032931044402</v>
      </c>
      <c r="Q458" s="388">
        <f>Q303*0.465</f>
        <v>5.0403241710974589</v>
      </c>
      <c r="R458" s="388">
        <f>R303*0.465</f>
        <v>5.0699890693316574</v>
      </c>
      <c r="S458" s="388">
        <f>S303*0.465</f>
        <v>5.3517339345812864</v>
      </c>
      <c r="T458" s="370"/>
      <c r="U458" s="387" t="s">
        <v>98</v>
      </c>
      <c r="V458" s="388">
        <f>V303*0.465</f>
        <v>4.9600781182263711</v>
      </c>
      <c r="W458" s="388">
        <f>W303*0.465</f>
        <v>5.2129034563299221</v>
      </c>
      <c r="X458" s="370"/>
      <c r="Y458" s="387" t="s">
        <v>98</v>
      </c>
      <c r="Z458" s="388">
        <f>Z303*0.465</f>
        <v>5.0942375319134401</v>
      </c>
    </row>
    <row r="459" spans="1:28" ht="13.5" thickBot="1">
      <c r="A459" s="428" t="s">
        <v>246</v>
      </c>
      <c r="B459" s="429">
        <f t="shared" ref="B459:M459" si="235">B304*0.516</f>
        <v>6.5195491255421496</v>
      </c>
      <c r="C459" s="438">
        <f t="shared" si="235"/>
        <v>6.5268942578256235</v>
      </c>
      <c r="D459" s="439">
        <f t="shared" si="235"/>
        <v>6.4942316067159771</v>
      </c>
      <c r="E459" s="438">
        <f t="shared" si="235"/>
        <v>6.3250191512222891</v>
      </c>
      <c r="F459" s="438">
        <f t="shared" si="235"/>
        <v>6.495390157051192</v>
      </c>
      <c r="G459" s="438">
        <f t="shared" si="235"/>
        <v>6.5309354230328038</v>
      </c>
      <c r="H459" s="438">
        <f t="shared" si="235"/>
        <v>6.4558257601049505</v>
      </c>
      <c r="I459" s="438">
        <f t="shared" si="235"/>
        <v>6.5553685198349303</v>
      </c>
      <c r="J459" s="438">
        <f t="shared" si="235"/>
        <v>6.6053586678251586</v>
      </c>
      <c r="K459" s="438">
        <f t="shared" si="235"/>
        <v>6.7086718150743181</v>
      </c>
      <c r="L459" s="438">
        <f t="shared" si="235"/>
        <v>6.7802737076557351</v>
      </c>
      <c r="M459" s="438">
        <f t="shared" si="235"/>
        <v>6.8403597442432824</v>
      </c>
      <c r="N459" s="370"/>
      <c r="O459" s="395" t="s">
        <v>246</v>
      </c>
      <c r="P459" s="396">
        <f>P304*0.516</f>
        <v>6.5110891058542055</v>
      </c>
      <c r="Q459" s="396">
        <f>Q304*0.516</f>
        <v>6.4969116852293762</v>
      </c>
      <c r="R459" s="396">
        <f>R304*0.516</f>
        <v>6.5338013108937156</v>
      </c>
      <c r="S459" s="396">
        <f>S304*0.516</f>
        <v>6.7724651494105679</v>
      </c>
      <c r="T459" s="370"/>
      <c r="U459" s="395" t="s">
        <v>246</v>
      </c>
      <c r="V459" s="396">
        <f>V304*0.516</f>
        <v>6.5039350325899727</v>
      </c>
      <c r="W459" s="396">
        <f>W304*0.516</f>
        <v>6.6477657612749734</v>
      </c>
      <c r="X459" s="370"/>
      <c r="Y459" s="395" t="s">
        <v>246</v>
      </c>
      <c r="Z459" s="396">
        <f>Z304*0.516</f>
        <v>6.5732149619844158</v>
      </c>
    </row>
    <row r="462" spans="1:28" ht="16.5" thickBot="1">
      <c r="A462" s="371">
        <v>2018</v>
      </c>
      <c r="B462" s="370"/>
      <c r="C462" s="370" t="s">
        <v>253</v>
      </c>
      <c r="D462" s="370"/>
      <c r="E462" s="370"/>
      <c r="F462" s="370"/>
      <c r="G462" s="370"/>
      <c r="H462" s="370"/>
      <c r="I462" s="370"/>
      <c r="J462" s="370"/>
      <c r="K462" s="370"/>
      <c r="L462" s="370"/>
      <c r="M462" s="369" t="s">
        <v>122</v>
      </c>
      <c r="N462" s="370"/>
      <c r="O462" s="371">
        <v>2018</v>
      </c>
      <c r="P462" s="372" t="s">
        <v>220</v>
      </c>
      <c r="Q462" s="372"/>
      <c r="R462" s="372"/>
      <c r="S462" s="372"/>
      <c r="T462" s="370"/>
      <c r="U462" s="371">
        <v>2018</v>
      </c>
      <c r="V462" s="372" t="s">
        <v>221</v>
      </c>
      <c r="W462" s="372"/>
      <c r="X462" s="370"/>
      <c r="Y462" s="371">
        <v>2018</v>
      </c>
      <c r="Z462" s="370"/>
    </row>
    <row r="463" spans="1:28" ht="13.5" thickBot="1">
      <c r="A463" s="376"/>
      <c r="B463" s="404" t="s">
        <v>223</v>
      </c>
      <c r="C463" s="404" t="s">
        <v>224</v>
      </c>
      <c r="D463" s="404" t="s">
        <v>225</v>
      </c>
      <c r="E463" s="404" t="s">
        <v>226</v>
      </c>
      <c r="F463" s="404" t="s">
        <v>227</v>
      </c>
      <c r="G463" s="404" t="s">
        <v>228</v>
      </c>
      <c r="H463" s="404" t="s">
        <v>229</v>
      </c>
      <c r="I463" s="404" t="s">
        <v>230</v>
      </c>
      <c r="J463" s="404" t="s">
        <v>231</v>
      </c>
      <c r="K463" s="404" t="s">
        <v>232</v>
      </c>
      <c r="L463" s="404" t="s">
        <v>233</v>
      </c>
      <c r="M463" s="405" t="s">
        <v>234</v>
      </c>
      <c r="N463" s="370"/>
      <c r="O463" s="408"/>
      <c r="P463" s="404" t="s">
        <v>235</v>
      </c>
      <c r="Q463" s="404" t="s">
        <v>236</v>
      </c>
      <c r="R463" s="404" t="s">
        <v>237</v>
      </c>
      <c r="S463" s="405" t="s">
        <v>238</v>
      </c>
      <c r="T463" s="370"/>
      <c r="U463" s="408"/>
      <c r="V463" s="404" t="s">
        <v>239</v>
      </c>
      <c r="W463" s="405" t="s">
        <v>240</v>
      </c>
      <c r="X463" s="370"/>
      <c r="Y463" s="376"/>
      <c r="Z463" s="405" t="s">
        <v>241</v>
      </c>
    </row>
    <row r="464" spans="1:28" ht="13.5" thickBot="1">
      <c r="A464" s="409" t="s">
        <v>242</v>
      </c>
      <c r="B464" s="431">
        <f>B308*0.518</f>
        <v>6.8432943646691546</v>
      </c>
      <c r="C464" s="431">
        <f t="shared" ref="C464:M464" si="236">C308*0.518</f>
        <v>6.8727735934073451</v>
      </c>
      <c r="D464" s="432">
        <f t="shared" si="236"/>
        <v>6.8463987427915418</v>
      </c>
      <c r="E464" s="431">
        <f t="shared" si="236"/>
        <v>6.863979760543887</v>
      </c>
      <c r="F464" s="431">
        <f t="shared" si="236"/>
        <v>6.8792493818730485</v>
      </c>
      <c r="G464" s="431">
        <f t="shared" si="236"/>
        <v>6.8491745558618478</v>
      </c>
      <c r="H464" s="431">
        <f t="shared" si="236"/>
        <v>6.6998408493917854</v>
      </c>
      <c r="I464" s="431">
        <f t="shared" si="236"/>
        <v>6.7583664385116364</v>
      </c>
      <c r="J464" s="431">
        <f t="shared" si="236"/>
        <v>6.7134042219353232</v>
      </c>
      <c r="K464" s="431">
        <f t="shared" si="236"/>
        <v>6.7467487348204545</v>
      </c>
      <c r="L464" s="431">
        <f t="shared" si="236"/>
        <v>6.646571081000137</v>
      </c>
      <c r="M464" s="433">
        <f t="shared" si="236"/>
        <v>6.6540568592754337</v>
      </c>
      <c r="N464" s="370"/>
      <c r="O464" s="412" t="s">
        <v>242</v>
      </c>
      <c r="P464" s="385">
        <f>P308*0.518</f>
        <v>6.853254484383446</v>
      </c>
      <c r="Q464" s="385">
        <f t="shared" ref="Q464:S464" si="237">Q308*0.518</f>
        <v>6.8635923848100955</v>
      </c>
      <c r="R464" s="385">
        <f t="shared" si="237"/>
        <v>6.7250527077031075</v>
      </c>
      <c r="S464" s="385">
        <f t="shared" si="237"/>
        <v>6.687597688957049</v>
      </c>
      <c r="T464" s="370"/>
      <c r="U464" s="412" t="s">
        <v>242</v>
      </c>
      <c r="V464" s="385">
        <f>V308*0.518</f>
        <v>6.8584250635498991</v>
      </c>
      <c r="W464" s="385">
        <f>W308*0.518</f>
        <v>6.7069252940501061</v>
      </c>
      <c r="X464" s="370"/>
      <c r="Y464" s="412" t="s">
        <v>242</v>
      </c>
      <c r="Z464" s="385">
        <f>Z308*0.518</f>
        <v>6.7862603363820293</v>
      </c>
    </row>
    <row r="465" spans="1:30">
      <c r="A465" s="424" t="s">
        <v>247</v>
      </c>
      <c r="B465" s="434">
        <f>B309*0.539</f>
        <v>7.1487559262081026</v>
      </c>
      <c r="C465" s="435">
        <f t="shared" ref="C465:M465" si="238">C309*0.539</f>
        <v>7.1266026720967215</v>
      </c>
      <c r="D465" s="436">
        <f t="shared" si="238"/>
        <v>7.0925249307626146</v>
      </c>
      <c r="E465" s="435">
        <f t="shared" si="238"/>
        <v>7.3169613222711547</v>
      </c>
      <c r="F465" s="435">
        <f t="shared" si="238"/>
        <v>7.1750694836458573</v>
      </c>
      <c r="G465" s="435">
        <f t="shared" si="238"/>
        <v>7.0787165146129363</v>
      </c>
      <c r="H465" s="435">
        <f t="shared" si="238"/>
        <v>6.7786348614730922</v>
      </c>
      <c r="I465" s="435">
        <f t="shared" si="238"/>
        <v>7.2410640317626092</v>
      </c>
      <c r="J465" s="435">
        <f t="shared" si="238"/>
        <v>7.1003677772543101</v>
      </c>
      <c r="K465" s="435">
        <f t="shared" si="238"/>
        <v>7.2968264822968605</v>
      </c>
      <c r="L465" s="435">
        <f t="shared" si="238"/>
        <v>6.9340442072981556</v>
      </c>
      <c r="M465" s="435">
        <f t="shared" si="238"/>
        <v>7.3727961748365987</v>
      </c>
      <c r="N465" s="370"/>
      <c r="O465" s="416" t="s">
        <v>247</v>
      </c>
      <c r="P465" s="391">
        <f>P309*0.539</f>
        <v>7.1233843648775066</v>
      </c>
      <c r="Q465" s="391">
        <f t="shared" ref="Q465:S465" si="239">Q309*0.539</f>
        <v>7.2109807006816258</v>
      </c>
      <c r="R465" s="391">
        <f t="shared" si="239"/>
        <v>7.074471543224357</v>
      </c>
      <c r="S465" s="391">
        <f t="shared" si="239"/>
        <v>7.2108642793440438</v>
      </c>
      <c r="T465" s="370"/>
      <c r="U465" s="416" t="s">
        <v>247</v>
      </c>
      <c r="V465" s="391">
        <f>V309*0.539</f>
        <v>7.1636652881929237</v>
      </c>
      <c r="W465" s="391">
        <f>W309*0.539</f>
        <v>7.1431909097890118</v>
      </c>
      <c r="X465" s="370"/>
      <c r="Y465" s="413" t="s">
        <v>247</v>
      </c>
      <c r="Z465" s="391">
        <f>Z309*0.539</f>
        <v>7.1514993645621665</v>
      </c>
    </row>
    <row r="466" spans="1:30">
      <c r="A466" s="427" t="s">
        <v>243</v>
      </c>
      <c r="B466" s="425">
        <f>B310*0.533</f>
        <v>7.5052399608405969</v>
      </c>
      <c r="C466" s="426">
        <f t="shared" ref="C466:M466" si="240">C310*0.533</f>
        <v>7.4723608245158122</v>
      </c>
      <c r="D466" s="437">
        <f t="shared" si="240"/>
        <v>7.4113664477804253</v>
      </c>
      <c r="E466" s="426">
        <f t="shared" si="240"/>
        <v>7.4289848899835347</v>
      </c>
      <c r="F466" s="426">
        <f t="shared" si="240"/>
        <v>7.4180227241459775</v>
      </c>
      <c r="G466" s="426">
        <f t="shared" si="240"/>
        <v>7.3906700612614609</v>
      </c>
      <c r="H466" s="426">
        <f t="shared" si="240"/>
        <v>7.3205952103034919</v>
      </c>
      <c r="I466" s="426">
        <f t="shared" si="240"/>
        <v>7.4649776075804564</v>
      </c>
      <c r="J466" s="426">
        <f t="shared" si="240"/>
        <v>7.4082369647902047</v>
      </c>
      <c r="K466" s="426">
        <f t="shared" si="240"/>
        <v>7.462466155843912</v>
      </c>
      <c r="L466" s="426">
        <f t="shared" si="240"/>
        <v>7.3900829997120772</v>
      </c>
      <c r="M466" s="426">
        <f t="shared" si="240"/>
        <v>7.3631622936410421</v>
      </c>
      <c r="N466" s="370"/>
      <c r="O466" s="387" t="s">
        <v>243</v>
      </c>
      <c r="P466" s="388">
        <f>P310*0.533</f>
        <v>7.4638140987456225</v>
      </c>
      <c r="Q466" s="388">
        <f t="shared" ref="Q466:S466" si="241">Q310*0.533</f>
        <v>7.4119634653662834</v>
      </c>
      <c r="R466" s="388">
        <f t="shared" si="241"/>
        <v>7.4004940677809676</v>
      </c>
      <c r="S466" s="388">
        <f t="shared" si="241"/>
        <v>7.4106405610293633</v>
      </c>
      <c r="T466" s="370"/>
      <c r="U466" s="387" t="s">
        <v>243</v>
      </c>
      <c r="V466" s="388">
        <f>V310*0.533</f>
        <v>7.4385458230182815</v>
      </c>
      <c r="W466" s="388">
        <f>W310*0.533</f>
        <v>7.4053304105383413</v>
      </c>
      <c r="X466" s="370"/>
      <c r="Y466" s="387" t="s">
        <v>243</v>
      </c>
      <c r="Z466" s="388">
        <f>Z310*0.533</f>
        <v>7.4235547874208283</v>
      </c>
    </row>
    <row r="467" spans="1:30">
      <c r="A467" s="427" t="s">
        <v>244</v>
      </c>
      <c r="B467" s="425">
        <f>B311*0.533</f>
        <v>7.4176213311549741</v>
      </c>
      <c r="C467" s="426">
        <f t="shared" ref="C467:M467" si="242">C311*0.533</f>
        <v>7.4110290540404922</v>
      </c>
      <c r="D467" s="437">
        <f t="shared" si="242"/>
        <v>7.3556207581652826</v>
      </c>
      <c r="E467" s="426">
        <f t="shared" si="242"/>
        <v>7.3866609115305861</v>
      </c>
      <c r="F467" s="426">
        <f t="shared" si="242"/>
        <v>7.3673829590192046</v>
      </c>
      <c r="G467" s="426">
        <f t="shared" si="242"/>
        <v>7.3392854188679566</v>
      </c>
      <c r="H467" s="426">
        <f t="shared" si="242"/>
        <v>7.2708168673237914</v>
      </c>
      <c r="I467" s="426">
        <f t="shared" si="242"/>
        <v>7.4377867457012057</v>
      </c>
      <c r="J467" s="426">
        <f t="shared" si="242"/>
        <v>7.336660260801267</v>
      </c>
      <c r="K467" s="426">
        <f t="shared" si="242"/>
        <v>7.4003797265997777</v>
      </c>
      <c r="L467" s="426">
        <f t="shared" si="242"/>
        <v>7.3069648656792152</v>
      </c>
      <c r="M467" s="426">
        <f t="shared" si="242"/>
        <v>7.26340368813299</v>
      </c>
      <c r="N467" s="370"/>
      <c r="O467" s="387" t="s">
        <v>244</v>
      </c>
      <c r="P467" s="388">
        <f>P311*0.533</f>
        <v>7.3929595195970617</v>
      </c>
      <c r="Q467" s="388">
        <f t="shared" ref="Q467:S467" si="243">Q311*0.533</f>
        <v>7.3649664475373742</v>
      </c>
      <c r="R467" s="388">
        <f t="shared" si="243"/>
        <v>7.3536500742343254</v>
      </c>
      <c r="S467" s="388">
        <f t="shared" si="243"/>
        <v>7.3268899544362869</v>
      </c>
      <c r="T467" s="370"/>
      <c r="U467" s="387" t="s">
        <v>244</v>
      </c>
      <c r="V467" s="388">
        <f>V311*0.533</f>
        <v>7.3778790360444582</v>
      </c>
      <c r="W467" s="388">
        <f>W311*0.533</f>
        <v>7.3403876787028306</v>
      </c>
      <c r="X467" s="370"/>
      <c r="Y467" s="387" t="s">
        <v>244</v>
      </c>
      <c r="Z467" s="388">
        <f>Z311*0.533</f>
        <v>7.3609333432358666</v>
      </c>
    </row>
    <row r="468" spans="1:30">
      <c r="A468" s="427" t="s">
        <v>245</v>
      </c>
      <c r="B468" s="425">
        <f>B312*0.521</f>
        <v>0</v>
      </c>
      <c r="C468" s="426">
        <f t="shared" ref="C468:L468" si="244">C312*0.521</f>
        <v>5.9605311470588243</v>
      </c>
      <c r="D468" s="437">
        <f t="shared" si="244"/>
        <v>0</v>
      </c>
      <c r="E468" s="426">
        <f t="shared" si="244"/>
        <v>7.1058423823529413</v>
      </c>
      <c r="F468" s="426">
        <f t="shared" si="244"/>
        <v>0</v>
      </c>
      <c r="G468" s="426">
        <f t="shared" si="244"/>
        <v>0</v>
      </c>
      <c r="H468" s="426">
        <f t="shared" si="244"/>
        <v>5.2484620588235291</v>
      </c>
      <c r="I468" s="426">
        <f t="shared" si="244"/>
        <v>5.3161322240896345</v>
      </c>
      <c r="J468" s="426">
        <f t="shared" si="244"/>
        <v>0</v>
      </c>
      <c r="K468" s="426">
        <f t="shared" si="244"/>
        <v>0</v>
      </c>
      <c r="L468" s="426">
        <f t="shared" si="244"/>
        <v>6.0624990196078432</v>
      </c>
      <c r="M468" s="426"/>
      <c r="N468" s="370"/>
      <c r="O468" s="387" t="s">
        <v>245</v>
      </c>
      <c r="P468" s="388">
        <f>P312*0.521</f>
        <v>5.9605311470588243</v>
      </c>
      <c r="Q468" s="388">
        <f t="shared" ref="Q468:S468" si="245">Q312*0.521</f>
        <v>7.1058423823529413</v>
      </c>
      <c r="R468" s="388">
        <f t="shared" si="245"/>
        <v>5.2947295671682628</v>
      </c>
      <c r="S468" s="388">
        <f t="shared" si="245"/>
        <v>6.0624990196078432</v>
      </c>
      <c r="T468" s="370"/>
      <c r="U468" s="387" t="s">
        <v>245</v>
      </c>
      <c r="V468" s="388">
        <f>V312*0.521</f>
        <v>6.2572439023163673</v>
      </c>
      <c r="W468" s="388">
        <f>W312*0.521</f>
        <v>5.9544686319936355</v>
      </c>
      <c r="X468" s="370"/>
      <c r="Y468" s="387" t="s">
        <v>245</v>
      </c>
      <c r="Z468" s="388">
        <f>Z312*0.521</f>
        <v>5.9724543590395847</v>
      </c>
    </row>
    <row r="469" spans="1:30">
      <c r="A469" s="427" t="s">
        <v>98</v>
      </c>
      <c r="B469" s="425">
        <f>B313*0.487</f>
        <v>5.6005544820905744</v>
      </c>
      <c r="C469" s="426">
        <f t="shared" ref="C469:L469" si="246">C313*0.487</f>
        <v>5.6570146927839842</v>
      </c>
      <c r="D469" s="437">
        <f t="shared" si="246"/>
        <v>5.7270930609124679</v>
      </c>
      <c r="E469" s="426">
        <f t="shared" si="246"/>
        <v>5.7360344011283004</v>
      </c>
      <c r="F469" s="426">
        <f t="shared" si="246"/>
        <v>5.7301981209404103</v>
      </c>
      <c r="G469" s="426">
        <f t="shared" si="246"/>
        <v>5.7248761237753572</v>
      </c>
      <c r="H469" s="426">
        <f t="shared" si="246"/>
        <v>5.5729577003327462</v>
      </c>
      <c r="I469" s="426">
        <f t="shared" si="246"/>
        <v>5.4655996271910441</v>
      </c>
      <c r="J469" s="426">
        <f t="shared" si="246"/>
        <v>5.5169179319816788</v>
      </c>
      <c r="K469" s="426">
        <f t="shared" si="246"/>
        <v>5.5344417104783492</v>
      </c>
      <c r="L469" s="426">
        <f t="shared" si="246"/>
        <v>5.3459454372529045</v>
      </c>
      <c r="M469" s="426">
        <f>M312*0.521</f>
        <v>0</v>
      </c>
      <c r="N469" s="370"/>
      <c r="O469" s="387" t="s">
        <v>98</v>
      </c>
      <c r="P469" s="388">
        <f>P313*0.487</f>
        <v>5.6597914805114611</v>
      </c>
      <c r="Q469" s="388">
        <f t="shared" ref="Q469:S469" si="247">Q313*0.487</f>
        <v>5.7303638639409451</v>
      </c>
      <c r="R469" s="388">
        <f t="shared" si="247"/>
        <v>5.5171067540495864</v>
      </c>
      <c r="S469" s="388">
        <f t="shared" si="247"/>
        <v>5.4073511132637702</v>
      </c>
      <c r="T469" s="370"/>
      <c r="U469" s="387" t="s">
        <v>98</v>
      </c>
      <c r="V469" s="388">
        <f>V313*0.487</f>
        <v>5.6939485765705635</v>
      </c>
      <c r="W469" s="388">
        <f>W313*0.487</f>
        <v>5.4627979866837277</v>
      </c>
      <c r="X469" s="370"/>
      <c r="Y469" s="387" t="s">
        <v>98</v>
      </c>
      <c r="Z469" s="388">
        <f>Z313*0.487</f>
        <v>5.5743104075825372</v>
      </c>
    </row>
    <row r="470" spans="1:30" ht="13.5" thickBot="1">
      <c r="A470" s="428" t="s">
        <v>246</v>
      </c>
      <c r="B470" s="429">
        <f>B314*0.518</f>
        <v>6.8383878076779316</v>
      </c>
      <c r="C470" s="438">
        <f t="shared" ref="C470:L470" si="248">C314*0.518</f>
        <v>6.8668396764752355</v>
      </c>
      <c r="D470" s="439">
        <f t="shared" si="248"/>
        <v>6.8672994048314582</v>
      </c>
      <c r="E470" s="438">
        <f t="shared" si="248"/>
        <v>6.8856473797276614</v>
      </c>
      <c r="F470" s="438">
        <f t="shared" si="248"/>
        <v>6.8961550947248309</v>
      </c>
      <c r="G470" s="438">
        <f t="shared" si="248"/>
        <v>6.8898222581055846</v>
      </c>
      <c r="H470" s="438">
        <f t="shared" si="248"/>
        <v>6.7949048424751295</v>
      </c>
      <c r="I470" s="438">
        <f t="shared" si="248"/>
        <v>6.8318823425954776</v>
      </c>
      <c r="J470" s="438">
        <f t="shared" si="248"/>
        <v>6.8223887325761989</v>
      </c>
      <c r="K470" s="438">
        <f t="shared" si="248"/>
        <v>6.8943605517339224</v>
      </c>
      <c r="L470" s="438">
        <f t="shared" si="248"/>
        <v>6.8527689994562069</v>
      </c>
      <c r="M470" s="426">
        <f>M313*0.487</f>
        <v>5.2905677518861598</v>
      </c>
      <c r="N470" s="370"/>
      <c r="O470" s="395" t="s">
        <v>246</v>
      </c>
      <c r="P470" s="396">
        <f>P314*0.518</f>
        <v>6.8571488028799035</v>
      </c>
      <c r="Q470" s="396">
        <f t="shared" ref="Q470:S470" si="249">Q314*0.518</f>
        <v>6.8905082274033882</v>
      </c>
      <c r="R470" s="396">
        <f t="shared" si="249"/>
        <v>6.815721069188247</v>
      </c>
      <c r="S470" s="396">
        <f t="shared" si="249"/>
        <v>6.8801273940415886</v>
      </c>
      <c r="T470" s="370"/>
      <c r="U470" s="395" t="s">
        <v>246</v>
      </c>
      <c r="V470" s="396">
        <f>V314*0.518</f>
        <v>6.8748077285224038</v>
      </c>
      <c r="W470" s="396">
        <f>W314*0.518</f>
        <v>6.8463624710681135</v>
      </c>
      <c r="X470" s="370"/>
      <c r="Y470" s="395" t="s">
        <v>246</v>
      </c>
      <c r="Z470" s="396">
        <f>Z314*0.518</f>
        <v>6.8609991162458019</v>
      </c>
      <c r="AB470"/>
      <c r="AC470"/>
      <c r="AD470"/>
    </row>
    <row r="471" spans="1:30">
      <c r="AB471"/>
      <c r="AC471"/>
      <c r="AD471"/>
    </row>
    <row r="472" spans="1:30" ht="16.5" thickBot="1">
      <c r="A472" s="371">
        <v>2019</v>
      </c>
      <c r="B472" s="370"/>
      <c r="C472" s="370" t="s">
        <v>253</v>
      </c>
      <c r="D472" s="370"/>
      <c r="E472" s="370"/>
      <c r="F472" s="370"/>
      <c r="G472" s="370"/>
      <c r="H472" s="370"/>
      <c r="I472" s="370"/>
      <c r="J472" s="370"/>
      <c r="K472" s="370"/>
      <c r="L472" s="370"/>
      <c r="M472" s="369" t="s">
        <v>122</v>
      </c>
      <c r="N472" s="370"/>
      <c r="O472" s="371">
        <v>2019</v>
      </c>
      <c r="P472" s="372" t="s">
        <v>220</v>
      </c>
      <c r="Q472" s="372"/>
      <c r="R472" s="372"/>
      <c r="S472" s="372"/>
      <c r="T472" s="370"/>
      <c r="U472" s="371">
        <v>2019</v>
      </c>
      <c r="V472" s="372" t="s">
        <v>221</v>
      </c>
      <c r="W472" s="372"/>
      <c r="X472" s="370"/>
      <c r="Y472" s="371">
        <v>2019</v>
      </c>
      <c r="Z472" s="370"/>
      <c r="AB472"/>
      <c r="AC472"/>
      <c r="AD472"/>
    </row>
    <row r="473" spans="1:30" ht="13.5" thickBot="1">
      <c r="A473" s="376"/>
      <c r="B473" s="404" t="s">
        <v>223</v>
      </c>
      <c r="C473" s="404" t="s">
        <v>224</v>
      </c>
      <c r="D473" s="404" t="s">
        <v>225</v>
      </c>
      <c r="E473" s="404" t="s">
        <v>226</v>
      </c>
      <c r="F473" s="404" t="s">
        <v>227</v>
      </c>
      <c r="G473" s="404" t="s">
        <v>228</v>
      </c>
      <c r="H473" s="404" t="s">
        <v>229</v>
      </c>
      <c r="I473" s="404" t="s">
        <v>230</v>
      </c>
      <c r="J473" s="404" t="s">
        <v>231</v>
      </c>
      <c r="K473" s="404" t="s">
        <v>232</v>
      </c>
      <c r="L473" s="404" t="s">
        <v>233</v>
      </c>
      <c r="M473" s="405" t="s">
        <v>234</v>
      </c>
      <c r="N473" s="370"/>
      <c r="O473" s="408"/>
      <c r="P473" s="404" t="s">
        <v>235</v>
      </c>
      <c r="Q473" s="404" t="s">
        <v>236</v>
      </c>
      <c r="R473" s="404" t="s">
        <v>237</v>
      </c>
      <c r="S473" s="405" t="s">
        <v>238</v>
      </c>
      <c r="T473" s="370"/>
      <c r="U473" s="408"/>
      <c r="V473" s="404" t="s">
        <v>239</v>
      </c>
      <c r="W473" s="405" t="s">
        <v>240</v>
      </c>
      <c r="X473" s="370"/>
      <c r="Y473" s="376"/>
      <c r="Z473" s="405" t="s">
        <v>241</v>
      </c>
      <c r="AB473"/>
      <c r="AC473"/>
      <c r="AD473"/>
    </row>
    <row r="474" spans="1:30" ht="13.5" thickBot="1">
      <c r="A474" s="409" t="s">
        <v>242</v>
      </c>
      <c r="B474" s="431">
        <f>B318*0.518</f>
        <v>6.6512236785150636</v>
      </c>
      <c r="C474" s="431">
        <f t="shared" ref="C474:M474" si="250">C318*0.518</f>
        <v>6.4415692231332429</v>
      </c>
      <c r="D474" s="432">
        <f t="shared" si="250"/>
        <v>6.451390186188064</v>
      </c>
      <c r="E474" s="431">
        <f t="shared" si="250"/>
        <v>6.3159437529405134</v>
      </c>
      <c r="F474" s="431">
        <f t="shared" si="250"/>
        <v>0</v>
      </c>
      <c r="G474" s="431">
        <f t="shared" si="250"/>
        <v>0</v>
      </c>
      <c r="H474" s="431">
        <f t="shared" si="250"/>
        <v>0</v>
      </c>
      <c r="I474" s="431">
        <f t="shared" si="250"/>
        <v>0</v>
      </c>
      <c r="J474" s="431">
        <f t="shared" si="250"/>
        <v>0</v>
      </c>
      <c r="K474" s="431">
        <f t="shared" si="250"/>
        <v>0</v>
      </c>
      <c r="L474" s="431">
        <f t="shared" si="250"/>
        <v>0</v>
      </c>
      <c r="M474" s="433">
        <f t="shared" si="250"/>
        <v>0</v>
      </c>
      <c r="N474" s="370"/>
      <c r="O474" s="412" t="s">
        <v>242</v>
      </c>
      <c r="P474" s="385">
        <f>P318*0.518</f>
        <v>6.3982648978943049</v>
      </c>
      <c r="Q474" s="385">
        <f t="shared" ref="Q474:S474" si="251">Q318*0.518</f>
        <v>0</v>
      </c>
      <c r="R474" s="385">
        <f t="shared" si="251"/>
        <v>0</v>
      </c>
      <c r="S474" s="385">
        <f t="shared" si="251"/>
        <v>0</v>
      </c>
      <c r="T474" s="370"/>
      <c r="U474" s="412" t="s">
        <v>242</v>
      </c>
      <c r="V474" s="385">
        <f>V318*0.518</f>
        <v>0</v>
      </c>
      <c r="W474" s="385">
        <f>W318*0.518</f>
        <v>0</v>
      </c>
      <c r="X474" s="370"/>
      <c r="Y474" s="412" t="s">
        <v>242</v>
      </c>
      <c r="Z474" s="385">
        <f>Z318*0.518</f>
        <v>0</v>
      </c>
      <c r="AB474"/>
      <c r="AC474"/>
      <c r="AD474"/>
    </row>
    <row r="475" spans="1:30">
      <c r="A475" s="424" t="s">
        <v>247</v>
      </c>
      <c r="B475" s="434">
        <f>B319*0.539</f>
        <v>6.8633878007173008</v>
      </c>
      <c r="C475" s="435">
        <f t="shared" ref="C475:M475" si="252">C319*0.539</f>
        <v>6.8860365729283552</v>
      </c>
      <c r="D475" s="436">
        <f t="shared" si="252"/>
        <v>6.5525732707412718</v>
      </c>
      <c r="E475" s="435">
        <f t="shared" si="252"/>
        <v>6.6038418696597052</v>
      </c>
      <c r="F475" s="435">
        <f t="shared" si="252"/>
        <v>0</v>
      </c>
      <c r="G475" s="435">
        <f t="shared" si="252"/>
        <v>0</v>
      </c>
      <c r="H475" s="435">
        <f t="shared" si="252"/>
        <v>0</v>
      </c>
      <c r="I475" s="435">
        <f t="shared" si="252"/>
        <v>0</v>
      </c>
      <c r="J475" s="435">
        <f t="shared" si="252"/>
        <v>0</v>
      </c>
      <c r="K475" s="435">
        <f t="shared" si="252"/>
        <v>0</v>
      </c>
      <c r="L475" s="435">
        <f t="shared" si="252"/>
        <v>0</v>
      </c>
      <c r="M475" s="435">
        <f t="shared" si="252"/>
        <v>0</v>
      </c>
      <c r="N475" s="370"/>
      <c r="O475" s="416" t="s">
        <v>247</v>
      </c>
      <c r="P475" s="391">
        <f>P319*0.539</f>
        <v>6.6502601970435338</v>
      </c>
      <c r="Q475" s="391">
        <f t="shared" ref="Q475:S475" si="253">Q319*0.539</f>
        <v>0</v>
      </c>
      <c r="R475" s="391">
        <f t="shared" si="253"/>
        <v>0</v>
      </c>
      <c r="S475" s="391">
        <f t="shared" si="253"/>
        <v>0</v>
      </c>
      <c r="T475" s="370"/>
      <c r="U475" s="416" t="s">
        <v>247</v>
      </c>
      <c r="V475" s="391">
        <f>V319*0.539</f>
        <v>0</v>
      </c>
      <c r="W475" s="391">
        <f>W319*0.539</f>
        <v>0</v>
      </c>
      <c r="X475" s="370"/>
      <c r="Y475" s="413" t="s">
        <v>247</v>
      </c>
      <c r="Z475" s="391">
        <f>Z319*0.539</f>
        <v>0</v>
      </c>
      <c r="AB475"/>
      <c r="AC475"/>
      <c r="AD475"/>
    </row>
    <row r="476" spans="1:30">
      <c r="A476" s="427" t="s">
        <v>243</v>
      </c>
      <c r="B476" s="425">
        <f>B320*0.533</f>
        <v>7.3317502396178824</v>
      </c>
      <c r="C476" s="426">
        <f t="shared" ref="C476:M476" si="254">C320*0.533</f>
        <v>7.0142831886165053</v>
      </c>
      <c r="D476" s="437">
        <f t="shared" si="254"/>
        <v>6.9761645254627513</v>
      </c>
      <c r="E476" s="426">
        <f t="shared" si="254"/>
        <v>6.7680594349373644</v>
      </c>
      <c r="F476" s="426">
        <f t="shared" si="254"/>
        <v>0</v>
      </c>
      <c r="G476" s="426">
        <f t="shared" si="254"/>
        <v>0</v>
      </c>
      <c r="H476" s="426">
        <f t="shared" si="254"/>
        <v>0</v>
      </c>
      <c r="I476" s="426">
        <f t="shared" si="254"/>
        <v>0</v>
      </c>
      <c r="J476" s="426">
        <f t="shared" si="254"/>
        <v>0</v>
      </c>
      <c r="K476" s="426">
        <f t="shared" si="254"/>
        <v>0</v>
      </c>
      <c r="L476" s="426">
        <f t="shared" si="254"/>
        <v>0</v>
      </c>
      <c r="M476" s="426">
        <f t="shared" si="254"/>
        <v>0</v>
      </c>
      <c r="N476" s="370"/>
      <c r="O476" s="387" t="s">
        <v>243</v>
      </c>
      <c r="P476" s="388">
        <f>P320*0.533</f>
        <v>6.9841151387994387</v>
      </c>
      <c r="Q476" s="388">
        <f t="shared" ref="Q476:S476" si="255">Q320*0.533</f>
        <v>0</v>
      </c>
      <c r="R476" s="388">
        <f t="shared" si="255"/>
        <v>0</v>
      </c>
      <c r="S476" s="388">
        <f t="shared" si="255"/>
        <v>0</v>
      </c>
      <c r="T476" s="370"/>
      <c r="U476" s="387" t="s">
        <v>243</v>
      </c>
      <c r="V476" s="388">
        <f>V320*0.533</f>
        <v>0</v>
      </c>
      <c r="W476" s="388">
        <f>W320*0.533</f>
        <v>0</v>
      </c>
      <c r="X476" s="370"/>
      <c r="Y476" s="387" t="s">
        <v>243</v>
      </c>
      <c r="Z476" s="388">
        <f>Z320*0.533</f>
        <v>0</v>
      </c>
      <c r="AB476"/>
      <c r="AC476"/>
      <c r="AD476"/>
    </row>
    <row r="477" spans="1:30">
      <c r="A477" s="427" t="s">
        <v>244</v>
      </c>
      <c r="B477" s="425">
        <f>B321*0.533</f>
        <v>7.2505074634497442</v>
      </c>
      <c r="C477" s="426">
        <f t="shared" ref="C477:M477" si="256">C321*0.533</f>
        <v>6.8932808752377088</v>
      </c>
      <c r="D477" s="437">
        <f t="shared" si="256"/>
        <v>6.8768717029384394</v>
      </c>
      <c r="E477" s="426">
        <f t="shared" si="256"/>
        <v>6.6556626595436708</v>
      </c>
      <c r="F477" s="426">
        <f t="shared" si="256"/>
        <v>0</v>
      </c>
      <c r="G477" s="426">
        <f t="shared" si="256"/>
        <v>0</v>
      </c>
      <c r="H477" s="426">
        <f t="shared" si="256"/>
        <v>0</v>
      </c>
      <c r="I477" s="426">
        <f t="shared" si="256"/>
        <v>0</v>
      </c>
      <c r="J477" s="426">
        <f t="shared" si="256"/>
        <v>0</v>
      </c>
      <c r="K477" s="426">
        <f t="shared" si="256"/>
        <v>0</v>
      </c>
      <c r="L477" s="426">
        <f t="shared" si="256"/>
        <v>0</v>
      </c>
      <c r="M477" s="426">
        <f t="shared" si="256"/>
        <v>0</v>
      </c>
      <c r="N477" s="370"/>
      <c r="O477" s="387" t="s">
        <v>244</v>
      </c>
      <c r="P477" s="388">
        <f>P321*0.533</f>
        <v>6.8914794899571934</v>
      </c>
      <c r="Q477" s="388">
        <f t="shared" ref="Q477:S477" si="257">Q321*0.533</f>
        <v>0</v>
      </c>
      <c r="R477" s="388">
        <f t="shared" si="257"/>
        <v>0</v>
      </c>
      <c r="S477" s="388">
        <f t="shared" si="257"/>
        <v>0</v>
      </c>
      <c r="T477" s="370"/>
      <c r="U477" s="387" t="s">
        <v>244</v>
      </c>
      <c r="V477" s="388">
        <f>V321*0.533</f>
        <v>0</v>
      </c>
      <c r="W477" s="388">
        <f>W321*0.533</f>
        <v>0</v>
      </c>
      <c r="X477" s="370"/>
      <c r="Y477" s="387" t="s">
        <v>244</v>
      </c>
      <c r="Z477" s="388">
        <f>Z321*0.533</f>
        <v>0</v>
      </c>
      <c r="AB477"/>
      <c r="AC477"/>
      <c r="AD477"/>
    </row>
    <row r="478" spans="1:30">
      <c r="A478" s="427" t="s">
        <v>245</v>
      </c>
      <c r="B478" s="425">
        <f>B322*0.533</f>
        <v>0</v>
      </c>
      <c r="C478" s="426">
        <f t="shared" ref="C478:M478" si="258">C322*0.521</f>
        <v>0</v>
      </c>
      <c r="D478" s="437">
        <f t="shared" si="258"/>
        <v>0</v>
      </c>
      <c r="E478" s="426">
        <f t="shared" si="258"/>
        <v>0</v>
      </c>
      <c r="F478" s="426">
        <f t="shared" si="258"/>
        <v>0</v>
      </c>
      <c r="G478" s="426">
        <f t="shared" si="258"/>
        <v>0</v>
      </c>
      <c r="H478" s="426">
        <f t="shared" si="258"/>
        <v>0</v>
      </c>
      <c r="I478" s="426">
        <f t="shared" si="258"/>
        <v>0</v>
      </c>
      <c r="J478" s="426">
        <f t="shared" si="258"/>
        <v>0</v>
      </c>
      <c r="K478" s="426">
        <f t="shared" si="258"/>
        <v>0</v>
      </c>
      <c r="L478" s="426">
        <f t="shared" si="258"/>
        <v>0</v>
      </c>
      <c r="M478" s="426">
        <f t="shared" si="258"/>
        <v>0</v>
      </c>
      <c r="N478" s="370"/>
      <c r="O478" s="387" t="s">
        <v>245</v>
      </c>
      <c r="P478" s="388">
        <f>P322*0.521</f>
        <v>6.6729504441437486</v>
      </c>
      <c r="Q478" s="388">
        <f t="shared" ref="Q478:S478" si="259">Q322*0.521</f>
        <v>0</v>
      </c>
      <c r="R478" s="388">
        <f t="shared" si="259"/>
        <v>0</v>
      </c>
      <c r="S478" s="388">
        <f t="shared" si="259"/>
        <v>0</v>
      </c>
      <c r="T478" s="370"/>
      <c r="U478" s="387" t="s">
        <v>245</v>
      </c>
      <c r="V478" s="388">
        <f>V322*0.521</f>
        <v>0</v>
      </c>
      <c r="W478" s="388">
        <f>W322*0.521</f>
        <v>0</v>
      </c>
      <c r="X478" s="370"/>
      <c r="Y478" s="387" t="s">
        <v>245</v>
      </c>
      <c r="Z478" s="388">
        <f>Z322*0.521</f>
        <v>0</v>
      </c>
      <c r="AB478"/>
      <c r="AC478"/>
      <c r="AD478"/>
    </row>
    <row r="479" spans="1:30">
      <c r="A479" s="427" t="s">
        <v>98</v>
      </c>
      <c r="B479" s="425">
        <f>B323*0.521</f>
        <v>5.6270223307308553</v>
      </c>
      <c r="C479" s="426">
        <f t="shared" ref="C479:M479" si="260">C323*0.487</f>
        <v>5.0925365501071767</v>
      </c>
      <c r="D479" s="437">
        <f t="shared" si="260"/>
        <v>5.2073495488219557</v>
      </c>
      <c r="E479" s="426">
        <f t="shared" si="260"/>
        <v>5.1628042060639343</v>
      </c>
      <c r="F479" s="426">
        <f t="shared" si="260"/>
        <v>0</v>
      </c>
      <c r="G479" s="426">
        <f t="shared" si="260"/>
        <v>0</v>
      </c>
      <c r="H479" s="426">
        <f t="shared" si="260"/>
        <v>0</v>
      </c>
      <c r="I479" s="426">
        <f t="shared" si="260"/>
        <v>0</v>
      </c>
      <c r="J479" s="426">
        <f t="shared" si="260"/>
        <v>0</v>
      </c>
      <c r="K479" s="426">
        <f t="shared" si="260"/>
        <v>0</v>
      </c>
      <c r="L479" s="426">
        <f t="shared" si="260"/>
        <v>0</v>
      </c>
      <c r="M479" s="426">
        <f t="shared" si="260"/>
        <v>0</v>
      </c>
      <c r="N479" s="370"/>
      <c r="O479" s="387" t="s">
        <v>98</v>
      </c>
      <c r="P479" s="388">
        <f>P323*0.487</f>
        <v>5.0968040991455084</v>
      </c>
      <c r="Q479" s="388">
        <f t="shared" ref="Q479:S479" si="261">Q323*0.487</f>
        <v>0</v>
      </c>
      <c r="R479" s="388">
        <f t="shared" si="261"/>
        <v>0</v>
      </c>
      <c r="S479" s="388">
        <f t="shared" si="261"/>
        <v>0</v>
      </c>
      <c r="T479" s="370"/>
      <c r="U479" s="387" t="s">
        <v>98</v>
      </c>
      <c r="V479" s="388">
        <f>V323*0.487</f>
        <v>0</v>
      </c>
      <c r="W479" s="388">
        <f>W323*0.487</f>
        <v>0</v>
      </c>
      <c r="X479" s="370"/>
      <c r="Y479" s="387" t="s">
        <v>98</v>
      </c>
      <c r="Z479" s="388">
        <f>Z323*0.487</f>
        <v>0</v>
      </c>
      <c r="AB479"/>
      <c r="AC479"/>
      <c r="AD479"/>
    </row>
    <row r="480" spans="1:30" ht="13.5" thickBot="1">
      <c r="A480" s="428" t="s">
        <v>246</v>
      </c>
      <c r="B480" s="425">
        <f>B324*0.487</f>
        <v>6.4583753873493137</v>
      </c>
      <c r="C480" s="438">
        <f t="shared" ref="C480:M480" si="262">C324*0.518</f>
        <v>6.7565276409610764</v>
      </c>
      <c r="D480" s="439">
        <f t="shared" si="262"/>
        <v>6.7956759302339016</v>
      </c>
      <c r="E480" s="438">
        <f t="shared" si="262"/>
        <v>6.7563120592570369</v>
      </c>
      <c r="F480" s="438">
        <f t="shared" si="262"/>
        <v>0</v>
      </c>
      <c r="G480" s="438">
        <f t="shared" si="262"/>
        <v>0</v>
      </c>
      <c r="H480" s="438">
        <f t="shared" si="262"/>
        <v>0</v>
      </c>
      <c r="I480" s="438">
        <f t="shared" si="262"/>
        <v>0</v>
      </c>
      <c r="J480" s="438">
        <f t="shared" si="262"/>
        <v>0</v>
      </c>
      <c r="K480" s="438">
        <f t="shared" si="262"/>
        <v>0</v>
      </c>
      <c r="L480" s="438">
        <f t="shared" si="262"/>
        <v>0</v>
      </c>
      <c r="M480" s="438">
        <f t="shared" si="262"/>
        <v>0</v>
      </c>
      <c r="N480" s="370"/>
      <c r="O480" s="395" t="s">
        <v>246</v>
      </c>
      <c r="P480" s="396">
        <f>P324*0.518</f>
        <v>6.6780545955207726</v>
      </c>
      <c r="Q480" s="396">
        <f t="shared" ref="Q480:S480" si="263">Q324*0.518</f>
        <v>0</v>
      </c>
      <c r="R480" s="396">
        <f t="shared" si="263"/>
        <v>0</v>
      </c>
      <c r="S480" s="396">
        <f t="shared" si="263"/>
        <v>0</v>
      </c>
      <c r="T480" s="370"/>
      <c r="U480" s="395" t="s">
        <v>246</v>
      </c>
      <c r="V480" s="396">
        <f>V324*0.518</f>
        <v>0</v>
      </c>
      <c r="W480" s="396">
        <f>W324*0.518</f>
        <v>0</v>
      </c>
      <c r="X480" s="370"/>
      <c r="Y480" s="395" t="s">
        <v>246</v>
      </c>
      <c r="Z480" s="396">
        <f>Z324*0.518</f>
        <v>0</v>
      </c>
      <c r="AB480"/>
      <c r="AC480"/>
      <c r="AD480"/>
    </row>
    <row r="486" spans="1:2" ht="13.5" thickBot="1">
      <c r="A486" s="440" t="s">
        <v>254</v>
      </c>
      <c r="B486" s="441"/>
    </row>
    <row r="487" spans="1:2" ht="14.25" thickBot="1">
      <c r="A487" s="442" t="s">
        <v>242</v>
      </c>
      <c r="B487" s="443">
        <v>0.50700000000000001</v>
      </c>
    </row>
    <row r="488" spans="1:2">
      <c r="A488" s="444" t="s">
        <v>255</v>
      </c>
      <c r="B488" s="445">
        <v>0.53900000000000003</v>
      </c>
    </row>
    <row r="489" spans="1:2">
      <c r="A489" s="446" t="s">
        <v>243</v>
      </c>
      <c r="B489" s="445">
        <v>0.53900000000000003</v>
      </c>
    </row>
    <row r="490" spans="1:2">
      <c r="A490" s="447" t="s">
        <v>244</v>
      </c>
      <c r="B490" s="448">
        <v>0.53500000000000003</v>
      </c>
    </row>
    <row r="491" spans="1:2">
      <c r="A491" s="447" t="s">
        <v>245</v>
      </c>
      <c r="B491" s="448">
        <v>0.54</v>
      </c>
    </row>
    <row r="492" spans="1:2">
      <c r="A492" s="447" t="s">
        <v>98</v>
      </c>
      <c r="B492" s="448">
        <v>0.46500000000000002</v>
      </c>
    </row>
    <row r="493" spans="1:2" ht="13.5" thickBot="1">
      <c r="A493" s="449" t="s">
        <v>246</v>
      </c>
      <c r="B493" s="450">
        <v>0.51600000000000001</v>
      </c>
    </row>
    <row r="495" spans="1:2" ht="13.5" thickBot="1">
      <c r="A495" s="440" t="s">
        <v>256</v>
      </c>
    </row>
    <row r="496" spans="1:2" ht="14.25" thickBot="1">
      <c r="A496" s="442" t="s">
        <v>242</v>
      </c>
      <c r="B496" s="443">
        <v>0.52100000000000002</v>
      </c>
    </row>
    <row r="497" spans="1:15">
      <c r="A497" s="446" t="s">
        <v>243</v>
      </c>
      <c r="B497" s="445">
        <v>0.55000000000000004</v>
      </c>
    </row>
    <row r="498" spans="1:15">
      <c r="A498" s="447" t="s">
        <v>244</v>
      </c>
      <c r="B498" s="448">
        <v>0.52</v>
      </c>
    </row>
    <row r="499" spans="1:15">
      <c r="A499" s="447" t="s">
        <v>245</v>
      </c>
      <c r="B499" s="448">
        <v>0.54</v>
      </c>
    </row>
    <row r="500" spans="1:15" ht="13.5" thickBot="1">
      <c r="A500" s="449" t="s">
        <v>246</v>
      </c>
      <c r="B500" s="450">
        <v>0.53</v>
      </c>
    </row>
    <row r="503" spans="1:15" ht="13.5" thickBot="1">
      <c r="A503" s="440" t="s">
        <v>349</v>
      </c>
    </row>
    <row r="504" spans="1:15" ht="14.25" thickBot="1">
      <c r="A504" s="442" t="s">
        <v>242</v>
      </c>
      <c r="B504" s="443">
        <v>0.51800000000000002</v>
      </c>
    </row>
    <row r="505" spans="1:15">
      <c r="A505" s="446" t="s">
        <v>243</v>
      </c>
      <c r="B505" s="445">
        <v>0.53300000000000003</v>
      </c>
    </row>
    <row r="506" spans="1:15">
      <c r="A506" s="447" t="s">
        <v>244</v>
      </c>
      <c r="B506" s="448">
        <v>0.53300000000000003</v>
      </c>
    </row>
    <row r="507" spans="1:15" ht="15">
      <c r="A507" s="447" t="s">
        <v>245</v>
      </c>
      <c r="B507" s="448">
        <v>0.52100000000000002</v>
      </c>
      <c r="E507" s="220"/>
      <c r="F507" s="220"/>
      <c r="G507" s="220"/>
      <c r="H507" s="220"/>
      <c r="I507" s="220"/>
      <c r="J507" s="220"/>
      <c r="K507" s="220"/>
      <c r="L507" s="451"/>
      <c r="M507" s="220"/>
      <c r="N507" s="220"/>
      <c r="O507" s="220"/>
    </row>
    <row r="508" spans="1:15">
      <c r="A508" s="447" t="s">
        <v>98</v>
      </c>
      <c r="B508" s="448">
        <v>0.48699999999999999</v>
      </c>
      <c r="E508" s="206"/>
      <c r="F508" s="206"/>
      <c r="G508" s="206"/>
      <c r="H508" s="206"/>
      <c r="I508" s="206"/>
      <c r="J508" s="206"/>
      <c r="K508" s="206"/>
      <c r="L508" s="206"/>
      <c r="M508" s="206"/>
      <c r="N508" s="220"/>
      <c r="O508" s="220"/>
    </row>
    <row r="509" spans="1:15" ht="13.5" thickBot="1">
      <c r="A509" s="449" t="s">
        <v>246</v>
      </c>
      <c r="B509" s="450">
        <v>0.51800000000000002</v>
      </c>
      <c r="E509" s="452"/>
      <c r="F509" s="452"/>
      <c r="G509" s="452"/>
      <c r="H509" s="452"/>
      <c r="I509" s="452"/>
      <c r="J509" s="453"/>
      <c r="K509" s="452"/>
      <c r="L509" s="452"/>
      <c r="M509" s="452"/>
      <c r="N509" s="220"/>
      <c r="O509" s="220"/>
    </row>
    <row r="510" spans="1:15">
      <c r="A510" s="245"/>
      <c r="B510" s="196"/>
      <c r="C510" s="231"/>
      <c r="D510" s="195"/>
      <c r="E510" s="196"/>
      <c r="F510" s="196"/>
      <c r="G510" s="196"/>
      <c r="H510" s="196"/>
      <c r="I510" s="196"/>
      <c r="J510" s="454"/>
      <c r="K510" s="196"/>
      <c r="L510" s="196"/>
      <c r="M510" s="452"/>
      <c r="N510" s="220"/>
      <c r="O510" s="220"/>
    </row>
    <row r="511" spans="1:15">
      <c r="A511" s="245"/>
      <c r="B511" s="196"/>
      <c r="C511" s="231"/>
      <c r="D511" s="196"/>
      <c r="E511" s="196"/>
      <c r="F511" s="245"/>
      <c r="G511" s="196"/>
      <c r="H511" s="196"/>
      <c r="I511" s="196"/>
      <c r="J511" s="196"/>
      <c r="K511" s="196"/>
      <c r="L511" s="196"/>
      <c r="M511" s="196"/>
      <c r="N511" s="220"/>
      <c r="O511" s="220"/>
    </row>
    <row r="512" spans="1:15">
      <c r="A512" s="245"/>
      <c r="B512" s="196"/>
      <c r="C512" s="231"/>
      <c r="D512" s="196"/>
      <c r="E512" s="196"/>
      <c r="F512" s="245"/>
      <c r="G512" s="196"/>
      <c r="H512" s="196"/>
      <c r="I512" s="196"/>
      <c r="J512" s="196"/>
      <c r="K512" s="196"/>
      <c r="L512" s="196"/>
      <c r="M512" s="196"/>
      <c r="N512" s="220"/>
      <c r="O512" s="220"/>
    </row>
    <row r="513" spans="1:15">
      <c r="A513" s="245"/>
      <c r="B513" s="196"/>
      <c r="C513" s="231"/>
      <c r="D513" s="196"/>
      <c r="E513" s="196"/>
      <c r="F513" s="245"/>
      <c r="G513" s="196"/>
      <c r="H513" s="196"/>
      <c r="I513" s="196"/>
      <c r="J513" s="196"/>
      <c r="K513" s="196"/>
      <c r="L513" s="196"/>
      <c r="M513" s="196"/>
      <c r="N513" s="220"/>
      <c r="O513" s="220"/>
    </row>
    <row r="514" spans="1:15">
      <c r="A514" s="245"/>
      <c r="B514" s="196"/>
      <c r="C514" s="231"/>
      <c r="D514" s="196"/>
      <c r="E514" s="196"/>
      <c r="F514" s="245"/>
      <c r="G514" s="196"/>
      <c r="H514" s="196"/>
      <c r="I514" s="196"/>
      <c r="J514" s="196"/>
      <c r="K514" s="196"/>
      <c r="L514" s="196"/>
      <c r="M514" s="196"/>
      <c r="N514" s="220"/>
      <c r="O514" s="220"/>
    </row>
    <row r="515" spans="1:15">
      <c r="A515" s="245"/>
      <c r="B515" s="196"/>
      <c r="C515" s="231"/>
      <c r="D515" s="196"/>
      <c r="E515" s="196"/>
      <c r="F515" s="245"/>
      <c r="G515" s="196"/>
      <c r="H515" s="196"/>
      <c r="I515" s="196"/>
      <c r="J515" s="196"/>
      <c r="K515" s="196"/>
      <c r="L515" s="196"/>
      <c r="M515" s="196"/>
      <c r="N515" s="220"/>
      <c r="O515" s="220"/>
    </row>
    <row r="516" spans="1:15">
      <c r="A516" s="220"/>
      <c r="B516" s="220"/>
      <c r="C516" s="220"/>
      <c r="D516" s="220"/>
      <c r="E516" s="220"/>
      <c r="F516" s="220"/>
      <c r="G516" s="220"/>
      <c r="H516" s="220"/>
      <c r="I516" s="220"/>
      <c r="J516" s="220"/>
      <c r="K516" s="220"/>
      <c r="L516" s="220"/>
      <c r="M516" s="220"/>
      <c r="N516" s="220"/>
      <c r="O516" s="220"/>
    </row>
    <row r="517" spans="1:15">
      <c r="A517" s="220"/>
      <c r="B517" s="220"/>
      <c r="C517" s="220"/>
      <c r="D517" s="220"/>
      <c r="E517" s="220"/>
      <c r="F517" s="220"/>
      <c r="G517" s="220"/>
      <c r="H517" s="220"/>
      <c r="I517" s="220"/>
      <c r="J517" s="220"/>
      <c r="K517" s="220"/>
      <c r="L517" s="220"/>
      <c r="M517" s="220"/>
      <c r="N517" s="220"/>
      <c r="O517" s="220"/>
    </row>
    <row r="518" spans="1:15">
      <c r="A518" s="220"/>
      <c r="B518" s="220"/>
      <c r="C518" s="220"/>
      <c r="D518" s="220"/>
      <c r="E518" s="220"/>
      <c r="F518" s="220"/>
      <c r="G518" s="455"/>
      <c r="H518" s="455"/>
      <c r="I518" s="455"/>
      <c r="J518" s="455"/>
      <c r="K518" s="455"/>
      <c r="L518" s="455"/>
      <c r="M518" s="455"/>
      <c r="N518" s="220"/>
      <c r="O518" s="220"/>
    </row>
    <row r="519" spans="1:15">
      <c r="A519" s="220"/>
      <c r="B519" s="220"/>
      <c r="C519" s="220"/>
      <c r="D519" s="220"/>
      <c r="E519" s="220"/>
      <c r="F519" s="220"/>
      <c r="G519" s="455"/>
      <c r="H519" s="455"/>
      <c r="I519" s="455"/>
      <c r="J519" s="455"/>
      <c r="K519" s="455"/>
      <c r="L519" s="455"/>
      <c r="M519" s="455"/>
      <c r="N519" s="220"/>
      <c r="O519" s="220"/>
    </row>
    <row r="520" spans="1:15">
      <c r="A520" s="220"/>
      <c r="B520" s="220"/>
      <c r="C520" s="220"/>
      <c r="D520" s="220"/>
      <c r="E520" s="220"/>
      <c r="F520" s="220"/>
      <c r="G520" s="455"/>
      <c r="H520" s="455"/>
      <c r="I520" s="455"/>
      <c r="J520" s="455"/>
      <c r="K520" s="455"/>
      <c r="L520" s="455"/>
      <c r="M520" s="455"/>
      <c r="N520" s="220"/>
      <c r="O520" s="220"/>
    </row>
    <row r="521" spans="1:15">
      <c r="A521" s="220"/>
      <c r="B521" s="220"/>
      <c r="C521" s="220"/>
      <c r="D521" s="220"/>
      <c r="E521" s="220"/>
      <c r="F521" s="220"/>
      <c r="G521" s="455"/>
      <c r="H521" s="455"/>
      <c r="I521" s="455"/>
      <c r="J521" s="455"/>
      <c r="K521" s="455"/>
      <c r="L521" s="455"/>
      <c r="M521" s="455"/>
      <c r="N521" s="220"/>
      <c r="O521" s="220"/>
    </row>
    <row r="522" spans="1:15">
      <c r="A522" s="220"/>
      <c r="B522" s="220"/>
      <c r="C522" s="220"/>
      <c r="D522" s="220"/>
      <c r="E522" s="220"/>
      <c r="F522" s="220"/>
      <c r="G522" s="455"/>
      <c r="H522" s="455"/>
      <c r="I522" s="455"/>
      <c r="J522" s="455"/>
      <c r="K522" s="455"/>
      <c r="L522" s="455"/>
      <c r="M522" s="455"/>
      <c r="N522" s="220"/>
      <c r="O522" s="220"/>
    </row>
    <row r="523" spans="1:15">
      <c r="A523" s="220"/>
      <c r="B523" s="220"/>
      <c r="C523" s="220"/>
      <c r="D523" s="220"/>
      <c r="E523" s="220"/>
      <c r="F523" s="220"/>
      <c r="G523" s="455"/>
      <c r="H523" s="455"/>
      <c r="I523" s="455"/>
      <c r="J523" s="455"/>
      <c r="K523" s="455"/>
      <c r="L523" s="455"/>
      <c r="M523" s="455"/>
      <c r="N523" s="220"/>
      <c r="O523" s="220"/>
    </row>
    <row r="524" spans="1:15">
      <c r="A524" s="220"/>
      <c r="B524" s="220"/>
      <c r="C524" s="220"/>
      <c r="D524" s="220"/>
      <c r="E524" s="220"/>
      <c r="F524" s="220"/>
      <c r="G524" s="455"/>
      <c r="H524" s="455"/>
      <c r="I524" s="455"/>
      <c r="J524" s="455"/>
      <c r="K524" s="455"/>
      <c r="L524" s="455"/>
      <c r="M524" s="455"/>
      <c r="N524" s="220"/>
      <c r="O524" s="220"/>
    </row>
    <row r="525" spans="1:15">
      <c r="A525" s="220"/>
      <c r="B525" s="220"/>
      <c r="C525" s="220"/>
      <c r="D525" s="220"/>
      <c r="E525" s="220"/>
      <c r="F525" s="220"/>
      <c r="G525" s="455"/>
      <c r="H525" s="220"/>
      <c r="I525" s="220"/>
      <c r="J525" s="220"/>
      <c r="K525" s="220"/>
      <c r="L525" s="220"/>
      <c r="M525" s="220"/>
      <c r="N525" s="220"/>
      <c r="O525" s="220"/>
    </row>
    <row r="526" spans="1:15">
      <c r="A526" s="220"/>
      <c r="B526" s="220"/>
      <c r="C526" s="220"/>
      <c r="D526" s="220"/>
      <c r="E526" s="220"/>
      <c r="F526" s="220"/>
      <c r="G526" s="455"/>
      <c r="H526" s="220"/>
      <c r="I526" s="220"/>
      <c r="J526" s="220"/>
      <c r="K526" s="220"/>
      <c r="L526" s="220"/>
      <c r="M526" s="455"/>
      <c r="N526" s="220"/>
      <c r="O526" s="220"/>
    </row>
    <row r="527" spans="1:15">
      <c r="A527" s="220"/>
      <c r="B527" s="220"/>
      <c r="C527" s="220"/>
      <c r="D527" s="220"/>
      <c r="E527" s="220"/>
      <c r="F527" s="220"/>
      <c r="G527" s="455"/>
      <c r="H527" s="220"/>
      <c r="I527" s="220"/>
      <c r="J527" s="220"/>
      <c r="K527" s="220"/>
      <c r="L527" s="220"/>
      <c r="M527" s="455"/>
      <c r="N527" s="220"/>
      <c r="O527" s="220"/>
    </row>
    <row r="528" spans="1:15">
      <c r="A528" s="220"/>
      <c r="B528" s="220"/>
      <c r="C528" s="220"/>
      <c r="D528" s="220"/>
      <c r="E528" s="220"/>
      <c r="F528" s="220"/>
      <c r="G528" s="455"/>
      <c r="H528" s="220"/>
      <c r="I528" s="220"/>
      <c r="J528" s="220"/>
      <c r="K528" s="220"/>
      <c r="L528" s="220"/>
      <c r="M528" s="455"/>
      <c r="N528" s="220"/>
      <c r="O528" s="220"/>
    </row>
    <row r="529" spans="1:15">
      <c r="A529" s="220"/>
      <c r="B529" s="220"/>
      <c r="C529" s="220"/>
      <c r="D529" s="220"/>
      <c r="E529" s="220"/>
      <c r="F529" s="220"/>
      <c r="G529" s="455"/>
      <c r="H529" s="220"/>
      <c r="I529" s="220"/>
      <c r="J529" s="220"/>
      <c r="K529" s="220"/>
      <c r="L529" s="220"/>
      <c r="M529" s="455"/>
      <c r="N529" s="220"/>
      <c r="O529" s="220"/>
    </row>
    <row r="530" spans="1:15">
      <c r="A530" s="220"/>
      <c r="B530" s="220"/>
      <c r="C530" s="220"/>
      <c r="D530" s="220"/>
      <c r="E530" s="220"/>
      <c r="F530" s="220"/>
      <c r="G530" s="455"/>
      <c r="H530" s="220"/>
      <c r="I530" s="220"/>
      <c r="J530" s="220"/>
      <c r="K530" s="220"/>
      <c r="L530" s="220"/>
      <c r="M530" s="455"/>
      <c r="N530" s="220"/>
      <c r="O530" s="220"/>
    </row>
    <row r="531" spans="1:15">
      <c r="A531" s="220"/>
      <c r="B531" s="220"/>
      <c r="C531" s="220"/>
      <c r="D531" s="220"/>
      <c r="E531" s="220"/>
      <c r="F531" s="220"/>
      <c r="G531" s="220"/>
      <c r="H531" s="220"/>
      <c r="I531" s="220"/>
      <c r="J531" s="220"/>
      <c r="K531" s="220"/>
      <c r="L531" s="220"/>
      <c r="M531" s="455"/>
      <c r="N531" s="220"/>
      <c r="O531" s="220"/>
    </row>
    <row r="532" spans="1:15">
      <c r="A532" s="220"/>
      <c r="B532" s="220"/>
      <c r="C532" s="220"/>
      <c r="D532" s="220"/>
      <c r="E532" s="220"/>
      <c r="F532" s="220"/>
      <c r="G532" s="220"/>
      <c r="H532" s="220"/>
      <c r="I532" s="220"/>
      <c r="J532" s="220"/>
      <c r="K532" s="220"/>
      <c r="L532" s="220"/>
      <c r="M532" s="455"/>
      <c r="N532" s="220"/>
      <c r="O532" s="220"/>
    </row>
    <row r="533" spans="1:15">
      <c r="A533" s="220"/>
      <c r="B533" s="220"/>
      <c r="C533" s="220"/>
      <c r="D533" s="220"/>
      <c r="E533" s="220"/>
      <c r="F533" s="220"/>
      <c r="G533" s="220"/>
      <c r="H533" s="220"/>
      <c r="I533" s="220"/>
      <c r="J533" s="220"/>
      <c r="K533" s="220"/>
      <c r="L533" s="220"/>
      <c r="M533" s="455"/>
      <c r="N533" s="220"/>
      <c r="O533" s="220"/>
    </row>
    <row r="534" spans="1:15">
      <c r="A534" s="220"/>
      <c r="B534" s="220"/>
      <c r="C534" s="220"/>
      <c r="D534" s="220"/>
      <c r="E534" s="220"/>
      <c r="F534" s="220"/>
      <c r="G534" s="220"/>
      <c r="H534" s="220"/>
      <c r="I534" s="220"/>
      <c r="J534" s="220"/>
      <c r="K534" s="220"/>
      <c r="L534" s="220"/>
      <c r="M534" s="220"/>
      <c r="N534" s="220"/>
      <c r="O534" s="220"/>
    </row>
    <row r="535" spans="1:15">
      <c r="A535" s="220"/>
      <c r="B535" s="220"/>
      <c r="C535" s="220"/>
      <c r="D535" s="220"/>
      <c r="E535" s="220"/>
      <c r="F535" s="220"/>
      <c r="G535" s="220"/>
      <c r="H535" s="220"/>
      <c r="I535" s="220"/>
      <c r="J535" s="220"/>
      <c r="K535" s="220"/>
      <c r="L535" s="220"/>
      <c r="M535" s="220"/>
      <c r="N535" s="220"/>
      <c r="O535" s="220"/>
    </row>
  </sheetData>
  <mergeCells count="35">
    <mergeCell ref="P156:S156"/>
    <mergeCell ref="V156:W156"/>
    <mergeCell ref="P146:S146"/>
    <mergeCell ref="V146:W146"/>
    <mergeCell ref="P16:S16"/>
    <mergeCell ref="V16:W16"/>
    <mergeCell ref="P34:S34"/>
    <mergeCell ref="V34:W34"/>
    <mergeCell ref="P43:S43"/>
    <mergeCell ref="V43:W43"/>
    <mergeCell ref="P52:S52"/>
    <mergeCell ref="V52:W52"/>
    <mergeCell ref="P61:S61"/>
    <mergeCell ref="V61:W61"/>
    <mergeCell ref="P70:S70"/>
    <mergeCell ref="V70:W70"/>
    <mergeCell ref="A2:M4"/>
    <mergeCell ref="Q7:S7"/>
    <mergeCell ref="V7:W7"/>
    <mergeCell ref="P25:S25"/>
    <mergeCell ref="V25:W25"/>
    <mergeCell ref="P79:S79"/>
    <mergeCell ref="V79:W79"/>
    <mergeCell ref="P88:S88"/>
    <mergeCell ref="V88:W88"/>
    <mergeCell ref="P97:S97"/>
    <mergeCell ref="V97:W97"/>
    <mergeCell ref="P136:S136"/>
    <mergeCell ref="V136:W136"/>
    <mergeCell ref="P106:S106"/>
    <mergeCell ref="V106:W106"/>
    <mergeCell ref="P116:S116"/>
    <mergeCell ref="V116:W116"/>
    <mergeCell ref="P126:S126"/>
    <mergeCell ref="V126:W126"/>
  </mergeCells>
  <pageMargins left="0.75" right="0.75" top="1" bottom="1" header="0.5" footer="0.5"/>
  <pageSetup paperSize="9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L19"/>
  <sheetViews>
    <sheetView showGridLines="0" zoomScale="90" zoomScaleNormal="90" workbookViewId="0">
      <selection activeCell="A2" sqref="A2:K12"/>
    </sheetView>
  </sheetViews>
  <sheetFormatPr defaultRowHeight="12.75"/>
  <cols>
    <col min="1" max="1" width="25.140625" customWidth="1"/>
    <col min="2" max="4" width="12" bestFit="1" customWidth="1"/>
    <col min="5" max="5" width="8.85546875" bestFit="1" customWidth="1"/>
    <col min="6" max="6" width="9.85546875" bestFit="1" customWidth="1"/>
    <col min="7" max="7" width="11.5703125" bestFit="1" customWidth="1"/>
    <col min="8" max="8" width="13" customWidth="1"/>
    <col min="9" max="9" width="14" customWidth="1"/>
    <col min="10" max="10" width="11.5703125" bestFit="1" customWidth="1"/>
    <col min="11" max="11" width="13.140625" bestFit="1" customWidth="1"/>
  </cols>
  <sheetData>
    <row r="1" spans="1:12" s="122" customFormat="1" ht="31.5" customHeight="1" thickBot="1">
      <c r="A1" s="1157" t="s">
        <v>88</v>
      </c>
      <c r="B1" s="1157"/>
      <c r="C1" s="1157"/>
      <c r="D1" s="1157"/>
      <c r="E1" s="1157"/>
      <c r="F1" s="1157"/>
      <c r="G1" s="1157"/>
      <c r="H1" s="1157"/>
      <c r="I1" s="1157"/>
      <c r="J1" s="1157"/>
      <c r="K1" s="1157"/>
      <c r="L1" s="153"/>
    </row>
    <row r="2" spans="1:12" s="122" customFormat="1" ht="27" thickBot="1">
      <c r="A2" s="647"/>
      <c r="B2" s="645"/>
      <c r="C2" s="456"/>
      <c r="D2" s="456"/>
      <c r="E2" s="646" t="s">
        <v>8</v>
      </c>
      <c r="F2" s="456"/>
      <c r="G2" s="456"/>
      <c r="H2" s="456"/>
      <c r="I2" s="456"/>
      <c r="J2" s="456"/>
      <c r="K2" s="457"/>
      <c r="L2" s="5"/>
    </row>
    <row r="3" spans="1:12" s="122" customFormat="1" ht="39" customHeight="1" thickBot="1">
      <c r="A3" s="820"/>
      <c r="B3" s="1163" t="s">
        <v>99</v>
      </c>
      <c r="C3" s="1164"/>
      <c r="D3" s="1164"/>
      <c r="E3" s="1164"/>
      <c r="F3" s="1165"/>
      <c r="G3" s="1159" t="s">
        <v>71</v>
      </c>
      <c r="H3" s="1160"/>
      <c r="I3" s="1166" t="s">
        <v>318</v>
      </c>
      <c r="J3" s="1161" t="s">
        <v>72</v>
      </c>
      <c r="K3" s="1162"/>
      <c r="L3" s="5"/>
    </row>
    <row r="4" spans="1:12" s="122" customFormat="1" ht="31.5">
      <c r="A4" s="821" t="s">
        <v>73</v>
      </c>
      <c r="B4" s="819" t="s">
        <v>74</v>
      </c>
      <c r="C4" s="149" t="s">
        <v>75</v>
      </c>
      <c r="D4" s="149" t="s">
        <v>76</v>
      </c>
      <c r="E4" s="661" t="s">
        <v>69</v>
      </c>
      <c r="F4" s="662" t="s">
        <v>77</v>
      </c>
      <c r="G4" s="148" t="s">
        <v>78</v>
      </c>
      <c r="H4" s="664" t="s">
        <v>91</v>
      </c>
      <c r="I4" s="1167"/>
      <c r="J4" s="124" t="s">
        <v>70</v>
      </c>
      <c r="K4" s="663" t="s">
        <v>81</v>
      </c>
      <c r="L4" s="5"/>
    </row>
    <row r="5" spans="1:12" s="122" customFormat="1" ht="21" customHeight="1" thickBot="1">
      <c r="A5" s="822"/>
      <c r="B5" s="978" t="s">
        <v>382</v>
      </c>
      <c r="C5" s="978" t="s">
        <v>382</v>
      </c>
      <c r="D5" s="978" t="s">
        <v>382</v>
      </c>
      <c r="E5" s="1100" t="s">
        <v>127</v>
      </c>
      <c r="F5" s="1101" t="s">
        <v>79</v>
      </c>
      <c r="G5" s="978" t="s">
        <v>382</v>
      </c>
      <c r="H5" s="818" t="s">
        <v>90</v>
      </c>
      <c r="I5" s="918"/>
      <c r="J5" s="978" t="s">
        <v>382</v>
      </c>
      <c r="K5" s="1087" t="s">
        <v>80</v>
      </c>
      <c r="L5" s="5"/>
    </row>
    <row r="6" spans="1:12" s="122" customFormat="1" ht="28.5" customHeight="1" thickBot="1">
      <c r="A6" s="79" t="s">
        <v>22</v>
      </c>
      <c r="B6" s="801">
        <v>5.6642363636486337</v>
      </c>
      <c r="C6" s="802">
        <v>10934.819234842922</v>
      </c>
      <c r="D6" s="802">
        <v>11153.515619539781</v>
      </c>
      <c r="E6" s="1094">
        <v>-1.1743568860164981</v>
      </c>
      <c r="F6" s="1102">
        <v>-15.472815920737283</v>
      </c>
      <c r="G6" s="803">
        <v>316.30269285042334</v>
      </c>
      <c r="H6" s="1094">
        <v>1.7599227834162498E-2</v>
      </c>
      <c r="I6" s="803">
        <v>-13.599187198374397</v>
      </c>
      <c r="J6" s="804">
        <v>100</v>
      </c>
      <c r="K6" s="1088" t="s">
        <v>23</v>
      </c>
    </row>
    <row r="7" spans="1:12" s="122" customFormat="1" ht="25.5" customHeight="1">
      <c r="A7" s="905" t="s">
        <v>103</v>
      </c>
      <c r="B7" s="1008">
        <v>6.1068792776495417</v>
      </c>
      <c r="C7" s="1009">
        <v>11330.017212707869</v>
      </c>
      <c r="D7" s="1009">
        <v>11556.617556962026</v>
      </c>
      <c r="E7" s="1103">
        <v>2.7308230006812511</v>
      </c>
      <c r="F7" s="1104">
        <v>-13.242822563022703</v>
      </c>
      <c r="G7" s="805">
        <v>263.33333333333331</v>
      </c>
      <c r="H7" s="1095">
        <v>8.5888263472230619</v>
      </c>
      <c r="I7" s="806">
        <v>-40</v>
      </c>
      <c r="J7" s="806">
        <v>7.0555032925682035E-2</v>
      </c>
      <c r="K7" s="1089">
        <v>-3.1045170274724351E-2</v>
      </c>
    </row>
    <row r="8" spans="1:12" s="122" customFormat="1" ht="24" customHeight="1">
      <c r="A8" s="906" t="s">
        <v>104</v>
      </c>
      <c r="B8" s="1010">
        <v>5.931668700298979</v>
      </c>
      <c r="C8" s="807">
        <v>11128.834334519661</v>
      </c>
      <c r="D8" s="807">
        <v>11351.411021210055</v>
      </c>
      <c r="E8" s="1105">
        <v>-0.69044253589649407</v>
      </c>
      <c r="F8" s="808">
        <v>-18.648232725995626</v>
      </c>
      <c r="G8" s="809">
        <v>354.83252151620587</v>
      </c>
      <c r="H8" s="1096">
        <v>-0.12244169454237064</v>
      </c>
      <c r="I8" s="810">
        <v>-17.069096431283221</v>
      </c>
      <c r="J8" s="810">
        <v>32.108419567262466</v>
      </c>
      <c r="K8" s="1090">
        <v>-1.3434473364713426</v>
      </c>
    </row>
    <row r="9" spans="1:12" s="122" customFormat="1" ht="24" customHeight="1">
      <c r="A9" s="906" t="s">
        <v>105</v>
      </c>
      <c r="B9" s="1010">
        <v>5.6816247190472549</v>
      </c>
      <c r="C9" s="807">
        <v>10659.708666129934</v>
      </c>
      <c r="D9" s="807">
        <v>10872.902839452534</v>
      </c>
      <c r="E9" s="1105">
        <v>-1.507905699097559</v>
      </c>
      <c r="F9" s="808">
        <v>-21.706177075643065</v>
      </c>
      <c r="G9" s="811">
        <v>391.29418794133619</v>
      </c>
      <c r="H9" s="1097">
        <v>0.82419842953950495</v>
      </c>
      <c r="I9" s="812">
        <v>-5.0051599587203306</v>
      </c>
      <c r="J9" s="812">
        <v>10.824317968015052</v>
      </c>
      <c r="K9" s="1091">
        <v>0.97925827789567244</v>
      </c>
    </row>
    <row r="10" spans="1:12" s="122" customFormat="1" ht="24" customHeight="1">
      <c r="A10" s="906" t="s">
        <v>106</v>
      </c>
      <c r="B10" s="1054" t="s">
        <v>100</v>
      </c>
      <c r="C10" s="892" t="s">
        <v>100</v>
      </c>
      <c r="D10" s="892" t="s">
        <v>100</v>
      </c>
      <c r="E10" s="1098" t="s">
        <v>100</v>
      </c>
      <c r="F10" s="1106" t="s">
        <v>100</v>
      </c>
      <c r="G10" s="1007" t="s">
        <v>100</v>
      </c>
      <c r="H10" s="1098" t="s">
        <v>100</v>
      </c>
      <c r="I10" s="813" t="s">
        <v>100</v>
      </c>
      <c r="J10" s="885" t="s">
        <v>100</v>
      </c>
      <c r="K10" s="1092" t="s">
        <v>100</v>
      </c>
    </row>
    <row r="11" spans="1:12" s="122" customFormat="1" ht="24" customHeight="1">
      <c r="A11" s="906" t="s">
        <v>98</v>
      </c>
      <c r="B11" s="1010">
        <v>4.7335960393710792</v>
      </c>
      <c r="C11" s="807">
        <v>9719.9097317681299</v>
      </c>
      <c r="D11" s="807">
        <v>9914.3079264034932</v>
      </c>
      <c r="E11" s="1105">
        <v>-2.293215847985536</v>
      </c>
      <c r="F11" s="808">
        <v>-15.49934187665597</v>
      </c>
      <c r="G11" s="811">
        <v>275.93741034352587</v>
      </c>
      <c r="H11" s="1097">
        <v>1.8291001463884436E-2</v>
      </c>
      <c r="I11" s="812">
        <v>-12.022583859182996</v>
      </c>
      <c r="J11" s="812">
        <v>31.150047036688616</v>
      </c>
      <c r="K11" s="1091">
        <v>0.55822585304624894</v>
      </c>
    </row>
    <row r="12" spans="1:12" s="122" customFormat="1" ht="24" customHeight="1" thickBot="1">
      <c r="A12" s="907" t="s">
        <v>107</v>
      </c>
      <c r="B12" s="1011">
        <v>6.3226995706212437</v>
      </c>
      <c r="C12" s="814">
        <v>12205.983727068038</v>
      </c>
      <c r="D12" s="814">
        <v>12450.1034016094</v>
      </c>
      <c r="E12" s="1107">
        <v>-0.17604449430010233</v>
      </c>
      <c r="F12" s="815">
        <v>-6.7628935171136177</v>
      </c>
      <c r="G12" s="816">
        <v>285.82502274795263</v>
      </c>
      <c r="H12" s="1099">
        <v>-0.27882379540029439</v>
      </c>
      <c r="I12" s="817">
        <v>-14.140625000000002</v>
      </c>
      <c r="J12" s="817">
        <v>25.846660395108184</v>
      </c>
      <c r="K12" s="1093">
        <v>-0.16299162419585045</v>
      </c>
    </row>
    <row r="13" spans="1:12" s="122" customFormat="1" ht="15">
      <c r="A13" s="1005"/>
      <c r="B13" s="1006"/>
    </row>
    <row r="14" spans="1:12" s="122" customFormat="1" ht="46.5" customHeight="1">
      <c r="A14" s="1158" t="s">
        <v>126</v>
      </c>
      <c r="B14" s="1158"/>
      <c r="C14" s="1158"/>
      <c r="D14" s="1158"/>
      <c r="E14" s="1158"/>
      <c r="F14" s="1158"/>
      <c r="G14" s="1158"/>
      <c r="H14" s="1158"/>
      <c r="I14" s="1158"/>
      <c r="J14" s="1158"/>
      <c r="K14" s="1158"/>
    </row>
    <row r="15" spans="1:12" s="122" customFormat="1" ht="33.75" customHeight="1">
      <c r="A15" s="1158" t="s">
        <v>345</v>
      </c>
      <c r="B15" s="1158"/>
      <c r="C15" s="1158"/>
      <c r="D15" s="1158"/>
      <c r="E15" s="1158"/>
      <c r="F15" s="1158"/>
      <c r="G15" s="1158"/>
      <c r="H15" s="1158"/>
      <c r="I15" s="1158"/>
      <c r="J15" s="1158"/>
      <c r="K15" s="1158"/>
    </row>
    <row r="16" spans="1:12" s="122" customFormat="1">
      <c r="A16" s="1158" t="s">
        <v>171</v>
      </c>
      <c r="B16" s="1158"/>
      <c r="C16" s="1158"/>
      <c r="D16" s="1158"/>
      <c r="E16" s="1158"/>
      <c r="F16" s="1158"/>
      <c r="G16" s="1158"/>
      <c r="H16" s="1158"/>
      <c r="I16" s="1158"/>
      <c r="J16" s="1158"/>
      <c r="K16" s="1158"/>
    </row>
    <row r="17" spans="1:7" s="122" customFormat="1">
      <c r="A17" s="77" t="s">
        <v>101</v>
      </c>
      <c r="B17" s="78"/>
      <c r="C17" s="78"/>
      <c r="D17" s="78"/>
      <c r="E17" s="78"/>
      <c r="F17" s="78"/>
      <c r="G17" s="2"/>
    </row>
    <row r="18" spans="1:7" s="122" customFormat="1">
      <c r="A18" s="125"/>
    </row>
    <row r="19" spans="1:7" s="122" customFormat="1"/>
  </sheetData>
  <mergeCells count="8">
    <mergeCell ref="A1:K1"/>
    <mergeCell ref="A14:K14"/>
    <mergeCell ref="A15:K15"/>
    <mergeCell ref="A16:K16"/>
    <mergeCell ref="G3:H3"/>
    <mergeCell ref="J3:K3"/>
    <mergeCell ref="B3:F3"/>
    <mergeCell ref="I3:I4"/>
  </mergeCells>
  <phoneticPr fontId="6" type="noConversion"/>
  <pageMargins left="0.75" right="0.75" top="1" bottom="1" header="0.5" footer="0.5"/>
  <pageSetup paperSize="9" scale="9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22:A44"/>
  <sheetViews>
    <sheetView showGridLines="0" workbookViewId="0">
      <selection activeCell="W32" sqref="W32"/>
    </sheetView>
  </sheetViews>
  <sheetFormatPr defaultRowHeight="12.75"/>
  <sheetData>
    <row r="22" s="122" customFormat="1" ht="12" customHeight="1"/>
    <row r="23" s="122" customFormat="1" ht="9.75" customHeight="1"/>
    <row r="24" s="122" customFormat="1" ht="12" customHeight="1"/>
    <row r="43" spans="1:1" ht="17.25" customHeight="1"/>
    <row r="44" spans="1:1" ht="17.25" customHeight="1">
      <c r="A44" s="1053" t="s">
        <v>361</v>
      </c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K37"/>
  <sheetViews>
    <sheetView showGridLines="0" zoomScale="90" zoomScaleNormal="90" workbookViewId="0">
      <selection activeCell="A2" sqref="A2:J29"/>
    </sheetView>
  </sheetViews>
  <sheetFormatPr defaultRowHeight="12.75"/>
  <cols>
    <col min="1" max="1" width="20.42578125" customWidth="1"/>
    <col min="2" max="2" width="10.140625" bestFit="1" customWidth="1"/>
    <col min="3" max="3" width="11.5703125" customWidth="1"/>
    <col min="4" max="4" width="10.42578125" customWidth="1"/>
    <col min="5" max="5" width="7.42578125" bestFit="1" customWidth="1"/>
    <col min="6" max="6" width="10.42578125" customWidth="1"/>
    <col min="7" max="7" width="9.28515625" customWidth="1"/>
    <col min="8" max="8" width="12" customWidth="1"/>
    <col min="9" max="9" width="10.28515625" customWidth="1"/>
    <col min="10" max="10" width="11.5703125" bestFit="1" customWidth="1"/>
    <col min="11" max="11" width="12.42578125" customWidth="1"/>
  </cols>
  <sheetData>
    <row r="1" spans="1:11" ht="31.5" customHeight="1" thickBot="1">
      <c r="A1" s="1168" t="s">
        <v>87</v>
      </c>
      <c r="B1" s="1168"/>
      <c r="C1" s="1168"/>
      <c r="D1" s="1168"/>
      <c r="E1" s="1168"/>
      <c r="F1" s="1168"/>
      <c r="G1" s="1168"/>
      <c r="H1" s="1168"/>
      <c r="I1" s="1168"/>
      <c r="J1" s="1168"/>
      <c r="K1" s="147"/>
    </row>
    <row r="2" spans="1:11" ht="19.5" thickBot="1">
      <c r="A2" s="1182" t="s">
        <v>346</v>
      </c>
      <c r="B2" s="1183"/>
      <c r="C2" s="1183"/>
      <c r="D2" s="1183"/>
      <c r="E2" s="1183"/>
      <c r="F2" s="1183"/>
      <c r="G2" s="1183"/>
      <c r="H2" s="1183"/>
      <c r="I2" s="1183"/>
      <c r="J2" s="1184"/>
    </row>
    <row r="3" spans="1:11" ht="26.25" thickBot="1">
      <c r="A3" s="778"/>
      <c r="B3" s="878"/>
      <c r="C3" s="879" t="s">
        <v>82</v>
      </c>
      <c r="D3" s="150"/>
      <c r="E3" s="823"/>
      <c r="F3" s="824" t="s">
        <v>331</v>
      </c>
      <c r="G3" s="825" t="s">
        <v>332</v>
      </c>
      <c r="H3" s="826" t="s">
        <v>91</v>
      </c>
      <c r="I3" s="824" t="s">
        <v>333</v>
      </c>
      <c r="J3" s="825" t="s">
        <v>334</v>
      </c>
    </row>
    <row r="4" spans="1:11" ht="27">
      <c r="A4" s="779" t="s">
        <v>73</v>
      </c>
      <c r="B4" s="827" t="s">
        <v>83</v>
      </c>
      <c r="C4" s="828" t="s">
        <v>84</v>
      </c>
      <c r="D4" s="1012" t="s">
        <v>85</v>
      </c>
      <c r="E4" s="829" t="s">
        <v>92</v>
      </c>
      <c r="F4" s="830" t="s">
        <v>78</v>
      </c>
      <c r="G4" s="831" t="s">
        <v>69</v>
      </c>
      <c r="H4" s="832" t="s">
        <v>93</v>
      </c>
      <c r="I4" s="151" t="s">
        <v>70</v>
      </c>
      <c r="J4" s="833" t="s">
        <v>92</v>
      </c>
    </row>
    <row r="5" spans="1:11" ht="14.25" thickBot="1">
      <c r="A5" s="152"/>
      <c r="B5" s="978" t="s">
        <v>382</v>
      </c>
      <c r="C5" s="978" t="s">
        <v>382</v>
      </c>
      <c r="D5" s="978" t="s">
        <v>382</v>
      </c>
      <c r="E5" s="834" t="s">
        <v>70</v>
      </c>
      <c r="F5" s="978" t="s">
        <v>382</v>
      </c>
      <c r="G5" s="835" t="s">
        <v>94</v>
      </c>
      <c r="H5" s="836" t="s">
        <v>90</v>
      </c>
      <c r="I5" s="978" t="s">
        <v>382</v>
      </c>
      <c r="J5" s="837" t="s">
        <v>80</v>
      </c>
    </row>
    <row r="6" spans="1:11" ht="16.5" thickBot="1">
      <c r="A6" s="838" t="s">
        <v>338</v>
      </c>
      <c r="B6" s="839"/>
      <c r="C6" s="839"/>
      <c r="D6" s="839"/>
      <c r="E6" s="839"/>
      <c r="F6" s="839"/>
      <c r="G6" s="839"/>
      <c r="H6" s="839"/>
      <c r="I6" s="839"/>
      <c r="J6" s="840"/>
    </row>
    <row r="7" spans="1:11" ht="15.75" thickBot="1">
      <c r="A7" s="841" t="s">
        <v>22</v>
      </c>
      <c r="B7" s="842">
        <v>5.6649467983613997</v>
      </c>
      <c r="C7" s="843">
        <v>10936.190730427412</v>
      </c>
      <c r="D7" s="844">
        <v>11154.914545035961</v>
      </c>
      <c r="E7" s="845">
        <v>-1.2584708362067356</v>
      </c>
      <c r="F7" s="846">
        <v>319.95100663192801</v>
      </c>
      <c r="G7" s="845">
        <v>0.79263240637891275</v>
      </c>
      <c r="H7" s="845">
        <v>-18.083042297244859</v>
      </c>
      <c r="I7" s="845">
        <v>100</v>
      </c>
      <c r="J7" s="847" t="s">
        <v>23</v>
      </c>
    </row>
    <row r="8" spans="1:11" ht="15">
      <c r="A8" s="848" t="s">
        <v>103</v>
      </c>
      <c r="B8" s="849">
        <v>5.8382152376369678</v>
      </c>
      <c r="C8" s="850">
        <v>10831.5681588812</v>
      </c>
      <c r="D8" s="851">
        <v>11048.199522058825</v>
      </c>
      <c r="E8" s="852">
        <v>0.26179579505242534</v>
      </c>
      <c r="F8" s="853">
        <v>272</v>
      </c>
      <c r="G8" s="854">
        <v>24.149377593360992</v>
      </c>
      <c r="H8" s="854">
        <v>-54.54545454545454</v>
      </c>
      <c r="I8" s="854">
        <v>5.9213642823306496E-2</v>
      </c>
      <c r="J8" s="855">
        <v>-4.7499589617516165E-2</v>
      </c>
    </row>
    <row r="9" spans="1:11" ht="15">
      <c r="A9" s="856" t="s">
        <v>104</v>
      </c>
      <c r="B9" s="857">
        <v>5.9353892999538029</v>
      </c>
      <c r="C9" s="858">
        <v>11135.814821676928</v>
      </c>
      <c r="D9" s="859">
        <v>11358.531118110466</v>
      </c>
      <c r="E9" s="860">
        <v>-0.57096359952826947</v>
      </c>
      <c r="F9" s="861">
        <v>350.88101265822786</v>
      </c>
      <c r="G9" s="862">
        <v>-0.41267938032389956</v>
      </c>
      <c r="H9" s="862">
        <v>-17.96239124333427</v>
      </c>
      <c r="I9" s="862">
        <v>34.616295594504976</v>
      </c>
      <c r="J9" s="863">
        <v>5.0909486627595868E-2</v>
      </c>
    </row>
    <row r="10" spans="1:11" ht="15">
      <c r="A10" s="856" t="s">
        <v>105</v>
      </c>
      <c r="B10" s="857">
        <v>5.725693745536037</v>
      </c>
      <c r="C10" s="858">
        <v>10742.389766484121</v>
      </c>
      <c r="D10" s="859">
        <v>10957.237561813803</v>
      </c>
      <c r="E10" s="860">
        <v>-1.6600788949753351</v>
      </c>
      <c r="F10" s="861">
        <v>391.85405179615702</v>
      </c>
      <c r="G10" s="862">
        <v>0.70719810369347536</v>
      </c>
      <c r="H10" s="862">
        <v>-0.49875311720698251</v>
      </c>
      <c r="I10" s="862">
        <v>14.175746091899574</v>
      </c>
      <c r="J10" s="863">
        <v>2.505198944053241</v>
      </c>
    </row>
    <row r="11" spans="1:11" ht="15">
      <c r="A11" s="856" t="s">
        <v>106</v>
      </c>
      <c r="B11" s="864" t="s">
        <v>100</v>
      </c>
      <c r="C11" s="858" t="s">
        <v>100</v>
      </c>
      <c r="D11" s="859" t="s">
        <v>100</v>
      </c>
      <c r="E11" s="860" t="s">
        <v>100</v>
      </c>
      <c r="F11" s="861" t="s">
        <v>100</v>
      </c>
      <c r="G11" s="862" t="s">
        <v>100</v>
      </c>
      <c r="H11" s="862" t="s">
        <v>100</v>
      </c>
      <c r="I11" s="862" t="s">
        <v>100</v>
      </c>
      <c r="J11" s="863" t="s">
        <v>100</v>
      </c>
    </row>
    <row r="12" spans="1:11" ht="15">
      <c r="A12" s="856" t="s">
        <v>98</v>
      </c>
      <c r="B12" s="857">
        <v>4.5811357561641035</v>
      </c>
      <c r="C12" s="858">
        <v>9406.8496019796785</v>
      </c>
      <c r="D12" s="859">
        <v>9594.9865940192722</v>
      </c>
      <c r="E12" s="860">
        <v>-4.5115657614215294</v>
      </c>
      <c r="F12" s="861">
        <v>270.93322610294121</v>
      </c>
      <c r="G12" s="862">
        <v>-0.82364881835088666</v>
      </c>
      <c r="H12" s="862">
        <v>-21.159420289855071</v>
      </c>
      <c r="I12" s="862">
        <v>25.769777356702981</v>
      </c>
      <c r="J12" s="863">
        <v>-1.0055427829943397</v>
      </c>
    </row>
    <row r="13" spans="1:11" ht="15.75" thickBot="1">
      <c r="A13" s="865" t="s">
        <v>107</v>
      </c>
      <c r="B13" s="866">
        <v>6.3274379426426108</v>
      </c>
      <c r="C13" s="867">
        <v>12215.131163402724</v>
      </c>
      <c r="D13" s="868">
        <v>12459.433786670779</v>
      </c>
      <c r="E13" s="869">
        <v>0.66499794470795626</v>
      </c>
      <c r="F13" s="870">
        <v>287.4853476434904</v>
      </c>
      <c r="G13" s="871">
        <v>0.55013248373104939</v>
      </c>
      <c r="H13" s="871">
        <v>-22.663298448213641</v>
      </c>
      <c r="I13" s="871">
        <v>25.378967314069161</v>
      </c>
      <c r="J13" s="872">
        <v>-1.5030660580689847</v>
      </c>
    </row>
    <row r="14" spans="1:11" ht="16.5" thickBot="1">
      <c r="A14" s="838" t="s">
        <v>335</v>
      </c>
      <c r="B14" s="839"/>
      <c r="C14" s="839"/>
      <c r="D14" s="839"/>
      <c r="E14" s="839"/>
      <c r="F14" s="839"/>
      <c r="G14" s="839"/>
      <c r="H14" s="839"/>
      <c r="I14" s="839"/>
      <c r="J14" s="840"/>
    </row>
    <row r="15" spans="1:11" ht="15.75" thickBot="1">
      <c r="A15" s="841" t="s">
        <v>22</v>
      </c>
      <c r="B15" s="873">
        <v>5.7274558658314154</v>
      </c>
      <c r="C15" s="874">
        <v>11056.864605852154</v>
      </c>
      <c r="D15" s="875">
        <v>11278.001897969198</v>
      </c>
      <c r="E15" s="845">
        <v>-1.2639874320574114</v>
      </c>
      <c r="F15" s="845">
        <v>313.68356033778264</v>
      </c>
      <c r="G15" s="845">
        <v>-0.9225989280078154</v>
      </c>
      <c r="H15" s="845">
        <v>-8.9646621202727825</v>
      </c>
      <c r="I15" s="845">
        <v>100</v>
      </c>
      <c r="J15" s="847" t="s">
        <v>23</v>
      </c>
    </row>
    <row r="16" spans="1:11" ht="15">
      <c r="A16" s="848" t="s">
        <v>103</v>
      </c>
      <c r="B16" s="849">
        <v>6.3098698739161216</v>
      </c>
      <c r="C16" s="850">
        <v>11706.623142701525</v>
      </c>
      <c r="D16" s="851">
        <v>11940.755605555556</v>
      </c>
      <c r="E16" s="852">
        <v>4.0438977726771999</v>
      </c>
      <c r="F16" s="853">
        <v>257.15714285714284</v>
      </c>
      <c r="G16" s="854">
        <v>-5.1430679243294639</v>
      </c>
      <c r="H16" s="854">
        <v>-22.222222222222221</v>
      </c>
      <c r="I16" s="854">
        <v>9.5341868700626525E-2</v>
      </c>
      <c r="J16" s="855">
        <v>-1.6251435701109374E-2</v>
      </c>
    </row>
    <row r="17" spans="1:10" ht="15">
      <c r="A17" s="856" t="s">
        <v>104</v>
      </c>
      <c r="B17" s="857">
        <v>5.9521718364236866</v>
      </c>
      <c r="C17" s="858">
        <v>11167.30175689247</v>
      </c>
      <c r="D17" s="859">
        <v>11390.647792030319</v>
      </c>
      <c r="E17" s="860">
        <v>-0.793594636571756</v>
      </c>
      <c r="F17" s="861">
        <v>359.30214776632306</v>
      </c>
      <c r="G17" s="862">
        <v>0.3693938130033671</v>
      </c>
      <c r="H17" s="862">
        <v>-16.738197424892704</v>
      </c>
      <c r="I17" s="862">
        <v>31.707981476436935</v>
      </c>
      <c r="J17" s="863">
        <v>-2.960338424369013</v>
      </c>
    </row>
    <row r="18" spans="1:10" ht="15">
      <c r="A18" s="856" t="s">
        <v>105</v>
      </c>
      <c r="B18" s="857">
        <v>5.6070823996402117</v>
      </c>
      <c r="C18" s="858">
        <v>10519.854408330602</v>
      </c>
      <c r="D18" s="859">
        <v>10730.251496497214</v>
      </c>
      <c r="E18" s="860">
        <v>-1.3568215476376206</v>
      </c>
      <c r="F18" s="861">
        <v>387.26</v>
      </c>
      <c r="G18" s="862">
        <v>0.89555137150065667</v>
      </c>
      <c r="H18" s="862">
        <v>-10.714285714285714</v>
      </c>
      <c r="I18" s="862">
        <v>7.8316535004086081</v>
      </c>
      <c r="J18" s="863">
        <v>-0.15346739233782714</v>
      </c>
    </row>
    <row r="19" spans="1:10" ht="15">
      <c r="A19" s="856" t="s">
        <v>106</v>
      </c>
      <c r="B19" s="864" t="s">
        <v>100</v>
      </c>
      <c r="C19" s="858" t="s">
        <v>100</v>
      </c>
      <c r="D19" s="859" t="s">
        <v>100</v>
      </c>
      <c r="E19" s="860" t="s">
        <v>100</v>
      </c>
      <c r="F19" s="861" t="s">
        <v>100</v>
      </c>
      <c r="G19" s="862" t="s">
        <v>100</v>
      </c>
      <c r="H19" s="862" t="s">
        <v>100</v>
      </c>
      <c r="I19" s="862" t="s">
        <v>100</v>
      </c>
      <c r="J19" s="863" t="s">
        <v>100</v>
      </c>
    </row>
    <row r="20" spans="1:10" ht="15">
      <c r="A20" s="856" t="s">
        <v>98</v>
      </c>
      <c r="B20" s="857">
        <v>4.8762378619052313</v>
      </c>
      <c r="C20" s="858">
        <v>10012.808751345445</v>
      </c>
      <c r="D20" s="859">
        <v>10213.064926372354</v>
      </c>
      <c r="E20" s="860">
        <v>-2.3255331862734421</v>
      </c>
      <c r="F20" s="861">
        <v>277.90825082508252</v>
      </c>
      <c r="G20" s="862">
        <v>-0.43269509737016137</v>
      </c>
      <c r="H20" s="862">
        <v>-5.5707051032333466</v>
      </c>
      <c r="I20" s="862">
        <v>33.015527104331241</v>
      </c>
      <c r="J20" s="863">
        <v>1.1866368377472369</v>
      </c>
    </row>
    <row r="21" spans="1:10" ht="15.75" thickBot="1">
      <c r="A21" s="865" t="s">
        <v>107</v>
      </c>
      <c r="B21" s="866">
        <v>6.3920787336602514</v>
      </c>
      <c r="C21" s="867">
        <v>12339.920335251451</v>
      </c>
      <c r="D21" s="868">
        <v>12586.71874195648</v>
      </c>
      <c r="E21" s="869">
        <v>-1.1323141216930912</v>
      </c>
      <c r="F21" s="870">
        <v>283.11010956175295</v>
      </c>
      <c r="G21" s="871">
        <v>-1.0742281027750022</v>
      </c>
      <c r="H21" s="871">
        <v>-2.0009760858955588</v>
      </c>
      <c r="I21" s="871">
        <v>27.349496050122585</v>
      </c>
      <c r="J21" s="872">
        <v>1.9434204146607144</v>
      </c>
    </row>
    <row r="22" spans="1:10" ht="16.5" thickBot="1">
      <c r="A22" s="838" t="s">
        <v>339</v>
      </c>
      <c r="B22" s="839"/>
      <c r="C22" s="839"/>
      <c r="D22" s="839"/>
      <c r="E22" s="839"/>
      <c r="F22" s="839"/>
      <c r="G22" s="839"/>
      <c r="H22" s="839"/>
      <c r="I22" s="839"/>
      <c r="J22" s="840"/>
    </row>
    <row r="23" spans="1:10" ht="15.75" thickBot="1">
      <c r="A23" s="841" t="s">
        <v>22</v>
      </c>
      <c r="B23" s="873">
        <v>5.2805421046552743</v>
      </c>
      <c r="C23" s="874">
        <v>10194.096727133734</v>
      </c>
      <c r="D23" s="875">
        <v>10397.978661676409</v>
      </c>
      <c r="E23" s="845">
        <v>0.59791832338667106</v>
      </c>
      <c r="F23" s="845">
        <v>306.3897893030794</v>
      </c>
      <c r="G23" s="845">
        <v>0.68026208559703072</v>
      </c>
      <c r="H23" s="845">
        <v>-5.8015267175572518</v>
      </c>
      <c r="I23" s="845">
        <v>100</v>
      </c>
      <c r="J23" s="847" t="s">
        <v>23</v>
      </c>
    </row>
    <row r="24" spans="1:10" ht="15">
      <c r="A24" s="848" t="s">
        <v>103</v>
      </c>
      <c r="B24" s="876" t="s">
        <v>100</v>
      </c>
      <c r="C24" s="850" t="s">
        <v>100</v>
      </c>
      <c r="D24" s="851" t="s">
        <v>100</v>
      </c>
      <c r="E24" s="852" t="s">
        <v>100</v>
      </c>
      <c r="F24" s="853" t="s">
        <v>100</v>
      </c>
      <c r="G24" s="854" t="s">
        <v>100</v>
      </c>
      <c r="H24" s="877" t="s">
        <v>100</v>
      </c>
      <c r="I24" s="877" t="s">
        <v>100</v>
      </c>
      <c r="J24" s="886" t="s">
        <v>100</v>
      </c>
    </row>
    <row r="25" spans="1:10" ht="15">
      <c r="A25" s="856" t="s">
        <v>104</v>
      </c>
      <c r="B25" s="864">
        <v>5.6546797877401103</v>
      </c>
      <c r="C25" s="858">
        <v>10609.155324090263</v>
      </c>
      <c r="D25" s="859">
        <v>10821.338430572068</v>
      </c>
      <c r="E25" s="860">
        <v>-0.8112162437731727</v>
      </c>
      <c r="F25" s="861">
        <v>360.44619047619045</v>
      </c>
      <c r="G25" s="862">
        <v>-1.9319200154828957</v>
      </c>
      <c r="H25" s="862">
        <v>-7.0796460176991154</v>
      </c>
      <c r="I25" s="1146">
        <v>17.017828200972449</v>
      </c>
      <c r="J25" s="1147">
        <v>-0.23408019597411567</v>
      </c>
    </row>
    <row r="26" spans="1:10" ht="15">
      <c r="A26" s="856" t="s">
        <v>105</v>
      </c>
      <c r="B26" s="857">
        <v>5.5395356694877735</v>
      </c>
      <c r="C26" s="858">
        <v>10393.125083466743</v>
      </c>
      <c r="D26" s="859">
        <v>10600.987585136078</v>
      </c>
      <c r="E26" s="860">
        <v>-1.9943417257503777</v>
      </c>
      <c r="F26" s="861">
        <v>415.3840579710145</v>
      </c>
      <c r="G26" s="862">
        <v>2.4702667086731811</v>
      </c>
      <c r="H26" s="862">
        <v>-24.175824175824175</v>
      </c>
      <c r="I26" s="862">
        <v>5.5915721231766611</v>
      </c>
      <c r="J26" s="863">
        <v>-1.3549927623195215</v>
      </c>
    </row>
    <row r="27" spans="1:10" ht="15">
      <c r="A27" s="856" t="s">
        <v>106</v>
      </c>
      <c r="B27" s="864" t="s">
        <v>100</v>
      </c>
      <c r="C27" s="858" t="s">
        <v>100</v>
      </c>
      <c r="D27" s="859" t="s">
        <v>100</v>
      </c>
      <c r="E27" s="860" t="s">
        <v>100</v>
      </c>
      <c r="F27" s="861" t="s">
        <v>100</v>
      </c>
      <c r="G27" s="862" t="s">
        <v>100</v>
      </c>
      <c r="H27" s="862" t="s">
        <v>100</v>
      </c>
      <c r="I27" s="862" t="s">
        <v>100</v>
      </c>
      <c r="J27" s="863" t="s">
        <v>100</v>
      </c>
    </row>
    <row r="28" spans="1:10" ht="15">
      <c r="A28" s="856" t="s">
        <v>98</v>
      </c>
      <c r="B28" s="864">
        <v>4.702349896003275</v>
      </c>
      <c r="C28" s="858">
        <v>9655.7492731073398</v>
      </c>
      <c r="D28" s="859">
        <v>9848.864258569487</v>
      </c>
      <c r="E28" s="860">
        <v>5.0489784593861229</v>
      </c>
      <c r="F28" s="861">
        <v>284.63209169054443</v>
      </c>
      <c r="G28" s="862">
        <v>3.7024145023102042</v>
      </c>
      <c r="H28" s="862">
        <v>0.43165467625899279</v>
      </c>
      <c r="I28" s="862">
        <v>56.56401944894651</v>
      </c>
      <c r="J28" s="863">
        <v>3.5105843344426901</v>
      </c>
    </row>
    <row r="29" spans="1:10" ht="15.75" thickBot="1">
      <c r="A29" s="865" t="s">
        <v>107</v>
      </c>
      <c r="B29" s="866">
        <v>5.7625378316633356</v>
      </c>
      <c r="C29" s="867">
        <v>11124.590408616479</v>
      </c>
      <c r="D29" s="868">
        <v>11347.082216788809</v>
      </c>
      <c r="E29" s="869">
        <v>-2.8223361250835253</v>
      </c>
      <c r="F29" s="870">
        <v>292.04902723735404</v>
      </c>
      <c r="G29" s="871">
        <v>-1.042767330207045</v>
      </c>
      <c r="H29" s="871">
        <v>-13.758389261744966</v>
      </c>
      <c r="I29" s="871">
        <v>20.826580226904376</v>
      </c>
      <c r="J29" s="872">
        <v>-1.9215113761490592</v>
      </c>
    </row>
    <row r="30" spans="1:10" ht="15">
      <c r="A30" s="979"/>
    </row>
    <row r="31" spans="1:10">
      <c r="A31" s="77" t="s">
        <v>314</v>
      </c>
    </row>
    <row r="32" spans="1:10" ht="15.75" thickBot="1">
      <c r="A32" s="59" t="s">
        <v>61</v>
      </c>
      <c r="B32" s="60"/>
    </row>
    <row r="33" spans="1:8" ht="15" thickBot="1">
      <c r="A33" s="654" t="s">
        <v>59</v>
      </c>
      <c r="B33" s="1170" t="s">
        <v>60</v>
      </c>
      <c r="C33" s="1171"/>
      <c r="D33" s="1171"/>
      <c r="E33" s="1171"/>
      <c r="F33" s="1171"/>
      <c r="G33" s="1171"/>
      <c r="H33" s="1172"/>
    </row>
    <row r="34" spans="1:8" ht="15.75">
      <c r="A34" s="655" t="s">
        <v>63</v>
      </c>
      <c r="B34" s="1176" t="s">
        <v>64</v>
      </c>
      <c r="C34" s="1177"/>
      <c r="D34" s="1177"/>
      <c r="E34" s="1177"/>
      <c r="F34" s="1177"/>
      <c r="G34" s="1177"/>
      <c r="H34" s="1178"/>
    </row>
    <row r="35" spans="1:8" ht="15.75">
      <c r="A35" s="652" t="s">
        <v>65</v>
      </c>
      <c r="B35" s="1173" t="s">
        <v>66</v>
      </c>
      <c r="C35" s="1174"/>
      <c r="D35" s="1174"/>
      <c r="E35" s="1174"/>
      <c r="F35" s="1174"/>
      <c r="G35" s="1174"/>
      <c r="H35" s="1175"/>
    </row>
    <row r="36" spans="1:8" ht="16.5" thickBot="1">
      <c r="A36" s="653" t="s">
        <v>67</v>
      </c>
      <c r="B36" s="1179" t="s">
        <v>62</v>
      </c>
      <c r="C36" s="1180"/>
      <c r="D36" s="1180"/>
      <c r="E36" s="1180"/>
      <c r="F36" s="1180"/>
      <c r="G36" s="1180"/>
      <c r="H36" s="1181"/>
    </row>
    <row r="37" spans="1:8">
      <c r="A37" s="1169"/>
      <c r="B37" s="1169"/>
    </row>
  </sheetData>
  <mergeCells count="7">
    <mergeCell ref="A1:J1"/>
    <mergeCell ref="A37:B37"/>
    <mergeCell ref="B33:H33"/>
    <mergeCell ref="B35:H35"/>
    <mergeCell ref="B34:H34"/>
    <mergeCell ref="B36:H36"/>
    <mergeCell ref="A2:J2"/>
  </mergeCells>
  <phoneticPr fontId="6" type="noConversion"/>
  <pageMargins left="0.75" right="0.75" top="1" bottom="1" header="0.5" footer="0.5"/>
  <pageSetup paperSize="9" scale="9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L355"/>
  <sheetViews>
    <sheetView showGridLines="0" topLeftCell="A271" zoomScale="90" zoomScaleNormal="90" workbookViewId="0">
      <selection activeCell="T304" sqref="T304"/>
    </sheetView>
  </sheetViews>
  <sheetFormatPr defaultRowHeight="12.75"/>
  <cols>
    <col min="1" max="1" width="20.140625" style="122" customWidth="1"/>
    <col min="2" max="2" width="10" style="122" customWidth="1"/>
    <col min="3" max="3" width="8.5703125" style="122" customWidth="1"/>
    <col min="4" max="4" width="9.5703125" style="122" customWidth="1"/>
    <col min="5" max="6" width="9" style="122" customWidth="1"/>
    <col min="7" max="7" width="9.42578125" style="122" customWidth="1"/>
    <col min="8" max="8" width="8.7109375" style="122" customWidth="1"/>
    <col min="9" max="9" width="10.42578125" style="122" customWidth="1"/>
    <col min="10" max="11" width="9.140625" style="122"/>
    <col min="12" max="12" width="10.42578125" style="122" customWidth="1"/>
    <col min="13" max="256" width="9.140625" style="122"/>
    <col min="257" max="257" width="20.140625" style="122" customWidth="1"/>
    <col min="258" max="258" width="10" style="122" customWidth="1"/>
    <col min="259" max="259" width="8.5703125" style="122" customWidth="1"/>
    <col min="260" max="260" width="9.5703125" style="122" customWidth="1"/>
    <col min="261" max="262" width="9" style="122" customWidth="1"/>
    <col min="263" max="263" width="9.42578125" style="122" customWidth="1"/>
    <col min="264" max="264" width="8.7109375" style="122" customWidth="1"/>
    <col min="265" max="265" width="10.42578125" style="122" customWidth="1"/>
    <col min="266" max="267" width="9.140625" style="122"/>
    <col min="268" max="268" width="10.42578125" style="122" customWidth="1"/>
    <col min="269" max="512" width="9.140625" style="122"/>
    <col min="513" max="513" width="20.140625" style="122" customWidth="1"/>
    <col min="514" max="514" width="10" style="122" customWidth="1"/>
    <col min="515" max="515" width="8.5703125" style="122" customWidth="1"/>
    <col min="516" max="516" width="9.5703125" style="122" customWidth="1"/>
    <col min="517" max="518" width="9" style="122" customWidth="1"/>
    <col min="519" max="519" width="9.42578125" style="122" customWidth="1"/>
    <col min="520" max="520" width="8.7109375" style="122" customWidth="1"/>
    <col min="521" max="521" width="10.42578125" style="122" customWidth="1"/>
    <col min="522" max="523" width="9.140625" style="122"/>
    <col min="524" max="524" width="10.42578125" style="122" customWidth="1"/>
    <col min="525" max="768" width="9.140625" style="122"/>
    <col min="769" max="769" width="20.140625" style="122" customWidth="1"/>
    <col min="770" max="770" width="10" style="122" customWidth="1"/>
    <col min="771" max="771" width="8.5703125" style="122" customWidth="1"/>
    <col min="772" max="772" width="9.5703125" style="122" customWidth="1"/>
    <col min="773" max="774" width="9" style="122" customWidth="1"/>
    <col min="775" max="775" width="9.42578125" style="122" customWidth="1"/>
    <col min="776" max="776" width="8.7109375" style="122" customWidth="1"/>
    <col min="777" max="777" width="10.42578125" style="122" customWidth="1"/>
    <col min="778" max="779" width="9.140625" style="122"/>
    <col min="780" max="780" width="10.42578125" style="122" customWidth="1"/>
    <col min="781" max="1024" width="9.140625" style="122"/>
    <col min="1025" max="1025" width="20.140625" style="122" customWidth="1"/>
    <col min="1026" max="1026" width="10" style="122" customWidth="1"/>
    <col min="1027" max="1027" width="8.5703125" style="122" customWidth="1"/>
    <col min="1028" max="1028" width="9.5703125" style="122" customWidth="1"/>
    <col min="1029" max="1030" width="9" style="122" customWidth="1"/>
    <col min="1031" max="1031" width="9.42578125" style="122" customWidth="1"/>
    <col min="1032" max="1032" width="8.7109375" style="122" customWidth="1"/>
    <col min="1033" max="1033" width="10.42578125" style="122" customWidth="1"/>
    <col min="1034" max="1035" width="9.140625" style="122"/>
    <col min="1036" max="1036" width="10.42578125" style="122" customWidth="1"/>
    <col min="1037" max="1280" width="9.140625" style="122"/>
    <col min="1281" max="1281" width="20.140625" style="122" customWidth="1"/>
    <col min="1282" max="1282" width="10" style="122" customWidth="1"/>
    <col min="1283" max="1283" width="8.5703125" style="122" customWidth="1"/>
    <col min="1284" max="1284" width="9.5703125" style="122" customWidth="1"/>
    <col min="1285" max="1286" width="9" style="122" customWidth="1"/>
    <col min="1287" max="1287" width="9.42578125" style="122" customWidth="1"/>
    <col min="1288" max="1288" width="8.7109375" style="122" customWidth="1"/>
    <col min="1289" max="1289" width="10.42578125" style="122" customWidth="1"/>
    <col min="1290" max="1291" width="9.140625" style="122"/>
    <col min="1292" max="1292" width="10.42578125" style="122" customWidth="1"/>
    <col min="1293" max="1536" width="9.140625" style="122"/>
    <col min="1537" max="1537" width="20.140625" style="122" customWidth="1"/>
    <col min="1538" max="1538" width="10" style="122" customWidth="1"/>
    <col min="1539" max="1539" width="8.5703125" style="122" customWidth="1"/>
    <col min="1540" max="1540" width="9.5703125" style="122" customWidth="1"/>
    <col min="1541" max="1542" width="9" style="122" customWidth="1"/>
    <col min="1543" max="1543" width="9.42578125" style="122" customWidth="1"/>
    <col min="1544" max="1544" width="8.7109375" style="122" customWidth="1"/>
    <col min="1545" max="1545" width="10.42578125" style="122" customWidth="1"/>
    <col min="1546" max="1547" width="9.140625" style="122"/>
    <col min="1548" max="1548" width="10.42578125" style="122" customWidth="1"/>
    <col min="1549" max="1792" width="9.140625" style="122"/>
    <col min="1793" max="1793" width="20.140625" style="122" customWidth="1"/>
    <col min="1794" max="1794" width="10" style="122" customWidth="1"/>
    <col min="1795" max="1795" width="8.5703125" style="122" customWidth="1"/>
    <col min="1796" max="1796" width="9.5703125" style="122" customWidth="1"/>
    <col min="1797" max="1798" width="9" style="122" customWidth="1"/>
    <col min="1799" max="1799" width="9.42578125" style="122" customWidth="1"/>
    <col min="1800" max="1800" width="8.7109375" style="122" customWidth="1"/>
    <col min="1801" max="1801" width="10.42578125" style="122" customWidth="1"/>
    <col min="1802" max="1803" width="9.140625" style="122"/>
    <col min="1804" max="1804" width="10.42578125" style="122" customWidth="1"/>
    <col min="1805" max="2048" width="9.140625" style="122"/>
    <col min="2049" max="2049" width="20.140625" style="122" customWidth="1"/>
    <col min="2050" max="2050" width="10" style="122" customWidth="1"/>
    <col min="2051" max="2051" width="8.5703125" style="122" customWidth="1"/>
    <col min="2052" max="2052" width="9.5703125" style="122" customWidth="1"/>
    <col min="2053" max="2054" width="9" style="122" customWidth="1"/>
    <col min="2055" max="2055" width="9.42578125" style="122" customWidth="1"/>
    <col min="2056" max="2056" width="8.7109375" style="122" customWidth="1"/>
    <col min="2057" max="2057" width="10.42578125" style="122" customWidth="1"/>
    <col min="2058" max="2059" width="9.140625" style="122"/>
    <col min="2060" max="2060" width="10.42578125" style="122" customWidth="1"/>
    <col min="2061" max="2304" width="9.140625" style="122"/>
    <col min="2305" max="2305" width="20.140625" style="122" customWidth="1"/>
    <col min="2306" max="2306" width="10" style="122" customWidth="1"/>
    <col min="2307" max="2307" width="8.5703125" style="122" customWidth="1"/>
    <col min="2308" max="2308" width="9.5703125" style="122" customWidth="1"/>
    <col min="2309" max="2310" width="9" style="122" customWidth="1"/>
    <col min="2311" max="2311" width="9.42578125" style="122" customWidth="1"/>
    <col min="2312" max="2312" width="8.7109375" style="122" customWidth="1"/>
    <col min="2313" max="2313" width="10.42578125" style="122" customWidth="1"/>
    <col min="2314" max="2315" width="9.140625" style="122"/>
    <col min="2316" max="2316" width="10.42578125" style="122" customWidth="1"/>
    <col min="2317" max="2560" width="9.140625" style="122"/>
    <col min="2561" max="2561" width="20.140625" style="122" customWidth="1"/>
    <col min="2562" max="2562" width="10" style="122" customWidth="1"/>
    <col min="2563" max="2563" width="8.5703125" style="122" customWidth="1"/>
    <col min="2564" max="2564" width="9.5703125" style="122" customWidth="1"/>
    <col min="2565" max="2566" width="9" style="122" customWidth="1"/>
    <col min="2567" max="2567" width="9.42578125" style="122" customWidth="1"/>
    <col min="2568" max="2568" width="8.7109375" style="122" customWidth="1"/>
    <col min="2569" max="2569" width="10.42578125" style="122" customWidth="1"/>
    <col min="2570" max="2571" width="9.140625" style="122"/>
    <col min="2572" max="2572" width="10.42578125" style="122" customWidth="1"/>
    <col min="2573" max="2816" width="9.140625" style="122"/>
    <col min="2817" max="2817" width="20.140625" style="122" customWidth="1"/>
    <col min="2818" max="2818" width="10" style="122" customWidth="1"/>
    <col min="2819" max="2819" width="8.5703125" style="122" customWidth="1"/>
    <col min="2820" max="2820" width="9.5703125" style="122" customWidth="1"/>
    <col min="2821" max="2822" width="9" style="122" customWidth="1"/>
    <col min="2823" max="2823" width="9.42578125" style="122" customWidth="1"/>
    <col min="2824" max="2824" width="8.7109375" style="122" customWidth="1"/>
    <col min="2825" max="2825" width="10.42578125" style="122" customWidth="1"/>
    <col min="2826" max="2827" width="9.140625" style="122"/>
    <col min="2828" max="2828" width="10.42578125" style="122" customWidth="1"/>
    <col min="2829" max="3072" width="9.140625" style="122"/>
    <col min="3073" max="3073" width="20.140625" style="122" customWidth="1"/>
    <col min="3074" max="3074" width="10" style="122" customWidth="1"/>
    <col min="3075" max="3075" width="8.5703125" style="122" customWidth="1"/>
    <col min="3076" max="3076" width="9.5703125" style="122" customWidth="1"/>
    <col min="3077" max="3078" width="9" style="122" customWidth="1"/>
    <col min="3079" max="3079" width="9.42578125" style="122" customWidth="1"/>
    <col min="3080" max="3080" width="8.7109375" style="122" customWidth="1"/>
    <col min="3081" max="3081" width="10.42578125" style="122" customWidth="1"/>
    <col min="3082" max="3083" width="9.140625" style="122"/>
    <col min="3084" max="3084" width="10.42578125" style="122" customWidth="1"/>
    <col min="3085" max="3328" width="9.140625" style="122"/>
    <col min="3329" max="3329" width="20.140625" style="122" customWidth="1"/>
    <col min="3330" max="3330" width="10" style="122" customWidth="1"/>
    <col min="3331" max="3331" width="8.5703125" style="122" customWidth="1"/>
    <col min="3332" max="3332" width="9.5703125" style="122" customWidth="1"/>
    <col min="3333" max="3334" width="9" style="122" customWidth="1"/>
    <col min="3335" max="3335" width="9.42578125" style="122" customWidth="1"/>
    <col min="3336" max="3336" width="8.7109375" style="122" customWidth="1"/>
    <col min="3337" max="3337" width="10.42578125" style="122" customWidth="1"/>
    <col min="3338" max="3339" width="9.140625" style="122"/>
    <col min="3340" max="3340" width="10.42578125" style="122" customWidth="1"/>
    <col min="3341" max="3584" width="9.140625" style="122"/>
    <col min="3585" max="3585" width="20.140625" style="122" customWidth="1"/>
    <col min="3586" max="3586" width="10" style="122" customWidth="1"/>
    <col min="3587" max="3587" width="8.5703125" style="122" customWidth="1"/>
    <col min="3588" max="3588" width="9.5703125" style="122" customWidth="1"/>
    <col min="3589" max="3590" width="9" style="122" customWidth="1"/>
    <col min="3591" max="3591" width="9.42578125" style="122" customWidth="1"/>
    <col min="3592" max="3592" width="8.7109375" style="122" customWidth="1"/>
    <col min="3593" max="3593" width="10.42578125" style="122" customWidth="1"/>
    <col min="3594" max="3595" width="9.140625" style="122"/>
    <col min="3596" max="3596" width="10.42578125" style="122" customWidth="1"/>
    <col min="3597" max="3840" width="9.140625" style="122"/>
    <col min="3841" max="3841" width="20.140625" style="122" customWidth="1"/>
    <col min="3842" max="3842" width="10" style="122" customWidth="1"/>
    <col min="3843" max="3843" width="8.5703125" style="122" customWidth="1"/>
    <col min="3844" max="3844" width="9.5703125" style="122" customWidth="1"/>
    <col min="3845" max="3846" width="9" style="122" customWidth="1"/>
    <col min="3847" max="3847" width="9.42578125" style="122" customWidth="1"/>
    <col min="3848" max="3848" width="8.7109375" style="122" customWidth="1"/>
    <col min="3849" max="3849" width="10.42578125" style="122" customWidth="1"/>
    <col min="3850" max="3851" width="9.140625" style="122"/>
    <col min="3852" max="3852" width="10.42578125" style="122" customWidth="1"/>
    <col min="3853" max="4096" width="9.140625" style="122"/>
    <col min="4097" max="4097" width="20.140625" style="122" customWidth="1"/>
    <col min="4098" max="4098" width="10" style="122" customWidth="1"/>
    <col min="4099" max="4099" width="8.5703125" style="122" customWidth="1"/>
    <col min="4100" max="4100" width="9.5703125" style="122" customWidth="1"/>
    <col min="4101" max="4102" width="9" style="122" customWidth="1"/>
    <col min="4103" max="4103" width="9.42578125" style="122" customWidth="1"/>
    <col min="4104" max="4104" width="8.7109375" style="122" customWidth="1"/>
    <col min="4105" max="4105" width="10.42578125" style="122" customWidth="1"/>
    <col min="4106" max="4107" width="9.140625" style="122"/>
    <col min="4108" max="4108" width="10.42578125" style="122" customWidth="1"/>
    <col min="4109" max="4352" width="9.140625" style="122"/>
    <col min="4353" max="4353" width="20.140625" style="122" customWidth="1"/>
    <col min="4354" max="4354" width="10" style="122" customWidth="1"/>
    <col min="4355" max="4355" width="8.5703125" style="122" customWidth="1"/>
    <col min="4356" max="4356" width="9.5703125" style="122" customWidth="1"/>
    <col min="4357" max="4358" width="9" style="122" customWidth="1"/>
    <col min="4359" max="4359" width="9.42578125" style="122" customWidth="1"/>
    <col min="4360" max="4360" width="8.7109375" style="122" customWidth="1"/>
    <col min="4361" max="4361" width="10.42578125" style="122" customWidth="1"/>
    <col min="4362" max="4363" width="9.140625" style="122"/>
    <col min="4364" max="4364" width="10.42578125" style="122" customWidth="1"/>
    <col min="4365" max="4608" width="9.140625" style="122"/>
    <col min="4609" max="4609" width="20.140625" style="122" customWidth="1"/>
    <col min="4610" max="4610" width="10" style="122" customWidth="1"/>
    <col min="4611" max="4611" width="8.5703125" style="122" customWidth="1"/>
    <col min="4612" max="4612" width="9.5703125" style="122" customWidth="1"/>
    <col min="4613" max="4614" width="9" style="122" customWidth="1"/>
    <col min="4615" max="4615" width="9.42578125" style="122" customWidth="1"/>
    <col min="4616" max="4616" width="8.7109375" style="122" customWidth="1"/>
    <col min="4617" max="4617" width="10.42578125" style="122" customWidth="1"/>
    <col min="4618" max="4619" width="9.140625" style="122"/>
    <col min="4620" max="4620" width="10.42578125" style="122" customWidth="1"/>
    <col min="4621" max="4864" width="9.140625" style="122"/>
    <col min="4865" max="4865" width="20.140625" style="122" customWidth="1"/>
    <col min="4866" max="4866" width="10" style="122" customWidth="1"/>
    <col min="4867" max="4867" width="8.5703125" style="122" customWidth="1"/>
    <col min="4868" max="4868" width="9.5703125" style="122" customWidth="1"/>
    <col min="4869" max="4870" width="9" style="122" customWidth="1"/>
    <col min="4871" max="4871" width="9.42578125" style="122" customWidth="1"/>
    <col min="4872" max="4872" width="8.7109375" style="122" customWidth="1"/>
    <col min="4873" max="4873" width="10.42578125" style="122" customWidth="1"/>
    <col min="4874" max="4875" width="9.140625" style="122"/>
    <col min="4876" max="4876" width="10.42578125" style="122" customWidth="1"/>
    <col min="4877" max="5120" width="9.140625" style="122"/>
    <col min="5121" max="5121" width="20.140625" style="122" customWidth="1"/>
    <col min="5122" max="5122" width="10" style="122" customWidth="1"/>
    <col min="5123" max="5123" width="8.5703125" style="122" customWidth="1"/>
    <col min="5124" max="5124" width="9.5703125" style="122" customWidth="1"/>
    <col min="5125" max="5126" width="9" style="122" customWidth="1"/>
    <col min="5127" max="5127" width="9.42578125" style="122" customWidth="1"/>
    <col min="5128" max="5128" width="8.7109375" style="122" customWidth="1"/>
    <col min="5129" max="5129" width="10.42578125" style="122" customWidth="1"/>
    <col min="5130" max="5131" width="9.140625" style="122"/>
    <col min="5132" max="5132" width="10.42578125" style="122" customWidth="1"/>
    <col min="5133" max="5376" width="9.140625" style="122"/>
    <col min="5377" max="5377" width="20.140625" style="122" customWidth="1"/>
    <col min="5378" max="5378" width="10" style="122" customWidth="1"/>
    <col min="5379" max="5379" width="8.5703125" style="122" customWidth="1"/>
    <col min="5380" max="5380" width="9.5703125" style="122" customWidth="1"/>
    <col min="5381" max="5382" width="9" style="122" customWidth="1"/>
    <col min="5383" max="5383" width="9.42578125" style="122" customWidth="1"/>
    <col min="5384" max="5384" width="8.7109375" style="122" customWidth="1"/>
    <col min="5385" max="5385" width="10.42578125" style="122" customWidth="1"/>
    <col min="5386" max="5387" width="9.140625" style="122"/>
    <col min="5388" max="5388" width="10.42578125" style="122" customWidth="1"/>
    <col min="5389" max="5632" width="9.140625" style="122"/>
    <col min="5633" max="5633" width="20.140625" style="122" customWidth="1"/>
    <col min="5634" max="5634" width="10" style="122" customWidth="1"/>
    <col min="5635" max="5635" width="8.5703125" style="122" customWidth="1"/>
    <col min="5636" max="5636" width="9.5703125" style="122" customWidth="1"/>
    <col min="5637" max="5638" width="9" style="122" customWidth="1"/>
    <col min="5639" max="5639" width="9.42578125" style="122" customWidth="1"/>
    <col min="5640" max="5640" width="8.7109375" style="122" customWidth="1"/>
    <col min="5641" max="5641" width="10.42578125" style="122" customWidth="1"/>
    <col min="5642" max="5643" width="9.140625" style="122"/>
    <col min="5644" max="5644" width="10.42578125" style="122" customWidth="1"/>
    <col min="5645" max="5888" width="9.140625" style="122"/>
    <col min="5889" max="5889" width="20.140625" style="122" customWidth="1"/>
    <col min="5890" max="5890" width="10" style="122" customWidth="1"/>
    <col min="5891" max="5891" width="8.5703125" style="122" customWidth="1"/>
    <col min="5892" max="5892" width="9.5703125" style="122" customWidth="1"/>
    <col min="5893" max="5894" width="9" style="122" customWidth="1"/>
    <col min="5895" max="5895" width="9.42578125" style="122" customWidth="1"/>
    <col min="5896" max="5896" width="8.7109375" style="122" customWidth="1"/>
    <col min="5897" max="5897" width="10.42578125" style="122" customWidth="1"/>
    <col min="5898" max="5899" width="9.140625" style="122"/>
    <col min="5900" max="5900" width="10.42578125" style="122" customWidth="1"/>
    <col min="5901" max="6144" width="9.140625" style="122"/>
    <col min="6145" max="6145" width="20.140625" style="122" customWidth="1"/>
    <col min="6146" max="6146" width="10" style="122" customWidth="1"/>
    <col min="6147" max="6147" width="8.5703125" style="122" customWidth="1"/>
    <col min="6148" max="6148" width="9.5703125" style="122" customWidth="1"/>
    <col min="6149" max="6150" width="9" style="122" customWidth="1"/>
    <col min="6151" max="6151" width="9.42578125" style="122" customWidth="1"/>
    <col min="6152" max="6152" width="8.7109375" style="122" customWidth="1"/>
    <col min="6153" max="6153" width="10.42578125" style="122" customWidth="1"/>
    <col min="6154" max="6155" width="9.140625" style="122"/>
    <col min="6156" max="6156" width="10.42578125" style="122" customWidth="1"/>
    <col min="6157" max="6400" width="9.140625" style="122"/>
    <col min="6401" max="6401" width="20.140625" style="122" customWidth="1"/>
    <col min="6402" max="6402" width="10" style="122" customWidth="1"/>
    <col min="6403" max="6403" width="8.5703125" style="122" customWidth="1"/>
    <col min="6404" max="6404" width="9.5703125" style="122" customWidth="1"/>
    <col min="6405" max="6406" width="9" style="122" customWidth="1"/>
    <col min="6407" max="6407" width="9.42578125" style="122" customWidth="1"/>
    <col min="6408" max="6408" width="8.7109375" style="122" customWidth="1"/>
    <col min="6409" max="6409" width="10.42578125" style="122" customWidth="1"/>
    <col min="6410" max="6411" width="9.140625" style="122"/>
    <col min="6412" max="6412" width="10.42578125" style="122" customWidth="1"/>
    <col min="6413" max="6656" width="9.140625" style="122"/>
    <col min="6657" max="6657" width="20.140625" style="122" customWidth="1"/>
    <col min="6658" max="6658" width="10" style="122" customWidth="1"/>
    <col min="6659" max="6659" width="8.5703125" style="122" customWidth="1"/>
    <col min="6660" max="6660" width="9.5703125" style="122" customWidth="1"/>
    <col min="6661" max="6662" width="9" style="122" customWidth="1"/>
    <col min="6663" max="6663" width="9.42578125" style="122" customWidth="1"/>
    <col min="6664" max="6664" width="8.7109375" style="122" customWidth="1"/>
    <col min="6665" max="6665" width="10.42578125" style="122" customWidth="1"/>
    <col min="6666" max="6667" width="9.140625" style="122"/>
    <col min="6668" max="6668" width="10.42578125" style="122" customWidth="1"/>
    <col min="6669" max="6912" width="9.140625" style="122"/>
    <col min="6913" max="6913" width="20.140625" style="122" customWidth="1"/>
    <col min="6914" max="6914" width="10" style="122" customWidth="1"/>
    <col min="6915" max="6915" width="8.5703125" style="122" customWidth="1"/>
    <col min="6916" max="6916" width="9.5703125" style="122" customWidth="1"/>
    <col min="6917" max="6918" width="9" style="122" customWidth="1"/>
    <col min="6919" max="6919" width="9.42578125" style="122" customWidth="1"/>
    <col min="6920" max="6920" width="8.7109375" style="122" customWidth="1"/>
    <col min="6921" max="6921" width="10.42578125" style="122" customWidth="1"/>
    <col min="6922" max="6923" width="9.140625" style="122"/>
    <col min="6924" max="6924" width="10.42578125" style="122" customWidth="1"/>
    <col min="6925" max="7168" width="9.140625" style="122"/>
    <col min="7169" max="7169" width="20.140625" style="122" customWidth="1"/>
    <col min="7170" max="7170" width="10" style="122" customWidth="1"/>
    <col min="7171" max="7171" width="8.5703125" style="122" customWidth="1"/>
    <col min="7172" max="7172" width="9.5703125" style="122" customWidth="1"/>
    <col min="7173" max="7174" width="9" style="122" customWidth="1"/>
    <col min="7175" max="7175" width="9.42578125" style="122" customWidth="1"/>
    <col min="7176" max="7176" width="8.7109375" style="122" customWidth="1"/>
    <col min="7177" max="7177" width="10.42578125" style="122" customWidth="1"/>
    <col min="7178" max="7179" width="9.140625" style="122"/>
    <col min="7180" max="7180" width="10.42578125" style="122" customWidth="1"/>
    <col min="7181" max="7424" width="9.140625" style="122"/>
    <col min="7425" max="7425" width="20.140625" style="122" customWidth="1"/>
    <col min="7426" max="7426" width="10" style="122" customWidth="1"/>
    <col min="7427" max="7427" width="8.5703125" style="122" customWidth="1"/>
    <col min="7428" max="7428" width="9.5703125" style="122" customWidth="1"/>
    <col min="7429" max="7430" width="9" style="122" customWidth="1"/>
    <col min="7431" max="7431" width="9.42578125" style="122" customWidth="1"/>
    <col min="7432" max="7432" width="8.7109375" style="122" customWidth="1"/>
    <col min="7433" max="7433" width="10.42578125" style="122" customWidth="1"/>
    <col min="7434" max="7435" width="9.140625" style="122"/>
    <col min="7436" max="7436" width="10.42578125" style="122" customWidth="1"/>
    <col min="7437" max="7680" width="9.140625" style="122"/>
    <col min="7681" max="7681" width="20.140625" style="122" customWidth="1"/>
    <col min="7682" max="7682" width="10" style="122" customWidth="1"/>
    <col min="7683" max="7683" width="8.5703125" style="122" customWidth="1"/>
    <col min="7684" max="7684" width="9.5703125" style="122" customWidth="1"/>
    <col min="7685" max="7686" width="9" style="122" customWidth="1"/>
    <col min="7687" max="7687" width="9.42578125" style="122" customWidth="1"/>
    <col min="7688" max="7688" width="8.7109375" style="122" customWidth="1"/>
    <col min="7689" max="7689" width="10.42578125" style="122" customWidth="1"/>
    <col min="7690" max="7691" width="9.140625" style="122"/>
    <col min="7692" max="7692" width="10.42578125" style="122" customWidth="1"/>
    <col min="7693" max="7936" width="9.140625" style="122"/>
    <col min="7937" max="7937" width="20.140625" style="122" customWidth="1"/>
    <col min="7938" max="7938" width="10" style="122" customWidth="1"/>
    <col min="7939" max="7939" width="8.5703125" style="122" customWidth="1"/>
    <col min="7940" max="7940" width="9.5703125" style="122" customWidth="1"/>
    <col min="7941" max="7942" width="9" style="122" customWidth="1"/>
    <col min="7943" max="7943" width="9.42578125" style="122" customWidth="1"/>
    <col min="7944" max="7944" width="8.7109375" style="122" customWidth="1"/>
    <col min="7945" max="7945" width="10.42578125" style="122" customWidth="1"/>
    <col min="7946" max="7947" width="9.140625" style="122"/>
    <col min="7948" max="7948" width="10.42578125" style="122" customWidth="1"/>
    <col min="7949" max="8192" width="9.140625" style="122"/>
    <col min="8193" max="8193" width="20.140625" style="122" customWidth="1"/>
    <col min="8194" max="8194" width="10" style="122" customWidth="1"/>
    <col min="8195" max="8195" width="8.5703125" style="122" customWidth="1"/>
    <col min="8196" max="8196" width="9.5703125" style="122" customWidth="1"/>
    <col min="8197" max="8198" width="9" style="122" customWidth="1"/>
    <col min="8199" max="8199" width="9.42578125" style="122" customWidth="1"/>
    <col min="8200" max="8200" width="8.7109375" style="122" customWidth="1"/>
    <col min="8201" max="8201" width="10.42578125" style="122" customWidth="1"/>
    <col min="8202" max="8203" width="9.140625" style="122"/>
    <col min="8204" max="8204" width="10.42578125" style="122" customWidth="1"/>
    <col min="8205" max="8448" width="9.140625" style="122"/>
    <col min="8449" max="8449" width="20.140625" style="122" customWidth="1"/>
    <col min="8450" max="8450" width="10" style="122" customWidth="1"/>
    <col min="8451" max="8451" width="8.5703125" style="122" customWidth="1"/>
    <col min="8452" max="8452" width="9.5703125" style="122" customWidth="1"/>
    <col min="8453" max="8454" width="9" style="122" customWidth="1"/>
    <col min="8455" max="8455" width="9.42578125" style="122" customWidth="1"/>
    <col min="8456" max="8456" width="8.7109375" style="122" customWidth="1"/>
    <col min="8457" max="8457" width="10.42578125" style="122" customWidth="1"/>
    <col min="8458" max="8459" width="9.140625" style="122"/>
    <col min="8460" max="8460" width="10.42578125" style="122" customWidth="1"/>
    <col min="8461" max="8704" width="9.140625" style="122"/>
    <col min="8705" max="8705" width="20.140625" style="122" customWidth="1"/>
    <col min="8706" max="8706" width="10" style="122" customWidth="1"/>
    <col min="8707" max="8707" width="8.5703125" style="122" customWidth="1"/>
    <col min="8708" max="8708" width="9.5703125" style="122" customWidth="1"/>
    <col min="8709" max="8710" width="9" style="122" customWidth="1"/>
    <col min="8711" max="8711" width="9.42578125" style="122" customWidth="1"/>
    <col min="8712" max="8712" width="8.7109375" style="122" customWidth="1"/>
    <col min="8713" max="8713" width="10.42578125" style="122" customWidth="1"/>
    <col min="8714" max="8715" width="9.140625" style="122"/>
    <col min="8716" max="8716" width="10.42578125" style="122" customWidth="1"/>
    <col min="8717" max="8960" width="9.140625" style="122"/>
    <col min="8961" max="8961" width="20.140625" style="122" customWidth="1"/>
    <col min="8962" max="8962" width="10" style="122" customWidth="1"/>
    <col min="8963" max="8963" width="8.5703125" style="122" customWidth="1"/>
    <col min="8964" max="8964" width="9.5703125" style="122" customWidth="1"/>
    <col min="8965" max="8966" width="9" style="122" customWidth="1"/>
    <col min="8967" max="8967" width="9.42578125" style="122" customWidth="1"/>
    <col min="8968" max="8968" width="8.7109375" style="122" customWidth="1"/>
    <col min="8969" max="8969" width="10.42578125" style="122" customWidth="1"/>
    <col min="8970" max="8971" width="9.140625" style="122"/>
    <col min="8972" max="8972" width="10.42578125" style="122" customWidth="1"/>
    <col min="8973" max="9216" width="9.140625" style="122"/>
    <col min="9217" max="9217" width="20.140625" style="122" customWidth="1"/>
    <col min="9218" max="9218" width="10" style="122" customWidth="1"/>
    <col min="9219" max="9219" width="8.5703125" style="122" customWidth="1"/>
    <col min="9220" max="9220" width="9.5703125" style="122" customWidth="1"/>
    <col min="9221" max="9222" width="9" style="122" customWidth="1"/>
    <col min="9223" max="9223" width="9.42578125" style="122" customWidth="1"/>
    <col min="9224" max="9224" width="8.7109375" style="122" customWidth="1"/>
    <col min="9225" max="9225" width="10.42578125" style="122" customWidth="1"/>
    <col min="9226" max="9227" width="9.140625" style="122"/>
    <col min="9228" max="9228" width="10.42578125" style="122" customWidth="1"/>
    <col min="9229" max="9472" width="9.140625" style="122"/>
    <col min="9473" max="9473" width="20.140625" style="122" customWidth="1"/>
    <col min="9474" max="9474" width="10" style="122" customWidth="1"/>
    <col min="9475" max="9475" width="8.5703125" style="122" customWidth="1"/>
    <col min="9476" max="9476" width="9.5703125" style="122" customWidth="1"/>
    <col min="9477" max="9478" width="9" style="122" customWidth="1"/>
    <col min="9479" max="9479" width="9.42578125" style="122" customWidth="1"/>
    <col min="9480" max="9480" width="8.7109375" style="122" customWidth="1"/>
    <col min="9481" max="9481" width="10.42578125" style="122" customWidth="1"/>
    <col min="9482" max="9483" width="9.140625" style="122"/>
    <col min="9484" max="9484" width="10.42578125" style="122" customWidth="1"/>
    <col min="9485" max="9728" width="9.140625" style="122"/>
    <col min="9729" max="9729" width="20.140625" style="122" customWidth="1"/>
    <col min="9730" max="9730" width="10" style="122" customWidth="1"/>
    <col min="9731" max="9731" width="8.5703125" style="122" customWidth="1"/>
    <col min="9732" max="9732" width="9.5703125" style="122" customWidth="1"/>
    <col min="9733" max="9734" width="9" style="122" customWidth="1"/>
    <col min="9735" max="9735" width="9.42578125" style="122" customWidth="1"/>
    <col min="9736" max="9736" width="8.7109375" style="122" customWidth="1"/>
    <col min="9737" max="9737" width="10.42578125" style="122" customWidth="1"/>
    <col min="9738" max="9739" width="9.140625" style="122"/>
    <col min="9740" max="9740" width="10.42578125" style="122" customWidth="1"/>
    <col min="9741" max="9984" width="9.140625" style="122"/>
    <col min="9985" max="9985" width="20.140625" style="122" customWidth="1"/>
    <col min="9986" max="9986" width="10" style="122" customWidth="1"/>
    <col min="9987" max="9987" width="8.5703125" style="122" customWidth="1"/>
    <col min="9988" max="9988" width="9.5703125" style="122" customWidth="1"/>
    <col min="9989" max="9990" width="9" style="122" customWidth="1"/>
    <col min="9991" max="9991" width="9.42578125" style="122" customWidth="1"/>
    <col min="9992" max="9992" width="8.7109375" style="122" customWidth="1"/>
    <col min="9993" max="9993" width="10.42578125" style="122" customWidth="1"/>
    <col min="9994" max="9995" width="9.140625" style="122"/>
    <col min="9996" max="9996" width="10.42578125" style="122" customWidth="1"/>
    <col min="9997" max="10240" width="9.140625" style="122"/>
    <col min="10241" max="10241" width="20.140625" style="122" customWidth="1"/>
    <col min="10242" max="10242" width="10" style="122" customWidth="1"/>
    <col min="10243" max="10243" width="8.5703125" style="122" customWidth="1"/>
    <col min="10244" max="10244" width="9.5703125" style="122" customWidth="1"/>
    <col min="10245" max="10246" width="9" style="122" customWidth="1"/>
    <col min="10247" max="10247" width="9.42578125" style="122" customWidth="1"/>
    <col min="10248" max="10248" width="8.7109375" style="122" customWidth="1"/>
    <col min="10249" max="10249" width="10.42578125" style="122" customWidth="1"/>
    <col min="10250" max="10251" width="9.140625" style="122"/>
    <col min="10252" max="10252" width="10.42578125" style="122" customWidth="1"/>
    <col min="10253" max="10496" width="9.140625" style="122"/>
    <col min="10497" max="10497" width="20.140625" style="122" customWidth="1"/>
    <col min="10498" max="10498" width="10" style="122" customWidth="1"/>
    <col min="10499" max="10499" width="8.5703125" style="122" customWidth="1"/>
    <col min="10500" max="10500" width="9.5703125" style="122" customWidth="1"/>
    <col min="10501" max="10502" width="9" style="122" customWidth="1"/>
    <col min="10503" max="10503" width="9.42578125" style="122" customWidth="1"/>
    <col min="10504" max="10504" width="8.7109375" style="122" customWidth="1"/>
    <col min="10505" max="10505" width="10.42578125" style="122" customWidth="1"/>
    <col min="10506" max="10507" width="9.140625" style="122"/>
    <col min="10508" max="10508" width="10.42578125" style="122" customWidth="1"/>
    <col min="10509" max="10752" width="9.140625" style="122"/>
    <col min="10753" max="10753" width="20.140625" style="122" customWidth="1"/>
    <col min="10754" max="10754" width="10" style="122" customWidth="1"/>
    <col min="10755" max="10755" width="8.5703125" style="122" customWidth="1"/>
    <col min="10756" max="10756" width="9.5703125" style="122" customWidth="1"/>
    <col min="10757" max="10758" width="9" style="122" customWidth="1"/>
    <col min="10759" max="10759" width="9.42578125" style="122" customWidth="1"/>
    <col min="10760" max="10760" width="8.7109375" style="122" customWidth="1"/>
    <col min="10761" max="10761" width="10.42578125" style="122" customWidth="1"/>
    <col min="10762" max="10763" width="9.140625" style="122"/>
    <col min="10764" max="10764" width="10.42578125" style="122" customWidth="1"/>
    <col min="10765" max="11008" width="9.140625" style="122"/>
    <col min="11009" max="11009" width="20.140625" style="122" customWidth="1"/>
    <col min="11010" max="11010" width="10" style="122" customWidth="1"/>
    <col min="11011" max="11011" width="8.5703125" style="122" customWidth="1"/>
    <col min="11012" max="11012" width="9.5703125" style="122" customWidth="1"/>
    <col min="11013" max="11014" width="9" style="122" customWidth="1"/>
    <col min="11015" max="11015" width="9.42578125" style="122" customWidth="1"/>
    <col min="11016" max="11016" width="8.7109375" style="122" customWidth="1"/>
    <col min="11017" max="11017" width="10.42578125" style="122" customWidth="1"/>
    <col min="11018" max="11019" width="9.140625" style="122"/>
    <col min="11020" max="11020" width="10.42578125" style="122" customWidth="1"/>
    <col min="11021" max="11264" width="9.140625" style="122"/>
    <col min="11265" max="11265" width="20.140625" style="122" customWidth="1"/>
    <col min="11266" max="11266" width="10" style="122" customWidth="1"/>
    <col min="11267" max="11267" width="8.5703125" style="122" customWidth="1"/>
    <col min="11268" max="11268" width="9.5703125" style="122" customWidth="1"/>
    <col min="11269" max="11270" width="9" style="122" customWidth="1"/>
    <col min="11271" max="11271" width="9.42578125" style="122" customWidth="1"/>
    <col min="11272" max="11272" width="8.7109375" style="122" customWidth="1"/>
    <col min="11273" max="11273" width="10.42578125" style="122" customWidth="1"/>
    <col min="11274" max="11275" width="9.140625" style="122"/>
    <col min="11276" max="11276" width="10.42578125" style="122" customWidth="1"/>
    <col min="11277" max="11520" width="9.140625" style="122"/>
    <col min="11521" max="11521" width="20.140625" style="122" customWidth="1"/>
    <col min="11522" max="11522" width="10" style="122" customWidth="1"/>
    <col min="11523" max="11523" width="8.5703125" style="122" customWidth="1"/>
    <col min="11524" max="11524" width="9.5703125" style="122" customWidth="1"/>
    <col min="11525" max="11526" width="9" style="122" customWidth="1"/>
    <col min="11527" max="11527" width="9.42578125" style="122" customWidth="1"/>
    <col min="11528" max="11528" width="8.7109375" style="122" customWidth="1"/>
    <col min="11529" max="11529" width="10.42578125" style="122" customWidth="1"/>
    <col min="11530" max="11531" width="9.140625" style="122"/>
    <col min="11532" max="11532" width="10.42578125" style="122" customWidth="1"/>
    <col min="11533" max="11776" width="9.140625" style="122"/>
    <col min="11777" max="11777" width="20.140625" style="122" customWidth="1"/>
    <col min="11778" max="11778" width="10" style="122" customWidth="1"/>
    <col min="11779" max="11779" width="8.5703125" style="122" customWidth="1"/>
    <col min="11780" max="11780" width="9.5703125" style="122" customWidth="1"/>
    <col min="11781" max="11782" width="9" style="122" customWidth="1"/>
    <col min="11783" max="11783" width="9.42578125" style="122" customWidth="1"/>
    <col min="11784" max="11784" width="8.7109375" style="122" customWidth="1"/>
    <col min="11785" max="11785" width="10.42578125" style="122" customWidth="1"/>
    <col min="11786" max="11787" width="9.140625" style="122"/>
    <col min="11788" max="11788" width="10.42578125" style="122" customWidth="1"/>
    <col min="11789" max="12032" width="9.140625" style="122"/>
    <col min="12033" max="12033" width="20.140625" style="122" customWidth="1"/>
    <col min="12034" max="12034" width="10" style="122" customWidth="1"/>
    <col min="12035" max="12035" width="8.5703125" style="122" customWidth="1"/>
    <col min="12036" max="12036" width="9.5703125" style="122" customWidth="1"/>
    <col min="12037" max="12038" width="9" style="122" customWidth="1"/>
    <col min="12039" max="12039" width="9.42578125" style="122" customWidth="1"/>
    <col min="12040" max="12040" width="8.7109375" style="122" customWidth="1"/>
    <col min="12041" max="12041" width="10.42578125" style="122" customWidth="1"/>
    <col min="12042" max="12043" width="9.140625" style="122"/>
    <col min="12044" max="12044" width="10.42578125" style="122" customWidth="1"/>
    <col min="12045" max="12288" width="9.140625" style="122"/>
    <col min="12289" max="12289" width="20.140625" style="122" customWidth="1"/>
    <col min="12290" max="12290" width="10" style="122" customWidth="1"/>
    <col min="12291" max="12291" width="8.5703125" style="122" customWidth="1"/>
    <col min="12292" max="12292" width="9.5703125" style="122" customWidth="1"/>
    <col min="12293" max="12294" width="9" style="122" customWidth="1"/>
    <col min="12295" max="12295" width="9.42578125" style="122" customWidth="1"/>
    <col min="12296" max="12296" width="8.7109375" style="122" customWidth="1"/>
    <col min="12297" max="12297" width="10.42578125" style="122" customWidth="1"/>
    <col min="12298" max="12299" width="9.140625" style="122"/>
    <col min="12300" max="12300" width="10.42578125" style="122" customWidth="1"/>
    <col min="12301" max="12544" width="9.140625" style="122"/>
    <col min="12545" max="12545" width="20.140625" style="122" customWidth="1"/>
    <col min="12546" max="12546" width="10" style="122" customWidth="1"/>
    <col min="12547" max="12547" width="8.5703125" style="122" customWidth="1"/>
    <col min="12548" max="12548" width="9.5703125" style="122" customWidth="1"/>
    <col min="12549" max="12550" width="9" style="122" customWidth="1"/>
    <col min="12551" max="12551" width="9.42578125" style="122" customWidth="1"/>
    <col min="12552" max="12552" width="8.7109375" style="122" customWidth="1"/>
    <col min="12553" max="12553" width="10.42578125" style="122" customWidth="1"/>
    <col min="12554" max="12555" width="9.140625" style="122"/>
    <col min="12556" max="12556" width="10.42578125" style="122" customWidth="1"/>
    <col min="12557" max="12800" width="9.140625" style="122"/>
    <col min="12801" max="12801" width="20.140625" style="122" customWidth="1"/>
    <col min="12802" max="12802" width="10" style="122" customWidth="1"/>
    <col min="12803" max="12803" width="8.5703125" style="122" customWidth="1"/>
    <col min="12804" max="12804" width="9.5703125" style="122" customWidth="1"/>
    <col min="12805" max="12806" width="9" style="122" customWidth="1"/>
    <col min="12807" max="12807" width="9.42578125" style="122" customWidth="1"/>
    <col min="12808" max="12808" width="8.7109375" style="122" customWidth="1"/>
    <col min="12809" max="12809" width="10.42578125" style="122" customWidth="1"/>
    <col min="12810" max="12811" width="9.140625" style="122"/>
    <col min="12812" max="12812" width="10.42578125" style="122" customWidth="1"/>
    <col min="12813" max="13056" width="9.140625" style="122"/>
    <col min="13057" max="13057" width="20.140625" style="122" customWidth="1"/>
    <col min="13058" max="13058" width="10" style="122" customWidth="1"/>
    <col min="13059" max="13059" width="8.5703125" style="122" customWidth="1"/>
    <col min="13060" max="13060" width="9.5703125" style="122" customWidth="1"/>
    <col min="13061" max="13062" width="9" style="122" customWidth="1"/>
    <col min="13063" max="13063" width="9.42578125" style="122" customWidth="1"/>
    <col min="13064" max="13064" width="8.7109375" style="122" customWidth="1"/>
    <col min="13065" max="13065" width="10.42578125" style="122" customWidth="1"/>
    <col min="13066" max="13067" width="9.140625" style="122"/>
    <col min="13068" max="13068" width="10.42578125" style="122" customWidth="1"/>
    <col min="13069" max="13312" width="9.140625" style="122"/>
    <col min="13313" max="13313" width="20.140625" style="122" customWidth="1"/>
    <col min="13314" max="13314" width="10" style="122" customWidth="1"/>
    <col min="13315" max="13315" width="8.5703125" style="122" customWidth="1"/>
    <col min="13316" max="13316" width="9.5703125" style="122" customWidth="1"/>
    <col min="13317" max="13318" width="9" style="122" customWidth="1"/>
    <col min="13319" max="13319" width="9.42578125" style="122" customWidth="1"/>
    <col min="13320" max="13320" width="8.7109375" style="122" customWidth="1"/>
    <col min="13321" max="13321" width="10.42578125" style="122" customWidth="1"/>
    <col min="13322" max="13323" width="9.140625" style="122"/>
    <col min="13324" max="13324" width="10.42578125" style="122" customWidth="1"/>
    <col min="13325" max="13568" width="9.140625" style="122"/>
    <col min="13569" max="13569" width="20.140625" style="122" customWidth="1"/>
    <col min="13570" max="13570" width="10" style="122" customWidth="1"/>
    <col min="13571" max="13571" width="8.5703125" style="122" customWidth="1"/>
    <col min="13572" max="13572" width="9.5703125" style="122" customWidth="1"/>
    <col min="13573" max="13574" width="9" style="122" customWidth="1"/>
    <col min="13575" max="13575" width="9.42578125" style="122" customWidth="1"/>
    <col min="13576" max="13576" width="8.7109375" style="122" customWidth="1"/>
    <col min="13577" max="13577" width="10.42578125" style="122" customWidth="1"/>
    <col min="13578" max="13579" width="9.140625" style="122"/>
    <col min="13580" max="13580" width="10.42578125" style="122" customWidth="1"/>
    <col min="13581" max="13824" width="9.140625" style="122"/>
    <col min="13825" max="13825" width="20.140625" style="122" customWidth="1"/>
    <col min="13826" max="13826" width="10" style="122" customWidth="1"/>
    <col min="13827" max="13827" width="8.5703125" style="122" customWidth="1"/>
    <col min="13828" max="13828" width="9.5703125" style="122" customWidth="1"/>
    <col min="13829" max="13830" width="9" style="122" customWidth="1"/>
    <col min="13831" max="13831" width="9.42578125" style="122" customWidth="1"/>
    <col min="13832" max="13832" width="8.7109375" style="122" customWidth="1"/>
    <col min="13833" max="13833" width="10.42578125" style="122" customWidth="1"/>
    <col min="13834" max="13835" width="9.140625" style="122"/>
    <col min="13836" max="13836" width="10.42578125" style="122" customWidth="1"/>
    <col min="13837" max="14080" width="9.140625" style="122"/>
    <col min="14081" max="14081" width="20.140625" style="122" customWidth="1"/>
    <col min="14082" max="14082" width="10" style="122" customWidth="1"/>
    <col min="14083" max="14083" width="8.5703125" style="122" customWidth="1"/>
    <col min="14084" max="14084" width="9.5703125" style="122" customWidth="1"/>
    <col min="14085" max="14086" width="9" style="122" customWidth="1"/>
    <col min="14087" max="14087" width="9.42578125" style="122" customWidth="1"/>
    <col min="14088" max="14088" width="8.7109375" style="122" customWidth="1"/>
    <col min="14089" max="14089" width="10.42578125" style="122" customWidth="1"/>
    <col min="14090" max="14091" width="9.140625" style="122"/>
    <col min="14092" max="14092" width="10.42578125" style="122" customWidth="1"/>
    <col min="14093" max="14336" width="9.140625" style="122"/>
    <col min="14337" max="14337" width="20.140625" style="122" customWidth="1"/>
    <col min="14338" max="14338" width="10" style="122" customWidth="1"/>
    <col min="14339" max="14339" width="8.5703125" style="122" customWidth="1"/>
    <col min="14340" max="14340" width="9.5703125" style="122" customWidth="1"/>
    <col min="14341" max="14342" width="9" style="122" customWidth="1"/>
    <col min="14343" max="14343" width="9.42578125" style="122" customWidth="1"/>
    <col min="14344" max="14344" width="8.7109375" style="122" customWidth="1"/>
    <col min="14345" max="14345" width="10.42578125" style="122" customWidth="1"/>
    <col min="14346" max="14347" width="9.140625" style="122"/>
    <col min="14348" max="14348" width="10.42578125" style="122" customWidth="1"/>
    <col min="14349" max="14592" width="9.140625" style="122"/>
    <col min="14593" max="14593" width="20.140625" style="122" customWidth="1"/>
    <col min="14594" max="14594" width="10" style="122" customWidth="1"/>
    <col min="14595" max="14595" width="8.5703125" style="122" customWidth="1"/>
    <col min="14596" max="14596" width="9.5703125" style="122" customWidth="1"/>
    <col min="14597" max="14598" width="9" style="122" customWidth="1"/>
    <col min="14599" max="14599" width="9.42578125" style="122" customWidth="1"/>
    <col min="14600" max="14600" width="8.7109375" style="122" customWidth="1"/>
    <col min="14601" max="14601" width="10.42578125" style="122" customWidth="1"/>
    <col min="14602" max="14603" width="9.140625" style="122"/>
    <col min="14604" max="14604" width="10.42578125" style="122" customWidth="1"/>
    <col min="14605" max="14848" width="9.140625" style="122"/>
    <col min="14849" max="14849" width="20.140625" style="122" customWidth="1"/>
    <col min="14850" max="14850" width="10" style="122" customWidth="1"/>
    <col min="14851" max="14851" width="8.5703125" style="122" customWidth="1"/>
    <col min="14852" max="14852" width="9.5703125" style="122" customWidth="1"/>
    <col min="14853" max="14854" width="9" style="122" customWidth="1"/>
    <col min="14855" max="14855" width="9.42578125" style="122" customWidth="1"/>
    <col min="14856" max="14856" width="8.7109375" style="122" customWidth="1"/>
    <col min="14857" max="14857" width="10.42578125" style="122" customWidth="1"/>
    <col min="14858" max="14859" width="9.140625" style="122"/>
    <col min="14860" max="14860" width="10.42578125" style="122" customWidth="1"/>
    <col min="14861" max="15104" width="9.140625" style="122"/>
    <col min="15105" max="15105" width="20.140625" style="122" customWidth="1"/>
    <col min="15106" max="15106" width="10" style="122" customWidth="1"/>
    <col min="15107" max="15107" width="8.5703125" style="122" customWidth="1"/>
    <col min="15108" max="15108" width="9.5703125" style="122" customWidth="1"/>
    <col min="15109" max="15110" width="9" style="122" customWidth="1"/>
    <col min="15111" max="15111" width="9.42578125" style="122" customWidth="1"/>
    <col min="15112" max="15112" width="8.7109375" style="122" customWidth="1"/>
    <col min="15113" max="15113" width="10.42578125" style="122" customWidth="1"/>
    <col min="15114" max="15115" width="9.140625" style="122"/>
    <col min="15116" max="15116" width="10.42578125" style="122" customWidth="1"/>
    <col min="15117" max="15360" width="9.140625" style="122"/>
    <col min="15361" max="15361" width="20.140625" style="122" customWidth="1"/>
    <col min="15362" max="15362" width="10" style="122" customWidth="1"/>
    <col min="15363" max="15363" width="8.5703125" style="122" customWidth="1"/>
    <col min="15364" max="15364" width="9.5703125" style="122" customWidth="1"/>
    <col min="15365" max="15366" width="9" style="122" customWidth="1"/>
    <col min="15367" max="15367" width="9.42578125" style="122" customWidth="1"/>
    <col min="15368" max="15368" width="8.7109375" style="122" customWidth="1"/>
    <col min="15369" max="15369" width="10.42578125" style="122" customWidth="1"/>
    <col min="15370" max="15371" width="9.140625" style="122"/>
    <col min="15372" max="15372" width="10.42578125" style="122" customWidth="1"/>
    <col min="15373" max="15616" width="9.140625" style="122"/>
    <col min="15617" max="15617" width="20.140625" style="122" customWidth="1"/>
    <col min="15618" max="15618" width="10" style="122" customWidth="1"/>
    <col min="15619" max="15619" width="8.5703125" style="122" customWidth="1"/>
    <col min="15620" max="15620" width="9.5703125" style="122" customWidth="1"/>
    <col min="15621" max="15622" width="9" style="122" customWidth="1"/>
    <col min="15623" max="15623" width="9.42578125" style="122" customWidth="1"/>
    <col min="15624" max="15624" width="8.7109375" style="122" customWidth="1"/>
    <col min="15625" max="15625" width="10.42578125" style="122" customWidth="1"/>
    <col min="15626" max="15627" width="9.140625" style="122"/>
    <col min="15628" max="15628" width="10.42578125" style="122" customWidth="1"/>
    <col min="15629" max="15872" width="9.140625" style="122"/>
    <col min="15873" max="15873" width="20.140625" style="122" customWidth="1"/>
    <col min="15874" max="15874" width="10" style="122" customWidth="1"/>
    <col min="15875" max="15875" width="8.5703125" style="122" customWidth="1"/>
    <col min="15876" max="15876" width="9.5703125" style="122" customWidth="1"/>
    <col min="15877" max="15878" width="9" style="122" customWidth="1"/>
    <col min="15879" max="15879" width="9.42578125" style="122" customWidth="1"/>
    <col min="15880" max="15880" width="8.7109375" style="122" customWidth="1"/>
    <col min="15881" max="15881" width="10.42578125" style="122" customWidth="1"/>
    <col min="15882" max="15883" width="9.140625" style="122"/>
    <col min="15884" max="15884" width="10.42578125" style="122" customWidth="1"/>
    <col min="15885" max="16128" width="9.140625" style="122"/>
    <col min="16129" max="16129" width="20.140625" style="122" customWidth="1"/>
    <col min="16130" max="16130" width="10" style="122" customWidth="1"/>
    <col min="16131" max="16131" width="8.5703125" style="122" customWidth="1"/>
    <col min="16132" max="16132" width="9.5703125" style="122" customWidth="1"/>
    <col min="16133" max="16134" width="9" style="122" customWidth="1"/>
    <col min="16135" max="16135" width="9.42578125" style="122" customWidth="1"/>
    <col min="16136" max="16136" width="8.7109375" style="122" customWidth="1"/>
    <col min="16137" max="16137" width="10.42578125" style="122" customWidth="1"/>
    <col min="16138" max="16139" width="9.140625" style="122"/>
    <col min="16140" max="16140" width="10.42578125" style="122" customWidth="1"/>
    <col min="16141" max="16384" width="9.140625" style="122"/>
  </cols>
  <sheetData>
    <row r="1" spans="1:12" ht="19.5">
      <c r="A1" s="780" t="s">
        <v>343</v>
      </c>
      <c r="B1" s="780"/>
      <c r="C1" s="781"/>
      <c r="D1" s="781"/>
      <c r="E1" s="893" t="s">
        <v>377</v>
      </c>
      <c r="G1" s="782"/>
      <c r="H1" s="781"/>
      <c r="I1" s="781"/>
      <c r="J1" s="781"/>
      <c r="K1" s="781"/>
    </row>
    <row r="2" spans="1:12" ht="15" customHeight="1" thickBot="1">
      <c r="A2" s="783" t="s">
        <v>344</v>
      </c>
      <c r="B2" s="783"/>
      <c r="C2" s="781"/>
      <c r="D2" s="781"/>
      <c r="E2" s="781"/>
      <c r="F2" s="782"/>
      <c r="G2" s="781"/>
      <c r="H2" s="781"/>
      <c r="I2" s="781"/>
      <c r="J2" s="781"/>
      <c r="K2" s="781"/>
    </row>
    <row r="3" spans="1:12" ht="21" thickBot="1">
      <c r="A3" s="1085" t="s">
        <v>8</v>
      </c>
      <c r="B3" s="1075"/>
      <c r="C3" s="1075"/>
      <c r="D3" s="1075"/>
      <c r="E3" s="1075"/>
      <c r="F3" s="1075"/>
      <c r="G3" s="1075"/>
      <c r="H3" s="1075"/>
      <c r="I3" s="1075"/>
      <c r="J3" s="1075"/>
      <c r="K3" s="1075"/>
      <c r="L3" s="1086"/>
    </row>
    <row r="4" spans="1:12" ht="12.75" customHeight="1">
      <c r="A4" s="27"/>
      <c r="B4" s="28"/>
      <c r="C4" s="3" t="s">
        <v>9</v>
      </c>
      <c r="D4" s="3"/>
      <c r="E4" s="3"/>
      <c r="F4" s="3"/>
      <c r="G4" s="1077"/>
      <c r="H4" s="1187" t="s">
        <v>10</v>
      </c>
      <c r="I4" s="1188"/>
      <c r="J4" s="1110" t="s">
        <v>11</v>
      </c>
      <c r="K4" s="1078" t="s">
        <v>12</v>
      </c>
      <c r="L4" s="1079"/>
    </row>
    <row r="5" spans="1:12" ht="15.75" customHeight="1">
      <c r="A5" s="29" t="s">
        <v>13</v>
      </c>
      <c r="B5" s="30" t="s">
        <v>14</v>
      </c>
      <c r="C5" s="1080" t="s">
        <v>40</v>
      </c>
      <c r="D5" s="1080"/>
      <c r="E5" s="1081" t="s">
        <v>41</v>
      </c>
      <c r="F5" s="1082"/>
      <c r="G5" s="1111"/>
      <c r="H5" s="1185" t="s">
        <v>15</v>
      </c>
      <c r="I5" s="1186"/>
      <c r="J5" s="1112" t="s">
        <v>16</v>
      </c>
      <c r="K5" s="1083" t="s">
        <v>17</v>
      </c>
      <c r="L5" s="1084"/>
    </row>
    <row r="6" spans="1:12" ht="26.25" thickBot="1">
      <c r="A6" s="31" t="s">
        <v>18</v>
      </c>
      <c r="B6" s="32" t="s">
        <v>19</v>
      </c>
      <c r="C6" s="978" t="s">
        <v>382</v>
      </c>
      <c r="D6" s="978" t="s">
        <v>376</v>
      </c>
      <c r="E6" s="1070" t="s">
        <v>382</v>
      </c>
      <c r="F6" s="1071" t="s">
        <v>376</v>
      </c>
      <c r="G6" s="1109" t="s">
        <v>20</v>
      </c>
      <c r="H6" s="81" t="s">
        <v>382</v>
      </c>
      <c r="I6" s="992" t="s">
        <v>20</v>
      </c>
      <c r="J6" s="1113" t="s">
        <v>20</v>
      </c>
      <c r="K6" s="1072" t="s">
        <v>382</v>
      </c>
      <c r="L6" s="1114" t="s">
        <v>21</v>
      </c>
    </row>
    <row r="7" spans="1:12" ht="15" thickBot="1">
      <c r="A7" s="33" t="s">
        <v>22</v>
      </c>
      <c r="B7" s="34" t="s">
        <v>23</v>
      </c>
      <c r="C7" s="82">
        <v>10934.819234842922</v>
      </c>
      <c r="D7" s="82">
        <v>11064.758994010212</v>
      </c>
      <c r="E7" s="83">
        <v>11153.515619539781</v>
      </c>
      <c r="F7" s="704">
        <v>11286.054173890416</v>
      </c>
      <c r="G7" s="1115">
        <v>-1.1743568860164981</v>
      </c>
      <c r="H7" s="84">
        <v>316.30269285042334</v>
      </c>
      <c r="I7" s="84">
        <v>1.7599227834162498E-2</v>
      </c>
      <c r="J7" s="85">
        <v>-13.599187198374397</v>
      </c>
      <c r="K7" s="84">
        <v>100</v>
      </c>
      <c r="L7" s="1116" t="s">
        <v>23</v>
      </c>
    </row>
    <row r="8" spans="1:12" ht="15" thickBot="1">
      <c r="A8" s="35"/>
      <c r="B8" s="36"/>
      <c r="C8" s="86"/>
      <c r="D8" s="86"/>
      <c r="E8" s="86"/>
      <c r="F8" s="86"/>
      <c r="G8" s="1117"/>
      <c r="H8" s="85"/>
      <c r="I8" s="85"/>
      <c r="J8" s="85"/>
      <c r="K8" s="85"/>
      <c r="L8" s="1118"/>
    </row>
    <row r="9" spans="1:12" ht="15">
      <c r="A9" s="37" t="s">
        <v>108</v>
      </c>
      <c r="B9" s="38" t="s">
        <v>23</v>
      </c>
      <c r="C9" s="87">
        <v>11330.017212707869</v>
      </c>
      <c r="D9" s="87">
        <v>11028.839136850616</v>
      </c>
      <c r="E9" s="88">
        <v>11556.617556962026</v>
      </c>
      <c r="F9" s="88">
        <v>11249.415919587629</v>
      </c>
      <c r="G9" s="1119">
        <v>2.7308230006812511</v>
      </c>
      <c r="H9" s="89">
        <v>263.33333333333331</v>
      </c>
      <c r="I9" s="89">
        <v>8.5888263472230619</v>
      </c>
      <c r="J9" s="89">
        <v>-40</v>
      </c>
      <c r="K9" s="89">
        <v>7.0555032925682035E-2</v>
      </c>
      <c r="L9" s="1120">
        <v>-3.1045170274724351E-2</v>
      </c>
    </row>
    <row r="10" spans="1:12" ht="15">
      <c r="A10" s="46" t="s">
        <v>109</v>
      </c>
      <c r="B10" s="90" t="s">
        <v>23</v>
      </c>
      <c r="C10" s="91">
        <v>11128.834334519661</v>
      </c>
      <c r="D10" s="91">
        <v>11206.206752600117</v>
      </c>
      <c r="E10" s="92">
        <v>11351.411021210055</v>
      </c>
      <c r="F10" s="92">
        <v>11430.330887652121</v>
      </c>
      <c r="G10" s="1121">
        <v>-0.69044253589649407</v>
      </c>
      <c r="H10" s="93">
        <v>354.83252151620587</v>
      </c>
      <c r="I10" s="93">
        <v>-0.12244169454237064</v>
      </c>
      <c r="J10" s="93">
        <v>-17.069096431283221</v>
      </c>
      <c r="K10" s="93">
        <v>32.108419567262466</v>
      </c>
      <c r="L10" s="1122">
        <v>-1.3434473364713426</v>
      </c>
    </row>
    <row r="11" spans="1:12" ht="15">
      <c r="A11" s="39" t="s">
        <v>110</v>
      </c>
      <c r="B11" s="40" t="s">
        <v>23</v>
      </c>
      <c r="C11" s="94">
        <v>10659.708666129934</v>
      </c>
      <c r="D11" s="94">
        <v>10822.907911333006</v>
      </c>
      <c r="E11" s="95">
        <v>10872.902839452534</v>
      </c>
      <c r="F11" s="95">
        <v>11039.366069559666</v>
      </c>
      <c r="G11" s="1123">
        <v>-1.507905699097559</v>
      </c>
      <c r="H11" s="96">
        <v>391.29418794133619</v>
      </c>
      <c r="I11" s="96">
        <v>0.82419842953950495</v>
      </c>
      <c r="J11" s="96">
        <v>-5.0051599587203306</v>
      </c>
      <c r="K11" s="96">
        <v>10.824317968015052</v>
      </c>
      <c r="L11" s="1124">
        <v>0.97925827789567244</v>
      </c>
    </row>
    <row r="12" spans="1:12" ht="15">
      <c r="A12" s="39" t="s">
        <v>111</v>
      </c>
      <c r="B12" s="40" t="s">
        <v>23</v>
      </c>
      <c r="C12" s="94" t="s">
        <v>100</v>
      </c>
      <c r="D12" s="94" t="s">
        <v>100</v>
      </c>
      <c r="E12" s="95" t="s">
        <v>100</v>
      </c>
      <c r="F12" s="95" t="s">
        <v>100</v>
      </c>
      <c r="G12" s="1123" t="s">
        <v>100</v>
      </c>
      <c r="H12" s="96" t="s">
        <v>100</v>
      </c>
      <c r="I12" s="96" t="s">
        <v>100</v>
      </c>
      <c r="J12" s="96" t="s">
        <v>100</v>
      </c>
      <c r="K12" s="96" t="s">
        <v>100</v>
      </c>
      <c r="L12" s="1124" t="s">
        <v>100</v>
      </c>
    </row>
    <row r="13" spans="1:12" ht="15">
      <c r="A13" s="39" t="s">
        <v>98</v>
      </c>
      <c r="B13" s="40" t="s">
        <v>23</v>
      </c>
      <c r="C13" s="94">
        <v>9719.9097317681299</v>
      </c>
      <c r="D13" s="94">
        <v>9948.039756017015</v>
      </c>
      <c r="E13" s="95">
        <v>9914.3079264034932</v>
      </c>
      <c r="F13" s="95">
        <v>10147.000551137355</v>
      </c>
      <c r="G13" s="1123">
        <v>-2.293215847985536</v>
      </c>
      <c r="H13" s="96">
        <v>275.93741034352587</v>
      </c>
      <c r="I13" s="96">
        <v>1.8291001463884436E-2</v>
      </c>
      <c r="J13" s="96">
        <v>-12.022583859182996</v>
      </c>
      <c r="K13" s="96">
        <v>31.150047036688616</v>
      </c>
      <c r="L13" s="1124">
        <v>0.55822585304624894</v>
      </c>
    </row>
    <row r="14" spans="1:12" ht="15.75" thickBot="1">
      <c r="A14" s="41" t="s">
        <v>112</v>
      </c>
      <c r="B14" s="42" t="s">
        <v>23</v>
      </c>
      <c r="C14" s="97">
        <v>12205.983727068038</v>
      </c>
      <c r="D14" s="97">
        <v>12227.509584481537</v>
      </c>
      <c r="E14" s="98">
        <v>12450.1034016094</v>
      </c>
      <c r="F14" s="98">
        <v>12472.059776171167</v>
      </c>
      <c r="G14" s="1125">
        <v>-0.17604449430010233</v>
      </c>
      <c r="H14" s="99">
        <v>285.82502274795263</v>
      </c>
      <c r="I14" s="99">
        <v>-0.27882379540029439</v>
      </c>
      <c r="J14" s="99">
        <v>-14.140625000000002</v>
      </c>
      <c r="K14" s="99">
        <v>25.846660395108184</v>
      </c>
      <c r="L14" s="1126">
        <v>-0.16299162419585045</v>
      </c>
    </row>
    <row r="15" spans="1:12" ht="15" thickBot="1">
      <c r="A15" s="35"/>
      <c r="B15" s="43"/>
      <c r="C15" s="86"/>
      <c r="D15" s="86"/>
      <c r="E15" s="86"/>
      <c r="F15" s="86"/>
      <c r="G15" s="1117"/>
      <c r="H15" s="85"/>
      <c r="I15" s="85"/>
      <c r="J15" s="85"/>
      <c r="K15" s="85"/>
      <c r="L15" s="1118"/>
    </row>
    <row r="16" spans="1:12" ht="14.25">
      <c r="A16" s="44" t="s">
        <v>113</v>
      </c>
      <c r="B16" s="45" t="s">
        <v>25</v>
      </c>
      <c r="C16" s="100" t="s">
        <v>100</v>
      </c>
      <c r="D16" s="100" t="s">
        <v>100</v>
      </c>
      <c r="E16" s="101" t="s">
        <v>100</v>
      </c>
      <c r="F16" s="101" t="s">
        <v>100</v>
      </c>
      <c r="G16" s="1127" t="s">
        <v>100</v>
      </c>
      <c r="H16" s="102" t="s">
        <v>100</v>
      </c>
      <c r="I16" s="102" t="s">
        <v>100</v>
      </c>
      <c r="J16" s="103" t="s">
        <v>100</v>
      </c>
      <c r="K16" s="103" t="s">
        <v>100</v>
      </c>
      <c r="L16" s="1128" t="s">
        <v>100</v>
      </c>
    </row>
    <row r="17" spans="1:12" ht="15">
      <c r="A17" s="46" t="s">
        <v>113</v>
      </c>
      <c r="B17" s="47" t="s">
        <v>26</v>
      </c>
      <c r="C17" s="94" t="s">
        <v>100</v>
      </c>
      <c r="D17" s="94" t="s">
        <v>100</v>
      </c>
      <c r="E17" s="95" t="s">
        <v>100</v>
      </c>
      <c r="F17" s="95" t="s">
        <v>100</v>
      </c>
      <c r="G17" s="1123" t="s">
        <v>100</v>
      </c>
      <c r="H17" s="96" t="s">
        <v>100</v>
      </c>
      <c r="I17" s="96" t="s">
        <v>100</v>
      </c>
      <c r="J17" s="104" t="s">
        <v>100</v>
      </c>
      <c r="K17" s="104" t="s">
        <v>100</v>
      </c>
      <c r="L17" s="1129" t="s">
        <v>100</v>
      </c>
    </row>
    <row r="18" spans="1:12" ht="15">
      <c r="A18" s="46" t="s">
        <v>113</v>
      </c>
      <c r="B18" s="47" t="s">
        <v>27</v>
      </c>
      <c r="C18" s="94" t="s">
        <v>100</v>
      </c>
      <c r="D18" s="94" t="s">
        <v>100</v>
      </c>
      <c r="E18" s="95" t="s">
        <v>100</v>
      </c>
      <c r="F18" s="95" t="s">
        <v>100</v>
      </c>
      <c r="G18" s="1123" t="s">
        <v>100</v>
      </c>
      <c r="H18" s="96" t="s">
        <v>100</v>
      </c>
      <c r="I18" s="96" t="s">
        <v>100</v>
      </c>
      <c r="J18" s="104" t="s">
        <v>100</v>
      </c>
      <c r="K18" s="104" t="s">
        <v>100</v>
      </c>
      <c r="L18" s="1129" t="s">
        <v>100</v>
      </c>
    </row>
    <row r="19" spans="1:12" ht="14.25">
      <c r="A19" s="44" t="s">
        <v>113</v>
      </c>
      <c r="B19" s="48" t="s">
        <v>28</v>
      </c>
      <c r="C19" s="105">
        <v>12119.442230225422</v>
      </c>
      <c r="D19" s="105">
        <v>11510.498689370486</v>
      </c>
      <c r="E19" s="106">
        <v>12361.831074829932</v>
      </c>
      <c r="F19" s="106">
        <v>11740.708663157897</v>
      </c>
      <c r="G19" s="1130">
        <v>5.2903315250561018</v>
      </c>
      <c r="H19" s="107">
        <v>294</v>
      </c>
      <c r="I19" s="107">
        <v>8.3157894736842035</v>
      </c>
      <c r="J19" s="108">
        <v>-28.571428571428569</v>
      </c>
      <c r="K19" s="108">
        <v>2.9397930385700845E-2</v>
      </c>
      <c r="L19" s="1131">
        <v>-6.1621407344413896E-3</v>
      </c>
    </row>
    <row r="20" spans="1:12" ht="15">
      <c r="A20" s="46" t="s">
        <v>113</v>
      </c>
      <c r="B20" s="47" t="s">
        <v>29</v>
      </c>
      <c r="C20" s="94" t="s">
        <v>257</v>
      </c>
      <c r="D20" s="94">
        <v>11534.002941176472</v>
      </c>
      <c r="E20" s="95" t="s">
        <v>257</v>
      </c>
      <c r="F20" s="95">
        <v>11764.683000000001</v>
      </c>
      <c r="G20" s="1123" t="s">
        <v>100</v>
      </c>
      <c r="H20" s="96" t="s">
        <v>257</v>
      </c>
      <c r="I20" s="96" t="s">
        <v>100</v>
      </c>
      <c r="J20" s="104" t="s">
        <v>100</v>
      </c>
      <c r="K20" s="104" t="s">
        <v>257</v>
      </c>
      <c r="L20" s="1129" t="s">
        <v>100</v>
      </c>
    </row>
    <row r="21" spans="1:12" ht="15">
      <c r="A21" s="46" t="s">
        <v>113</v>
      </c>
      <c r="B21" s="47" t="s">
        <v>30</v>
      </c>
      <c r="C21" s="94" t="s">
        <v>257</v>
      </c>
      <c r="D21" s="94" t="s">
        <v>257</v>
      </c>
      <c r="E21" s="95" t="s">
        <v>257</v>
      </c>
      <c r="F21" s="95" t="s">
        <v>257</v>
      </c>
      <c r="G21" s="1123" t="s">
        <v>100</v>
      </c>
      <c r="H21" s="96" t="s">
        <v>257</v>
      </c>
      <c r="I21" s="96" t="s">
        <v>100</v>
      </c>
      <c r="J21" s="104" t="s">
        <v>100</v>
      </c>
      <c r="K21" s="104" t="s">
        <v>257</v>
      </c>
      <c r="L21" s="1129" t="s">
        <v>100</v>
      </c>
    </row>
    <row r="22" spans="1:12" ht="14.25">
      <c r="A22" s="44" t="s">
        <v>113</v>
      </c>
      <c r="B22" s="48" t="s">
        <v>31</v>
      </c>
      <c r="C22" s="105">
        <v>10643.35758208609</v>
      </c>
      <c r="D22" s="105">
        <v>10718.617730142905</v>
      </c>
      <c r="E22" s="106">
        <v>10856.224733727811</v>
      </c>
      <c r="F22" s="106">
        <v>10932.990084745763</v>
      </c>
      <c r="G22" s="1130">
        <v>-0.70214415656571716</v>
      </c>
      <c r="H22" s="107">
        <v>241.42857142857142</v>
      </c>
      <c r="I22" s="107">
        <v>6.3886454212205903</v>
      </c>
      <c r="J22" s="108">
        <v>-46.153846153846153</v>
      </c>
      <c r="K22" s="108">
        <v>4.1157102539981186E-2</v>
      </c>
      <c r="L22" s="1131">
        <v>-2.4883029540282972E-2</v>
      </c>
    </row>
    <row r="23" spans="1:12" ht="15">
      <c r="A23" s="46" t="s">
        <v>113</v>
      </c>
      <c r="B23" s="47" t="s">
        <v>32</v>
      </c>
      <c r="C23" s="94">
        <v>11046.925490196078</v>
      </c>
      <c r="D23" s="94">
        <v>10825.571568627451</v>
      </c>
      <c r="E23" s="95">
        <v>11267.864</v>
      </c>
      <c r="F23" s="95">
        <v>11042.083000000001</v>
      </c>
      <c r="G23" s="1123">
        <v>2.0447319586349697</v>
      </c>
      <c r="H23" s="96">
        <v>257.5</v>
      </c>
      <c r="I23" s="96">
        <v>11.956521739130435</v>
      </c>
      <c r="J23" s="104">
        <v>-60</v>
      </c>
      <c r="K23" s="104">
        <v>2.3518344308560677E-2</v>
      </c>
      <c r="L23" s="1129">
        <v>-2.7281757291642516E-2</v>
      </c>
    </row>
    <row r="24" spans="1:12" ht="15.75" thickBot="1">
      <c r="A24" s="49" t="s">
        <v>113</v>
      </c>
      <c r="B24" s="50" t="s">
        <v>33</v>
      </c>
      <c r="C24" s="109" t="s">
        <v>257</v>
      </c>
      <c r="D24" s="109">
        <v>10340.165686274509</v>
      </c>
      <c r="E24" s="110" t="s">
        <v>257</v>
      </c>
      <c r="F24" s="110">
        <v>10546.968999999999</v>
      </c>
      <c r="G24" s="1132" t="s">
        <v>100</v>
      </c>
      <c r="H24" s="104" t="s">
        <v>257</v>
      </c>
      <c r="I24" s="104" t="s">
        <v>100</v>
      </c>
      <c r="J24" s="104" t="s">
        <v>100</v>
      </c>
      <c r="K24" s="104" t="s">
        <v>257</v>
      </c>
      <c r="L24" s="1129" t="s">
        <v>100</v>
      </c>
    </row>
    <row r="25" spans="1:12" ht="15" thickBot="1">
      <c r="A25" s="35"/>
      <c r="B25" s="43"/>
      <c r="C25" s="86"/>
      <c r="D25" s="86"/>
      <c r="E25" s="86"/>
      <c r="F25" s="86"/>
      <c r="G25" s="1117"/>
      <c r="H25" s="85"/>
      <c r="I25" s="85"/>
      <c r="J25" s="85"/>
      <c r="K25" s="85"/>
      <c r="L25" s="1118"/>
    </row>
    <row r="26" spans="1:12" ht="14.25">
      <c r="A26" s="44" t="s">
        <v>114</v>
      </c>
      <c r="B26" s="45" t="s">
        <v>25</v>
      </c>
      <c r="C26" s="100">
        <v>11882.578708801017</v>
      </c>
      <c r="D26" s="100">
        <v>11862.348376402584</v>
      </c>
      <c r="E26" s="101">
        <v>12120.230282977038</v>
      </c>
      <c r="F26" s="101">
        <v>12099.595343930636</v>
      </c>
      <c r="G26" s="1127">
        <v>0.17054238972341199</v>
      </c>
      <c r="H26" s="102">
        <v>415.48026315789474</v>
      </c>
      <c r="I26" s="102">
        <v>-1.8136188802037341</v>
      </c>
      <c r="J26" s="103">
        <v>9.3525179856115113</v>
      </c>
      <c r="K26" s="103">
        <v>1.7873941674506115</v>
      </c>
      <c r="L26" s="1128">
        <v>0.37515134296496244</v>
      </c>
    </row>
    <row r="27" spans="1:12" ht="15">
      <c r="A27" s="46" t="s">
        <v>114</v>
      </c>
      <c r="B27" s="47" t="s">
        <v>26</v>
      </c>
      <c r="C27" s="94">
        <v>12011.768627450982</v>
      </c>
      <c r="D27" s="94">
        <v>12013.9</v>
      </c>
      <c r="E27" s="95">
        <v>12252.004000000001</v>
      </c>
      <c r="F27" s="95">
        <v>12254.178</v>
      </c>
      <c r="G27" s="1123">
        <v>-1.7740888046501924E-2</v>
      </c>
      <c r="H27" s="96">
        <v>404.1</v>
      </c>
      <c r="I27" s="96">
        <v>-1.7982989064398487</v>
      </c>
      <c r="J27" s="104">
        <v>13.924050632911392</v>
      </c>
      <c r="K27" s="104">
        <v>1.0583254938852305</v>
      </c>
      <c r="L27" s="1129">
        <v>0.25568388860201985</v>
      </c>
    </row>
    <row r="28" spans="1:12" ht="15">
      <c r="A28" s="46" t="s">
        <v>114</v>
      </c>
      <c r="B28" s="47" t="s">
        <v>27</v>
      </c>
      <c r="C28" s="94">
        <v>11707.182352941176</v>
      </c>
      <c r="D28" s="94">
        <v>11675.083333333332</v>
      </c>
      <c r="E28" s="95">
        <v>11941.325999999999</v>
      </c>
      <c r="F28" s="95">
        <v>11908.584999999999</v>
      </c>
      <c r="G28" s="1123">
        <v>0.27493610701859195</v>
      </c>
      <c r="H28" s="96">
        <v>432</v>
      </c>
      <c r="I28" s="96">
        <v>-1.4823261117445838</v>
      </c>
      <c r="J28" s="104">
        <v>3.3333333333333335</v>
      </c>
      <c r="K28" s="104">
        <v>0.72906867356538096</v>
      </c>
      <c r="L28" s="1129">
        <v>0.11946745436294259</v>
      </c>
    </row>
    <row r="29" spans="1:12" ht="14.25">
      <c r="A29" s="44" t="s">
        <v>114</v>
      </c>
      <c r="B29" s="48" t="s">
        <v>28</v>
      </c>
      <c r="C29" s="105">
        <v>11414.98574441918</v>
      </c>
      <c r="D29" s="105">
        <v>11496.233186650141</v>
      </c>
      <c r="E29" s="106">
        <v>11643.285459307564</v>
      </c>
      <c r="F29" s="106">
        <v>11726.157850383144</v>
      </c>
      <c r="G29" s="1130">
        <v>-0.70673098667925571</v>
      </c>
      <c r="H29" s="107">
        <v>377.96733466933875</v>
      </c>
      <c r="I29" s="107">
        <v>-1.235223537717514</v>
      </c>
      <c r="J29" s="108">
        <v>-24.698189134808853</v>
      </c>
      <c r="K29" s="108">
        <v>8.8017403574788329</v>
      </c>
      <c r="L29" s="1131">
        <v>-1.2973198406415634</v>
      </c>
    </row>
    <row r="30" spans="1:12" ht="15">
      <c r="A30" s="46" t="s">
        <v>114</v>
      </c>
      <c r="B30" s="47" t="s">
        <v>29</v>
      </c>
      <c r="C30" s="94">
        <v>11547.498039215687</v>
      </c>
      <c r="D30" s="94">
        <v>11617.576470588236</v>
      </c>
      <c r="E30" s="95">
        <v>11778.448</v>
      </c>
      <c r="F30" s="95">
        <v>11849.928</v>
      </c>
      <c r="G30" s="1123">
        <v>-0.60321041613079474</v>
      </c>
      <c r="H30" s="96">
        <v>364.8</v>
      </c>
      <c r="I30" s="96">
        <v>-1.5915834906932769</v>
      </c>
      <c r="J30" s="104">
        <v>-30.2504816955684</v>
      </c>
      <c r="K30" s="104">
        <v>4.2568203198494823</v>
      </c>
      <c r="L30" s="1129">
        <v>-1.0162302262516096</v>
      </c>
    </row>
    <row r="31" spans="1:12" ht="15">
      <c r="A31" s="46" t="s">
        <v>114</v>
      </c>
      <c r="B31" s="47" t="s">
        <v>30</v>
      </c>
      <c r="C31" s="94">
        <v>11299.007843137255</v>
      </c>
      <c r="D31" s="94">
        <v>11372.040196078431</v>
      </c>
      <c r="E31" s="95">
        <v>11524.987999999999</v>
      </c>
      <c r="F31" s="95">
        <v>11599.481</v>
      </c>
      <c r="G31" s="1123">
        <v>-0.64220976783358141</v>
      </c>
      <c r="H31" s="96">
        <v>390.3</v>
      </c>
      <c r="I31" s="96">
        <v>-1.3895907023749368</v>
      </c>
      <c r="J31" s="104">
        <v>-18.631578947368421</v>
      </c>
      <c r="K31" s="104">
        <v>4.5449200376293515</v>
      </c>
      <c r="L31" s="1129">
        <v>-0.28108961438995284</v>
      </c>
    </row>
    <row r="32" spans="1:12" ht="14.25">
      <c r="A32" s="44" t="s">
        <v>114</v>
      </c>
      <c r="B32" s="48" t="s">
        <v>31</v>
      </c>
      <c r="C32" s="105">
        <v>10922.423950428736</v>
      </c>
      <c r="D32" s="105">
        <v>11002.341188448851</v>
      </c>
      <c r="E32" s="106">
        <v>11140.872429437311</v>
      </c>
      <c r="F32" s="106">
        <v>11222.388012217827</v>
      </c>
      <c r="G32" s="1130">
        <v>-0.72636574935539122</v>
      </c>
      <c r="H32" s="107">
        <v>340.33259562841533</v>
      </c>
      <c r="I32" s="107">
        <v>0.6087243160435597</v>
      </c>
      <c r="J32" s="108">
        <v>-15.258161611484139</v>
      </c>
      <c r="K32" s="108">
        <v>21.519285042333021</v>
      </c>
      <c r="L32" s="1131">
        <v>-0.42127883879474126</v>
      </c>
    </row>
    <row r="33" spans="1:12" ht="15">
      <c r="A33" s="46" t="s">
        <v>114</v>
      </c>
      <c r="B33" s="47" t="s">
        <v>32</v>
      </c>
      <c r="C33" s="94">
        <v>10885.947058823529</v>
      </c>
      <c r="D33" s="94">
        <v>10978.995098039217</v>
      </c>
      <c r="E33" s="95">
        <v>11103.665999999999</v>
      </c>
      <c r="F33" s="95">
        <v>11198.575000000001</v>
      </c>
      <c r="G33" s="1123">
        <v>-0.84750961617885723</v>
      </c>
      <c r="H33" s="96">
        <v>330.1</v>
      </c>
      <c r="I33" s="96">
        <v>1.382063882063882</v>
      </c>
      <c r="J33" s="104">
        <v>-13.690721649484535</v>
      </c>
      <c r="K33" s="104">
        <v>12.305973659454375</v>
      </c>
      <c r="L33" s="1129">
        <v>-1.3050978594900897E-2</v>
      </c>
    </row>
    <row r="34" spans="1:12" ht="15.75" thickBot="1">
      <c r="A34" s="49" t="s">
        <v>114</v>
      </c>
      <c r="B34" s="50" t="s">
        <v>33</v>
      </c>
      <c r="C34" s="109">
        <v>10967.866666666667</v>
      </c>
      <c r="D34" s="109">
        <v>11029.801960784313</v>
      </c>
      <c r="E34" s="110">
        <v>11187.224</v>
      </c>
      <c r="F34" s="110">
        <v>11250.397999999999</v>
      </c>
      <c r="G34" s="1132">
        <v>-0.56152680109627295</v>
      </c>
      <c r="H34" s="104">
        <v>354</v>
      </c>
      <c r="I34" s="104">
        <v>-0.14104372355430184</v>
      </c>
      <c r="J34" s="104">
        <v>-17.26504751847941</v>
      </c>
      <c r="K34" s="104">
        <v>9.2133113828786453</v>
      </c>
      <c r="L34" s="1129">
        <v>-0.40822786019984036</v>
      </c>
    </row>
    <row r="35" spans="1:12" ht="15.75" thickBot="1">
      <c r="A35" s="51"/>
      <c r="B35" s="52"/>
      <c r="C35" s="111"/>
      <c r="D35" s="111"/>
      <c r="E35" s="111"/>
      <c r="F35" s="111"/>
      <c r="G35" s="1133"/>
      <c r="H35" s="112"/>
      <c r="I35" s="112"/>
      <c r="J35" s="112"/>
      <c r="K35" s="112"/>
      <c r="L35" s="1134"/>
    </row>
    <row r="36" spans="1:12" ht="15">
      <c r="A36" s="46" t="s">
        <v>115</v>
      </c>
      <c r="B36" s="53" t="s">
        <v>30</v>
      </c>
      <c r="C36" s="113">
        <v>10837.166666666666</v>
      </c>
      <c r="D36" s="113">
        <v>11032.51862745098</v>
      </c>
      <c r="E36" s="114">
        <v>11053.91</v>
      </c>
      <c r="F36" s="114">
        <v>11253.169</v>
      </c>
      <c r="G36" s="1135">
        <v>-1.7706923267570229</v>
      </c>
      <c r="H36" s="115">
        <v>414.2</v>
      </c>
      <c r="I36" s="115">
        <v>0.36346014053792103</v>
      </c>
      <c r="J36" s="115">
        <v>-7.2150072150072146</v>
      </c>
      <c r="K36" s="115">
        <v>3.7805738476011292</v>
      </c>
      <c r="L36" s="1136">
        <v>0.26012680670704702</v>
      </c>
    </row>
    <row r="37" spans="1:12" ht="15.75" thickBot="1">
      <c r="A37" s="49" t="s">
        <v>115</v>
      </c>
      <c r="B37" s="50" t="s">
        <v>33</v>
      </c>
      <c r="C37" s="109">
        <v>10555.61862745098</v>
      </c>
      <c r="D37" s="109">
        <v>10694.306862745098</v>
      </c>
      <c r="E37" s="110">
        <v>10766.731</v>
      </c>
      <c r="F37" s="110">
        <v>10908.192999999999</v>
      </c>
      <c r="G37" s="1132">
        <v>-1.296841740882285</v>
      </c>
      <c r="H37" s="104">
        <v>379</v>
      </c>
      <c r="I37" s="104">
        <v>1.2286324786324849</v>
      </c>
      <c r="J37" s="104">
        <v>-3.775100401606426</v>
      </c>
      <c r="K37" s="104">
        <v>7.0437441204139226</v>
      </c>
      <c r="L37" s="1129">
        <v>0.71913147118862408</v>
      </c>
    </row>
    <row r="38" spans="1:12" ht="15.75" thickBot="1">
      <c r="A38" s="51"/>
      <c r="B38" s="52"/>
      <c r="C38" s="111"/>
      <c r="D38" s="111"/>
      <c r="E38" s="111"/>
      <c r="F38" s="111"/>
      <c r="G38" s="1133"/>
      <c r="H38" s="112"/>
      <c r="I38" s="112"/>
      <c r="J38" s="112"/>
      <c r="K38" s="112"/>
      <c r="L38" s="1134"/>
    </row>
    <row r="39" spans="1:12" ht="14.25">
      <c r="A39" s="44" t="s">
        <v>116</v>
      </c>
      <c r="B39" s="45" t="s">
        <v>25</v>
      </c>
      <c r="C39" s="100" t="s">
        <v>100</v>
      </c>
      <c r="D39" s="100" t="s">
        <v>100</v>
      </c>
      <c r="E39" s="101" t="s">
        <v>100</v>
      </c>
      <c r="F39" s="101" t="s">
        <v>100</v>
      </c>
      <c r="G39" s="1127" t="s">
        <v>100</v>
      </c>
      <c r="H39" s="102" t="s">
        <v>100</v>
      </c>
      <c r="I39" s="102" t="s">
        <v>100</v>
      </c>
      <c r="J39" s="103" t="s">
        <v>100</v>
      </c>
      <c r="K39" s="103" t="s">
        <v>100</v>
      </c>
      <c r="L39" s="1128" t="s">
        <v>100</v>
      </c>
    </row>
    <row r="40" spans="1:12" ht="15">
      <c r="A40" s="39" t="s">
        <v>116</v>
      </c>
      <c r="B40" s="47" t="s">
        <v>26</v>
      </c>
      <c r="C40" s="94" t="s">
        <v>100</v>
      </c>
      <c r="D40" s="94" t="s">
        <v>100</v>
      </c>
      <c r="E40" s="95" t="s">
        <v>100</v>
      </c>
      <c r="F40" s="95" t="s">
        <v>100</v>
      </c>
      <c r="G40" s="1123" t="s">
        <v>100</v>
      </c>
      <c r="H40" s="96" t="s">
        <v>100</v>
      </c>
      <c r="I40" s="96" t="s">
        <v>100</v>
      </c>
      <c r="J40" s="104" t="s">
        <v>100</v>
      </c>
      <c r="K40" s="104" t="s">
        <v>100</v>
      </c>
      <c r="L40" s="1129" t="s">
        <v>100</v>
      </c>
    </row>
    <row r="41" spans="1:12" ht="15">
      <c r="A41" s="39" t="s">
        <v>116</v>
      </c>
      <c r="B41" s="47" t="s">
        <v>27</v>
      </c>
      <c r="C41" s="94" t="s">
        <v>100</v>
      </c>
      <c r="D41" s="94" t="s">
        <v>100</v>
      </c>
      <c r="E41" s="95" t="s">
        <v>100</v>
      </c>
      <c r="F41" s="95" t="s">
        <v>100</v>
      </c>
      <c r="G41" s="1123" t="s">
        <v>100</v>
      </c>
      <c r="H41" s="96" t="s">
        <v>100</v>
      </c>
      <c r="I41" s="96" t="s">
        <v>100</v>
      </c>
      <c r="J41" s="104" t="s">
        <v>100</v>
      </c>
      <c r="K41" s="104" t="s">
        <v>100</v>
      </c>
      <c r="L41" s="1129" t="s">
        <v>100</v>
      </c>
    </row>
    <row r="42" spans="1:12" ht="15">
      <c r="A42" s="39" t="s">
        <v>116</v>
      </c>
      <c r="B42" s="47" t="s">
        <v>34</v>
      </c>
      <c r="C42" s="94" t="s">
        <v>100</v>
      </c>
      <c r="D42" s="94" t="s">
        <v>100</v>
      </c>
      <c r="E42" s="95" t="s">
        <v>100</v>
      </c>
      <c r="F42" s="95" t="s">
        <v>100</v>
      </c>
      <c r="G42" s="1123" t="s">
        <v>100</v>
      </c>
      <c r="H42" s="96" t="s">
        <v>100</v>
      </c>
      <c r="I42" s="96" t="s">
        <v>100</v>
      </c>
      <c r="J42" s="104" t="s">
        <v>100</v>
      </c>
      <c r="K42" s="104" t="s">
        <v>100</v>
      </c>
      <c r="L42" s="1129" t="s">
        <v>100</v>
      </c>
    </row>
    <row r="43" spans="1:12" ht="14.25">
      <c r="A43" s="54" t="s">
        <v>116</v>
      </c>
      <c r="B43" s="48" t="s">
        <v>28</v>
      </c>
      <c r="C43" s="105" t="s">
        <v>100</v>
      </c>
      <c r="D43" s="105" t="s">
        <v>100</v>
      </c>
      <c r="E43" s="106" t="s">
        <v>100</v>
      </c>
      <c r="F43" s="106" t="s">
        <v>100</v>
      </c>
      <c r="G43" s="1130" t="s">
        <v>100</v>
      </c>
      <c r="H43" s="107" t="s">
        <v>100</v>
      </c>
      <c r="I43" s="107" t="s">
        <v>100</v>
      </c>
      <c r="J43" s="108" t="s">
        <v>100</v>
      </c>
      <c r="K43" s="108" t="s">
        <v>100</v>
      </c>
      <c r="L43" s="1131" t="s">
        <v>100</v>
      </c>
    </row>
    <row r="44" spans="1:12" ht="15">
      <c r="A44" s="39" t="s">
        <v>116</v>
      </c>
      <c r="B44" s="47" t="s">
        <v>30</v>
      </c>
      <c r="C44" s="94" t="s">
        <v>100</v>
      </c>
      <c r="D44" s="94" t="s">
        <v>100</v>
      </c>
      <c r="E44" s="95" t="s">
        <v>100</v>
      </c>
      <c r="F44" s="95" t="s">
        <v>100</v>
      </c>
      <c r="G44" s="1123" t="s">
        <v>100</v>
      </c>
      <c r="H44" s="96" t="s">
        <v>100</v>
      </c>
      <c r="I44" s="96" t="s">
        <v>100</v>
      </c>
      <c r="J44" s="104" t="s">
        <v>100</v>
      </c>
      <c r="K44" s="104" t="s">
        <v>100</v>
      </c>
      <c r="L44" s="1129" t="s">
        <v>100</v>
      </c>
    </row>
    <row r="45" spans="1:12" ht="15">
      <c r="A45" s="39" t="s">
        <v>116</v>
      </c>
      <c r="B45" s="47" t="s">
        <v>35</v>
      </c>
      <c r="C45" s="94" t="s">
        <v>100</v>
      </c>
      <c r="D45" s="94" t="s">
        <v>100</v>
      </c>
      <c r="E45" s="95" t="s">
        <v>100</v>
      </c>
      <c r="F45" s="95" t="s">
        <v>100</v>
      </c>
      <c r="G45" s="1123" t="s">
        <v>100</v>
      </c>
      <c r="H45" s="96" t="s">
        <v>100</v>
      </c>
      <c r="I45" s="96" t="s">
        <v>100</v>
      </c>
      <c r="J45" s="104" t="s">
        <v>100</v>
      </c>
      <c r="K45" s="104" t="s">
        <v>100</v>
      </c>
      <c r="L45" s="1129" t="s">
        <v>100</v>
      </c>
    </row>
    <row r="46" spans="1:12" ht="14.25">
      <c r="A46" s="54" t="s">
        <v>116</v>
      </c>
      <c r="B46" s="48" t="s">
        <v>31</v>
      </c>
      <c r="C46" s="105" t="s">
        <v>100</v>
      </c>
      <c r="D46" s="105" t="s">
        <v>100</v>
      </c>
      <c r="E46" s="106" t="s">
        <v>100</v>
      </c>
      <c r="F46" s="106" t="s">
        <v>100</v>
      </c>
      <c r="G46" s="1130" t="s">
        <v>100</v>
      </c>
      <c r="H46" s="107" t="s">
        <v>100</v>
      </c>
      <c r="I46" s="107" t="s">
        <v>100</v>
      </c>
      <c r="J46" s="108" t="s">
        <v>100</v>
      </c>
      <c r="K46" s="108" t="s">
        <v>100</v>
      </c>
      <c r="L46" s="1131" t="s">
        <v>100</v>
      </c>
    </row>
    <row r="47" spans="1:12" ht="15">
      <c r="A47" s="39" t="s">
        <v>116</v>
      </c>
      <c r="B47" s="47" t="s">
        <v>33</v>
      </c>
      <c r="C47" s="94" t="s">
        <v>100</v>
      </c>
      <c r="D47" s="94" t="s">
        <v>100</v>
      </c>
      <c r="E47" s="95" t="s">
        <v>100</v>
      </c>
      <c r="F47" s="95" t="s">
        <v>100</v>
      </c>
      <c r="G47" s="1123" t="s">
        <v>100</v>
      </c>
      <c r="H47" s="96" t="s">
        <v>100</v>
      </c>
      <c r="I47" s="96" t="s">
        <v>100</v>
      </c>
      <c r="J47" s="104" t="s">
        <v>100</v>
      </c>
      <c r="K47" s="104" t="s">
        <v>100</v>
      </c>
      <c r="L47" s="1129" t="s">
        <v>100</v>
      </c>
    </row>
    <row r="48" spans="1:12" ht="15.75" thickBot="1">
      <c r="A48" s="55" t="s">
        <v>116</v>
      </c>
      <c r="B48" s="47" t="s">
        <v>36</v>
      </c>
      <c r="C48" s="109" t="s">
        <v>100</v>
      </c>
      <c r="D48" s="109" t="s">
        <v>100</v>
      </c>
      <c r="E48" s="110" t="s">
        <v>100</v>
      </c>
      <c r="F48" s="110" t="s">
        <v>100</v>
      </c>
      <c r="G48" s="1132" t="s">
        <v>100</v>
      </c>
      <c r="H48" s="104" t="s">
        <v>100</v>
      </c>
      <c r="I48" s="104" t="s">
        <v>100</v>
      </c>
      <c r="J48" s="104" t="s">
        <v>100</v>
      </c>
      <c r="K48" s="104" t="s">
        <v>100</v>
      </c>
      <c r="L48" s="1129" t="s">
        <v>100</v>
      </c>
    </row>
    <row r="49" spans="1:12" ht="15.75" thickBot="1">
      <c r="A49" s="51"/>
      <c r="B49" s="52"/>
      <c r="C49" s="111"/>
      <c r="D49" s="111"/>
      <c r="E49" s="111"/>
      <c r="F49" s="111"/>
      <c r="G49" s="1133"/>
      <c r="H49" s="112"/>
      <c r="I49" s="112"/>
      <c r="J49" s="112"/>
      <c r="K49" s="112"/>
      <c r="L49" s="1134"/>
    </row>
    <row r="50" spans="1:12" ht="14.25">
      <c r="A50" s="44" t="s">
        <v>24</v>
      </c>
      <c r="B50" s="45" t="s">
        <v>28</v>
      </c>
      <c r="C50" s="100">
        <v>10900.041161207293</v>
      </c>
      <c r="D50" s="100">
        <v>11144.807229628286</v>
      </c>
      <c r="E50" s="101">
        <v>11118.041984431438</v>
      </c>
      <c r="F50" s="101">
        <v>11367.703374220851</v>
      </c>
      <c r="G50" s="1127">
        <v>-2.1962342046642735</v>
      </c>
      <c r="H50" s="102">
        <v>341.67021276595744</v>
      </c>
      <c r="I50" s="102">
        <v>-0.35613604798049331</v>
      </c>
      <c r="J50" s="103">
        <v>-7.8431372549019605</v>
      </c>
      <c r="K50" s="103">
        <v>2.7634054562558799</v>
      </c>
      <c r="L50" s="1128">
        <v>0.17260027464551664</v>
      </c>
    </row>
    <row r="51" spans="1:12" ht="15">
      <c r="A51" s="46" t="s">
        <v>24</v>
      </c>
      <c r="B51" s="47" t="s">
        <v>29</v>
      </c>
      <c r="C51" s="94">
        <v>10569.750980392157</v>
      </c>
      <c r="D51" s="94">
        <v>10826.630392156863</v>
      </c>
      <c r="E51" s="95">
        <v>10781.146000000001</v>
      </c>
      <c r="F51" s="95">
        <v>11043.163</v>
      </c>
      <c r="G51" s="1123">
        <v>-2.3726626148685823</v>
      </c>
      <c r="H51" s="96">
        <v>316.7</v>
      </c>
      <c r="I51" s="96">
        <v>0.44402156676180693</v>
      </c>
      <c r="J51" s="104">
        <v>-13.157894736842104</v>
      </c>
      <c r="K51" s="104">
        <v>0.38805268109125118</v>
      </c>
      <c r="L51" s="1129">
        <v>1.9719089297068892E-3</v>
      </c>
    </row>
    <row r="52" spans="1:12" ht="15">
      <c r="A52" s="46" t="s">
        <v>24</v>
      </c>
      <c r="B52" s="47" t="s">
        <v>30</v>
      </c>
      <c r="C52" s="94">
        <v>10978.792156862746</v>
      </c>
      <c r="D52" s="94">
        <v>11160.302941176471</v>
      </c>
      <c r="E52" s="95">
        <v>11198.368</v>
      </c>
      <c r="F52" s="95">
        <v>11383.509</v>
      </c>
      <c r="G52" s="1123">
        <v>-1.6263965706883494</v>
      </c>
      <c r="H52" s="96">
        <v>333.2</v>
      </c>
      <c r="I52" s="96">
        <v>-1.2155351319300394</v>
      </c>
      <c r="J52" s="104">
        <v>-10.305343511450381</v>
      </c>
      <c r="K52" s="104">
        <v>1.3817027281279399</v>
      </c>
      <c r="L52" s="1129">
        <v>5.0740066202616063E-2</v>
      </c>
    </row>
    <row r="53" spans="1:12" ht="15">
      <c r="A53" s="46" t="s">
        <v>24</v>
      </c>
      <c r="B53" s="47" t="s">
        <v>35</v>
      </c>
      <c r="C53" s="94">
        <v>10912.046078431373</v>
      </c>
      <c r="D53" s="94">
        <v>11244.809803921569</v>
      </c>
      <c r="E53" s="95">
        <v>11130.287</v>
      </c>
      <c r="F53" s="95">
        <v>11469.706</v>
      </c>
      <c r="G53" s="1123">
        <v>-2.9592650413184076</v>
      </c>
      <c r="H53" s="96">
        <v>363.2</v>
      </c>
      <c r="I53" s="96">
        <v>-0.1100110011001194</v>
      </c>
      <c r="J53" s="104">
        <v>-1.7441860465116279</v>
      </c>
      <c r="K53" s="104">
        <v>0.99365004703668869</v>
      </c>
      <c r="L53" s="1129">
        <v>0.11988829951319369</v>
      </c>
    </row>
    <row r="54" spans="1:12" ht="14.25">
      <c r="A54" s="44" t="s">
        <v>24</v>
      </c>
      <c r="B54" s="48" t="s">
        <v>31</v>
      </c>
      <c r="C54" s="105">
        <v>10165.273898908747</v>
      </c>
      <c r="D54" s="105">
        <v>10414.56118294049</v>
      </c>
      <c r="E54" s="106">
        <v>10368.579376886923</v>
      </c>
      <c r="F54" s="106">
        <v>10622.852406599301</v>
      </c>
      <c r="G54" s="1130">
        <v>-2.393641744983809</v>
      </c>
      <c r="H54" s="107">
        <v>295.34193337687788</v>
      </c>
      <c r="I54" s="107">
        <v>0.86756701573658701</v>
      </c>
      <c r="J54" s="108">
        <v>-14.133482893998877</v>
      </c>
      <c r="K54" s="108">
        <v>18.0032925682032</v>
      </c>
      <c r="L54" s="1131">
        <v>-0.11202366242926232</v>
      </c>
    </row>
    <row r="55" spans="1:12" ht="15">
      <c r="A55" s="46" t="s">
        <v>24</v>
      </c>
      <c r="B55" s="47" t="s">
        <v>32</v>
      </c>
      <c r="C55" s="94">
        <v>10013.761764705883</v>
      </c>
      <c r="D55" s="94">
        <v>10215.995098039217</v>
      </c>
      <c r="E55" s="95">
        <v>10214.037</v>
      </c>
      <c r="F55" s="95">
        <v>10420.315000000001</v>
      </c>
      <c r="G55" s="1123">
        <v>-1.9795754734861684</v>
      </c>
      <c r="H55" s="96">
        <v>271</v>
      </c>
      <c r="I55" s="96">
        <v>0.93109869646182497</v>
      </c>
      <c r="J55" s="104">
        <v>-7.59392486011191</v>
      </c>
      <c r="K55" s="104">
        <v>6.7968015051740354</v>
      </c>
      <c r="L55" s="1129">
        <v>0.44170879498861559</v>
      </c>
    </row>
    <row r="56" spans="1:12" ht="15">
      <c r="A56" s="46" t="s">
        <v>24</v>
      </c>
      <c r="B56" s="47" t="s">
        <v>33</v>
      </c>
      <c r="C56" s="94">
        <v>10190.307843137254</v>
      </c>
      <c r="D56" s="94">
        <v>10469.853921568627</v>
      </c>
      <c r="E56" s="95">
        <v>10394.114</v>
      </c>
      <c r="F56" s="95">
        <v>10679.251</v>
      </c>
      <c r="G56" s="1123">
        <v>-2.6700093480338709</v>
      </c>
      <c r="H56" s="96">
        <v>301.7</v>
      </c>
      <c r="I56" s="96">
        <v>0.86927449013706648</v>
      </c>
      <c r="J56" s="104">
        <v>-21.797004991680531</v>
      </c>
      <c r="K56" s="104">
        <v>8.2902163687676396</v>
      </c>
      <c r="L56" s="1129">
        <v>-0.86904194974899696</v>
      </c>
    </row>
    <row r="57" spans="1:12" ht="15">
      <c r="A57" s="46" t="s">
        <v>24</v>
      </c>
      <c r="B57" s="47" t="s">
        <v>36</v>
      </c>
      <c r="C57" s="94">
        <v>10387.498039215685</v>
      </c>
      <c r="D57" s="94">
        <v>10632.822549019607</v>
      </c>
      <c r="E57" s="95">
        <v>10595.248</v>
      </c>
      <c r="F57" s="95">
        <v>10845.478999999999</v>
      </c>
      <c r="G57" s="1123">
        <v>-2.3072378822548987</v>
      </c>
      <c r="H57" s="96">
        <v>334</v>
      </c>
      <c r="I57" s="96">
        <v>1.2121212121212122</v>
      </c>
      <c r="J57" s="104">
        <v>-3.125</v>
      </c>
      <c r="K57" s="104">
        <v>2.9162746942615239</v>
      </c>
      <c r="L57" s="1129">
        <v>0.31530949233111993</v>
      </c>
    </row>
    <row r="58" spans="1:12" ht="14.25">
      <c r="A58" s="44" t="s">
        <v>24</v>
      </c>
      <c r="B58" s="48" t="s">
        <v>37</v>
      </c>
      <c r="C58" s="105">
        <v>8228.3818692882887</v>
      </c>
      <c r="D58" s="105">
        <v>8373.9751888028877</v>
      </c>
      <c r="E58" s="106">
        <v>8392.9495066740546</v>
      </c>
      <c r="F58" s="106">
        <v>8541.4546925789455</v>
      </c>
      <c r="G58" s="1130">
        <v>-1.7386404453320612</v>
      </c>
      <c r="H58" s="107">
        <v>224.7986409966025</v>
      </c>
      <c r="I58" s="107">
        <v>-1.1138794736656343</v>
      </c>
      <c r="J58" s="108">
        <v>-9.2497430626927031</v>
      </c>
      <c r="K58" s="108">
        <v>10.383349012229539</v>
      </c>
      <c r="L58" s="1131">
        <v>0.49764924082999507</v>
      </c>
    </row>
    <row r="59" spans="1:12" ht="15">
      <c r="A59" s="46" t="s">
        <v>24</v>
      </c>
      <c r="B59" s="47" t="s">
        <v>102</v>
      </c>
      <c r="C59" s="116">
        <v>7806.1225490196075</v>
      </c>
      <c r="D59" s="116">
        <v>7913.350980392157</v>
      </c>
      <c r="E59" s="117">
        <v>7962.2449999999999</v>
      </c>
      <c r="F59" s="117">
        <v>8071.6180000000004</v>
      </c>
      <c r="G59" s="1137">
        <v>-1.3550319155341655</v>
      </c>
      <c r="H59" s="118">
        <v>209.8</v>
      </c>
      <c r="I59" s="118">
        <v>-1.4560826679192083</v>
      </c>
      <c r="J59" s="119">
        <v>-12.626262626262626</v>
      </c>
      <c r="K59" s="119">
        <v>6.1030103480714955</v>
      </c>
      <c r="L59" s="1138">
        <v>6.7958277967354874E-2</v>
      </c>
    </row>
    <row r="60" spans="1:12" ht="15">
      <c r="A60" s="46" t="s">
        <v>24</v>
      </c>
      <c r="B60" s="47" t="s">
        <v>38</v>
      </c>
      <c r="C60" s="94">
        <v>8439.0225490196081</v>
      </c>
      <c r="D60" s="94">
        <v>8748.1068627450968</v>
      </c>
      <c r="E60" s="95">
        <v>8607.8029999999999</v>
      </c>
      <c r="F60" s="95">
        <v>8923.0689999999995</v>
      </c>
      <c r="G60" s="1123">
        <v>-3.5331565854752398</v>
      </c>
      <c r="H60" s="96">
        <v>235.3</v>
      </c>
      <c r="I60" s="96">
        <v>-1.6715419974926871</v>
      </c>
      <c r="J60" s="104">
        <v>-6.7125645438898456</v>
      </c>
      <c r="K60" s="104">
        <v>3.1867356538099716</v>
      </c>
      <c r="L60" s="1129">
        <v>0.23524975083816591</v>
      </c>
    </row>
    <row r="61" spans="1:12" ht="15.75" thickBot="1">
      <c r="A61" s="46" t="s">
        <v>24</v>
      </c>
      <c r="B61" s="47" t="s">
        <v>39</v>
      </c>
      <c r="C61" s="94">
        <v>9487.9931372549017</v>
      </c>
      <c r="D61" s="94">
        <v>9652.9460784313724</v>
      </c>
      <c r="E61" s="95">
        <v>9677.7530000000006</v>
      </c>
      <c r="F61" s="95">
        <v>9846.0049999999992</v>
      </c>
      <c r="G61" s="1123">
        <v>-1.7088352077822284</v>
      </c>
      <c r="H61" s="96">
        <v>277.89999999999998</v>
      </c>
      <c r="I61" s="96">
        <v>-2.4570024570024573</v>
      </c>
      <c r="J61" s="104">
        <v>5.0847457627118651</v>
      </c>
      <c r="K61" s="104">
        <v>1.0936030103480714</v>
      </c>
      <c r="L61" s="1129">
        <v>0.19444121202447473</v>
      </c>
    </row>
    <row r="62" spans="1:12" ht="15.75" thickBot="1">
      <c r="A62" s="51"/>
      <c r="B62" s="52"/>
      <c r="C62" s="111"/>
      <c r="D62" s="111"/>
      <c r="E62" s="111"/>
      <c r="F62" s="111"/>
      <c r="G62" s="1133"/>
      <c r="H62" s="112"/>
      <c r="I62" s="112"/>
      <c r="J62" s="112"/>
      <c r="K62" s="112"/>
      <c r="L62" s="1134"/>
    </row>
    <row r="63" spans="1:12" ht="14.25">
      <c r="A63" s="44" t="s">
        <v>117</v>
      </c>
      <c r="B63" s="48" t="s">
        <v>25</v>
      </c>
      <c r="C63" s="105">
        <v>12866.520662439667</v>
      </c>
      <c r="D63" s="105">
        <v>13111.309469295869</v>
      </c>
      <c r="E63" s="106">
        <v>13123.851075688461</v>
      </c>
      <c r="F63" s="106">
        <v>13373.535658681787</v>
      </c>
      <c r="G63" s="1130">
        <v>-1.8670050266866931</v>
      </c>
      <c r="H63" s="107">
        <v>334.43728813559318</v>
      </c>
      <c r="I63" s="107">
        <v>-2.824504810897138</v>
      </c>
      <c r="J63" s="108">
        <v>-13.658536585365855</v>
      </c>
      <c r="K63" s="108">
        <v>1.0406867356538099</v>
      </c>
      <c r="L63" s="1131">
        <v>-7.1534715035559415E-4</v>
      </c>
    </row>
    <row r="64" spans="1:12" ht="15">
      <c r="A64" s="46" t="s">
        <v>117</v>
      </c>
      <c r="B64" s="47" t="s">
        <v>26</v>
      </c>
      <c r="C64" s="94">
        <v>12980.030392156861</v>
      </c>
      <c r="D64" s="94">
        <v>12640.410784313724</v>
      </c>
      <c r="E64" s="95">
        <v>13239.630999999999</v>
      </c>
      <c r="F64" s="95">
        <v>12893.218999999999</v>
      </c>
      <c r="G64" s="1123">
        <v>2.6867766691933199</v>
      </c>
      <c r="H64" s="96">
        <v>307.8</v>
      </c>
      <c r="I64" s="96">
        <v>-4.9413218035824578</v>
      </c>
      <c r="J64" s="104">
        <v>-4.2553191489361701</v>
      </c>
      <c r="K64" s="104">
        <v>0.26458137347130761</v>
      </c>
      <c r="L64" s="1129">
        <v>2.5820895950352585E-2</v>
      </c>
    </row>
    <row r="65" spans="1:12" ht="15">
      <c r="A65" s="46" t="s">
        <v>117</v>
      </c>
      <c r="B65" s="47" t="s">
        <v>27</v>
      </c>
      <c r="C65" s="94">
        <v>12791.335294117647</v>
      </c>
      <c r="D65" s="94">
        <v>13287.774509803921</v>
      </c>
      <c r="E65" s="95">
        <v>13047.162</v>
      </c>
      <c r="F65" s="95">
        <v>13553.53</v>
      </c>
      <c r="G65" s="1123">
        <v>-3.7360599046890397</v>
      </c>
      <c r="H65" s="96">
        <v>335.2</v>
      </c>
      <c r="I65" s="96">
        <v>-2.7842227378190318</v>
      </c>
      <c r="J65" s="104">
        <v>-21.621621621621621</v>
      </c>
      <c r="K65" s="104">
        <v>0.51152398871119464</v>
      </c>
      <c r="L65" s="1129">
        <v>-5.2357139051060875E-2</v>
      </c>
    </row>
    <row r="66" spans="1:12" ht="15">
      <c r="A66" s="46" t="s">
        <v>117</v>
      </c>
      <c r="B66" s="47" t="s">
        <v>34</v>
      </c>
      <c r="C66" s="94">
        <v>12904.857843137255</v>
      </c>
      <c r="D66" s="94">
        <v>13135.562745098039</v>
      </c>
      <c r="E66" s="95">
        <v>13162.955</v>
      </c>
      <c r="F66" s="95">
        <v>13398.273999999999</v>
      </c>
      <c r="G66" s="1123">
        <v>-1.7563381671400324</v>
      </c>
      <c r="H66" s="96">
        <v>359.6</v>
      </c>
      <c r="I66" s="96">
        <v>-0.93663911845729397</v>
      </c>
      <c r="J66" s="104">
        <v>-4.2553191489361701</v>
      </c>
      <c r="K66" s="104">
        <v>0.26458137347130761</v>
      </c>
      <c r="L66" s="1129">
        <v>2.5820895950352585E-2</v>
      </c>
    </row>
    <row r="67" spans="1:12" ht="14.25">
      <c r="A67" s="44" t="s">
        <v>117</v>
      </c>
      <c r="B67" s="48" t="s">
        <v>28</v>
      </c>
      <c r="C67" s="105">
        <v>12778.475357730878</v>
      </c>
      <c r="D67" s="105">
        <v>12739.397848404747</v>
      </c>
      <c r="E67" s="106">
        <v>13034.044864885496</v>
      </c>
      <c r="F67" s="106">
        <v>12994.185805372843</v>
      </c>
      <c r="G67" s="1130">
        <v>0.30674534064437081</v>
      </c>
      <c r="H67" s="107">
        <v>306.32248201438847</v>
      </c>
      <c r="I67" s="107">
        <v>-0.35674000347624529</v>
      </c>
      <c r="J67" s="108">
        <v>-16.516516516516518</v>
      </c>
      <c r="K67" s="108">
        <v>9.8071495766698025</v>
      </c>
      <c r="L67" s="1131">
        <v>-0.34271072305079642</v>
      </c>
    </row>
    <row r="68" spans="1:12" ht="15">
      <c r="A68" s="46" t="s">
        <v>117</v>
      </c>
      <c r="B68" s="47" t="s">
        <v>29</v>
      </c>
      <c r="C68" s="94">
        <v>12677.99705882353</v>
      </c>
      <c r="D68" s="94">
        <v>12461.812745098039</v>
      </c>
      <c r="E68" s="95">
        <v>12931.557000000001</v>
      </c>
      <c r="F68" s="95">
        <v>12711.049000000001</v>
      </c>
      <c r="G68" s="1123">
        <v>1.7347742110033548</v>
      </c>
      <c r="H68" s="96">
        <v>283.39999999999998</v>
      </c>
      <c r="I68" s="96">
        <v>2.0893371757924908</v>
      </c>
      <c r="J68" s="104">
        <v>-26.253687315634217</v>
      </c>
      <c r="K68" s="104">
        <v>1.4698965192850422</v>
      </c>
      <c r="L68" s="1129">
        <v>-0.25222692496184651</v>
      </c>
    </row>
    <row r="69" spans="1:12" ht="15">
      <c r="A69" s="46" t="s">
        <v>117</v>
      </c>
      <c r="B69" s="47" t="s">
        <v>30</v>
      </c>
      <c r="C69" s="94">
        <v>12756.999019607842</v>
      </c>
      <c r="D69" s="94">
        <v>12748.350980392155</v>
      </c>
      <c r="E69" s="95">
        <v>13012.138999999999</v>
      </c>
      <c r="F69" s="95">
        <v>13003.317999999999</v>
      </c>
      <c r="G69" s="1123">
        <v>6.7836532183554329E-2</v>
      </c>
      <c r="H69" s="96">
        <v>301.39999999999998</v>
      </c>
      <c r="I69" s="96">
        <v>-0.88786583360738092</v>
      </c>
      <c r="J69" s="104">
        <v>-12.417685794920038</v>
      </c>
      <c r="K69" s="104">
        <v>5.4738946378174971</v>
      </c>
      <c r="L69" s="1129">
        <v>7.3843837715896754E-2</v>
      </c>
    </row>
    <row r="70" spans="1:12" ht="15">
      <c r="A70" s="46" t="s">
        <v>117</v>
      </c>
      <c r="B70" s="47" t="s">
        <v>35</v>
      </c>
      <c r="C70" s="94">
        <v>12860.907843137255</v>
      </c>
      <c r="D70" s="94">
        <v>12857.378431372548</v>
      </c>
      <c r="E70" s="95">
        <v>13118.126</v>
      </c>
      <c r="F70" s="95">
        <v>13114.526</v>
      </c>
      <c r="G70" s="1123">
        <v>2.7450477432431519E-2</v>
      </c>
      <c r="H70" s="96">
        <v>327.5</v>
      </c>
      <c r="I70" s="96">
        <v>-0.8477141992128403</v>
      </c>
      <c r="J70" s="104">
        <v>-18.288590604026847</v>
      </c>
      <c r="K70" s="104">
        <v>2.8633584195672626</v>
      </c>
      <c r="L70" s="1129">
        <v>-0.16432763580484799</v>
      </c>
    </row>
    <row r="71" spans="1:12" ht="14.25">
      <c r="A71" s="44" t="s">
        <v>117</v>
      </c>
      <c r="B71" s="48" t="s">
        <v>31</v>
      </c>
      <c r="C71" s="105">
        <v>11722.823566040041</v>
      </c>
      <c r="D71" s="105">
        <v>11746.219531370543</v>
      </c>
      <c r="E71" s="106">
        <v>11957.280037360842</v>
      </c>
      <c r="F71" s="106">
        <v>11981.143921997955</v>
      </c>
      <c r="G71" s="1130">
        <v>-0.19917868270739192</v>
      </c>
      <c r="H71" s="107">
        <v>269.04958839670718</v>
      </c>
      <c r="I71" s="107">
        <v>0.26543288361330819</v>
      </c>
      <c r="J71" s="108">
        <v>-12.547137470003427</v>
      </c>
      <c r="K71" s="108">
        <v>14.998824082784573</v>
      </c>
      <c r="L71" s="1131">
        <v>0.18043444600530023</v>
      </c>
    </row>
    <row r="72" spans="1:12" ht="15">
      <c r="A72" s="46" t="s">
        <v>117</v>
      </c>
      <c r="B72" s="47" t="s">
        <v>32</v>
      </c>
      <c r="C72" s="94">
        <v>11279.063725490196</v>
      </c>
      <c r="D72" s="94">
        <v>11462.930392156863</v>
      </c>
      <c r="E72" s="95">
        <v>11504.645</v>
      </c>
      <c r="F72" s="95">
        <v>11692.189</v>
      </c>
      <c r="G72" s="1123">
        <v>-1.6040110196644948</v>
      </c>
      <c r="H72" s="96">
        <v>241.1</v>
      </c>
      <c r="I72" s="96">
        <v>-0.49525381758151754</v>
      </c>
      <c r="J72" s="104">
        <v>-16.646848989298455</v>
      </c>
      <c r="K72" s="104">
        <v>4.1215898400752584</v>
      </c>
      <c r="L72" s="1129">
        <v>-0.15069870450183132</v>
      </c>
    </row>
    <row r="73" spans="1:12" ht="15">
      <c r="A73" s="46" t="s">
        <v>117</v>
      </c>
      <c r="B73" s="47" t="s">
        <v>33</v>
      </c>
      <c r="C73" s="94">
        <v>11884.832352941177</v>
      </c>
      <c r="D73" s="94">
        <v>11791.557843137254</v>
      </c>
      <c r="E73" s="95">
        <v>12122.529</v>
      </c>
      <c r="F73" s="95">
        <v>12027.388999999999</v>
      </c>
      <c r="G73" s="1123">
        <v>0.79102787812052344</v>
      </c>
      <c r="H73" s="96">
        <v>273.60000000000002</v>
      </c>
      <c r="I73" s="96">
        <v>-0.1095290251916592</v>
      </c>
      <c r="J73" s="96">
        <v>-11.768255884127941</v>
      </c>
      <c r="K73" s="96">
        <v>8.5959548447789267</v>
      </c>
      <c r="L73" s="1124">
        <v>0.17837800962525741</v>
      </c>
    </row>
    <row r="74" spans="1:12" ht="15.75" thickBot="1">
      <c r="A74" s="56" t="s">
        <v>117</v>
      </c>
      <c r="B74" s="57" t="s">
        <v>36</v>
      </c>
      <c r="C74" s="97">
        <v>11809.757843137255</v>
      </c>
      <c r="D74" s="97">
        <v>12043.163725490196</v>
      </c>
      <c r="E74" s="98">
        <v>12045.953</v>
      </c>
      <c r="F74" s="98">
        <v>12284.027</v>
      </c>
      <c r="G74" s="1125">
        <v>-1.9380777981031834</v>
      </c>
      <c r="H74" s="99">
        <v>302.39999999999998</v>
      </c>
      <c r="I74" s="99">
        <v>1.2726054922973724</v>
      </c>
      <c r="J74" s="99">
        <v>-7.3985680190930783</v>
      </c>
      <c r="K74" s="99">
        <v>2.281279397930386</v>
      </c>
      <c r="L74" s="1126">
        <v>0.15275514088187192</v>
      </c>
    </row>
    <row r="75" spans="1:12">
      <c r="A75" s="4"/>
      <c r="B75" s="4"/>
      <c r="C75" s="1073"/>
      <c r="D75" s="1073"/>
      <c r="E75" s="1073"/>
      <c r="F75" s="1073"/>
      <c r="G75" s="1074"/>
      <c r="H75" s="1074"/>
      <c r="I75" s="1074"/>
      <c r="J75" s="1074"/>
      <c r="K75" s="1074"/>
      <c r="L75" s="80"/>
    </row>
    <row r="76" spans="1:12" ht="13.5" thickBot="1">
      <c r="G76" s="80"/>
      <c r="H76" s="80"/>
      <c r="I76" s="80"/>
      <c r="J76" s="80"/>
      <c r="K76" s="80"/>
      <c r="L76" s="1139"/>
    </row>
    <row r="77" spans="1:12" ht="21" thickBot="1">
      <c r="A77" s="1085" t="s">
        <v>340</v>
      </c>
      <c r="B77" s="1075"/>
      <c r="C77" s="1075"/>
      <c r="D77" s="1075"/>
      <c r="E77" s="1075"/>
      <c r="F77" s="1075"/>
      <c r="G77" s="1076"/>
      <c r="H77" s="1076"/>
      <c r="I77" s="1076"/>
      <c r="J77" s="1076"/>
      <c r="K77" s="1076"/>
      <c r="L77" s="1140"/>
    </row>
    <row r="78" spans="1:12" ht="12.75" customHeight="1">
      <c r="A78" s="27"/>
      <c r="B78" s="28"/>
      <c r="C78" s="3" t="s">
        <v>9</v>
      </c>
      <c r="D78" s="3" t="s">
        <v>9</v>
      </c>
      <c r="E78" s="3"/>
      <c r="F78" s="3"/>
      <c r="G78" s="1077"/>
      <c r="H78" s="1187" t="s">
        <v>10</v>
      </c>
      <c r="I78" s="1188"/>
      <c r="J78" s="1110" t="s">
        <v>11</v>
      </c>
      <c r="K78" s="1078" t="s">
        <v>12</v>
      </c>
      <c r="L78" s="1079"/>
    </row>
    <row r="79" spans="1:12" ht="15.75" customHeight="1">
      <c r="A79" s="29" t="s">
        <v>13</v>
      </c>
      <c r="B79" s="30" t="s">
        <v>14</v>
      </c>
      <c r="C79" s="1080" t="s">
        <v>40</v>
      </c>
      <c r="D79" s="1080" t="s">
        <v>40</v>
      </c>
      <c r="E79" s="1081" t="s">
        <v>41</v>
      </c>
      <c r="F79" s="1082"/>
      <c r="G79" s="1111"/>
      <c r="H79" s="1185" t="s">
        <v>15</v>
      </c>
      <c r="I79" s="1186"/>
      <c r="J79" s="1112" t="s">
        <v>16</v>
      </c>
      <c r="K79" s="1083" t="s">
        <v>17</v>
      </c>
      <c r="L79" s="1084"/>
    </row>
    <row r="80" spans="1:12" ht="26.25" thickBot="1">
      <c r="A80" s="31" t="s">
        <v>18</v>
      </c>
      <c r="B80" s="32" t="s">
        <v>19</v>
      </c>
      <c r="C80" s="978" t="s">
        <v>382</v>
      </c>
      <c r="D80" s="978" t="s">
        <v>376</v>
      </c>
      <c r="E80" s="1070" t="s">
        <v>382</v>
      </c>
      <c r="F80" s="1071" t="s">
        <v>376</v>
      </c>
      <c r="G80" s="1109" t="s">
        <v>20</v>
      </c>
      <c r="H80" s="81" t="s">
        <v>382</v>
      </c>
      <c r="I80" s="992" t="s">
        <v>20</v>
      </c>
      <c r="J80" s="1113" t="s">
        <v>20</v>
      </c>
      <c r="K80" s="1072" t="s">
        <v>382</v>
      </c>
      <c r="L80" s="1114" t="s">
        <v>21</v>
      </c>
    </row>
    <row r="81" spans="1:12" ht="15" thickBot="1">
      <c r="A81" s="33" t="s">
        <v>22</v>
      </c>
      <c r="B81" s="34" t="s">
        <v>23</v>
      </c>
      <c r="C81" s="82">
        <v>10936.190730427412</v>
      </c>
      <c r="D81" s="82">
        <v>11075.57359405116</v>
      </c>
      <c r="E81" s="83">
        <v>11154.914545035961</v>
      </c>
      <c r="F81" s="704">
        <v>11297.085065932184</v>
      </c>
      <c r="G81" s="1115">
        <v>-1.2584708362067356</v>
      </c>
      <c r="H81" s="84">
        <v>319.95100663192801</v>
      </c>
      <c r="I81" s="84">
        <v>0.79263240637891275</v>
      </c>
      <c r="J81" s="85">
        <v>-18.083042297244859</v>
      </c>
      <c r="K81" s="84">
        <v>100</v>
      </c>
      <c r="L81" s="1116" t="s">
        <v>23</v>
      </c>
    </row>
    <row r="82" spans="1:12" ht="15" thickBot="1">
      <c r="A82" s="35"/>
      <c r="B82" s="36"/>
      <c r="C82" s="86"/>
      <c r="D82" s="86"/>
      <c r="E82" s="86"/>
      <c r="F82" s="86"/>
      <c r="G82" s="1117"/>
      <c r="H82" s="85"/>
      <c r="I82" s="85"/>
      <c r="J82" s="85"/>
      <c r="K82" s="85"/>
      <c r="L82" s="1118"/>
    </row>
    <row r="83" spans="1:12" ht="15">
      <c r="A83" s="37" t="s">
        <v>108</v>
      </c>
      <c r="B83" s="38" t="s">
        <v>23</v>
      </c>
      <c r="C83" s="87">
        <v>10831.5681588812</v>
      </c>
      <c r="D83" s="87">
        <v>10803.285611422993</v>
      </c>
      <c r="E83" s="88">
        <v>11048.199522058825</v>
      </c>
      <c r="F83" s="88">
        <v>11019.351323651452</v>
      </c>
      <c r="G83" s="1119">
        <v>0.26179579505242534</v>
      </c>
      <c r="H83" s="89">
        <v>272</v>
      </c>
      <c r="I83" s="89">
        <v>24.149377593360992</v>
      </c>
      <c r="J83" s="89">
        <v>-54.54545454545454</v>
      </c>
      <c r="K83" s="89">
        <v>5.9213642823306496E-2</v>
      </c>
      <c r="L83" s="1120">
        <v>-4.7499589617516165E-2</v>
      </c>
    </row>
    <row r="84" spans="1:12" ht="15">
      <c r="A84" s="46" t="s">
        <v>109</v>
      </c>
      <c r="B84" s="90" t="s">
        <v>23</v>
      </c>
      <c r="C84" s="91">
        <v>11135.814821676928</v>
      </c>
      <c r="D84" s="91">
        <v>11199.761382404482</v>
      </c>
      <c r="E84" s="92">
        <v>11358.531118110466</v>
      </c>
      <c r="F84" s="92">
        <v>11423.756610052571</v>
      </c>
      <c r="G84" s="1121">
        <v>-0.57096359952826947</v>
      </c>
      <c r="H84" s="93">
        <v>350.88101265822786</v>
      </c>
      <c r="I84" s="93">
        <v>-0.41267938032389956</v>
      </c>
      <c r="J84" s="93">
        <v>-17.96239124333427</v>
      </c>
      <c r="K84" s="93">
        <v>34.616295594504976</v>
      </c>
      <c r="L84" s="1122">
        <v>5.0909486627595868E-2</v>
      </c>
    </row>
    <row r="85" spans="1:12" ht="15">
      <c r="A85" s="39" t="s">
        <v>110</v>
      </c>
      <c r="B85" s="40" t="s">
        <v>23</v>
      </c>
      <c r="C85" s="94">
        <v>10742.389766484121</v>
      </c>
      <c r="D85" s="94">
        <v>10923.732341631134</v>
      </c>
      <c r="E85" s="95">
        <v>10957.237561813803</v>
      </c>
      <c r="F85" s="95">
        <v>11142.206988463757</v>
      </c>
      <c r="G85" s="1123">
        <v>-1.6600788949753351</v>
      </c>
      <c r="H85" s="96">
        <v>391.85405179615702</v>
      </c>
      <c r="I85" s="96">
        <v>0.70719810369347536</v>
      </c>
      <c r="J85" s="96">
        <v>-0.49875311720698251</v>
      </c>
      <c r="K85" s="96">
        <v>14.175746091899574</v>
      </c>
      <c r="L85" s="1124">
        <v>2.505198944053241</v>
      </c>
    </row>
    <row r="86" spans="1:12" ht="15">
      <c r="A86" s="39" t="s">
        <v>111</v>
      </c>
      <c r="B86" s="40" t="s">
        <v>23</v>
      </c>
      <c r="C86" s="94" t="s">
        <v>100</v>
      </c>
      <c r="D86" s="94" t="s">
        <v>100</v>
      </c>
      <c r="E86" s="95" t="s">
        <v>100</v>
      </c>
      <c r="F86" s="95" t="s">
        <v>100</v>
      </c>
      <c r="G86" s="1123" t="s">
        <v>100</v>
      </c>
      <c r="H86" s="96" t="s">
        <v>100</v>
      </c>
      <c r="I86" s="96" t="s">
        <v>100</v>
      </c>
      <c r="J86" s="96" t="s">
        <v>100</v>
      </c>
      <c r="K86" s="96" t="s">
        <v>100</v>
      </c>
      <c r="L86" s="1124" t="s">
        <v>100</v>
      </c>
    </row>
    <row r="87" spans="1:12" ht="15">
      <c r="A87" s="39" t="s">
        <v>98</v>
      </c>
      <c r="B87" s="40" t="s">
        <v>23</v>
      </c>
      <c r="C87" s="94">
        <v>9406.8496019796785</v>
      </c>
      <c r="D87" s="94">
        <v>9851.2973607637177</v>
      </c>
      <c r="E87" s="95">
        <v>9594.9865940192722</v>
      </c>
      <c r="F87" s="95">
        <v>10048.323307978992</v>
      </c>
      <c r="G87" s="1123">
        <v>-4.5115657614215294</v>
      </c>
      <c r="H87" s="96">
        <v>270.93322610294121</v>
      </c>
      <c r="I87" s="96">
        <v>-0.82364881835088666</v>
      </c>
      <c r="J87" s="96">
        <v>-21.159420289855071</v>
      </c>
      <c r="K87" s="96">
        <v>25.769777356702981</v>
      </c>
      <c r="L87" s="1124">
        <v>-1.0055427829943397</v>
      </c>
    </row>
    <row r="88" spans="1:12" ht="15.75" thickBot="1">
      <c r="A88" s="41" t="s">
        <v>112</v>
      </c>
      <c r="B88" s="42" t="s">
        <v>23</v>
      </c>
      <c r="C88" s="97">
        <v>12215.131163402724</v>
      </c>
      <c r="D88" s="97">
        <v>12134.437404063827</v>
      </c>
      <c r="E88" s="98">
        <v>12459.433786670779</v>
      </c>
      <c r="F88" s="98">
        <v>12377.126152145103</v>
      </c>
      <c r="G88" s="1125">
        <v>0.66499794470795626</v>
      </c>
      <c r="H88" s="99">
        <v>287.4853476434904</v>
      </c>
      <c r="I88" s="99">
        <v>0.55013248373104939</v>
      </c>
      <c r="J88" s="99">
        <v>-22.663298448213641</v>
      </c>
      <c r="K88" s="99">
        <v>25.378967314069161</v>
      </c>
      <c r="L88" s="1126">
        <v>-1.5030660580689847</v>
      </c>
    </row>
    <row r="89" spans="1:12" ht="15" thickBot="1">
      <c r="A89" s="35"/>
      <c r="B89" s="43"/>
      <c r="C89" s="86"/>
      <c r="D89" s="86"/>
      <c r="E89" s="86"/>
      <c r="F89" s="86"/>
      <c r="G89" s="1117"/>
      <c r="H89" s="85"/>
      <c r="I89" s="85"/>
      <c r="J89" s="85"/>
      <c r="K89" s="85"/>
      <c r="L89" s="1118"/>
    </row>
    <row r="90" spans="1:12" ht="14.25">
      <c r="A90" s="44" t="s">
        <v>113</v>
      </c>
      <c r="B90" s="45" t="s">
        <v>25</v>
      </c>
      <c r="C90" s="100" t="s">
        <v>100</v>
      </c>
      <c r="D90" s="100" t="s">
        <v>100</v>
      </c>
      <c r="E90" s="101" t="s">
        <v>100</v>
      </c>
      <c r="F90" s="101" t="s">
        <v>100</v>
      </c>
      <c r="G90" s="1127" t="s">
        <v>100</v>
      </c>
      <c r="H90" s="102" t="s">
        <v>100</v>
      </c>
      <c r="I90" s="102" t="s">
        <v>100</v>
      </c>
      <c r="J90" s="103" t="s">
        <v>100</v>
      </c>
      <c r="K90" s="103" t="s">
        <v>100</v>
      </c>
      <c r="L90" s="1128" t="s">
        <v>100</v>
      </c>
    </row>
    <row r="91" spans="1:12" ht="15">
      <c r="A91" s="46" t="s">
        <v>113</v>
      </c>
      <c r="B91" s="47" t="s">
        <v>26</v>
      </c>
      <c r="C91" s="94" t="s">
        <v>100</v>
      </c>
      <c r="D91" s="94" t="s">
        <v>100</v>
      </c>
      <c r="E91" s="95" t="s">
        <v>100</v>
      </c>
      <c r="F91" s="95" t="s">
        <v>100</v>
      </c>
      <c r="G91" s="1123" t="s">
        <v>100</v>
      </c>
      <c r="H91" s="96" t="s">
        <v>100</v>
      </c>
      <c r="I91" s="96" t="s">
        <v>100</v>
      </c>
      <c r="J91" s="104" t="s">
        <v>100</v>
      </c>
      <c r="K91" s="104" t="s">
        <v>100</v>
      </c>
      <c r="L91" s="1129" t="s">
        <v>100</v>
      </c>
    </row>
    <row r="92" spans="1:12" ht="15">
      <c r="A92" s="46" t="s">
        <v>113</v>
      </c>
      <c r="B92" s="47" t="s">
        <v>27</v>
      </c>
      <c r="C92" s="94" t="s">
        <v>100</v>
      </c>
      <c r="D92" s="94" t="s">
        <v>100</v>
      </c>
      <c r="E92" s="95" t="s">
        <v>100</v>
      </c>
      <c r="F92" s="95" t="s">
        <v>100</v>
      </c>
      <c r="G92" s="1123" t="s">
        <v>100</v>
      </c>
      <c r="H92" s="96" t="s">
        <v>100</v>
      </c>
      <c r="I92" s="96" t="s">
        <v>100</v>
      </c>
      <c r="J92" s="104" t="s">
        <v>100</v>
      </c>
      <c r="K92" s="104" t="s">
        <v>100</v>
      </c>
      <c r="L92" s="1129" t="s">
        <v>100</v>
      </c>
    </row>
    <row r="93" spans="1:12" ht="14.25">
      <c r="A93" s="44" t="s">
        <v>113</v>
      </c>
      <c r="B93" s="48" t="s">
        <v>28</v>
      </c>
      <c r="C93" s="105" t="s">
        <v>257</v>
      </c>
      <c r="D93" s="105">
        <v>11794.39705882353</v>
      </c>
      <c r="E93" s="106" t="s">
        <v>257</v>
      </c>
      <c r="F93" s="106">
        <v>12030.285</v>
      </c>
      <c r="G93" s="1130" t="s">
        <v>100</v>
      </c>
      <c r="H93" s="107" t="s">
        <v>257</v>
      </c>
      <c r="I93" s="107" t="s">
        <v>100</v>
      </c>
      <c r="J93" s="108" t="s">
        <v>100</v>
      </c>
      <c r="K93" s="108" t="s">
        <v>257</v>
      </c>
      <c r="L93" s="1131" t="s">
        <v>100</v>
      </c>
    </row>
    <row r="94" spans="1:12" ht="15">
      <c r="A94" s="46" t="s">
        <v>113</v>
      </c>
      <c r="B94" s="47" t="s">
        <v>29</v>
      </c>
      <c r="C94" s="94" t="s">
        <v>257</v>
      </c>
      <c r="D94" s="94">
        <v>11794.39705882353</v>
      </c>
      <c r="E94" s="95" t="s">
        <v>257</v>
      </c>
      <c r="F94" s="95">
        <v>12030.285</v>
      </c>
      <c r="G94" s="1123" t="s">
        <v>100</v>
      </c>
      <c r="H94" s="96" t="s">
        <v>257</v>
      </c>
      <c r="I94" s="96" t="s">
        <v>100</v>
      </c>
      <c r="J94" s="104" t="s">
        <v>100</v>
      </c>
      <c r="K94" s="104" t="s">
        <v>257</v>
      </c>
      <c r="L94" s="1129" t="s">
        <v>100</v>
      </c>
    </row>
    <row r="95" spans="1:12" ht="15">
      <c r="A95" s="46" t="s">
        <v>113</v>
      </c>
      <c r="B95" s="47" t="s">
        <v>30</v>
      </c>
      <c r="C95" s="1155" t="s">
        <v>100</v>
      </c>
      <c r="D95" s="94" t="s">
        <v>100</v>
      </c>
      <c r="E95" s="95" t="s">
        <v>100</v>
      </c>
      <c r="F95" s="95" t="s">
        <v>100</v>
      </c>
      <c r="G95" s="1123" t="s">
        <v>100</v>
      </c>
      <c r="H95" s="96" t="s">
        <v>100</v>
      </c>
      <c r="I95" s="96" t="s">
        <v>100</v>
      </c>
      <c r="J95" s="104" t="s">
        <v>100</v>
      </c>
      <c r="K95" s="104" t="s">
        <v>100</v>
      </c>
      <c r="L95" s="1129" t="s">
        <v>100</v>
      </c>
    </row>
    <row r="96" spans="1:12" ht="14.25">
      <c r="A96" s="44" t="s">
        <v>113</v>
      </c>
      <c r="B96" s="48" t="s">
        <v>31</v>
      </c>
      <c r="C96" s="105" t="s">
        <v>257</v>
      </c>
      <c r="D96" s="105">
        <v>10556.791572691251</v>
      </c>
      <c r="E96" s="106" t="s">
        <v>257</v>
      </c>
      <c r="F96" s="106">
        <v>10767.927404145075</v>
      </c>
      <c r="G96" s="1130" t="s">
        <v>100</v>
      </c>
      <c r="H96" s="107" t="s">
        <v>257</v>
      </c>
      <c r="I96" s="107" t="s">
        <v>100</v>
      </c>
      <c r="J96" s="108" t="s">
        <v>100</v>
      </c>
      <c r="K96" s="108" t="s">
        <v>257</v>
      </c>
      <c r="L96" s="1131" t="s">
        <v>100</v>
      </c>
    </row>
    <row r="97" spans="1:12" ht="15">
      <c r="A97" s="46" t="s">
        <v>113</v>
      </c>
      <c r="B97" s="47" t="s">
        <v>32</v>
      </c>
      <c r="C97" s="94" t="s">
        <v>257</v>
      </c>
      <c r="D97" s="94">
        <v>10673.064705882352</v>
      </c>
      <c r="E97" s="95" t="s">
        <v>257</v>
      </c>
      <c r="F97" s="95">
        <v>10886.526</v>
      </c>
      <c r="G97" s="1123" t="s">
        <v>100</v>
      </c>
      <c r="H97" s="96" t="s">
        <v>257</v>
      </c>
      <c r="I97" s="96" t="s">
        <v>100</v>
      </c>
      <c r="J97" s="104" t="s">
        <v>100</v>
      </c>
      <c r="K97" s="104" t="s">
        <v>257</v>
      </c>
      <c r="L97" s="1129" t="s">
        <v>100</v>
      </c>
    </row>
    <row r="98" spans="1:12" ht="15.75" thickBot="1">
      <c r="A98" s="49" t="s">
        <v>113</v>
      </c>
      <c r="B98" s="50" t="s">
        <v>33</v>
      </c>
      <c r="C98" s="109" t="s">
        <v>257</v>
      </c>
      <c r="D98" s="109" t="s">
        <v>257</v>
      </c>
      <c r="E98" s="110" t="s">
        <v>257</v>
      </c>
      <c r="F98" s="110" t="s">
        <v>257</v>
      </c>
      <c r="G98" s="1132" t="s">
        <v>100</v>
      </c>
      <c r="H98" s="104" t="s">
        <v>257</v>
      </c>
      <c r="I98" s="104" t="s">
        <v>100</v>
      </c>
      <c r="J98" s="104" t="s">
        <v>100</v>
      </c>
      <c r="K98" s="104" t="s">
        <v>257</v>
      </c>
      <c r="L98" s="1129" t="s">
        <v>100</v>
      </c>
    </row>
    <row r="99" spans="1:12" ht="15" thickBot="1">
      <c r="A99" s="35"/>
      <c r="B99" s="43"/>
      <c r="C99" s="86"/>
      <c r="D99" s="86"/>
      <c r="E99" s="86"/>
      <c r="F99" s="86"/>
      <c r="G99" s="1117"/>
      <c r="H99" s="85"/>
      <c r="I99" s="85"/>
      <c r="J99" s="85"/>
      <c r="K99" s="85"/>
      <c r="L99" s="1118"/>
    </row>
    <row r="100" spans="1:12" ht="14.25">
      <c r="A100" s="44" t="s">
        <v>114</v>
      </c>
      <c r="B100" s="45" t="s">
        <v>25</v>
      </c>
      <c r="C100" s="100">
        <v>11860.717015428352</v>
      </c>
      <c r="D100" s="100">
        <v>11775.631188798177</v>
      </c>
      <c r="E100" s="101">
        <v>12097.931355736919</v>
      </c>
      <c r="F100" s="101">
        <v>12011.143812574141</v>
      </c>
      <c r="G100" s="1127">
        <v>0.72255852162824463</v>
      </c>
      <c r="H100" s="102">
        <v>412.480198019802</v>
      </c>
      <c r="I100" s="102">
        <v>-2.1449594082229013</v>
      </c>
      <c r="J100" s="103">
        <v>-15.833333333333332</v>
      </c>
      <c r="K100" s="103">
        <v>1.196115585030791</v>
      </c>
      <c r="L100" s="1128">
        <v>3.1971231130907274E-2</v>
      </c>
    </row>
    <row r="101" spans="1:12" ht="15">
      <c r="A101" s="46" t="s">
        <v>114</v>
      </c>
      <c r="B101" s="47" t="s">
        <v>26</v>
      </c>
      <c r="C101" s="94">
        <v>11908.625490196078</v>
      </c>
      <c r="D101" s="94">
        <v>11823.733333333334</v>
      </c>
      <c r="E101" s="95">
        <v>12146.798000000001</v>
      </c>
      <c r="F101" s="95">
        <v>12060.208000000001</v>
      </c>
      <c r="G101" s="1123">
        <v>0.71798098341255923</v>
      </c>
      <c r="H101" s="96">
        <v>400.9</v>
      </c>
      <c r="I101" s="96">
        <v>-2.670551104637048</v>
      </c>
      <c r="J101" s="104">
        <v>-9.4594594594594597</v>
      </c>
      <c r="K101" s="104">
        <v>0.79346281383230688</v>
      </c>
      <c r="L101" s="1129">
        <v>7.5573795594045312E-2</v>
      </c>
    </row>
    <row r="102" spans="1:12" ht="15">
      <c r="A102" s="46" t="s">
        <v>114</v>
      </c>
      <c r="B102" s="47" t="s">
        <v>27</v>
      </c>
      <c r="C102" s="94">
        <v>11773.769607843138</v>
      </c>
      <c r="D102" s="94">
        <v>11702.688235294117</v>
      </c>
      <c r="E102" s="95">
        <v>12009.245000000001</v>
      </c>
      <c r="F102" s="95">
        <v>11936.742</v>
      </c>
      <c r="G102" s="1123">
        <v>0.60739354172185855</v>
      </c>
      <c r="H102" s="96">
        <v>435.3</v>
      </c>
      <c r="I102" s="96">
        <v>-0.38901601830663357</v>
      </c>
      <c r="J102" s="104">
        <v>-26.086956521739129</v>
      </c>
      <c r="K102" s="104">
        <v>0.40265277119848408</v>
      </c>
      <c r="L102" s="1129">
        <v>-4.3602564463137927E-2</v>
      </c>
    </row>
    <row r="103" spans="1:12" ht="14.25">
      <c r="A103" s="44" t="s">
        <v>114</v>
      </c>
      <c r="B103" s="48" t="s">
        <v>28</v>
      </c>
      <c r="C103" s="105">
        <v>11410.477733040689</v>
      </c>
      <c r="D103" s="105">
        <v>11518.883951109492</v>
      </c>
      <c r="E103" s="106">
        <v>11638.687287701503</v>
      </c>
      <c r="F103" s="106">
        <v>11749.261630131683</v>
      </c>
      <c r="G103" s="1130">
        <v>-0.94111737325352829</v>
      </c>
      <c r="H103" s="107">
        <v>377.62462380300957</v>
      </c>
      <c r="I103" s="107">
        <v>-0.27235497231669992</v>
      </c>
      <c r="J103" s="108">
        <v>-32.997250229147575</v>
      </c>
      <c r="K103" s="108">
        <v>8.6570345807674087</v>
      </c>
      <c r="L103" s="1131">
        <v>-1.926977836772366</v>
      </c>
    </row>
    <row r="104" spans="1:12" ht="15">
      <c r="A104" s="46" t="s">
        <v>114</v>
      </c>
      <c r="B104" s="47" t="s">
        <v>29</v>
      </c>
      <c r="C104" s="94">
        <v>11545.110784313727</v>
      </c>
      <c r="D104" s="94">
        <v>11619.714705882354</v>
      </c>
      <c r="E104" s="95">
        <v>11776.013000000001</v>
      </c>
      <c r="F104" s="95">
        <v>11852.109</v>
      </c>
      <c r="G104" s="1123">
        <v>-0.64204606960667965</v>
      </c>
      <c r="H104" s="96">
        <v>364.7</v>
      </c>
      <c r="I104" s="96">
        <v>-0.4639737991266345</v>
      </c>
      <c r="J104" s="104">
        <v>-46.600331674958539</v>
      </c>
      <c r="K104" s="104">
        <v>3.8133585978209381</v>
      </c>
      <c r="L104" s="1129">
        <v>-2.0364667805259766</v>
      </c>
    </row>
    <row r="105" spans="1:12" ht="15">
      <c r="A105" s="46" t="s">
        <v>114</v>
      </c>
      <c r="B105" s="47" t="s">
        <v>30</v>
      </c>
      <c r="C105" s="94">
        <v>11310.820588235294</v>
      </c>
      <c r="D105" s="94">
        <v>11402.941176470587</v>
      </c>
      <c r="E105" s="95">
        <v>11537.037</v>
      </c>
      <c r="F105" s="95">
        <v>11631</v>
      </c>
      <c r="G105" s="1123">
        <v>-0.80786690740262868</v>
      </c>
      <c r="H105" s="96">
        <v>387.8</v>
      </c>
      <c r="I105" s="96">
        <v>-1.5236160487557135</v>
      </c>
      <c r="J105" s="104">
        <v>-16.188524590163937</v>
      </c>
      <c r="K105" s="104">
        <v>4.8436759829464711</v>
      </c>
      <c r="L105" s="1129">
        <v>0.10948894375361107</v>
      </c>
    </row>
    <row r="106" spans="1:12" ht="14.25">
      <c r="A106" s="44" t="s">
        <v>114</v>
      </c>
      <c r="B106" s="48" t="s">
        <v>31</v>
      </c>
      <c r="C106" s="105">
        <v>10986.056195135625</v>
      </c>
      <c r="D106" s="105">
        <v>10996.44774037997</v>
      </c>
      <c r="E106" s="106">
        <v>11205.777319038338</v>
      </c>
      <c r="F106" s="106">
        <v>11216.37669518757</v>
      </c>
      <c r="G106" s="1130">
        <v>-9.4499109982455684E-2</v>
      </c>
      <c r="H106" s="107">
        <v>338.55624103299863</v>
      </c>
      <c r="I106" s="107">
        <v>0.5824091509457886</v>
      </c>
      <c r="J106" s="108">
        <v>-11.096938775510203</v>
      </c>
      <c r="K106" s="108">
        <v>24.763145428706775</v>
      </c>
      <c r="L106" s="1131">
        <v>1.945916092269055</v>
      </c>
    </row>
    <row r="107" spans="1:12" ht="15">
      <c r="A107" s="46" t="s">
        <v>114</v>
      </c>
      <c r="B107" s="47" t="s">
        <v>32</v>
      </c>
      <c r="C107" s="94">
        <v>10962.798039215686</v>
      </c>
      <c r="D107" s="94">
        <v>10928.712745098039</v>
      </c>
      <c r="E107" s="95">
        <v>11182.054</v>
      </c>
      <c r="F107" s="95">
        <v>11147.287</v>
      </c>
      <c r="G107" s="1123">
        <v>0.31188754716730471</v>
      </c>
      <c r="H107" s="96">
        <v>328.5</v>
      </c>
      <c r="I107" s="96">
        <v>1.7342830597708341</v>
      </c>
      <c r="J107" s="104">
        <v>-16.025192442267318</v>
      </c>
      <c r="K107" s="104">
        <v>14.211274277593558</v>
      </c>
      <c r="L107" s="1129">
        <v>0.34825526323577805</v>
      </c>
    </row>
    <row r="108" spans="1:12" ht="15.75" thickBot="1">
      <c r="A108" s="49" t="s">
        <v>114</v>
      </c>
      <c r="B108" s="50" t="s">
        <v>33</v>
      </c>
      <c r="C108" s="109">
        <v>11015.282352941176</v>
      </c>
      <c r="D108" s="109">
        <v>11091.097058823529</v>
      </c>
      <c r="E108" s="110">
        <v>11235.588</v>
      </c>
      <c r="F108" s="110">
        <v>11312.919</v>
      </c>
      <c r="G108" s="1132">
        <v>-0.68356363198569825</v>
      </c>
      <c r="H108" s="104">
        <v>352.1</v>
      </c>
      <c r="I108" s="104">
        <v>-1.5930687534935686</v>
      </c>
      <c r="J108" s="104">
        <v>-3.4669555796316356</v>
      </c>
      <c r="K108" s="104">
        <v>10.551871151113216</v>
      </c>
      <c r="L108" s="1129">
        <v>1.5976608290332788</v>
      </c>
    </row>
    <row r="109" spans="1:12" ht="15.75" thickBot="1">
      <c r="A109" s="51"/>
      <c r="B109" s="52"/>
      <c r="C109" s="111"/>
      <c r="D109" s="111"/>
      <c r="E109" s="111"/>
      <c r="F109" s="111"/>
      <c r="G109" s="1133"/>
      <c r="H109" s="112"/>
      <c r="I109" s="112"/>
      <c r="J109" s="112"/>
      <c r="K109" s="112"/>
      <c r="L109" s="1134"/>
    </row>
    <row r="110" spans="1:12" ht="15">
      <c r="A110" s="46" t="s">
        <v>115</v>
      </c>
      <c r="B110" s="53" t="s">
        <v>30</v>
      </c>
      <c r="C110" s="113">
        <v>10914.52549019608</v>
      </c>
      <c r="D110" s="113">
        <v>11121.85588235294</v>
      </c>
      <c r="E110" s="114">
        <v>11132.816000000001</v>
      </c>
      <c r="F110" s="114">
        <v>11344.293</v>
      </c>
      <c r="G110" s="1135">
        <v>-1.8641708213989094</v>
      </c>
      <c r="H110" s="115">
        <v>411.5</v>
      </c>
      <c r="I110" s="115">
        <v>0.17039922103212965</v>
      </c>
      <c r="J110" s="115">
        <v>-2.4886877828054299</v>
      </c>
      <c r="K110" s="115">
        <v>5.1042160113690196</v>
      </c>
      <c r="L110" s="1136">
        <v>0.8162843078377815</v>
      </c>
    </row>
    <row r="111" spans="1:12" ht="15.75" thickBot="1">
      <c r="A111" s="49" t="s">
        <v>115</v>
      </c>
      <c r="B111" s="50" t="s">
        <v>33</v>
      </c>
      <c r="C111" s="109">
        <v>10637.721568627452</v>
      </c>
      <c r="D111" s="109">
        <v>10798.191176470589</v>
      </c>
      <c r="E111" s="110">
        <v>10850.476000000001</v>
      </c>
      <c r="F111" s="110">
        <v>11014.155000000001</v>
      </c>
      <c r="G111" s="1132">
        <v>-1.4860785961337939</v>
      </c>
      <c r="H111" s="104">
        <v>380.8</v>
      </c>
      <c r="I111" s="104">
        <v>1.1420982735723801</v>
      </c>
      <c r="J111" s="104">
        <v>0.65703022339027595</v>
      </c>
      <c r="K111" s="104">
        <v>9.0715300805305539</v>
      </c>
      <c r="L111" s="1129">
        <v>1.6889146362154586</v>
      </c>
    </row>
    <row r="112" spans="1:12" ht="15.75" thickBot="1">
      <c r="A112" s="51"/>
      <c r="B112" s="52"/>
      <c r="C112" s="111"/>
      <c r="D112" s="111"/>
      <c r="E112" s="111"/>
      <c r="F112" s="111"/>
      <c r="G112" s="1133"/>
      <c r="H112" s="112"/>
      <c r="I112" s="112"/>
      <c r="J112" s="112"/>
      <c r="K112" s="112"/>
      <c r="L112" s="1134"/>
    </row>
    <row r="113" spans="1:12" ht="14.25">
      <c r="A113" s="44" t="s">
        <v>116</v>
      </c>
      <c r="B113" s="45" t="s">
        <v>25</v>
      </c>
      <c r="C113" s="100" t="s">
        <v>100</v>
      </c>
      <c r="D113" s="100" t="s">
        <v>100</v>
      </c>
      <c r="E113" s="101" t="s">
        <v>100</v>
      </c>
      <c r="F113" s="101" t="s">
        <v>100</v>
      </c>
      <c r="G113" s="1127" t="s">
        <v>100</v>
      </c>
      <c r="H113" s="102" t="s">
        <v>100</v>
      </c>
      <c r="I113" s="102" t="s">
        <v>100</v>
      </c>
      <c r="J113" s="103" t="s">
        <v>100</v>
      </c>
      <c r="K113" s="103" t="s">
        <v>100</v>
      </c>
      <c r="L113" s="1128" t="s">
        <v>100</v>
      </c>
    </row>
    <row r="114" spans="1:12" ht="15">
      <c r="A114" s="39" t="s">
        <v>116</v>
      </c>
      <c r="B114" s="47" t="s">
        <v>26</v>
      </c>
      <c r="C114" s="94" t="s">
        <v>100</v>
      </c>
      <c r="D114" s="94" t="s">
        <v>100</v>
      </c>
      <c r="E114" s="95" t="s">
        <v>100</v>
      </c>
      <c r="F114" s="95" t="s">
        <v>100</v>
      </c>
      <c r="G114" s="1123" t="s">
        <v>100</v>
      </c>
      <c r="H114" s="96" t="s">
        <v>100</v>
      </c>
      <c r="I114" s="96" t="s">
        <v>100</v>
      </c>
      <c r="J114" s="104" t="s">
        <v>100</v>
      </c>
      <c r="K114" s="104" t="s">
        <v>100</v>
      </c>
      <c r="L114" s="1129" t="s">
        <v>100</v>
      </c>
    </row>
    <row r="115" spans="1:12" ht="15">
      <c r="A115" s="39" t="s">
        <v>116</v>
      </c>
      <c r="B115" s="47" t="s">
        <v>27</v>
      </c>
      <c r="C115" s="94" t="s">
        <v>100</v>
      </c>
      <c r="D115" s="94" t="s">
        <v>100</v>
      </c>
      <c r="E115" s="95" t="s">
        <v>100</v>
      </c>
      <c r="F115" s="95" t="s">
        <v>100</v>
      </c>
      <c r="G115" s="1123" t="s">
        <v>100</v>
      </c>
      <c r="H115" s="96" t="s">
        <v>100</v>
      </c>
      <c r="I115" s="96" t="s">
        <v>100</v>
      </c>
      <c r="J115" s="104" t="s">
        <v>100</v>
      </c>
      <c r="K115" s="104" t="s">
        <v>100</v>
      </c>
      <c r="L115" s="1129" t="s">
        <v>100</v>
      </c>
    </row>
    <row r="116" spans="1:12" ht="15">
      <c r="A116" s="39" t="s">
        <v>116</v>
      </c>
      <c r="B116" s="47" t="s">
        <v>34</v>
      </c>
      <c r="C116" s="94" t="s">
        <v>100</v>
      </c>
      <c r="D116" s="94" t="s">
        <v>100</v>
      </c>
      <c r="E116" s="95" t="s">
        <v>100</v>
      </c>
      <c r="F116" s="95" t="s">
        <v>100</v>
      </c>
      <c r="G116" s="1123" t="s">
        <v>100</v>
      </c>
      <c r="H116" s="96" t="s">
        <v>100</v>
      </c>
      <c r="I116" s="96" t="s">
        <v>100</v>
      </c>
      <c r="J116" s="104" t="s">
        <v>100</v>
      </c>
      <c r="K116" s="104" t="s">
        <v>100</v>
      </c>
      <c r="L116" s="1129" t="s">
        <v>100</v>
      </c>
    </row>
    <row r="117" spans="1:12" ht="14.25">
      <c r="A117" s="54" t="s">
        <v>116</v>
      </c>
      <c r="B117" s="48" t="s">
        <v>28</v>
      </c>
      <c r="C117" s="105" t="s">
        <v>100</v>
      </c>
      <c r="D117" s="105" t="s">
        <v>100</v>
      </c>
      <c r="E117" s="106" t="s">
        <v>100</v>
      </c>
      <c r="F117" s="106" t="s">
        <v>100</v>
      </c>
      <c r="G117" s="1130" t="s">
        <v>100</v>
      </c>
      <c r="H117" s="107" t="s">
        <v>100</v>
      </c>
      <c r="I117" s="107" t="s">
        <v>100</v>
      </c>
      <c r="J117" s="108" t="s">
        <v>100</v>
      </c>
      <c r="K117" s="108" t="s">
        <v>100</v>
      </c>
      <c r="L117" s="1131" t="s">
        <v>100</v>
      </c>
    </row>
    <row r="118" spans="1:12" ht="15">
      <c r="A118" s="39" t="s">
        <v>116</v>
      </c>
      <c r="B118" s="47" t="s">
        <v>30</v>
      </c>
      <c r="C118" s="94" t="s">
        <v>100</v>
      </c>
      <c r="D118" s="94" t="s">
        <v>100</v>
      </c>
      <c r="E118" s="95" t="s">
        <v>100</v>
      </c>
      <c r="F118" s="95" t="s">
        <v>100</v>
      </c>
      <c r="G118" s="1123" t="s">
        <v>100</v>
      </c>
      <c r="H118" s="96" t="s">
        <v>100</v>
      </c>
      <c r="I118" s="96" t="s">
        <v>100</v>
      </c>
      <c r="J118" s="104" t="s">
        <v>100</v>
      </c>
      <c r="K118" s="104" t="s">
        <v>100</v>
      </c>
      <c r="L118" s="1129" t="s">
        <v>100</v>
      </c>
    </row>
    <row r="119" spans="1:12" ht="15">
      <c r="A119" s="39" t="s">
        <v>116</v>
      </c>
      <c r="B119" s="47" t="s">
        <v>35</v>
      </c>
      <c r="C119" s="94" t="s">
        <v>100</v>
      </c>
      <c r="D119" s="94" t="s">
        <v>100</v>
      </c>
      <c r="E119" s="95" t="s">
        <v>100</v>
      </c>
      <c r="F119" s="95" t="s">
        <v>100</v>
      </c>
      <c r="G119" s="1123" t="s">
        <v>100</v>
      </c>
      <c r="H119" s="96" t="s">
        <v>100</v>
      </c>
      <c r="I119" s="96" t="s">
        <v>100</v>
      </c>
      <c r="J119" s="104" t="s">
        <v>100</v>
      </c>
      <c r="K119" s="104" t="s">
        <v>100</v>
      </c>
      <c r="L119" s="1129" t="s">
        <v>100</v>
      </c>
    </row>
    <row r="120" spans="1:12" ht="14.25">
      <c r="A120" s="54" t="s">
        <v>116</v>
      </c>
      <c r="B120" s="48" t="s">
        <v>31</v>
      </c>
      <c r="C120" s="105" t="s">
        <v>100</v>
      </c>
      <c r="D120" s="105" t="s">
        <v>100</v>
      </c>
      <c r="E120" s="106" t="s">
        <v>100</v>
      </c>
      <c r="F120" s="106" t="s">
        <v>100</v>
      </c>
      <c r="G120" s="1130" t="s">
        <v>100</v>
      </c>
      <c r="H120" s="107" t="s">
        <v>100</v>
      </c>
      <c r="I120" s="107" t="s">
        <v>100</v>
      </c>
      <c r="J120" s="108" t="s">
        <v>100</v>
      </c>
      <c r="K120" s="108" t="s">
        <v>100</v>
      </c>
      <c r="L120" s="1131" t="s">
        <v>100</v>
      </c>
    </row>
    <row r="121" spans="1:12" ht="15">
      <c r="A121" s="39" t="s">
        <v>116</v>
      </c>
      <c r="B121" s="47" t="s">
        <v>33</v>
      </c>
      <c r="C121" s="94" t="s">
        <v>100</v>
      </c>
      <c r="D121" s="94" t="s">
        <v>100</v>
      </c>
      <c r="E121" s="95" t="s">
        <v>100</v>
      </c>
      <c r="F121" s="95" t="s">
        <v>100</v>
      </c>
      <c r="G121" s="1123" t="s">
        <v>100</v>
      </c>
      <c r="H121" s="96" t="s">
        <v>100</v>
      </c>
      <c r="I121" s="96" t="s">
        <v>100</v>
      </c>
      <c r="J121" s="104" t="s">
        <v>100</v>
      </c>
      <c r="K121" s="104" t="s">
        <v>100</v>
      </c>
      <c r="L121" s="1129" t="s">
        <v>100</v>
      </c>
    </row>
    <row r="122" spans="1:12" ht="15.75" thickBot="1">
      <c r="A122" s="55" t="s">
        <v>116</v>
      </c>
      <c r="B122" s="47" t="s">
        <v>36</v>
      </c>
      <c r="C122" s="109" t="s">
        <v>100</v>
      </c>
      <c r="D122" s="109" t="s">
        <v>100</v>
      </c>
      <c r="E122" s="110" t="s">
        <v>100</v>
      </c>
      <c r="F122" s="110" t="s">
        <v>100</v>
      </c>
      <c r="G122" s="1132" t="s">
        <v>100</v>
      </c>
      <c r="H122" s="104" t="s">
        <v>100</v>
      </c>
      <c r="I122" s="104" t="s">
        <v>100</v>
      </c>
      <c r="J122" s="104" t="s">
        <v>100</v>
      </c>
      <c r="K122" s="104" t="s">
        <v>100</v>
      </c>
      <c r="L122" s="1129" t="s">
        <v>100</v>
      </c>
    </row>
    <row r="123" spans="1:12" ht="15.75" thickBot="1">
      <c r="A123" s="51"/>
      <c r="B123" s="52"/>
      <c r="C123" s="111"/>
      <c r="D123" s="111"/>
      <c r="E123" s="111"/>
      <c r="F123" s="111"/>
      <c r="G123" s="1133"/>
      <c r="H123" s="112"/>
      <c r="I123" s="112"/>
      <c r="J123" s="112"/>
      <c r="K123" s="112"/>
      <c r="L123" s="1134"/>
    </row>
    <row r="124" spans="1:12" ht="14.25">
      <c r="A124" s="44" t="s">
        <v>24</v>
      </c>
      <c r="B124" s="45" t="s">
        <v>28</v>
      </c>
      <c r="C124" s="100">
        <v>10515.269654439722</v>
      </c>
      <c r="D124" s="100">
        <v>10898.528984860139</v>
      </c>
      <c r="E124" s="101">
        <v>10725.575047528517</v>
      </c>
      <c r="F124" s="101">
        <v>11116.499564557342</v>
      </c>
      <c r="G124" s="1127">
        <v>-3.5166152326871569</v>
      </c>
      <c r="H124" s="102">
        <v>334.73818181818177</v>
      </c>
      <c r="I124" s="102">
        <v>2.1491335360088595</v>
      </c>
      <c r="J124" s="103">
        <v>-45.812807881773395</v>
      </c>
      <c r="K124" s="103">
        <v>1.3027001421127429</v>
      </c>
      <c r="L124" s="1128">
        <v>-0.66664405656789349</v>
      </c>
    </row>
    <row r="125" spans="1:12" ht="15">
      <c r="A125" s="46" t="s">
        <v>24</v>
      </c>
      <c r="B125" s="47" t="s">
        <v>29</v>
      </c>
      <c r="C125" s="94">
        <v>9933.6911764705874</v>
      </c>
      <c r="D125" s="94">
        <v>10413.425490196078</v>
      </c>
      <c r="E125" s="95">
        <v>10132.365</v>
      </c>
      <c r="F125" s="95">
        <v>10621.694</v>
      </c>
      <c r="G125" s="1123">
        <v>-4.6068828569152886</v>
      </c>
      <c r="H125" s="96">
        <v>308.60000000000002</v>
      </c>
      <c r="I125" s="96">
        <v>3.0728122912491806</v>
      </c>
      <c r="J125" s="104">
        <v>-60</v>
      </c>
      <c r="K125" s="104">
        <v>0.16579819990525818</v>
      </c>
      <c r="L125" s="1129">
        <v>-0.17374390331554118</v>
      </c>
    </row>
    <row r="126" spans="1:12" ht="15">
      <c r="A126" s="46" t="s">
        <v>24</v>
      </c>
      <c r="B126" s="47" t="s">
        <v>30</v>
      </c>
      <c r="C126" s="94">
        <v>10674.064705882352</v>
      </c>
      <c r="D126" s="94">
        <v>10916.922549019608</v>
      </c>
      <c r="E126" s="95">
        <v>10887.546</v>
      </c>
      <c r="F126" s="95">
        <v>11135.261</v>
      </c>
      <c r="G126" s="1123">
        <v>-2.2245998544623258</v>
      </c>
      <c r="H126" s="96">
        <v>330</v>
      </c>
      <c r="I126" s="96">
        <v>1.6009852216748732</v>
      </c>
      <c r="J126" s="104">
        <v>-28.865979381443296</v>
      </c>
      <c r="K126" s="104">
        <v>0.81714827096162956</v>
      </c>
      <c r="L126" s="1129">
        <v>-0.12386841510744306</v>
      </c>
    </row>
    <row r="127" spans="1:12" ht="15">
      <c r="A127" s="46" t="s">
        <v>24</v>
      </c>
      <c r="B127" s="47" t="s">
        <v>35</v>
      </c>
      <c r="C127" s="94">
        <v>10401.873529411765</v>
      </c>
      <c r="D127" s="94">
        <v>11082.078431372549</v>
      </c>
      <c r="E127" s="95">
        <v>10609.911</v>
      </c>
      <c r="F127" s="95">
        <v>11303.72</v>
      </c>
      <c r="G127" s="1123">
        <v>-6.1378820423718858</v>
      </c>
      <c r="H127" s="96">
        <v>360.4</v>
      </c>
      <c r="I127" s="96">
        <v>4.2824074074073941</v>
      </c>
      <c r="J127" s="104">
        <v>-61.971830985915489</v>
      </c>
      <c r="K127" s="104">
        <v>0.31975367124585502</v>
      </c>
      <c r="L127" s="1129">
        <v>-0.36903173814490936</v>
      </c>
    </row>
    <row r="128" spans="1:12" ht="14.25">
      <c r="A128" s="44" t="s">
        <v>24</v>
      </c>
      <c r="B128" s="48" t="s">
        <v>31</v>
      </c>
      <c r="C128" s="105">
        <v>9806.751429948994</v>
      </c>
      <c r="D128" s="105">
        <v>10238.720433605948</v>
      </c>
      <c r="E128" s="106">
        <v>10002.886458547973</v>
      </c>
      <c r="F128" s="106">
        <v>10443.494842278067</v>
      </c>
      <c r="G128" s="1130">
        <v>-4.2189744944996095</v>
      </c>
      <c r="H128" s="107">
        <v>293.00188679245286</v>
      </c>
      <c r="I128" s="107">
        <v>0.76566507218865787</v>
      </c>
      <c r="J128" s="108">
        <v>-22.15422276621787</v>
      </c>
      <c r="K128" s="108">
        <v>15.06395073424917</v>
      </c>
      <c r="L128" s="1131">
        <v>-0.78781488468757743</v>
      </c>
    </row>
    <row r="129" spans="1:12" ht="15">
      <c r="A129" s="46" t="s">
        <v>24</v>
      </c>
      <c r="B129" s="47" t="s">
        <v>32</v>
      </c>
      <c r="C129" s="94">
        <v>9537.126470588235</v>
      </c>
      <c r="D129" s="94">
        <v>10074.263725490197</v>
      </c>
      <c r="E129" s="95">
        <v>9727.8690000000006</v>
      </c>
      <c r="F129" s="95">
        <v>10275.749</v>
      </c>
      <c r="G129" s="1123">
        <v>-5.3317767882419007</v>
      </c>
      <c r="H129" s="96">
        <v>262.60000000000002</v>
      </c>
      <c r="I129" s="96">
        <v>-1.3152950018789928</v>
      </c>
      <c r="J129" s="104">
        <v>-31.904761904761902</v>
      </c>
      <c r="K129" s="104">
        <v>5.0805305542396972</v>
      </c>
      <c r="L129" s="1129">
        <v>-1.031227303734692</v>
      </c>
    </row>
    <row r="130" spans="1:12" ht="15">
      <c r="A130" s="46" t="s">
        <v>24</v>
      </c>
      <c r="B130" s="47" t="s">
        <v>33</v>
      </c>
      <c r="C130" s="94">
        <v>9873.2852941176479</v>
      </c>
      <c r="D130" s="94">
        <v>10304.116666666667</v>
      </c>
      <c r="E130" s="95">
        <v>10070.751</v>
      </c>
      <c r="F130" s="95">
        <v>10510.199000000001</v>
      </c>
      <c r="G130" s="1123">
        <v>-4.181157749724818</v>
      </c>
      <c r="H130" s="96">
        <v>301.60000000000002</v>
      </c>
      <c r="I130" s="96">
        <v>0.16605778811026237</v>
      </c>
      <c r="J130" s="104">
        <v>-17.407407407407408</v>
      </c>
      <c r="K130" s="104">
        <v>7.9227854097584078</v>
      </c>
      <c r="L130" s="1129">
        <v>6.4811020934193664E-2</v>
      </c>
    </row>
    <row r="131" spans="1:12" ht="15">
      <c r="A131" s="46" t="s">
        <v>24</v>
      </c>
      <c r="B131" s="47" t="s">
        <v>36</v>
      </c>
      <c r="C131" s="94">
        <v>10097.582352941175</v>
      </c>
      <c r="D131" s="94">
        <v>10421.523529411765</v>
      </c>
      <c r="E131" s="95">
        <v>10299.534</v>
      </c>
      <c r="F131" s="95">
        <v>10629.954</v>
      </c>
      <c r="G131" s="1123">
        <v>-3.1083859817267325</v>
      </c>
      <c r="H131" s="96">
        <v>334.9</v>
      </c>
      <c r="I131" s="96">
        <v>2.1659548505185984</v>
      </c>
      <c r="J131" s="104">
        <v>-10.309278350515463</v>
      </c>
      <c r="K131" s="104">
        <v>2.0606347702510659</v>
      </c>
      <c r="L131" s="1129">
        <v>0.17860139811292064</v>
      </c>
    </row>
    <row r="132" spans="1:12" ht="14.25">
      <c r="A132" s="44" t="s">
        <v>24</v>
      </c>
      <c r="B132" s="48" t="s">
        <v>37</v>
      </c>
      <c r="C132" s="105">
        <v>8352.1699238755609</v>
      </c>
      <c r="D132" s="105">
        <v>8656.0992128602174</v>
      </c>
      <c r="E132" s="106">
        <v>8519.2133223530727</v>
      </c>
      <c r="F132" s="106">
        <v>8829.221197117422</v>
      </c>
      <c r="G132" s="1130">
        <v>-3.5111576416905392</v>
      </c>
      <c r="H132" s="107">
        <v>226.73942065491184</v>
      </c>
      <c r="I132" s="107">
        <v>-1.4392319434088643</v>
      </c>
      <c r="J132" s="108">
        <v>-13.976164680390033</v>
      </c>
      <c r="K132" s="108">
        <v>9.4031264803410703</v>
      </c>
      <c r="L132" s="1131">
        <v>0.44891615826113274</v>
      </c>
    </row>
    <row r="133" spans="1:12" ht="15">
      <c r="A133" s="46" t="s">
        <v>24</v>
      </c>
      <c r="B133" s="47" t="s">
        <v>102</v>
      </c>
      <c r="C133" s="116">
        <v>7711.363725490196</v>
      </c>
      <c r="D133" s="116">
        <v>7939.1294117647058</v>
      </c>
      <c r="E133" s="117">
        <v>7865.5910000000003</v>
      </c>
      <c r="F133" s="117">
        <v>8097.9120000000003</v>
      </c>
      <c r="G133" s="1137">
        <v>-2.8689000325022045</v>
      </c>
      <c r="H133" s="118">
        <v>208.6</v>
      </c>
      <c r="I133" s="118">
        <v>-0.9026128266033282</v>
      </c>
      <c r="J133" s="119">
        <v>-17.092337917485263</v>
      </c>
      <c r="K133" s="119">
        <v>4.9976314542870677</v>
      </c>
      <c r="L133" s="1138">
        <v>5.9719153161728045E-2</v>
      </c>
    </row>
    <row r="134" spans="1:12" ht="15">
      <c r="A134" s="46" t="s">
        <v>24</v>
      </c>
      <c r="B134" s="47" t="s">
        <v>38</v>
      </c>
      <c r="C134" s="94">
        <v>8618.2411764705885</v>
      </c>
      <c r="D134" s="94">
        <v>9142.8333333333339</v>
      </c>
      <c r="E134" s="95">
        <v>8790.6059999999998</v>
      </c>
      <c r="F134" s="95">
        <v>9325.69</v>
      </c>
      <c r="G134" s="1123">
        <v>-5.7377416577218492</v>
      </c>
      <c r="H134" s="96">
        <v>233.8</v>
      </c>
      <c r="I134" s="96">
        <v>-1.8471872376154397</v>
      </c>
      <c r="J134" s="104">
        <v>-14.705882352941178</v>
      </c>
      <c r="K134" s="104">
        <v>3.0909521553765988</v>
      </c>
      <c r="L134" s="1129">
        <v>0.12238405293189558</v>
      </c>
    </row>
    <row r="135" spans="1:12" ht="15.75" thickBot="1">
      <c r="A135" s="46" t="s">
        <v>24</v>
      </c>
      <c r="B135" s="47" t="s">
        <v>39</v>
      </c>
      <c r="C135" s="94">
        <v>9649.0441176470576</v>
      </c>
      <c r="D135" s="94">
        <v>9935.8450980392154</v>
      </c>
      <c r="E135" s="95">
        <v>9842.0249999999996</v>
      </c>
      <c r="F135" s="95">
        <v>10134.562</v>
      </c>
      <c r="G135" s="1123">
        <v>-2.8865282979175642</v>
      </c>
      <c r="H135" s="96">
        <v>279.10000000000002</v>
      </c>
      <c r="I135" s="96">
        <v>-6.6867268472082912</v>
      </c>
      <c r="J135" s="104">
        <v>2.7777777777777777</v>
      </c>
      <c r="K135" s="104">
        <v>1.3145428706774041</v>
      </c>
      <c r="L135" s="1129">
        <v>0.26681295216750889</v>
      </c>
    </row>
    <row r="136" spans="1:12" ht="15.75" thickBot="1">
      <c r="A136" s="51"/>
      <c r="B136" s="52"/>
      <c r="C136" s="111"/>
      <c r="D136" s="111"/>
      <c r="E136" s="111"/>
      <c r="F136" s="111"/>
      <c r="G136" s="1133"/>
      <c r="H136" s="112"/>
      <c r="I136" s="112"/>
      <c r="J136" s="112"/>
      <c r="K136" s="112"/>
      <c r="L136" s="1134"/>
    </row>
    <row r="137" spans="1:12" ht="14.25">
      <c r="A137" s="44" t="s">
        <v>117</v>
      </c>
      <c r="B137" s="48" t="s">
        <v>25</v>
      </c>
      <c r="C137" s="105">
        <v>13070.137143059088</v>
      </c>
      <c r="D137" s="105">
        <v>12746.136387779427</v>
      </c>
      <c r="E137" s="106">
        <v>13331.539885920271</v>
      </c>
      <c r="F137" s="106">
        <v>13001.059115535016</v>
      </c>
      <c r="G137" s="1130">
        <v>2.5419526782272843</v>
      </c>
      <c r="H137" s="107">
        <v>341.73623188405799</v>
      </c>
      <c r="I137" s="107">
        <v>-2.808850116518065</v>
      </c>
      <c r="J137" s="108">
        <v>-13.750000000000002</v>
      </c>
      <c r="K137" s="108">
        <v>0.81714827096162956</v>
      </c>
      <c r="L137" s="1131">
        <v>4.1052035028373846E-2</v>
      </c>
    </row>
    <row r="138" spans="1:12" ht="15">
      <c r="A138" s="46" t="s">
        <v>117</v>
      </c>
      <c r="B138" s="47" t="s">
        <v>26</v>
      </c>
      <c r="C138" s="94">
        <v>13373.846078431372</v>
      </c>
      <c r="D138" s="94">
        <v>12649.573529411766</v>
      </c>
      <c r="E138" s="95">
        <v>13641.323</v>
      </c>
      <c r="F138" s="95">
        <v>12902.565000000001</v>
      </c>
      <c r="G138" s="1123">
        <v>5.7256677257584032</v>
      </c>
      <c r="H138" s="96">
        <v>309.2</v>
      </c>
      <c r="I138" s="96">
        <v>-7.2863568215892087</v>
      </c>
      <c r="J138" s="104">
        <v>-7.6923076923076925</v>
      </c>
      <c r="K138" s="104">
        <v>0.28422548555187116</v>
      </c>
      <c r="L138" s="1129">
        <v>3.1994208873563024E-2</v>
      </c>
    </row>
    <row r="139" spans="1:12" ht="15">
      <c r="A139" s="46" t="s">
        <v>117</v>
      </c>
      <c r="B139" s="47" t="s">
        <v>27</v>
      </c>
      <c r="C139" s="94">
        <v>13054.434313725489</v>
      </c>
      <c r="D139" s="94">
        <v>12804.354901960784</v>
      </c>
      <c r="E139" s="95">
        <v>13315.522999999999</v>
      </c>
      <c r="F139" s="95">
        <v>13060.441999999999</v>
      </c>
      <c r="G139" s="1123">
        <v>1.9530809141068897</v>
      </c>
      <c r="H139" s="96">
        <v>345.4</v>
      </c>
      <c r="I139" s="96">
        <v>-1.5393386545040004</v>
      </c>
      <c r="J139" s="104">
        <v>-2.7777777777777777</v>
      </c>
      <c r="K139" s="104">
        <v>0.41449549976314543</v>
      </c>
      <c r="L139" s="1129">
        <v>6.5252193593180352E-2</v>
      </c>
    </row>
    <row r="140" spans="1:12" ht="15">
      <c r="A140" s="46" t="s">
        <v>117</v>
      </c>
      <c r="B140" s="47" t="s">
        <v>34</v>
      </c>
      <c r="C140" s="94">
        <v>12563.092156862744</v>
      </c>
      <c r="D140" s="94">
        <v>12761.055882352941</v>
      </c>
      <c r="E140" s="95">
        <v>12814.353999999999</v>
      </c>
      <c r="F140" s="95">
        <v>13016.277</v>
      </c>
      <c r="G140" s="1123">
        <v>-1.551311484843175</v>
      </c>
      <c r="H140" s="96">
        <v>407</v>
      </c>
      <c r="I140" s="96">
        <v>7.2746441750131856</v>
      </c>
      <c r="J140" s="104">
        <v>-44.444444444444443</v>
      </c>
      <c r="K140" s="104">
        <v>0.11842728564661299</v>
      </c>
      <c r="L140" s="1129">
        <v>-5.6194367438369544E-2</v>
      </c>
    </row>
    <row r="141" spans="1:12" ht="14.25">
      <c r="A141" s="44" t="s">
        <v>117</v>
      </c>
      <c r="B141" s="48" t="s">
        <v>28</v>
      </c>
      <c r="C141" s="105">
        <v>12783.250026340378</v>
      </c>
      <c r="D141" s="105">
        <v>12602.996505518466</v>
      </c>
      <c r="E141" s="106">
        <v>13038.915026867186</v>
      </c>
      <c r="F141" s="106">
        <v>12855.056435628836</v>
      </c>
      <c r="G141" s="1130">
        <v>1.4302433611164129</v>
      </c>
      <c r="H141" s="107">
        <v>308.24687499999999</v>
      </c>
      <c r="I141" s="107">
        <v>0.11290653480367414</v>
      </c>
      <c r="J141" s="108">
        <v>-26.717557251908396</v>
      </c>
      <c r="K141" s="108">
        <v>9.0952155376598771</v>
      </c>
      <c r="L141" s="1131">
        <v>-1.0716451530657736</v>
      </c>
    </row>
    <row r="142" spans="1:12" ht="15">
      <c r="A142" s="46" t="s">
        <v>117</v>
      </c>
      <c r="B142" s="47" t="s">
        <v>29</v>
      </c>
      <c r="C142" s="94">
        <v>12669.838235294117</v>
      </c>
      <c r="D142" s="94">
        <v>12263.393137254901</v>
      </c>
      <c r="E142" s="95">
        <v>12923.235000000001</v>
      </c>
      <c r="F142" s="95">
        <v>12508.661</v>
      </c>
      <c r="G142" s="1123">
        <v>3.314295590871001</v>
      </c>
      <c r="H142" s="96">
        <v>283.8</v>
      </c>
      <c r="I142" s="96">
        <v>3.5010940919037283</v>
      </c>
      <c r="J142" s="104">
        <v>-46.116504854368934</v>
      </c>
      <c r="K142" s="104">
        <v>1.3145428706774041</v>
      </c>
      <c r="L142" s="1129">
        <v>-0.68390493685072928</v>
      </c>
    </row>
    <row r="143" spans="1:12" ht="15">
      <c r="A143" s="46" t="s">
        <v>117</v>
      </c>
      <c r="B143" s="47" t="s">
        <v>30</v>
      </c>
      <c r="C143" s="94">
        <v>12730.620588235293</v>
      </c>
      <c r="D143" s="94">
        <v>12584.231372549018</v>
      </c>
      <c r="E143" s="95">
        <v>12985.233</v>
      </c>
      <c r="F143" s="95">
        <v>12835.915999999999</v>
      </c>
      <c r="G143" s="1123">
        <v>1.1632749855951139</v>
      </c>
      <c r="H143" s="96">
        <v>305.39999999999998</v>
      </c>
      <c r="I143" s="96">
        <v>-0.68292682926830006</v>
      </c>
      <c r="J143" s="104">
        <v>-13.703703703703704</v>
      </c>
      <c r="K143" s="104">
        <v>5.5187115111321647</v>
      </c>
      <c r="L143" s="1129">
        <v>0.28006191858268892</v>
      </c>
    </row>
    <row r="144" spans="1:12" ht="15">
      <c r="A144" s="46" t="s">
        <v>117</v>
      </c>
      <c r="B144" s="47" t="s">
        <v>35</v>
      </c>
      <c r="C144" s="94">
        <v>12959.091176470587</v>
      </c>
      <c r="D144" s="94">
        <v>12825.674509803921</v>
      </c>
      <c r="E144" s="95">
        <v>13218.272999999999</v>
      </c>
      <c r="F144" s="95">
        <v>13082.188</v>
      </c>
      <c r="G144" s="1123">
        <v>1.0402311906846098</v>
      </c>
      <c r="H144" s="96">
        <v>329.4</v>
      </c>
      <c r="I144" s="96">
        <v>-0.66344993968638277</v>
      </c>
      <c r="J144" s="104">
        <v>-36.754966887417218</v>
      </c>
      <c r="K144" s="104">
        <v>2.2619611558503077</v>
      </c>
      <c r="L144" s="1129">
        <v>-0.66780213479773298</v>
      </c>
    </row>
    <row r="145" spans="1:12" ht="14.25">
      <c r="A145" s="44" t="s">
        <v>117</v>
      </c>
      <c r="B145" s="48" t="s">
        <v>31</v>
      </c>
      <c r="C145" s="105">
        <v>11780.475500694671</v>
      </c>
      <c r="D145" s="105">
        <v>11753.010449077703</v>
      </c>
      <c r="E145" s="106">
        <v>12016.085010708564</v>
      </c>
      <c r="F145" s="106">
        <v>11988.070658059258</v>
      </c>
      <c r="G145" s="1130">
        <v>0.23368524801339324</v>
      </c>
      <c r="H145" s="107">
        <v>272.4101837672282</v>
      </c>
      <c r="I145" s="107">
        <v>1.3849470682369196</v>
      </c>
      <c r="J145" s="108">
        <v>-20.511259890444308</v>
      </c>
      <c r="K145" s="108">
        <v>15.466603505447654</v>
      </c>
      <c r="L145" s="1131">
        <v>-0.4724729400315848</v>
      </c>
    </row>
    <row r="146" spans="1:12" ht="15">
      <c r="A146" s="46" t="s">
        <v>117</v>
      </c>
      <c r="B146" s="47" t="s">
        <v>32</v>
      </c>
      <c r="C146" s="94">
        <v>11012.86862745098</v>
      </c>
      <c r="D146" s="94">
        <v>11395.61568627451</v>
      </c>
      <c r="E146" s="95">
        <v>11233.126</v>
      </c>
      <c r="F146" s="95">
        <v>11623.528</v>
      </c>
      <c r="G146" s="1123">
        <v>-3.3587220678609802</v>
      </c>
      <c r="H146" s="96">
        <v>237.5</v>
      </c>
      <c r="I146" s="96">
        <v>-1.859504132231405</v>
      </c>
      <c r="J146" s="104">
        <v>-39.462809917355372</v>
      </c>
      <c r="K146" s="104">
        <v>3.4699194694457605</v>
      </c>
      <c r="L146" s="1129">
        <v>-1.2254627579504369</v>
      </c>
    </row>
    <row r="147" spans="1:12" ht="15">
      <c r="A147" s="46" t="s">
        <v>117</v>
      </c>
      <c r="B147" s="47" t="s">
        <v>33</v>
      </c>
      <c r="C147" s="94">
        <v>11980.907843137255</v>
      </c>
      <c r="D147" s="94">
        <v>11835.619607843137</v>
      </c>
      <c r="E147" s="95">
        <v>12220.526</v>
      </c>
      <c r="F147" s="95">
        <v>12072.332</v>
      </c>
      <c r="G147" s="1123">
        <v>1.2275507333628624</v>
      </c>
      <c r="H147" s="96">
        <v>277</v>
      </c>
      <c r="I147" s="96">
        <v>0.32596885186525792</v>
      </c>
      <c r="J147" s="96">
        <v>-13.711340206185568</v>
      </c>
      <c r="K147" s="96">
        <v>9.9123638086215067</v>
      </c>
      <c r="L147" s="1124">
        <v>0.50219694793078062</v>
      </c>
    </row>
    <row r="148" spans="1:12" ht="15.75" thickBot="1">
      <c r="A148" s="56" t="s">
        <v>117</v>
      </c>
      <c r="B148" s="57" t="s">
        <v>36</v>
      </c>
      <c r="C148" s="97">
        <v>11908.469607843137</v>
      </c>
      <c r="D148" s="97">
        <v>12102.126470588235</v>
      </c>
      <c r="E148" s="98">
        <v>12146.638999999999</v>
      </c>
      <c r="F148" s="98">
        <v>12344.169</v>
      </c>
      <c r="G148" s="1125">
        <v>-1.6001887206826209</v>
      </c>
      <c r="H148" s="99">
        <v>308.7</v>
      </c>
      <c r="I148" s="99">
        <v>3.2441471571906315</v>
      </c>
      <c r="J148" s="99">
        <v>-6.8783068783068781</v>
      </c>
      <c r="K148" s="99">
        <v>2.0843202273803882</v>
      </c>
      <c r="L148" s="1126">
        <v>0.25079286998807171</v>
      </c>
    </row>
    <row r="149" spans="1:12">
      <c r="G149" s="80"/>
      <c r="H149" s="80"/>
      <c r="I149" s="80"/>
      <c r="J149" s="80"/>
      <c r="K149" s="80"/>
      <c r="L149" s="80"/>
    </row>
    <row r="150" spans="1:12" ht="13.5" thickBot="1">
      <c r="G150" s="80"/>
      <c r="H150" s="80"/>
      <c r="I150" s="80"/>
      <c r="J150" s="80"/>
      <c r="K150" s="80"/>
      <c r="L150" s="1139"/>
    </row>
    <row r="151" spans="1:12" ht="21" thickBot="1">
      <c r="A151" s="1085" t="s">
        <v>341</v>
      </c>
      <c r="B151" s="1075"/>
      <c r="C151" s="1075"/>
      <c r="D151" s="1075"/>
      <c r="E151" s="1075"/>
      <c r="F151" s="1075"/>
      <c r="G151" s="1076"/>
      <c r="H151" s="1076"/>
      <c r="I151" s="1076"/>
      <c r="J151" s="1076"/>
      <c r="K151" s="1076"/>
      <c r="L151" s="1140"/>
    </row>
    <row r="152" spans="1:12" ht="12.75" customHeight="1">
      <c r="A152" s="27"/>
      <c r="B152" s="28"/>
      <c r="C152" s="3" t="s">
        <v>9</v>
      </c>
      <c r="D152" s="3" t="s">
        <v>9</v>
      </c>
      <c r="E152" s="3"/>
      <c r="F152" s="3"/>
      <c r="G152" s="1077"/>
      <c r="H152" s="1187" t="s">
        <v>10</v>
      </c>
      <c r="I152" s="1188"/>
      <c r="J152" s="1110" t="s">
        <v>11</v>
      </c>
      <c r="K152" s="1078" t="s">
        <v>12</v>
      </c>
      <c r="L152" s="1079"/>
    </row>
    <row r="153" spans="1:12" ht="15.75" customHeight="1">
      <c r="A153" s="29" t="s">
        <v>13</v>
      </c>
      <c r="B153" s="30" t="s">
        <v>14</v>
      </c>
      <c r="C153" s="1080" t="s">
        <v>40</v>
      </c>
      <c r="D153" s="1080" t="s">
        <v>40</v>
      </c>
      <c r="E153" s="1081" t="s">
        <v>41</v>
      </c>
      <c r="F153" s="1082"/>
      <c r="G153" s="1111"/>
      <c r="H153" s="1185" t="s">
        <v>15</v>
      </c>
      <c r="I153" s="1186"/>
      <c r="J153" s="1112" t="s">
        <v>16</v>
      </c>
      <c r="K153" s="1083" t="s">
        <v>17</v>
      </c>
      <c r="L153" s="1084"/>
    </row>
    <row r="154" spans="1:12" ht="26.25" thickBot="1">
      <c r="A154" s="31" t="s">
        <v>18</v>
      </c>
      <c r="B154" s="32" t="s">
        <v>19</v>
      </c>
      <c r="C154" s="978" t="s">
        <v>382</v>
      </c>
      <c r="D154" s="978" t="s">
        <v>376</v>
      </c>
      <c r="E154" s="1070" t="s">
        <v>382</v>
      </c>
      <c r="F154" s="1071" t="s">
        <v>376</v>
      </c>
      <c r="G154" s="1109" t="s">
        <v>20</v>
      </c>
      <c r="H154" s="81" t="s">
        <v>382</v>
      </c>
      <c r="I154" s="992" t="s">
        <v>20</v>
      </c>
      <c r="J154" s="1113" t="s">
        <v>20</v>
      </c>
      <c r="K154" s="1072" t="s">
        <v>382</v>
      </c>
      <c r="L154" s="1114" t="s">
        <v>21</v>
      </c>
    </row>
    <row r="155" spans="1:12" ht="15" thickBot="1">
      <c r="A155" s="33" t="s">
        <v>22</v>
      </c>
      <c r="B155" s="34" t="s">
        <v>23</v>
      </c>
      <c r="C155" s="82">
        <v>11056.864605852154</v>
      </c>
      <c r="D155" s="82">
        <v>11198.411114935054</v>
      </c>
      <c r="E155" s="83">
        <v>11278.001897969198</v>
      </c>
      <c r="F155" s="704">
        <v>11422.379337233755</v>
      </c>
      <c r="G155" s="1115">
        <v>-1.2639874320574114</v>
      </c>
      <c r="H155" s="84">
        <v>313.68356033778264</v>
      </c>
      <c r="I155" s="84">
        <v>-0.9225989280078154</v>
      </c>
      <c r="J155" s="85">
        <v>-8.9646621202727825</v>
      </c>
      <c r="K155" s="84">
        <v>100</v>
      </c>
      <c r="L155" s="1116" t="s">
        <v>23</v>
      </c>
    </row>
    <row r="156" spans="1:12" ht="15" thickBot="1">
      <c r="A156" s="35"/>
      <c r="B156" s="36"/>
      <c r="C156" s="86"/>
      <c r="D156" s="86"/>
      <c r="E156" s="86"/>
      <c r="F156" s="86"/>
      <c r="G156" s="1117"/>
      <c r="H156" s="85"/>
      <c r="I156" s="85"/>
      <c r="J156" s="85"/>
      <c r="K156" s="85"/>
      <c r="L156" s="1118"/>
    </row>
    <row r="157" spans="1:12" ht="15">
      <c r="A157" s="37" t="s">
        <v>108</v>
      </c>
      <c r="B157" s="38" t="s">
        <v>23</v>
      </c>
      <c r="C157" s="87">
        <v>11706.623142701525</v>
      </c>
      <c r="D157" s="87">
        <v>11251.619165863067</v>
      </c>
      <c r="E157" s="88">
        <v>11940.755605555556</v>
      </c>
      <c r="F157" s="88">
        <v>11476.651549180329</v>
      </c>
      <c r="G157" s="1119">
        <v>4.0438977726771999</v>
      </c>
      <c r="H157" s="89">
        <v>257.15714285714284</v>
      </c>
      <c r="I157" s="89">
        <v>-5.1430679243294639</v>
      </c>
      <c r="J157" s="89">
        <v>-22.222222222222221</v>
      </c>
      <c r="K157" s="89">
        <v>9.5341868700626525E-2</v>
      </c>
      <c r="L157" s="1120">
        <v>-1.6251435701109374E-2</v>
      </c>
    </row>
    <row r="158" spans="1:12" ht="15">
      <c r="A158" s="46" t="s">
        <v>109</v>
      </c>
      <c r="B158" s="90" t="s">
        <v>23</v>
      </c>
      <c r="C158" s="91">
        <v>11167.30175689247</v>
      </c>
      <c r="D158" s="91">
        <v>11256.633798979696</v>
      </c>
      <c r="E158" s="92">
        <v>11390.647792030319</v>
      </c>
      <c r="F158" s="92">
        <v>11481.76647495929</v>
      </c>
      <c r="G158" s="1121">
        <v>-0.793594636571756</v>
      </c>
      <c r="H158" s="93">
        <v>359.30214776632306</v>
      </c>
      <c r="I158" s="93">
        <v>0.3693938130033671</v>
      </c>
      <c r="J158" s="93">
        <v>-16.738197424892704</v>
      </c>
      <c r="K158" s="93">
        <v>31.707981476436935</v>
      </c>
      <c r="L158" s="1122">
        <v>-2.960338424369013</v>
      </c>
    </row>
    <row r="159" spans="1:12" ht="15">
      <c r="A159" s="39" t="s">
        <v>110</v>
      </c>
      <c r="B159" s="40" t="s">
        <v>23</v>
      </c>
      <c r="C159" s="94">
        <v>10519.854408330602</v>
      </c>
      <c r="D159" s="94">
        <v>10664.553366364753</v>
      </c>
      <c r="E159" s="95">
        <v>10730.251496497214</v>
      </c>
      <c r="F159" s="95">
        <v>10877.844433692047</v>
      </c>
      <c r="G159" s="1123">
        <v>-1.3568215476376206</v>
      </c>
      <c r="H159" s="96">
        <v>387.26</v>
      </c>
      <c r="I159" s="96">
        <v>0.89555137150065667</v>
      </c>
      <c r="J159" s="96">
        <v>-10.714285714285714</v>
      </c>
      <c r="K159" s="96">
        <v>7.8316535004086081</v>
      </c>
      <c r="L159" s="1124">
        <v>-0.15346739233782714</v>
      </c>
    </row>
    <row r="160" spans="1:12" ht="15">
      <c r="A160" s="39" t="s">
        <v>111</v>
      </c>
      <c r="B160" s="40" t="s">
        <v>23</v>
      </c>
      <c r="C160" s="94" t="s">
        <v>100</v>
      </c>
      <c r="D160" s="94" t="s">
        <v>100</v>
      </c>
      <c r="E160" s="95" t="s">
        <v>100</v>
      </c>
      <c r="F160" s="95" t="s">
        <v>100</v>
      </c>
      <c r="G160" s="1123" t="s">
        <v>100</v>
      </c>
      <c r="H160" s="96" t="s">
        <v>100</v>
      </c>
      <c r="I160" s="96" t="s">
        <v>100</v>
      </c>
      <c r="J160" s="96" t="s">
        <v>100</v>
      </c>
      <c r="K160" s="96" t="s">
        <v>100</v>
      </c>
      <c r="L160" s="1124" t="s">
        <v>100</v>
      </c>
    </row>
    <row r="161" spans="1:12" ht="15">
      <c r="A161" s="39" t="s">
        <v>98</v>
      </c>
      <c r="B161" s="40" t="s">
        <v>23</v>
      </c>
      <c r="C161" s="94">
        <v>10012.808751345445</v>
      </c>
      <c r="D161" s="94">
        <v>10251.203900033275</v>
      </c>
      <c r="E161" s="95">
        <v>10213.064926372354</v>
      </c>
      <c r="F161" s="95">
        <v>10456.227978033941</v>
      </c>
      <c r="G161" s="1123">
        <v>-2.3255331862734421</v>
      </c>
      <c r="H161" s="96">
        <v>277.90825082508252</v>
      </c>
      <c r="I161" s="96">
        <v>-0.43269509737016137</v>
      </c>
      <c r="J161" s="96">
        <v>-5.5707051032333466</v>
      </c>
      <c r="K161" s="96">
        <v>33.015527104331241</v>
      </c>
      <c r="L161" s="1124">
        <v>1.1866368377472369</v>
      </c>
    </row>
    <row r="162" spans="1:12" ht="15.75" thickBot="1">
      <c r="A162" s="41" t="s">
        <v>112</v>
      </c>
      <c r="B162" s="42" t="s">
        <v>23</v>
      </c>
      <c r="C162" s="97">
        <v>12339.920335251451</v>
      </c>
      <c r="D162" s="97">
        <v>12481.247260546046</v>
      </c>
      <c r="E162" s="98">
        <v>12586.71874195648</v>
      </c>
      <c r="F162" s="98">
        <v>12730.872205756967</v>
      </c>
      <c r="G162" s="1125">
        <v>-1.1323141216930912</v>
      </c>
      <c r="H162" s="99">
        <v>283.11010956175295</v>
      </c>
      <c r="I162" s="99">
        <v>-1.0742281027750022</v>
      </c>
      <c r="J162" s="99">
        <v>-2.0009760858955588</v>
      </c>
      <c r="K162" s="99">
        <v>27.349496050122585</v>
      </c>
      <c r="L162" s="1126">
        <v>1.9434204146607144</v>
      </c>
    </row>
    <row r="163" spans="1:12" ht="15" thickBot="1">
      <c r="A163" s="35"/>
      <c r="B163" s="43"/>
      <c r="C163" s="86"/>
      <c r="D163" s="86"/>
      <c r="E163" s="86"/>
      <c r="F163" s="86"/>
      <c r="G163" s="1117"/>
      <c r="H163" s="85"/>
      <c r="I163" s="85"/>
      <c r="J163" s="85"/>
      <c r="K163" s="85"/>
      <c r="L163" s="1118"/>
    </row>
    <row r="164" spans="1:12" ht="14.25">
      <c r="A164" s="44" t="s">
        <v>113</v>
      </c>
      <c r="B164" s="45" t="s">
        <v>25</v>
      </c>
      <c r="C164" s="100" t="s">
        <v>100</v>
      </c>
      <c r="D164" s="100" t="s">
        <v>100</v>
      </c>
      <c r="E164" s="101" t="s">
        <v>100</v>
      </c>
      <c r="F164" s="101" t="s">
        <v>100</v>
      </c>
      <c r="G164" s="1127" t="s">
        <v>100</v>
      </c>
      <c r="H164" s="102" t="s">
        <v>100</v>
      </c>
      <c r="I164" s="102" t="s">
        <v>100</v>
      </c>
      <c r="J164" s="103" t="s">
        <v>100</v>
      </c>
      <c r="K164" s="103" t="s">
        <v>100</v>
      </c>
      <c r="L164" s="1128" t="s">
        <v>100</v>
      </c>
    </row>
    <row r="165" spans="1:12" ht="15">
      <c r="A165" s="46" t="s">
        <v>113</v>
      </c>
      <c r="B165" s="47" t="s">
        <v>26</v>
      </c>
      <c r="C165" s="94" t="s">
        <v>100</v>
      </c>
      <c r="D165" s="94" t="s">
        <v>100</v>
      </c>
      <c r="E165" s="95" t="s">
        <v>100</v>
      </c>
      <c r="F165" s="95" t="s">
        <v>100</v>
      </c>
      <c r="G165" s="1123" t="s">
        <v>100</v>
      </c>
      <c r="H165" s="96" t="s">
        <v>100</v>
      </c>
      <c r="I165" s="96" t="s">
        <v>100</v>
      </c>
      <c r="J165" s="104" t="s">
        <v>100</v>
      </c>
      <c r="K165" s="104" t="s">
        <v>100</v>
      </c>
      <c r="L165" s="1129" t="s">
        <v>100</v>
      </c>
    </row>
    <row r="166" spans="1:12" ht="15">
      <c r="A166" s="46" t="s">
        <v>113</v>
      </c>
      <c r="B166" s="47" t="s">
        <v>27</v>
      </c>
      <c r="C166" s="94" t="s">
        <v>100</v>
      </c>
      <c r="D166" s="94" t="s">
        <v>100</v>
      </c>
      <c r="E166" s="95" t="s">
        <v>100</v>
      </c>
      <c r="F166" s="95" t="s">
        <v>100</v>
      </c>
      <c r="G166" s="1123" t="s">
        <v>100</v>
      </c>
      <c r="H166" s="96" t="s">
        <v>100</v>
      </c>
      <c r="I166" s="96" t="s">
        <v>100</v>
      </c>
      <c r="J166" s="104" t="s">
        <v>100</v>
      </c>
      <c r="K166" s="104" t="s">
        <v>100</v>
      </c>
      <c r="L166" s="1129" t="s">
        <v>100</v>
      </c>
    </row>
    <row r="167" spans="1:12" ht="14.25">
      <c r="A167" s="44" t="s">
        <v>113</v>
      </c>
      <c r="B167" s="48" t="s">
        <v>28</v>
      </c>
      <c r="C167" s="105" t="s">
        <v>257</v>
      </c>
      <c r="D167" s="105">
        <v>11414.533374758355</v>
      </c>
      <c r="E167" s="106" t="s">
        <v>257</v>
      </c>
      <c r="F167" s="106">
        <v>11642.824042253522</v>
      </c>
      <c r="G167" s="1130" t="s">
        <v>100</v>
      </c>
      <c r="H167" s="107" t="s">
        <v>257</v>
      </c>
      <c r="I167" s="107" t="s">
        <v>100</v>
      </c>
      <c r="J167" s="108" t="s">
        <v>100</v>
      </c>
      <c r="K167" s="108" t="s">
        <v>257</v>
      </c>
      <c r="L167" s="1131" t="s">
        <v>100</v>
      </c>
    </row>
    <row r="168" spans="1:12" ht="15">
      <c r="A168" s="46" t="s">
        <v>113</v>
      </c>
      <c r="B168" s="47" t="s">
        <v>29</v>
      </c>
      <c r="C168" s="94" t="s">
        <v>257</v>
      </c>
      <c r="D168" s="94">
        <v>11424.363725490197</v>
      </c>
      <c r="E168" s="95" t="s">
        <v>257</v>
      </c>
      <c r="F168" s="95">
        <v>11652.851000000001</v>
      </c>
      <c r="G168" s="1123" t="s">
        <v>100</v>
      </c>
      <c r="H168" s="96" t="s">
        <v>257</v>
      </c>
      <c r="I168" s="96" t="s">
        <v>100</v>
      </c>
      <c r="J168" s="104" t="s">
        <v>100</v>
      </c>
      <c r="K168" s="104" t="s">
        <v>257</v>
      </c>
      <c r="L168" s="1129" t="s">
        <v>100</v>
      </c>
    </row>
    <row r="169" spans="1:12" ht="15">
      <c r="A169" s="46" t="s">
        <v>113</v>
      </c>
      <c r="B169" s="47" t="s">
        <v>30</v>
      </c>
      <c r="C169" s="94" t="s">
        <v>257</v>
      </c>
      <c r="D169" s="94">
        <v>11374.509803921568</v>
      </c>
      <c r="E169" s="95" t="s">
        <v>257</v>
      </c>
      <c r="F169" s="95">
        <v>11602</v>
      </c>
      <c r="G169" s="1123" t="s">
        <v>100</v>
      </c>
      <c r="H169" s="96" t="s">
        <v>257</v>
      </c>
      <c r="I169" s="96" t="s">
        <v>100</v>
      </c>
      <c r="J169" s="104" t="s">
        <v>100</v>
      </c>
      <c r="K169" s="104" t="s">
        <v>257</v>
      </c>
      <c r="L169" s="1129" t="s">
        <v>100</v>
      </c>
    </row>
    <row r="170" spans="1:12" ht="14.25">
      <c r="A170" s="44" t="s">
        <v>113</v>
      </c>
      <c r="B170" s="48" t="s">
        <v>31</v>
      </c>
      <c r="C170" s="105">
        <v>10979.922058823529</v>
      </c>
      <c r="D170" s="105">
        <v>11024.817031910805</v>
      </c>
      <c r="E170" s="106">
        <v>11199.520500000001</v>
      </c>
      <c r="F170" s="106">
        <v>11245.313372549021</v>
      </c>
      <c r="G170" s="1130">
        <v>-0.40721739832351195</v>
      </c>
      <c r="H170" s="107">
        <v>245.02499999999998</v>
      </c>
      <c r="I170" s="107">
        <v>-3.902343366996782</v>
      </c>
      <c r="J170" s="108">
        <v>0</v>
      </c>
      <c r="K170" s="108">
        <v>5.4481067828929447E-2</v>
      </c>
      <c r="L170" s="1131">
        <v>4.8840436503801571E-3</v>
      </c>
    </row>
    <row r="171" spans="1:12" ht="15">
      <c r="A171" s="46" t="s">
        <v>113</v>
      </c>
      <c r="B171" s="47" t="s">
        <v>32</v>
      </c>
      <c r="C171" s="94" t="s">
        <v>257</v>
      </c>
      <c r="D171" s="94" t="s">
        <v>257</v>
      </c>
      <c r="E171" s="95" t="s">
        <v>257</v>
      </c>
      <c r="F171" s="95">
        <v>11357.289000000001</v>
      </c>
      <c r="G171" s="1123" t="s">
        <v>100</v>
      </c>
      <c r="H171" s="96" t="s">
        <v>257</v>
      </c>
      <c r="I171" s="96" t="s">
        <v>100</v>
      </c>
      <c r="J171" s="104" t="s">
        <v>100</v>
      </c>
      <c r="K171" s="104" t="s">
        <v>257</v>
      </c>
      <c r="L171" s="1129" t="s">
        <v>100</v>
      </c>
    </row>
    <row r="172" spans="1:12" ht="15.75" thickBot="1">
      <c r="A172" s="49" t="s">
        <v>113</v>
      </c>
      <c r="B172" s="50" t="s">
        <v>33</v>
      </c>
      <c r="C172" s="109" t="s">
        <v>257</v>
      </c>
      <c r="D172" s="109" t="s">
        <v>257</v>
      </c>
      <c r="E172" s="110" t="s">
        <v>257</v>
      </c>
      <c r="F172" s="110">
        <v>10918</v>
      </c>
      <c r="G172" s="1132" t="s">
        <v>100</v>
      </c>
      <c r="H172" s="104" t="s">
        <v>257</v>
      </c>
      <c r="I172" s="104" t="s">
        <v>100</v>
      </c>
      <c r="J172" s="104" t="s">
        <v>100</v>
      </c>
      <c r="K172" s="104" t="s">
        <v>257</v>
      </c>
      <c r="L172" s="1129" t="s">
        <v>100</v>
      </c>
    </row>
    <row r="173" spans="1:12" ht="15" thickBot="1">
      <c r="A173" s="35"/>
      <c r="B173" s="43"/>
      <c r="C173" s="86"/>
      <c r="D173" s="86"/>
      <c r="E173" s="86"/>
      <c r="F173" s="86"/>
      <c r="G173" s="1117"/>
      <c r="H173" s="85"/>
      <c r="I173" s="85"/>
      <c r="J173" s="85"/>
      <c r="K173" s="85"/>
      <c r="L173" s="1118"/>
    </row>
    <row r="174" spans="1:12" ht="14.25">
      <c r="A174" s="44" t="s">
        <v>114</v>
      </c>
      <c r="B174" s="45" t="s">
        <v>25</v>
      </c>
      <c r="C174" s="100">
        <v>11929.95276769144</v>
      </c>
      <c r="D174" s="100">
        <v>11970.328065078982</v>
      </c>
      <c r="E174" s="101">
        <v>12168.551823045269</v>
      </c>
      <c r="F174" s="101">
        <v>12209.734626380561</v>
      </c>
      <c r="G174" s="1127">
        <v>-0.33729482741018729</v>
      </c>
      <c r="H174" s="102">
        <v>417.6541666666667</v>
      </c>
      <c r="I174" s="102">
        <v>-1.8106112005217345</v>
      </c>
      <c r="J174" s="103">
        <v>28.859060402684566</v>
      </c>
      <c r="K174" s="103">
        <v>2.6150912557886135</v>
      </c>
      <c r="L174" s="1128">
        <v>0.76760210513765248</v>
      </c>
    </row>
    <row r="175" spans="1:12" ht="15">
      <c r="A175" s="46" t="s">
        <v>114</v>
      </c>
      <c r="B175" s="47" t="s">
        <v>26</v>
      </c>
      <c r="C175" s="94">
        <v>12151.579411764706</v>
      </c>
      <c r="D175" s="94">
        <v>12241.797058823529</v>
      </c>
      <c r="E175" s="95">
        <v>12394.611000000001</v>
      </c>
      <c r="F175" s="95">
        <v>12486.633</v>
      </c>
      <c r="G175" s="1123">
        <v>-0.73696407990848312</v>
      </c>
      <c r="H175" s="96">
        <v>406.9</v>
      </c>
      <c r="I175" s="96">
        <v>-1.5485119767723285</v>
      </c>
      <c r="J175" s="104">
        <v>32.051282051282051</v>
      </c>
      <c r="K175" s="104">
        <v>1.4028874965949334</v>
      </c>
      <c r="L175" s="1129">
        <v>0.43574552511322229</v>
      </c>
    </row>
    <row r="176" spans="1:12" ht="15">
      <c r="A176" s="46" t="s">
        <v>114</v>
      </c>
      <c r="B176" s="47" t="s">
        <v>27</v>
      </c>
      <c r="C176" s="94">
        <v>11687.309803921569</v>
      </c>
      <c r="D176" s="94">
        <v>11689.269607843138</v>
      </c>
      <c r="E176" s="95">
        <v>11921.056</v>
      </c>
      <c r="F176" s="95">
        <v>11923.055</v>
      </c>
      <c r="G176" s="1123">
        <v>-1.6765837279118449E-2</v>
      </c>
      <c r="H176" s="96">
        <v>430.1</v>
      </c>
      <c r="I176" s="96">
        <v>-1.9379844961240309</v>
      </c>
      <c r="J176" s="104">
        <v>25.352112676056336</v>
      </c>
      <c r="K176" s="104">
        <v>1.2122037591936803</v>
      </c>
      <c r="L176" s="1129">
        <v>0.33185658002443041</v>
      </c>
    </row>
    <row r="177" spans="1:12" ht="14.25">
      <c r="A177" s="44" t="s">
        <v>114</v>
      </c>
      <c r="B177" s="48" t="s">
        <v>28</v>
      </c>
      <c r="C177" s="105">
        <v>11457.378998474249</v>
      </c>
      <c r="D177" s="105">
        <v>11506.935810158064</v>
      </c>
      <c r="E177" s="106">
        <v>11686.526578443734</v>
      </c>
      <c r="F177" s="106">
        <v>11737.074526361226</v>
      </c>
      <c r="G177" s="1130">
        <v>-0.43066905474581652</v>
      </c>
      <c r="H177" s="107">
        <v>378.7150280898876</v>
      </c>
      <c r="I177" s="107">
        <v>-2.2743209316654696</v>
      </c>
      <c r="J177" s="108">
        <v>-14.934289127837516</v>
      </c>
      <c r="K177" s="108">
        <v>9.6976300735494423</v>
      </c>
      <c r="L177" s="1131">
        <v>-0.68054723581199639</v>
      </c>
    </row>
    <row r="178" spans="1:12" ht="15">
      <c r="A178" s="46" t="s">
        <v>114</v>
      </c>
      <c r="B178" s="47" t="s">
        <v>29</v>
      </c>
      <c r="C178" s="94">
        <v>11599.842156862745</v>
      </c>
      <c r="D178" s="94">
        <v>11689.719607843137</v>
      </c>
      <c r="E178" s="95">
        <v>11831.839</v>
      </c>
      <c r="F178" s="95">
        <v>11923.513999999999</v>
      </c>
      <c r="G178" s="1123">
        <v>-0.76885891189459143</v>
      </c>
      <c r="H178" s="96">
        <v>364.6</v>
      </c>
      <c r="I178" s="96">
        <v>-3.0576974208986969</v>
      </c>
      <c r="J178" s="104">
        <v>-5.384615384615385</v>
      </c>
      <c r="K178" s="104">
        <v>5.0258785072187413</v>
      </c>
      <c r="L178" s="1129">
        <v>0.19016864981018511</v>
      </c>
    </row>
    <row r="179" spans="1:12" ht="15">
      <c r="A179" s="46" t="s">
        <v>114</v>
      </c>
      <c r="B179" s="47" t="s">
        <v>30</v>
      </c>
      <c r="C179" s="94">
        <v>11315.527450980391</v>
      </c>
      <c r="D179" s="94">
        <v>11356.025490196078</v>
      </c>
      <c r="E179" s="95">
        <v>11541.838</v>
      </c>
      <c r="F179" s="95">
        <v>11583.146000000001</v>
      </c>
      <c r="G179" s="1123">
        <v>-0.35662159485860662</v>
      </c>
      <c r="H179" s="96">
        <v>393.9</v>
      </c>
      <c r="I179" s="96">
        <v>-0.90566037735849636</v>
      </c>
      <c r="J179" s="104">
        <v>-23.266219239373601</v>
      </c>
      <c r="K179" s="104">
        <v>4.6717515663307001</v>
      </c>
      <c r="L179" s="1129">
        <v>-0.87071588562218327</v>
      </c>
    </row>
    <row r="180" spans="1:12" ht="14.25">
      <c r="A180" s="44" t="s">
        <v>114</v>
      </c>
      <c r="B180" s="48" t="s">
        <v>31</v>
      </c>
      <c r="C180" s="105">
        <v>10880.896606091521</v>
      </c>
      <c r="D180" s="105">
        <v>11050.491284685419</v>
      </c>
      <c r="E180" s="106">
        <v>11098.514538213352</v>
      </c>
      <c r="F180" s="106">
        <v>11271.501110379128</v>
      </c>
      <c r="G180" s="1130">
        <v>-1.5347252373198466</v>
      </c>
      <c r="H180" s="107">
        <v>341.72801966292138</v>
      </c>
      <c r="I180" s="107">
        <v>0.87344425216541766</v>
      </c>
      <c r="J180" s="108">
        <v>-21.325966850828728</v>
      </c>
      <c r="K180" s="108">
        <v>19.395260147098885</v>
      </c>
      <c r="L180" s="1131">
        <v>-3.0473932936946682</v>
      </c>
    </row>
    <row r="181" spans="1:12" ht="15">
      <c r="A181" s="46" t="s">
        <v>114</v>
      </c>
      <c r="B181" s="47" t="s">
        <v>32</v>
      </c>
      <c r="C181" s="94">
        <v>10831.796078431373</v>
      </c>
      <c r="D181" s="94">
        <v>11114.303921568628</v>
      </c>
      <c r="E181" s="95">
        <v>11048.432000000001</v>
      </c>
      <c r="F181" s="95">
        <v>11336.59</v>
      </c>
      <c r="G181" s="1123">
        <v>-2.5418401829827086</v>
      </c>
      <c r="H181" s="96">
        <v>330.5</v>
      </c>
      <c r="I181" s="96">
        <v>1.1012542061792667</v>
      </c>
      <c r="J181" s="104">
        <v>-10.568181818181818</v>
      </c>
      <c r="K181" s="104">
        <v>10.719150095341869</v>
      </c>
      <c r="L181" s="1129">
        <v>-0.1921952239389757</v>
      </c>
    </row>
    <row r="182" spans="1:12" ht="15.75" thickBot="1">
      <c r="A182" s="49" t="s">
        <v>114</v>
      </c>
      <c r="B182" s="50" t="s">
        <v>33</v>
      </c>
      <c r="C182" s="109">
        <v>10937.278431372548</v>
      </c>
      <c r="D182" s="109">
        <v>10994.094117647059</v>
      </c>
      <c r="E182" s="110">
        <v>11156.023999999999</v>
      </c>
      <c r="F182" s="110">
        <v>11213.976000000001</v>
      </c>
      <c r="G182" s="1132">
        <v>-0.51678369919822498</v>
      </c>
      <c r="H182" s="104">
        <v>355.6</v>
      </c>
      <c r="I182" s="104">
        <v>1.6000000000000065</v>
      </c>
      <c r="J182" s="104">
        <v>-31.505376344086024</v>
      </c>
      <c r="K182" s="104">
        <v>8.6761100517570142</v>
      </c>
      <c r="L182" s="1129">
        <v>-2.855198069755696</v>
      </c>
    </row>
    <row r="183" spans="1:12" ht="15.75" thickBot="1">
      <c r="A183" s="51"/>
      <c r="B183" s="52"/>
      <c r="C183" s="111"/>
      <c r="D183" s="111"/>
      <c r="E183" s="111"/>
      <c r="F183" s="111"/>
      <c r="G183" s="1133"/>
      <c r="H183" s="112"/>
      <c r="I183" s="112"/>
      <c r="J183" s="112"/>
      <c r="K183" s="112"/>
      <c r="L183" s="1134"/>
    </row>
    <row r="184" spans="1:12" ht="15">
      <c r="A184" s="46" t="s">
        <v>115</v>
      </c>
      <c r="B184" s="53" t="s">
        <v>30</v>
      </c>
      <c r="C184" s="113">
        <v>10723.732352941177</v>
      </c>
      <c r="D184" s="113">
        <v>10879.26862745098</v>
      </c>
      <c r="E184" s="114">
        <v>10938.207</v>
      </c>
      <c r="F184" s="114">
        <v>11096.853999999999</v>
      </c>
      <c r="G184" s="1135">
        <v>-1.4296574506612327</v>
      </c>
      <c r="H184" s="115">
        <v>416.5</v>
      </c>
      <c r="I184" s="115">
        <v>0.62817105581058774</v>
      </c>
      <c r="J184" s="115">
        <v>-17.117117117117118</v>
      </c>
      <c r="K184" s="115">
        <v>2.5061291201307547</v>
      </c>
      <c r="L184" s="1136">
        <v>-0.24650572177873098</v>
      </c>
    </row>
    <row r="185" spans="1:12" ht="15.75" thickBot="1">
      <c r="A185" s="49" t="s">
        <v>115</v>
      </c>
      <c r="B185" s="50" t="s">
        <v>33</v>
      </c>
      <c r="C185" s="109">
        <v>10412.861764705884</v>
      </c>
      <c r="D185" s="109">
        <v>10537.521568627451</v>
      </c>
      <c r="E185" s="110">
        <v>10621.119000000001</v>
      </c>
      <c r="F185" s="110">
        <v>10748.272000000001</v>
      </c>
      <c r="G185" s="1132">
        <v>-1.1830087664324112</v>
      </c>
      <c r="H185" s="104">
        <v>373.5</v>
      </c>
      <c r="I185" s="104">
        <v>1.4945652173913044</v>
      </c>
      <c r="J185" s="104">
        <v>-7.3459715639810419</v>
      </c>
      <c r="K185" s="104">
        <v>5.3255243802778534</v>
      </c>
      <c r="L185" s="1129">
        <v>9.3038329440902956E-2</v>
      </c>
    </row>
    <row r="186" spans="1:12" ht="15.75" thickBot="1">
      <c r="A186" s="51"/>
      <c r="B186" s="52"/>
      <c r="C186" s="111"/>
      <c r="D186" s="111"/>
      <c r="E186" s="111"/>
      <c r="F186" s="111"/>
      <c r="G186" s="1133"/>
      <c r="H186" s="112"/>
      <c r="I186" s="112"/>
      <c r="J186" s="112"/>
      <c r="K186" s="112"/>
      <c r="L186" s="1134"/>
    </row>
    <row r="187" spans="1:12" ht="14.25">
      <c r="A187" s="44" t="s">
        <v>116</v>
      </c>
      <c r="B187" s="45" t="s">
        <v>25</v>
      </c>
      <c r="C187" s="100" t="s">
        <v>100</v>
      </c>
      <c r="D187" s="100" t="s">
        <v>100</v>
      </c>
      <c r="E187" s="101" t="s">
        <v>100</v>
      </c>
      <c r="F187" s="101" t="s">
        <v>100</v>
      </c>
      <c r="G187" s="1127" t="s">
        <v>100</v>
      </c>
      <c r="H187" s="102" t="s">
        <v>100</v>
      </c>
      <c r="I187" s="102" t="s">
        <v>100</v>
      </c>
      <c r="J187" s="103" t="s">
        <v>100</v>
      </c>
      <c r="K187" s="103" t="s">
        <v>100</v>
      </c>
      <c r="L187" s="1128" t="s">
        <v>100</v>
      </c>
    </row>
    <row r="188" spans="1:12" ht="15">
      <c r="A188" s="39" t="s">
        <v>116</v>
      </c>
      <c r="B188" s="47" t="s">
        <v>26</v>
      </c>
      <c r="C188" s="94" t="s">
        <v>100</v>
      </c>
      <c r="D188" s="94" t="s">
        <v>100</v>
      </c>
      <c r="E188" s="95" t="s">
        <v>100</v>
      </c>
      <c r="F188" s="95" t="s">
        <v>100</v>
      </c>
      <c r="G188" s="1123" t="s">
        <v>100</v>
      </c>
      <c r="H188" s="96" t="s">
        <v>100</v>
      </c>
      <c r="I188" s="96" t="s">
        <v>100</v>
      </c>
      <c r="J188" s="104" t="s">
        <v>100</v>
      </c>
      <c r="K188" s="104" t="s">
        <v>100</v>
      </c>
      <c r="L188" s="1129" t="s">
        <v>100</v>
      </c>
    </row>
    <row r="189" spans="1:12" ht="15">
      <c r="A189" s="39" t="s">
        <v>116</v>
      </c>
      <c r="B189" s="47" t="s">
        <v>27</v>
      </c>
      <c r="C189" s="94" t="s">
        <v>100</v>
      </c>
      <c r="D189" s="94" t="s">
        <v>100</v>
      </c>
      <c r="E189" s="95" t="s">
        <v>100</v>
      </c>
      <c r="F189" s="95" t="s">
        <v>100</v>
      </c>
      <c r="G189" s="1123" t="s">
        <v>100</v>
      </c>
      <c r="H189" s="96" t="s">
        <v>100</v>
      </c>
      <c r="I189" s="96" t="s">
        <v>100</v>
      </c>
      <c r="J189" s="104" t="s">
        <v>100</v>
      </c>
      <c r="K189" s="104" t="s">
        <v>100</v>
      </c>
      <c r="L189" s="1129" t="s">
        <v>100</v>
      </c>
    </row>
    <row r="190" spans="1:12" ht="15">
      <c r="A190" s="39" t="s">
        <v>116</v>
      </c>
      <c r="B190" s="47" t="s">
        <v>34</v>
      </c>
      <c r="C190" s="94" t="s">
        <v>100</v>
      </c>
      <c r="D190" s="94" t="s">
        <v>100</v>
      </c>
      <c r="E190" s="95" t="s">
        <v>100</v>
      </c>
      <c r="F190" s="95" t="s">
        <v>100</v>
      </c>
      <c r="G190" s="1123" t="s">
        <v>100</v>
      </c>
      <c r="H190" s="96" t="s">
        <v>100</v>
      </c>
      <c r="I190" s="96" t="s">
        <v>100</v>
      </c>
      <c r="J190" s="104" t="s">
        <v>100</v>
      </c>
      <c r="K190" s="104" t="s">
        <v>100</v>
      </c>
      <c r="L190" s="1129" t="s">
        <v>100</v>
      </c>
    </row>
    <row r="191" spans="1:12" ht="14.25">
      <c r="A191" s="54" t="s">
        <v>116</v>
      </c>
      <c r="B191" s="48" t="s">
        <v>28</v>
      </c>
      <c r="C191" s="105" t="s">
        <v>100</v>
      </c>
      <c r="D191" s="105" t="s">
        <v>100</v>
      </c>
      <c r="E191" s="106" t="s">
        <v>100</v>
      </c>
      <c r="F191" s="106" t="s">
        <v>100</v>
      </c>
      <c r="G191" s="1130" t="s">
        <v>100</v>
      </c>
      <c r="H191" s="107" t="s">
        <v>100</v>
      </c>
      <c r="I191" s="107" t="s">
        <v>100</v>
      </c>
      <c r="J191" s="108" t="s">
        <v>100</v>
      </c>
      <c r="K191" s="108" t="s">
        <v>100</v>
      </c>
      <c r="L191" s="1131" t="s">
        <v>100</v>
      </c>
    </row>
    <row r="192" spans="1:12" ht="15">
      <c r="A192" s="39" t="s">
        <v>116</v>
      </c>
      <c r="B192" s="47" t="s">
        <v>30</v>
      </c>
      <c r="C192" s="94" t="s">
        <v>100</v>
      </c>
      <c r="D192" s="94" t="s">
        <v>100</v>
      </c>
      <c r="E192" s="95" t="s">
        <v>100</v>
      </c>
      <c r="F192" s="95" t="s">
        <v>100</v>
      </c>
      <c r="G192" s="1123" t="s">
        <v>100</v>
      </c>
      <c r="H192" s="96" t="s">
        <v>100</v>
      </c>
      <c r="I192" s="96" t="s">
        <v>100</v>
      </c>
      <c r="J192" s="104" t="s">
        <v>100</v>
      </c>
      <c r="K192" s="104" t="s">
        <v>100</v>
      </c>
      <c r="L192" s="1129" t="s">
        <v>100</v>
      </c>
    </row>
    <row r="193" spans="1:12" ht="15">
      <c r="A193" s="39" t="s">
        <v>116</v>
      </c>
      <c r="B193" s="47" t="s">
        <v>35</v>
      </c>
      <c r="C193" s="94" t="s">
        <v>100</v>
      </c>
      <c r="D193" s="94" t="s">
        <v>100</v>
      </c>
      <c r="E193" s="95" t="s">
        <v>100</v>
      </c>
      <c r="F193" s="95" t="s">
        <v>100</v>
      </c>
      <c r="G193" s="1123" t="s">
        <v>100</v>
      </c>
      <c r="H193" s="96" t="s">
        <v>100</v>
      </c>
      <c r="I193" s="96" t="s">
        <v>100</v>
      </c>
      <c r="J193" s="104" t="s">
        <v>100</v>
      </c>
      <c r="K193" s="104" t="s">
        <v>100</v>
      </c>
      <c r="L193" s="1129" t="s">
        <v>100</v>
      </c>
    </row>
    <row r="194" spans="1:12" ht="14.25">
      <c r="A194" s="54" t="s">
        <v>116</v>
      </c>
      <c r="B194" s="48" t="s">
        <v>31</v>
      </c>
      <c r="C194" s="105" t="s">
        <v>100</v>
      </c>
      <c r="D194" s="105" t="s">
        <v>100</v>
      </c>
      <c r="E194" s="106" t="s">
        <v>100</v>
      </c>
      <c r="F194" s="106" t="s">
        <v>100</v>
      </c>
      <c r="G194" s="1130" t="s">
        <v>100</v>
      </c>
      <c r="H194" s="107" t="s">
        <v>100</v>
      </c>
      <c r="I194" s="107" t="s">
        <v>100</v>
      </c>
      <c r="J194" s="108" t="s">
        <v>100</v>
      </c>
      <c r="K194" s="108" t="s">
        <v>100</v>
      </c>
      <c r="L194" s="1131" t="s">
        <v>100</v>
      </c>
    </row>
    <row r="195" spans="1:12" ht="15">
      <c r="A195" s="39" t="s">
        <v>116</v>
      </c>
      <c r="B195" s="47" t="s">
        <v>33</v>
      </c>
      <c r="C195" s="94" t="s">
        <v>100</v>
      </c>
      <c r="D195" s="94" t="s">
        <v>100</v>
      </c>
      <c r="E195" s="95" t="s">
        <v>100</v>
      </c>
      <c r="F195" s="95" t="s">
        <v>100</v>
      </c>
      <c r="G195" s="1123" t="s">
        <v>100</v>
      </c>
      <c r="H195" s="96" t="s">
        <v>100</v>
      </c>
      <c r="I195" s="96" t="s">
        <v>100</v>
      </c>
      <c r="J195" s="104" t="s">
        <v>100</v>
      </c>
      <c r="K195" s="104" t="s">
        <v>100</v>
      </c>
      <c r="L195" s="1129" t="s">
        <v>100</v>
      </c>
    </row>
    <row r="196" spans="1:12" ht="15.75" thickBot="1">
      <c r="A196" s="55" t="s">
        <v>116</v>
      </c>
      <c r="B196" s="47" t="s">
        <v>36</v>
      </c>
      <c r="C196" s="109" t="s">
        <v>100</v>
      </c>
      <c r="D196" s="109" t="s">
        <v>100</v>
      </c>
      <c r="E196" s="110" t="s">
        <v>100</v>
      </c>
      <c r="F196" s="110" t="s">
        <v>100</v>
      </c>
      <c r="G196" s="1132" t="s">
        <v>100</v>
      </c>
      <c r="H196" s="104" t="s">
        <v>100</v>
      </c>
      <c r="I196" s="104" t="s">
        <v>100</v>
      </c>
      <c r="J196" s="104" t="s">
        <v>100</v>
      </c>
      <c r="K196" s="104" t="s">
        <v>100</v>
      </c>
      <c r="L196" s="1129" t="s">
        <v>100</v>
      </c>
    </row>
    <row r="197" spans="1:12" ht="15.75" thickBot="1">
      <c r="A197" s="51"/>
      <c r="B197" s="52"/>
      <c r="C197" s="111"/>
      <c r="D197" s="111"/>
      <c r="E197" s="111"/>
      <c r="F197" s="111"/>
      <c r="G197" s="1133"/>
      <c r="H197" s="112"/>
      <c r="I197" s="112"/>
      <c r="J197" s="112"/>
      <c r="K197" s="112"/>
      <c r="L197" s="1134"/>
    </row>
    <row r="198" spans="1:12" ht="14.25">
      <c r="A198" s="44" t="s">
        <v>24</v>
      </c>
      <c r="B198" s="45" t="s">
        <v>28</v>
      </c>
      <c r="C198" s="100">
        <v>11165.431228446498</v>
      </c>
      <c r="D198" s="100">
        <v>11385.084650559254</v>
      </c>
      <c r="E198" s="101">
        <v>11388.739853015428</v>
      </c>
      <c r="F198" s="101">
        <v>11612.78634357044</v>
      </c>
      <c r="G198" s="1127">
        <v>-1.9293086424435817</v>
      </c>
      <c r="H198" s="102">
        <v>342.78749999999997</v>
      </c>
      <c r="I198" s="102">
        <v>-2.8741072516576924</v>
      </c>
      <c r="J198" s="103">
        <v>9.0909090909090917</v>
      </c>
      <c r="K198" s="103">
        <v>4.249523290656497</v>
      </c>
      <c r="L198" s="1128">
        <v>0.70333606189022291</v>
      </c>
    </row>
    <row r="199" spans="1:12" ht="15">
      <c r="A199" s="46" t="s">
        <v>24</v>
      </c>
      <c r="B199" s="47" t="s">
        <v>29</v>
      </c>
      <c r="C199" s="94">
        <v>10858.9</v>
      </c>
      <c r="D199" s="94">
        <v>11211.227450980392</v>
      </c>
      <c r="E199" s="95">
        <v>11076.078</v>
      </c>
      <c r="F199" s="95">
        <v>11435.451999999999</v>
      </c>
      <c r="G199" s="1123">
        <v>-3.1426304793199238</v>
      </c>
      <c r="H199" s="96">
        <v>318.5</v>
      </c>
      <c r="I199" s="96">
        <v>-3.8635677633564778</v>
      </c>
      <c r="J199" s="104">
        <v>20.512820512820511</v>
      </c>
      <c r="K199" s="104">
        <v>0.64015254698992097</v>
      </c>
      <c r="L199" s="1129">
        <v>0.15658156124906542</v>
      </c>
    </row>
    <row r="200" spans="1:12" ht="15">
      <c r="A200" s="46" t="s">
        <v>24</v>
      </c>
      <c r="B200" s="47" t="s">
        <v>30</v>
      </c>
      <c r="C200" s="94">
        <v>11233.893137254901</v>
      </c>
      <c r="D200" s="94">
        <v>11378.450980392157</v>
      </c>
      <c r="E200" s="95">
        <v>11458.571</v>
      </c>
      <c r="F200" s="95">
        <v>11606.02</v>
      </c>
      <c r="G200" s="1123">
        <v>-1.2704527477981298</v>
      </c>
      <c r="H200" s="96">
        <v>333</v>
      </c>
      <c r="I200" s="96">
        <v>-3.4222737819025553</v>
      </c>
      <c r="J200" s="104">
        <v>-3.870967741935484</v>
      </c>
      <c r="K200" s="104">
        <v>2.0294197766276221</v>
      </c>
      <c r="L200" s="1129">
        <v>0.10753508970883718</v>
      </c>
    </row>
    <row r="201" spans="1:12" ht="15">
      <c r="A201" s="46" t="s">
        <v>24</v>
      </c>
      <c r="B201" s="47" t="s">
        <v>35</v>
      </c>
      <c r="C201" s="94">
        <v>11193.563725490196</v>
      </c>
      <c r="D201" s="94">
        <v>11460.317647058822</v>
      </c>
      <c r="E201" s="95">
        <v>11417.434999999999</v>
      </c>
      <c r="F201" s="95">
        <v>11689.523999999999</v>
      </c>
      <c r="G201" s="1123">
        <v>-2.3276311336543722</v>
      </c>
      <c r="H201" s="96">
        <v>365.2</v>
      </c>
      <c r="I201" s="96">
        <v>-2.8206492815327362</v>
      </c>
      <c r="J201" s="104">
        <v>26.086956521739129</v>
      </c>
      <c r="K201" s="104">
        <v>1.579950967038954</v>
      </c>
      <c r="L201" s="1129">
        <v>0.43921941093232042</v>
      </c>
    </row>
    <row r="202" spans="1:12" ht="14.25">
      <c r="A202" s="44" t="s">
        <v>24</v>
      </c>
      <c r="B202" s="48" t="s">
        <v>31</v>
      </c>
      <c r="C202" s="105">
        <v>10457.95011348192</v>
      </c>
      <c r="D202" s="105">
        <v>10618.84119264599</v>
      </c>
      <c r="E202" s="106">
        <v>10667.109115751558</v>
      </c>
      <c r="F202" s="106">
        <v>10831.218016498909</v>
      </c>
      <c r="G202" s="1130">
        <v>-1.5151472391873961</v>
      </c>
      <c r="H202" s="107">
        <v>294.11181102362207</v>
      </c>
      <c r="I202" s="107">
        <v>1.0894472553390733</v>
      </c>
      <c r="J202" s="108">
        <v>-15.640096618357488</v>
      </c>
      <c r="K202" s="108">
        <v>19.027512939253612</v>
      </c>
      <c r="L202" s="1131">
        <v>-1.5056550706657958</v>
      </c>
    </row>
    <row r="203" spans="1:12" ht="15">
      <c r="A203" s="46" t="s">
        <v>24</v>
      </c>
      <c r="B203" s="47" t="s">
        <v>32</v>
      </c>
      <c r="C203" s="94">
        <v>10237.256862745098</v>
      </c>
      <c r="D203" s="94">
        <v>10392.029411764706</v>
      </c>
      <c r="E203" s="95">
        <v>10442.002</v>
      </c>
      <c r="F203" s="95">
        <v>10599.87</v>
      </c>
      <c r="G203" s="1123">
        <v>-1.4893390201955343</v>
      </c>
      <c r="H203" s="96">
        <v>270.5</v>
      </c>
      <c r="I203" s="96">
        <v>0.93283582089552231</v>
      </c>
      <c r="J203" s="104">
        <v>3.6398467432950192</v>
      </c>
      <c r="K203" s="104">
        <v>7.3685644238627068</v>
      </c>
      <c r="L203" s="1129">
        <v>0.89615276856202453</v>
      </c>
    </row>
    <row r="204" spans="1:12" ht="15">
      <c r="A204" s="46" t="s">
        <v>24</v>
      </c>
      <c r="B204" s="47" t="s">
        <v>33</v>
      </c>
      <c r="C204" s="94">
        <v>10569.081372549019</v>
      </c>
      <c r="D204" s="94">
        <v>10690.068627450981</v>
      </c>
      <c r="E204" s="95">
        <v>10780.463</v>
      </c>
      <c r="F204" s="95">
        <v>10903.87</v>
      </c>
      <c r="G204" s="1123">
        <v>-1.1317724807797696</v>
      </c>
      <c r="H204" s="96">
        <v>298</v>
      </c>
      <c r="I204" s="96">
        <v>1.6717843739338032</v>
      </c>
      <c r="J204" s="104">
        <v>-32.438739789964991</v>
      </c>
      <c r="K204" s="104">
        <v>7.8861345682375381</v>
      </c>
      <c r="L204" s="1129">
        <v>-2.7400278620166469</v>
      </c>
    </row>
    <row r="205" spans="1:12" ht="15">
      <c r="A205" s="46" t="s">
        <v>24</v>
      </c>
      <c r="B205" s="47" t="s">
        <v>36</v>
      </c>
      <c r="C205" s="94">
        <v>10600.649019607843</v>
      </c>
      <c r="D205" s="94">
        <v>10771.416666666666</v>
      </c>
      <c r="E205" s="95">
        <v>10812.662</v>
      </c>
      <c r="F205" s="95">
        <v>10986.844999999999</v>
      </c>
      <c r="G205" s="1123">
        <v>-1.5853777858884792</v>
      </c>
      <c r="H205" s="96">
        <v>332.1</v>
      </c>
      <c r="I205" s="96">
        <v>1.4045801526717627</v>
      </c>
      <c r="J205" s="104">
        <v>0</v>
      </c>
      <c r="K205" s="104">
        <v>3.7728139471533639</v>
      </c>
      <c r="L205" s="1129">
        <v>0.33822002278882568</v>
      </c>
    </row>
    <row r="206" spans="1:12" ht="14.25">
      <c r="A206" s="44" t="s">
        <v>24</v>
      </c>
      <c r="B206" s="48" t="s">
        <v>37</v>
      </c>
      <c r="C206" s="105">
        <v>8048.0224021149243</v>
      </c>
      <c r="D206" s="105">
        <v>8071.3433004703693</v>
      </c>
      <c r="E206" s="106">
        <v>8208.9828501572229</v>
      </c>
      <c r="F206" s="106">
        <v>8232.7701664797769</v>
      </c>
      <c r="G206" s="1130">
        <v>-0.28893453651124057</v>
      </c>
      <c r="H206" s="107">
        <v>217.93804195804194</v>
      </c>
      <c r="I206" s="107">
        <v>1.8385314213719268</v>
      </c>
      <c r="J206" s="108">
        <v>14.399999999999999</v>
      </c>
      <c r="K206" s="108">
        <v>9.7384908744211387</v>
      </c>
      <c r="L206" s="1131">
        <v>1.9889558465228125</v>
      </c>
    </row>
    <row r="207" spans="1:12" ht="15">
      <c r="A207" s="46" t="s">
        <v>24</v>
      </c>
      <c r="B207" s="47" t="s">
        <v>102</v>
      </c>
      <c r="C207" s="116">
        <v>7785.6862745098033</v>
      </c>
      <c r="D207" s="116">
        <v>7752.1637254901962</v>
      </c>
      <c r="E207" s="117">
        <v>7941.4</v>
      </c>
      <c r="F207" s="117">
        <v>7907.2070000000003</v>
      </c>
      <c r="G207" s="1137">
        <v>0.43242828978676418</v>
      </c>
      <c r="H207" s="118">
        <v>203.4</v>
      </c>
      <c r="I207" s="118">
        <v>2.1597187343043753</v>
      </c>
      <c r="J207" s="119">
        <v>13.563829787234042</v>
      </c>
      <c r="K207" s="119">
        <v>5.8158539907382183</v>
      </c>
      <c r="L207" s="1138">
        <v>1.1537337179545855</v>
      </c>
    </row>
    <row r="208" spans="1:12" ht="15">
      <c r="A208" s="46" t="s">
        <v>24</v>
      </c>
      <c r="B208" s="47" t="s">
        <v>38</v>
      </c>
      <c r="C208" s="94">
        <v>8184.2088235294113</v>
      </c>
      <c r="D208" s="94">
        <v>8276.0294117647045</v>
      </c>
      <c r="E208" s="95">
        <v>8347.893</v>
      </c>
      <c r="F208" s="95">
        <v>8441.5499999999993</v>
      </c>
      <c r="G208" s="1123">
        <v>-1.1094763402455621</v>
      </c>
      <c r="H208" s="96">
        <v>233.1</v>
      </c>
      <c r="I208" s="96">
        <v>0.95279341706365894</v>
      </c>
      <c r="J208" s="104">
        <v>20.3125</v>
      </c>
      <c r="K208" s="104">
        <v>3.1462816671206753</v>
      </c>
      <c r="L208" s="1129">
        <v>0.76562450655030911</v>
      </c>
    </row>
    <row r="209" spans="1:12" ht="15.75" thickBot="1">
      <c r="A209" s="46" t="s">
        <v>24</v>
      </c>
      <c r="B209" s="47" t="s">
        <v>39</v>
      </c>
      <c r="C209" s="94">
        <v>9069.1892156862741</v>
      </c>
      <c r="D209" s="94">
        <v>9089.2823529411762</v>
      </c>
      <c r="E209" s="95">
        <v>9250.5730000000003</v>
      </c>
      <c r="F209" s="95">
        <v>9271.0679999999993</v>
      </c>
      <c r="G209" s="1123">
        <v>-0.22106406726818292</v>
      </c>
      <c r="H209" s="96">
        <v>265.39999999999998</v>
      </c>
      <c r="I209" s="96">
        <v>3.9154267815191748</v>
      </c>
      <c r="J209" s="104">
        <v>0</v>
      </c>
      <c r="K209" s="104">
        <v>0.7763552165622446</v>
      </c>
      <c r="L209" s="1129">
        <v>6.9597622017917193E-2</v>
      </c>
    </row>
    <row r="210" spans="1:12" ht="15.75" thickBot="1">
      <c r="A210" s="51"/>
      <c r="B210" s="52"/>
      <c r="C210" s="111"/>
      <c r="D210" s="111"/>
      <c r="E210" s="111"/>
      <c r="F210" s="111"/>
      <c r="G210" s="1133"/>
      <c r="H210" s="112"/>
      <c r="I210" s="112"/>
      <c r="J210" s="112"/>
      <c r="K210" s="112"/>
      <c r="L210" s="1134"/>
    </row>
    <row r="211" spans="1:12" ht="14.25">
      <c r="A211" s="44" t="s">
        <v>117</v>
      </c>
      <c r="B211" s="48" t="s">
        <v>25</v>
      </c>
      <c r="C211" s="105">
        <v>13137.844079285338</v>
      </c>
      <c r="D211" s="105">
        <v>13455.958610926384</v>
      </c>
      <c r="E211" s="106">
        <v>13400.600960871045</v>
      </c>
      <c r="F211" s="106">
        <v>13725.077783144912</v>
      </c>
      <c r="G211" s="1130">
        <v>-2.3641164545700533</v>
      </c>
      <c r="H211" s="107">
        <v>330.23483146067417</v>
      </c>
      <c r="I211" s="107">
        <v>-3.2803471762199332</v>
      </c>
      <c r="J211" s="108">
        <v>-21.929824561403507</v>
      </c>
      <c r="K211" s="108">
        <v>1.2122037591936803</v>
      </c>
      <c r="L211" s="1131">
        <v>-0.20131142989497453</v>
      </c>
    </row>
    <row r="212" spans="1:12" ht="15">
      <c r="A212" s="46" t="s">
        <v>117</v>
      </c>
      <c r="B212" s="47" t="s">
        <v>26</v>
      </c>
      <c r="C212" s="94">
        <v>13233.253921568627</v>
      </c>
      <c r="D212" s="94">
        <v>12754.260784313725</v>
      </c>
      <c r="E212" s="95">
        <v>13497.919</v>
      </c>
      <c r="F212" s="95">
        <v>13009.346</v>
      </c>
      <c r="G212" s="1123">
        <v>3.7555538917944093</v>
      </c>
      <c r="H212" s="96">
        <v>305.3</v>
      </c>
      <c r="I212" s="96">
        <v>-6.0615384615384578</v>
      </c>
      <c r="J212" s="104">
        <v>-6.25</v>
      </c>
      <c r="K212" s="104">
        <v>0.20430400435848545</v>
      </c>
      <c r="L212" s="1129">
        <v>5.9159076442882874E-3</v>
      </c>
    </row>
    <row r="213" spans="1:12" ht="15">
      <c r="A213" s="46" t="s">
        <v>117</v>
      </c>
      <c r="B213" s="47" t="s">
        <v>27</v>
      </c>
      <c r="C213" s="94">
        <v>13182.88431372549</v>
      </c>
      <c r="D213" s="94">
        <v>13598.11862745098</v>
      </c>
      <c r="E213" s="95">
        <v>13446.541999999999</v>
      </c>
      <c r="F213" s="95">
        <v>13870.081</v>
      </c>
      <c r="G213" s="1123">
        <v>-3.0536159089481933</v>
      </c>
      <c r="H213" s="96">
        <v>327.8</v>
      </c>
      <c r="I213" s="96">
        <v>-4.2360502483201872</v>
      </c>
      <c r="J213" s="104">
        <v>-43.661971830985912</v>
      </c>
      <c r="K213" s="104">
        <v>0.54481067828929441</v>
      </c>
      <c r="L213" s="1129">
        <v>-0.33553650087995546</v>
      </c>
    </row>
    <row r="214" spans="1:12" ht="15">
      <c r="A214" s="46" t="s">
        <v>117</v>
      </c>
      <c r="B214" s="47" t="s">
        <v>34</v>
      </c>
      <c r="C214" s="94">
        <v>13050.027450980393</v>
      </c>
      <c r="D214" s="94">
        <v>13476.589215686274</v>
      </c>
      <c r="E214" s="95">
        <v>13311.028</v>
      </c>
      <c r="F214" s="95">
        <v>13746.120999999999</v>
      </c>
      <c r="G214" s="1123">
        <v>-3.1652056605641619</v>
      </c>
      <c r="H214" s="96">
        <v>344.1</v>
      </c>
      <c r="I214" s="96">
        <v>-1.3757523645743637</v>
      </c>
      <c r="J214" s="104">
        <v>25.925925925925924</v>
      </c>
      <c r="K214" s="104">
        <v>0.46308907654590031</v>
      </c>
      <c r="L214" s="1129">
        <v>0.12830916334069259</v>
      </c>
    </row>
    <row r="215" spans="1:12" ht="14.25">
      <c r="A215" s="44" t="s">
        <v>117</v>
      </c>
      <c r="B215" s="48" t="s">
        <v>28</v>
      </c>
      <c r="C215" s="105">
        <v>12919.207431692186</v>
      </c>
      <c r="D215" s="105">
        <v>13016.981196530207</v>
      </c>
      <c r="E215" s="106">
        <v>13177.59158032603</v>
      </c>
      <c r="F215" s="106">
        <v>13277.320820460811</v>
      </c>
      <c r="G215" s="1130">
        <v>-0.7511247297805308</v>
      </c>
      <c r="H215" s="107">
        <v>304.84615384615387</v>
      </c>
      <c r="I215" s="107">
        <v>-0.47746653481543821</v>
      </c>
      <c r="J215" s="108">
        <v>-3.9859320046893321</v>
      </c>
      <c r="K215" s="108">
        <v>11.154998637973303</v>
      </c>
      <c r="L215" s="1131">
        <v>0.57843323189766771</v>
      </c>
    </row>
    <row r="216" spans="1:12" ht="15">
      <c r="A216" s="46" t="s">
        <v>117</v>
      </c>
      <c r="B216" s="47" t="s">
        <v>29</v>
      </c>
      <c r="C216" s="94">
        <v>12909.125490196078</v>
      </c>
      <c r="D216" s="94">
        <v>12898.067647058824</v>
      </c>
      <c r="E216" s="95">
        <v>13167.308000000001</v>
      </c>
      <c r="F216" s="95">
        <v>13156.029</v>
      </c>
      <c r="G216" s="1123">
        <v>8.573255653358966E-2</v>
      </c>
      <c r="H216" s="96">
        <v>281.3</v>
      </c>
      <c r="I216" s="96">
        <v>-0.21284143313230436</v>
      </c>
      <c r="J216" s="104">
        <v>12.844036697247708</v>
      </c>
      <c r="K216" s="104">
        <v>1.6752928357395804</v>
      </c>
      <c r="L216" s="1129">
        <v>0.32377392687411222</v>
      </c>
    </row>
    <row r="217" spans="1:12" ht="15">
      <c r="A217" s="46" t="s">
        <v>117</v>
      </c>
      <c r="B217" s="47" t="s">
        <v>30</v>
      </c>
      <c r="C217" s="94">
        <v>12997.334313725491</v>
      </c>
      <c r="D217" s="94">
        <v>13106.786274509805</v>
      </c>
      <c r="E217" s="95">
        <v>13257.281000000001</v>
      </c>
      <c r="F217" s="95">
        <v>13368.922</v>
      </c>
      <c r="G217" s="1123">
        <v>-0.83507855008802967</v>
      </c>
      <c r="H217" s="96">
        <v>296.60000000000002</v>
      </c>
      <c r="I217" s="96">
        <v>-0.60321715817692845</v>
      </c>
      <c r="J217" s="104">
        <v>-11.038961038961039</v>
      </c>
      <c r="K217" s="104">
        <v>5.5979297194225008</v>
      </c>
      <c r="L217" s="1129">
        <v>-0.13052657319994232</v>
      </c>
    </row>
    <row r="218" spans="1:12" ht="15">
      <c r="A218" s="46" t="s">
        <v>117</v>
      </c>
      <c r="B218" s="47" t="s">
        <v>35</v>
      </c>
      <c r="C218" s="94">
        <v>12820.733333333332</v>
      </c>
      <c r="D218" s="94">
        <v>12922.85588235294</v>
      </c>
      <c r="E218" s="95">
        <v>13077.147999999999</v>
      </c>
      <c r="F218" s="95">
        <v>13181.313</v>
      </c>
      <c r="G218" s="1123">
        <v>-0.79024752693453892</v>
      </c>
      <c r="H218" s="96">
        <v>326.89999999999998</v>
      </c>
      <c r="I218" s="96">
        <v>-0.54761180407666921</v>
      </c>
      <c r="J218" s="104">
        <v>1.0638297872340425</v>
      </c>
      <c r="K218" s="104">
        <v>3.8817760828112231</v>
      </c>
      <c r="L218" s="1129">
        <v>0.38518587822349826</v>
      </c>
    </row>
    <row r="219" spans="1:12" ht="14.25">
      <c r="A219" s="44" t="s">
        <v>117</v>
      </c>
      <c r="B219" s="48" t="s">
        <v>31</v>
      </c>
      <c r="C219" s="105">
        <v>11759.147078606848</v>
      </c>
      <c r="D219" s="105">
        <v>11859.654330105323</v>
      </c>
      <c r="E219" s="106">
        <v>11994.330020178984</v>
      </c>
      <c r="F219" s="106">
        <v>12096.847416707429</v>
      </c>
      <c r="G219" s="1130">
        <v>-0.84747201479001888</v>
      </c>
      <c r="H219" s="107">
        <v>263.11381818181815</v>
      </c>
      <c r="I219" s="107">
        <v>-0.52334636116212996</v>
      </c>
      <c r="J219" s="108">
        <v>1.6635859519408502</v>
      </c>
      <c r="K219" s="108">
        <v>14.982293652955597</v>
      </c>
      <c r="L219" s="1131">
        <v>1.5662986126580147</v>
      </c>
    </row>
    <row r="220" spans="1:12" ht="15">
      <c r="A220" s="46" t="s">
        <v>117</v>
      </c>
      <c r="B220" s="47" t="s">
        <v>32</v>
      </c>
      <c r="C220" s="94">
        <v>11576.26274509804</v>
      </c>
      <c r="D220" s="94">
        <v>11623.552941176469</v>
      </c>
      <c r="E220" s="95">
        <v>11807.788</v>
      </c>
      <c r="F220" s="95">
        <v>11856.023999999999</v>
      </c>
      <c r="G220" s="1123">
        <v>-0.40684802932246905</v>
      </c>
      <c r="H220" s="96">
        <v>242.7</v>
      </c>
      <c r="I220" s="96">
        <v>2.0605550883094943</v>
      </c>
      <c r="J220" s="104">
        <v>20.930232558139537</v>
      </c>
      <c r="K220" s="104">
        <v>4.9577771724325794</v>
      </c>
      <c r="L220" s="1129">
        <v>1.2256011029967455</v>
      </c>
    </row>
    <row r="221" spans="1:12" ht="15">
      <c r="A221" s="46" t="s">
        <v>117</v>
      </c>
      <c r="B221" s="47" t="s">
        <v>33</v>
      </c>
      <c r="C221" s="94">
        <v>11865.198039215686</v>
      </c>
      <c r="D221" s="94">
        <v>11866.846078431374</v>
      </c>
      <c r="E221" s="95">
        <v>12102.502</v>
      </c>
      <c r="F221" s="95">
        <v>12104.183000000001</v>
      </c>
      <c r="G221" s="1123">
        <v>-1.3887760950082253E-2</v>
      </c>
      <c r="H221" s="96">
        <v>265.7</v>
      </c>
      <c r="I221" s="96">
        <v>-0.67289719626168654</v>
      </c>
      <c r="J221" s="96">
        <v>-6.4124783362218372</v>
      </c>
      <c r="K221" s="96">
        <v>7.3549441569054759</v>
      </c>
      <c r="L221" s="1124">
        <v>0.20057341914974103</v>
      </c>
    </row>
    <row r="222" spans="1:12" ht="15.75" thickBot="1">
      <c r="A222" s="56" t="s">
        <v>117</v>
      </c>
      <c r="B222" s="57" t="s">
        <v>36</v>
      </c>
      <c r="C222" s="97">
        <v>11775.447058823529</v>
      </c>
      <c r="D222" s="97">
        <v>12121.641176470588</v>
      </c>
      <c r="E222" s="98">
        <v>12010.956</v>
      </c>
      <c r="F222" s="98">
        <v>12364.074000000001</v>
      </c>
      <c r="G222" s="1125">
        <v>-2.8560003765749085</v>
      </c>
      <c r="H222" s="99">
        <v>293.89999999999998</v>
      </c>
      <c r="I222" s="99">
        <v>-0.50778605280974953</v>
      </c>
      <c r="J222" s="99">
        <v>-3.9215686274509802</v>
      </c>
      <c r="K222" s="99">
        <v>2.6695723236175426</v>
      </c>
      <c r="L222" s="1126">
        <v>0.14012409051152863</v>
      </c>
    </row>
    <row r="223" spans="1:12">
      <c r="G223" s="80"/>
      <c r="H223" s="80"/>
      <c r="I223" s="80"/>
      <c r="J223" s="80"/>
      <c r="K223" s="80"/>
      <c r="L223" s="80"/>
    </row>
    <row r="224" spans="1:12">
      <c r="G224" s="80"/>
      <c r="H224" s="80"/>
      <c r="I224" s="80"/>
      <c r="J224" s="80"/>
      <c r="K224" s="80"/>
      <c r="L224" s="1148"/>
    </row>
    <row r="225" spans="1:12" ht="13.5" thickBot="1">
      <c r="G225" s="80"/>
      <c r="H225" s="80"/>
      <c r="I225" s="80"/>
      <c r="J225" s="80"/>
      <c r="K225" s="80"/>
      <c r="L225" s="1139"/>
    </row>
    <row r="226" spans="1:12" ht="21" thickBot="1">
      <c r="A226" s="1085" t="s">
        <v>329</v>
      </c>
      <c r="B226" s="1075"/>
      <c r="C226" s="1075"/>
      <c r="D226" s="1075"/>
      <c r="E226" s="1075"/>
      <c r="F226" s="1075"/>
      <c r="G226" s="1076"/>
      <c r="H226" s="1076"/>
      <c r="I226" s="1076"/>
      <c r="J226" s="1076"/>
      <c r="K226" s="1076"/>
      <c r="L226" s="1140"/>
    </row>
    <row r="227" spans="1:12" ht="12.75" customHeight="1">
      <c r="A227" s="27"/>
      <c r="B227" s="28"/>
      <c r="C227" s="3" t="s">
        <v>9</v>
      </c>
      <c r="D227" s="3" t="s">
        <v>9</v>
      </c>
      <c r="E227" s="3"/>
      <c r="F227" s="3"/>
      <c r="G227" s="1077"/>
      <c r="H227" s="1187" t="s">
        <v>10</v>
      </c>
      <c r="I227" s="1188"/>
      <c r="J227" s="1110" t="s">
        <v>11</v>
      </c>
      <c r="K227" s="1078" t="s">
        <v>12</v>
      </c>
      <c r="L227" s="1079"/>
    </row>
    <row r="228" spans="1:12" ht="15.75" customHeight="1">
      <c r="A228" s="29" t="s">
        <v>13</v>
      </c>
      <c r="B228" s="30" t="s">
        <v>14</v>
      </c>
      <c r="C228" s="1080" t="s">
        <v>40</v>
      </c>
      <c r="D228" s="1080" t="s">
        <v>40</v>
      </c>
      <c r="E228" s="1081" t="s">
        <v>41</v>
      </c>
      <c r="F228" s="1082"/>
      <c r="G228" s="1111"/>
      <c r="H228" s="1185" t="s">
        <v>15</v>
      </c>
      <c r="I228" s="1186"/>
      <c r="J228" s="1112" t="s">
        <v>16</v>
      </c>
      <c r="K228" s="1083" t="s">
        <v>17</v>
      </c>
      <c r="L228" s="1084"/>
    </row>
    <row r="229" spans="1:12" ht="26.25" thickBot="1">
      <c r="A229" s="31" t="s">
        <v>18</v>
      </c>
      <c r="B229" s="32" t="s">
        <v>19</v>
      </c>
      <c r="C229" s="978" t="s">
        <v>382</v>
      </c>
      <c r="D229" s="978" t="s">
        <v>376</v>
      </c>
      <c r="E229" s="1070" t="s">
        <v>382</v>
      </c>
      <c r="F229" s="1071" t="s">
        <v>376</v>
      </c>
      <c r="G229" s="1109" t="s">
        <v>20</v>
      </c>
      <c r="H229" s="81" t="s">
        <v>382</v>
      </c>
      <c r="I229" s="992" t="s">
        <v>20</v>
      </c>
      <c r="J229" s="1113" t="s">
        <v>20</v>
      </c>
      <c r="K229" s="1072" t="s">
        <v>382</v>
      </c>
      <c r="L229" s="1114" t="s">
        <v>21</v>
      </c>
    </row>
    <row r="230" spans="1:12" ht="15" thickBot="1">
      <c r="A230" s="33" t="s">
        <v>22</v>
      </c>
      <c r="B230" s="34" t="s">
        <v>23</v>
      </c>
      <c r="C230" s="82">
        <v>10194.096727133734</v>
      </c>
      <c r="D230" s="82">
        <v>10134.832462857099</v>
      </c>
      <c r="E230" s="83">
        <v>10397.978661676409</v>
      </c>
      <c r="F230" s="704">
        <v>10336.176766849778</v>
      </c>
      <c r="G230" s="1115">
        <v>0.59791832338667106</v>
      </c>
      <c r="H230" s="84">
        <v>306.3897893030794</v>
      </c>
      <c r="I230" s="84">
        <v>0.68026208559703072</v>
      </c>
      <c r="J230" s="85">
        <v>-5.8015267175572518</v>
      </c>
      <c r="K230" s="84">
        <v>100</v>
      </c>
      <c r="L230" s="1116" t="s">
        <v>23</v>
      </c>
    </row>
    <row r="231" spans="1:12" ht="15" thickBot="1">
      <c r="A231" s="35"/>
      <c r="B231" s="36"/>
      <c r="C231" s="86"/>
      <c r="D231" s="86"/>
      <c r="E231" s="86"/>
      <c r="F231" s="86"/>
      <c r="G231" s="1117"/>
      <c r="H231" s="85"/>
      <c r="I231" s="85"/>
      <c r="J231" s="85"/>
      <c r="K231" s="85"/>
      <c r="L231" s="1118"/>
    </row>
    <row r="232" spans="1:12" ht="15">
      <c r="A232" s="37" t="s">
        <v>108</v>
      </c>
      <c r="B232" s="38" t="s">
        <v>23</v>
      </c>
      <c r="C232" s="87" t="s">
        <v>100</v>
      </c>
      <c r="D232" s="87" t="s">
        <v>100</v>
      </c>
      <c r="E232" s="88" t="s">
        <v>100</v>
      </c>
      <c r="F232" s="88" t="s">
        <v>100</v>
      </c>
      <c r="G232" s="1119" t="s">
        <v>100</v>
      </c>
      <c r="H232" s="89" t="s">
        <v>100</v>
      </c>
      <c r="I232" s="89" t="s">
        <v>100</v>
      </c>
      <c r="J232" s="89" t="s">
        <v>100</v>
      </c>
      <c r="K232" s="89" t="s">
        <v>100</v>
      </c>
      <c r="L232" s="1120" t="s">
        <v>100</v>
      </c>
    </row>
    <row r="233" spans="1:12" ht="15">
      <c r="A233" s="46" t="s">
        <v>109</v>
      </c>
      <c r="B233" s="90" t="s">
        <v>23</v>
      </c>
      <c r="C233" s="91">
        <v>10609.155324090263</v>
      </c>
      <c r="D233" s="91">
        <v>10695.922383889747</v>
      </c>
      <c r="E233" s="92">
        <v>10821.338430572068</v>
      </c>
      <c r="F233" s="92">
        <v>10909.840831567542</v>
      </c>
      <c r="G233" s="1121">
        <v>-0.8112162437731727</v>
      </c>
      <c r="H233" s="93">
        <v>360.44619047619045</v>
      </c>
      <c r="I233" s="93">
        <v>-1.9319200154828957</v>
      </c>
      <c r="J233" s="93">
        <v>-7.0796460176991154</v>
      </c>
      <c r="K233" s="93">
        <v>17.017828200972449</v>
      </c>
      <c r="L233" s="1122">
        <v>-0.23408019597411567</v>
      </c>
    </row>
    <row r="234" spans="1:12" ht="15">
      <c r="A234" s="39" t="s">
        <v>110</v>
      </c>
      <c r="B234" s="40" t="s">
        <v>23</v>
      </c>
      <c r="C234" s="94">
        <v>10393.125083466743</v>
      </c>
      <c r="D234" s="94">
        <v>10604.617392991351</v>
      </c>
      <c r="E234" s="95">
        <v>10600.987585136078</v>
      </c>
      <c r="F234" s="95">
        <v>10816.709740851178</v>
      </c>
      <c r="G234" s="1123">
        <v>-1.9943417257503777</v>
      </c>
      <c r="H234" s="96">
        <v>415.3840579710145</v>
      </c>
      <c r="I234" s="96">
        <v>2.4702667086731811</v>
      </c>
      <c r="J234" s="96">
        <v>-24.175824175824175</v>
      </c>
      <c r="K234" s="96">
        <v>5.5915721231766611</v>
      </c>
      <c r="L234" s="1124">
        <v>-1.3549927623195215</v>
      </c>
    </row>
    <row r="235" spans="1:12" ht="15">
      <c r="A235" s="39" t="s">
        <v>111</v>
      </c>
      <c r="B235" s="40" t="s">
        <v>23</v>
      </c>
      <c r="C235" s="94" t="s">
        <v>100</v>
      </c>
      <c r="D235" s="94" t="s">
        <v>100</v>
      </c>
      <c r="E235" s="95" t="s">
        <v>100</v>
      </c>
      <c r="F235" s="95" t="s">
        <v>100</v>
      </c>
      <c r="G235" s="1123" t="s">
        <v>100</v>
      </c>
      <c r="H235" s="96" t="s">
        <v>100</v>
      </c>
      <c r="I235" s="96" t="s">
        <v>100</v>
      </c>
      <c r="J235" s="96" t="s">
        <v>100</v>
      </c>
      <c r="K235" s="96" t="s">
        <v>100</v>
      </c>
      <c r="L235" s="1124" t="s">
        <v>100</v>
      </c>
    </row>
    <row r="236" spans="1:12" ht="15">
      <c r="A236" s="39" t="s">
        <v>98</v>
      </c>
      <c r="B236" s="40" t="s">
        <v>23</v>
      </c>
      <c r="C236" s="94">
        <v>9655.7492731073398</v>
      </c>
      <c r="D236" s="94">
        <v>9191.6641310704708</v>
      </c>
      <c r="E236" s="95">
        <v>9848.864258569487</v>
      </c>
      <c r="F236" s="95">
        <v>9375.4974136918809</v>
      </c>
      <c r="G236" s="1123">
        <v>5.0489784593861229</v>
      </c>
      <c r="H236" s="96">
        <v>284.63209169054443</v>
      </c>
      <c r="I236" s="96">
        <v>3.7024145023102042</v>
      </c>
      <c r="J236" s="96">
        <v>0.43165467625899279</v>
      </c>
      <c r="K236" s="96">
        <v>56.56401944894651</v>
      </c>
      <c r="L236" s="1124">
        <v>3.5105843344426901</v>
      </c>
    </row>
    <row r="237" spans="1:12" ht="15.75" thickBot="1">
      <c r="A237" s="41" t="s">
        <v>112</v>
      </c>
      <c r="B237" s="42" t="s">
        <v>23</v>
      </c>
      <c r="C237" s="97">
        <v>11124.590408616479</v>
      </c>
      <c r="D237" s="97">
        <v>11436.08585910245</v>
      </c>
      <c r="E237" s="98">
        <v>11347.082216788809</v>
      </c>
      <c r="F237" s="98">
        <v>11676.636136668563</v>
      </c>
      <c r="G237" s="1125">
        <v>-2.8223361250835253</v>
      </c>
      <c r="H237" s="99">
        <v>292.04902723735404</v>
      </c>
      <c r="I237" s="99">
        <v>-1.042767330207045</v>
      </c>
      <c r="J237" s="99">
        <v>-13.758389261744966</v>
      </c>
      <c r="K237" s="99">
        <v>20.826580226904376</v>
      </c>
      <c r="L237" s="1126">
        <v>-1.9215113761490592</v>
      </c>
    </row>
    <row r="238" spans="1:12" ht="15" thickBot="1">
      <c r="A238" s="35"/>
      <c r="B238" s="43"/>
      <c r="C238" s="86"/>
      <c r="D238" s="86"/>
      <c r="E238" s="86"/>
      <c r="F238" s="86"/>
      <c r="G238" s="1117"/>
      <c r="H238" s="85"/>
      <c r="I238" s="85"/>
      <c r="J238" s="85"/>
      <c r="K238" s="85"/>
      <c r="L238" s="1118"/>
    </row>
    <row r="239" spans="1:12" ht="14.25">
      <c r="A239" s="44" t="s">
        <v>113</v>
      </c>
      <c r="B239" s="45" t="s">
        <v>25</v>
      </c>
      <c r="C239" s="100" t="s">
        <v>100</v>
      </c>
      <c r="D239" s="100" t="s">
        <v>100</v>
      </c>
      <c r="E239" s="101" t="s">
        <v>100</v>
      </c>
      <c r="F239" s="101" t="s">
        <v>100</v>
      </c>
      <c r="G239" s="1127" t="s">
        <v>100</v>
      </c>
      <c r="H239" s="102" t="s">
        <v>100</v>
      </c>
      <c r="I239" s="102" t="s">
        <v>100</v>
      </c>
      <c r="J239" s="103" t="s">
        <v>100</v>
      </c>
      <c r="K239" s="103" t="s">
        <v>100</v>
      </c>
      <c r="L239" s="1128" t="s">
        <v>100</v>
      </c>
    </row>
    <row r="240" spans="1:12" ht="15">
      <c r="A240" s="46" t="s">
        <v>113</v>
      </c>
      <c r="B240" s="47" t="s">
        <v>26</v>
      </c>
      <c r="C240" s="94" t="s">
        <v>100</v>
      </c>
      <c r="D240" s="94" t="s">
        <v>100</v>
      </c>
      <c r="E240" s="95" t="s">
        <v>100</v>
      </c>
      <c r="F240" s="95" t="s">
        <v>100</v>
      </c>
      <c r="G240" s="1123" t="s">
        <v>100</v>
      </c>
      <c r="H240" s="96" t="s">
        <v>100</v>
      </c>
      <c r="I240" s="96" t="s">
        <v>100</v>
      </c>
      <c r="J240" s="104" t="s">
        <v>100</v>
      </c>
      <c r="K240" s="104" t="s">
        <v>100</v>
      </c>
      <c r="L240" s="1129" t="s">
        <v>100</v>
      </c>
    </row>
    <row r="241" spans="1:12" ht="15">
      <c r="A241" s="46" t="s">
        <v>113</v>
      </c>
      <c r="B241" s="47" t="s">
        <v>27</v>
      </c>
      <c r="C241" s="94" t="s">
        <v>100</v>
      </c>
      <c r="D241" s="94" t="s">
        <v>100</v>
      </c>
      <c r="E241" s="95" t="s">
        <v>100</v>
      </c>
      <c r="F241" s="95" t="s">
        <v>100</v>
      </c>
      <c r="G241" s="1123" t="s">
        <v>100</v>
      </c>
      <c r="H241" s="96" t="s">
        <v>100</v>
      </c>
      <c r="I241" s="96" t="s">
        <v>100</v>
      </c>
      <c r="J241" s="104" t="s">
        <v>100</v>
      </c>
      <c r="K241" s="104" t="s">
        <v>100</v>
      </c>
      <c r="L241" s="1129" t="s">
        <v>100</v>
      </c>
    </row>
    <row r="242" spans="1:12" ht="14.25">
      <c r="A242" s="44" t="s">
        <v>113</v>
      </c>
      <c r="B242" s="48" t="s">
        <v>28</v>
      </c>
      <c r="C242" s="105" t="s">
        <v>100</v>
      </c>
      <c r="D242" s="105" t="s">
        <v>100</v>
      </c>
      <c r="E242" s="106" t="s">
        <v>100</v>
      </c>
      <c r="F242" s="106" t="s">
        <v>100</v>
      </c>
      <c r="G242" s="1130" t="s">
        <v>100</v>
      </c>
      <c r="H242" s="107" t="s">
        <v>100</v>
      </c>
      <c r="I242" s="107" t="s">
        <v>100</v>
      </c>
      <c r="J242" s="108" t="s">
        <v>100</v>
      </c>
      <c r="K242" s="108" t="s">
        <v>100</v>
      </c>
      <c r="L242" s="1131" t="s">
        <v>100</v>
      </c>
    </row>
    <row r="243" spans="1:12" ht="15">
      <c r="A243" s="46" t="s">
        <v>113</v>
      </c>
      <c r="B243" s="47" t="s">
        <v>29</v>
      </c>
      <c r="C243" s="94" t="s">
        <v>100</v>
      </c>
      <c r="D243" s="94" t="s">
        <v>100</v>
      </c>
      <c r="E243" s="95" t="s">
        <v>100</v>
      </c>
      <c r="F243" s="95" t="s">
        <v>100</v>
      </c>
      <c r="G243" s="1123" t="s">
        <v>100</v>
      </c>
      <c r="H243" s="96" t="s">
        <v>100</v>
      </c>
      <c r="I243" s="96" t="s">
        <v>100</v>
      </c>
      <c r="J243" s="104" t="s">
        <v>100</v>
      </c>
      <c r="K243" s="104" t="s">
        <v>100</v>
      </c>
      <c r="L243" s="1129" t="s">
        <v>100</v>
      </c>
    </row>
    <row r="244" spans="1:12" ht="15">
      <c r="A244" s="46" t="s">
        <v>113</v>
      </c>
      <c r="B244" s="47" t="s">
        <v>30</v>
      </c>
      <c r="C244" s="94" t="s">
        <v>100</v>
      </c>
      <c r="D244" s="94" t="s">
        <v>100</v>
      </c>
      <c r="E244" s="95" t="s">
        <v>100</v>
      </c>
      <c r="F244" s="95" t="s">
        <v>100</v>
      </c>
      <c r="G244" s="1123" t="s">
        <v>100</v>
      </c>
      <c r="H244" s="96" t="s">
        <v>100</v>
      </c>
      <c r="I244" s="96" t="s">
        <v>100</v>
      </c>
      <c r="J244" s="104" t="s">
        <v>100</v>
      </c>
      <c r="K244" s="104" t="s">
        <v>100</v>
      </c>
      <c r="L244" s="1129" t="s">
        <v>100</v>
      </c>
    </row>
    <row r="245" spans="1:12" ht="14.25">
      <c r="A245" s="44" t="s">
        <v>113</v>
      </c>
      <c r="B245" s="48" t="s">
        <v>31</v>
      </c>
      <c r="C245" s="105" t="s">
        <v>100</v>
      </c>
      <c r="D245" s="105" t="s">
        <v>100</v>
      </c>
      <c r="E245" s="106" t="s">
        <v>100</v>
      </c>
      <c r="F245" s="106" t="s">
        <v>100</v>
      </c>
      <c r="G245" s="1130" t="s">
        <v>100</v>
      </c>
      <c r="H245" s="107" t="s">
        <v>100</v>
      </c>
      <c r="I245" s="107" t="s">
        <v>100</v>
      </c>
      <c r="J245" s="108" t="s">
        <v>100</v>
      </c>
      <c r="K245" s="108" t="s">
        <v>100</v>
      </c>
      <c r="L245" s="1131" t="s">
        <v>100</v>
      </c>
    </row>
    <row r="246" spans="1:12" ht="15">
      <c r="A246" s="46" t="s">
        <v>113</v>
      </c>
      <c r="B246" s="47" t="s">
        <v>32</v>
      </c>
      <c r="C246" s="94" t="s">
        <v>100</v>
      </c>
      <c r="D246" s="94" t="s">
        <v>100</v>
      </c>
      <c r="E246" s="95" t="s">
        <v>100</v>
      </c>
      <c r="F246" s="95" t="s">
        <v>100</v>
      </c>
      <c r="G246" s="1123" t="s">
        <v>100</v>
      </c>
      <c r="H246" s="96" t="s">
        <v>100</v>
      </c>
      <c r="I246" s="96" t="s">
        <v>100</v>
      </c>
      <c r="J246" s="104" t="s">
        <v>100</v>
      </c>
      <c r="K246" s="104" t="s">
        <v>100</v>
      </c>
      <c r="L246" s="1129" t="s">
        <v>100</v>
      </c>
    </row>
    <row r="247" spans="1:12" ht="15.75" thickBot="1">
      <c r="A247" s="49" t="s">
        <v>113</v>
      </c>
      <c r="B247" s="50" t="s">
        <v>33</v>
      </c>
      <c r="C247" s="109" t="s">
        <v>100</v>
      </c>
      <c r="D247" s="109" t="s">
        <v>100</v>
      </c>
      <c r="E247" s="110" t="s">
        <v>100</v>
      </c>
      <c r="F247" s="110" t="s">
        <v>100</v>
      </c>
      <c r="G247" s="1132" t="s">
        <v>100</v>
      </c>
      <c r="H247" s="104" t="s">
        <v>100</v>
      </c>
      <c r="I247" s="104" t="s">
        <v>100</v>
      </c>
      <c r="J247" s="104" t="s">
        <v>100</v>
      </c>
      <c r="K247" s="104" t="s">
        <v>100</v>
      </c>
      <c r="L247" s="1129" t="s">
        <v>100</v>
      </c>
    </row>
    <row r="248" spans="1:12" ht="15" thickBot="1">
      <c r="A248" s="35"/>
      <c r="B248" s="43"/>
      <c r="C248" s="86"/>
      <c r="D248" s="86"/>
      <c r="E248" s="86"/>
      <c r="F248" s="86"/>
      <c r="G248" s="1117"/>
      <c r="H248" s="85"/>
      <c r="I248" s="85"/>
      <c r="J248" s="85"/>
      <c r="K248" s="85"/>
      <c r="L248" s="1118"/>
    </row>
    <row r="249" spans="1:12" ht="14.25">
      <c r="A249" s="44" t="s">
        <v>114</v>
      </c>
      <c r="B249" s="45" t="s">
        <v>25</v>
      </c>
      <c r="C249" s="100">
        <v>11233.554249834766</v>
      </c>
      <c r="D249" s="100">
        <v>11194.514215686275</v>
      </c>
      <c r="E249" s="101">
        <v>11458.225334831461</v>
      </c>
      <c r="F249" s="101">
        <v>11418.404500000001</v>
      </c>
      <c r="G249" s="1127">
        <v>0.34874254832590806</v>
      </c>
      <c r="H249" s="102">
        <v>404.54545454545456</v>
      </c>
      <c r="I249" s="102">
        <v>-1.0568756207106098</v>
      </c>
      <c r="J249" s="103">
        <v>22.222222222222221</v>
      </c>
      <c r="K249" s="103">
        <v>0.89141004862236628</v>
      </c>
      <c r="L249" s="1128">
        <v>0.20438714785900747</v>
      </c>
    </row>
    <row r="250" spans="1:12" ht="15">
      <c r="A250" s="46" t="s">
        <v>114</v>
      </c>
      <c r="B250" s="47" t="s">
        <v>26</v>
      </c>
      <c r="C250" s="94">
        <v>11231.704901960784</v>
      </c>
      <c r="D250" s="94">
        <v>11339.489215686275</v>
      </c>
      <c r="E250" s="95">
        <v>11456.339</v>
      </c>
      <c r="F250" s="95">
        <v>11566.279</v>
      </c>
      <c r="G250" s="1123">
        <v>-0.95052177108991154</v>
      </c>
      <c r="H250" s="96">
        <v>396</v>
      </c>
      <c r="I250" s="96">
        <v>3.3133315940516535</v>
      </c>
      <c r="J250" s="104">
        <v>66.666666666666657</v>
      </c>
      <c r="K250" s="104">
        <v>0.81037277147487841</v>
      </c>
      <c r="L250" s="1129">
        <v>0.35235750429930585</v>
      </c>
    </row>
    <row r="251" spans="1:12" ht="15">
      <c r="A251" s="46" t="s">
        <v>114</v>
      </c>
      <c r="B251" s="47" t="s">
        <v>27</v>
      </c>
      <c r="C251" s="94" t="s">
        <v>257</v>
      </c>
      <c r="D251" s="94" t="s">
        <v>257</v>
      </c>
      <c r="E251" s="95" t="s">
        <v>257</v>
      </c>
      <c r="F251" s="95" t="s">
        <v>257</v>
      </c>
      <c r="G251" s="1123" t="s">
        <v>100</v>
      </c>
      <c r="H251" s="96" t="s">
        <v>257</v>
      </c>
      <c r="I251" s="96" t="s">
        <v>100</v>
      </c>
      <c r="J251" s="104" t="s">
        <v>100</v>
      </c>
      <c r="K251" s="104" t="s">
        <v>257</v>
      </c>
      <c r="L251" s="1129" t="s">
        <v>100</v>
      </c>
    </row>
    <row r="252" spans="1:12" ht="14.25">
      <c r="A252" s="44" t="s">
        <v>114</v>
      </c>
      <c r="B252" s="48" t="s">
        <v>28</v>
      </c>
      <c r="C252" s="105">
        <v>10909.753015581231</v>
      </c>
      <c r="D252" s="105">
        <v>10946.817487508923</v>
      </c>
      <c r="E252" s="106">
        <v>11127.948075892857</v>
      </c>
      <c r="F252" s="106">
        <v>11165.753837259101</v>
      </c>
      <c r="G252" s="1130">
        <v>-0.3385867350943173</v>
      </c>
      <c r="H252" s="107">
        <v>373.33333333333331</v>
      </c>
      <c r="I252" s="107">
        <v>-4.0705766471810101</v>
      </c>
      <c r="J252" s="108">
        <v>-10</v>
      </c>
      <c r="K252" s="108">
        <v>4.3760129659643443</v>
      </c>
      <c r="L252" s="1131">
        <v>-0.20413970579138052</v>
      </c>
    </row>
    <row r="253" spans="1:12" ht="15">
      <c r="A253" s="46" t="s">
        <v>114</v>
      </c>
      <c r="B253" s="47" t="s">
        <v>29</v>
      </c>
      <c r="C253" s="94">
        <v>10991.027450980391</v>
      </c>
      <c r="D253" s="94">
        <v>10974.127450980393</v>
      </c>
      <c r="E253" s="95">
        <v>11210.848</v>
      </c>
      <c r="F253" s="95">
        <v>11193.61</v>
      </c>
      <c r="G253" s="1123">
        <v>0.15399857597325056</v>
      </c>
      <c r="H253" s="96">
        <v>368.2</v>
      </c>
      <c r="I253" s="96">
        <v>-3.5620743844945055</v>
      </c>
      <c r="J253" s="104">
        <v>-26.666666666666668</v>
      </c>
      <c r="K253" s="104">
        <v>2.674230145867099</v>
      </c>
      <c r="L253" s="1129">
        <v>-0.76088435794969511</v>
      </c>
    </row>
    <row r="254" spans="1:12" ht="15">
      <c r="A254" s="46" t="s">
        <v>114</v>
      </c>
      <c r="B254" s="47" t="s">
        <v>30</v>
      </c>
      <c r="C254" s="94">
        <v>10786.47156862745</v>
      </c>
      <c r="D254" s="94">
        <v>10870.774509803921</v>
      </c>
      <c r="E254" s="95">
        <v>11002.200999999999</v>
      </c>
      <c r="F254" s="95">
        <v>11088.19</v>
      </c>
      <c r="G254" s="1123">
        <v>-0.7755007805602302</v>
      </c>
      <c r="H254" s="96">
        <v>381.4</v>
      </c>
      <c r="I254" s="96">
        <v>-7.2696328713834264</v>
      </c>
      <c r="J254" s="104">
        <v>40</v>
      </c>
      <c r="K254" s="104">
        <v>1.7017828200972445</v>
      </c>
      <c r="L254" s="1129">
        <v>0.55674465215831326</v>
      </c>
    </row>
    <row r="255" spans="1:12" ht="14.25">
      <c r="A255" s="44" t="s">
        <v>114</v>
      </c>
      <c r="B255" s="48" t="s">
        <v>31</v>
      </c>
      <c r="C255" s="105">
        <v>10436.120385170512</v>
      </c>
      <c r="D255" s="105">
        <v>10558.617036566544</v>
      </c>
      <c r="E255" s="106">
        <v>10644.842792873922</v>
      </c>
      <c r="F255" s="106">
        <v>10769.789377297875</v>
      </c>
      <c r="G255" s="1130">
        <v>-1.1601581056667047</v>
      </c>
      <c r="H255" s="107">
        <v>352.30137931034483</v>
      </c>
      <c r="I255" s="107">
        <v>-1.292013156485041</v>
      </c>
      <c r="J255" s="108">
        <v>-7.6433121019108281</v>
      </c>
      <c r="K255" s="108">
        <v>11.750405186385738</v>
      </c>
      <c r="L255" s="1131">
        <v>-0.23432763804174428</v>
      </c>
    </row>
    <row r="256" spans="1:12" ht="15">
      <c r="A256" s="46" t="s">
        <v>114</v>
      </c>
      <c r="B256" s="47" t="s">
        <v>32</v>
      </c>
      <c r="C256" s="94">
        <v>10443.728431372549</v>
      </c>
      <c r="D256" s="94">
        <v>10590.49705882353</v>
      </c>
      <c r="E256" s="95">
        <v>10652.602999999999</v>
      </c>
      <c r="F256" s="95">
        <v>10802.307000000001</v>
      </c>
      <c r="G256" s="1123">
        <v>-1.3858521147380973</v>
      </c>
      <c r="H256" s="96">
        <v>345.9</v>
      </c>
      <c r="I256" s="96">
        <v>-0.88825214899714111</v>
      </c>
      <c r="J256" s="104">
        <v>-8.6206896551724146</v>
      </c>
      <c r="K256" s="104">
        <v>8.589951377633712</v>
      </c>
      <c r="L256" s="1129">
        <v>-0.26501045442735638</v>
      </c>
    </row>
    <row r="257" spans="1:12" ht="15.75" thickBot="1">
      <c r="A257" s="49" t="s">
        <v>114</v>
      </c>
      <c r="B257" s="50" t="s">
        <v>33</v>
      </c>
      <c r="C257" s="109">
        <v>10416.778431372548</v>
      </c>
      <c r="D257" s="109">
        <v>10475.626470588235</v>
      </c>
      <c r="E257" s="110">
        <v>10625.114</v>
      </c>
      <c r="F257" s="110">
        <v>10685.138999999999</v>
      </c>
      <c r="G257" s="1132">
        <v>-0.56176152692070402</v>
      </c>
      <c r="H257" s="104">
        <v>369.7</v>
      </c>
      <c r="I257" s="104">
        <v>-2.5309781175850308</v>
      </c>
      <c r="J257" s="104">
        <v>-4.8780487804878048</v>
      </c>
      <c r="K257" s="104">
        <v>3.1604538087520258</v>
      </c>
      <c r="L257" s="1129">
        <v>3.0682816385613432E-2</v>
      </c>
    </row>
    <row r="258" spans="1:12" ht="15.75" thickBot="1">
      <c r="A258" s="51"/>
      <c r="B258" s="52"/>
      <c r="C258" s="111"/>
      <c r="D258" s="111"/>
      <c r="E258" s="111"/>
      <c r="F258" s="111"/>
      <c r="G258" s="1133"/>
      <c r="H258" s="112"/>
      <c r="I258" s="112"/>
      <c r="J258" s="112"/>
      <c r="K258" s="112"/>
      <c r="L258" s="1134"/>
    </row>
    <row r="259" spans="1:12" ht="15">
      <c r="A259" s="46" t="s">
        <v>115</v>
      </c>
      <c r="B259" s="53" t="s">
        <v>30</v>
      </c>
      <c r="C259" s="113">
        <v>10429.418627450979</v>
      </c>
      <c r="D259" s="113" t="s">
        <v>257</v>
      </c>
      <c r="E259" s="114">
        <v>10638.007</v>
      </c>
      <c r="F259" s="114" t="s">
        <v>257</v>
      </c>
      <c r="G259" s="1135" t="s">
        <v>100</v>
      </c>
      <c r="H259" s="115">
        <v>440.4</v>
      </c>
      <c r="I259" s="115" t="s">
        <v>100</v>
      </c>
      <c r="J259" s="115" t="s">
        <v>100</v>
      </c>
      <c r="K259" s="115" t="s">
        <v>100</v>
      </c>
      <c r="L259" s="1136" t="s">
        <v>100</v>
      </c>
    </row>
    <row r="260" spans="1:12" ht="15.75" thickBot="1">
      <c r="A260" s="49" t="s">
        <v>115</v>
      </c>
      <c r="B260" s="50" t="s">
        <v>33</v>
      </c>
      <c r="C260" s="109">
        <v>10365.72156862745</v>
      </c>
      <c r="D260" s="109">
        <v>10471.656862745098</v>
      </c>
      <c r="E260" s="110">
        <v>10573.036</v>
      </c>
      <c r="F260" s="110">
        <v>10681.09</v>
      </c>
      <c r="G260" s="1132">
        <v>-1.0116383253020065</v>
      </c>
      <c r="H260" s="104">
        <v>398.3</v>
      </c>
      <c r="I260" s="104">
        <v>1.5035677879714664</v>
      </c>
      <c r="J260" s="104">
        <v>-33.87096774193548</v>
      </c>
      <c r="K260" s="104">
        <v>3.3225283630470019</v>
      </c>
      <c r="L260" s="1129">
        <v>-1.4102960644339144</v>
      </c>
    </row>
    <row r="261" spans="1:12" ht="15.75" thickBot="1">
      <c r="A261" s="51"/>
      <c r="B261" s="52"/>
      <c r="C261" s="111"/>
      <c r="D261" s="111"/>
      <c r="E261" s="111"/>
      <c r="F261" s="111"/>
      <c r="G261" s="1133"/>
      <c r="H261" s="112"/>
      <c r="I261" s="112"/>
      <c r="J261" s="112"/>
      <c r="K261" s="112"/>
      <c r="L261" s="1134"/>
    </row>
    <row r="262" spans="1:12" ht="14.25">
      <c r="A262" s="44" t="s">
        <v>116</v>
      </c>
      <c r="B262" s="45" t="s">
        <v>25</v>
      </c>
      <c r="C262" s="100" t="s">
        <v>100</v>
      </c>
      <c r="D262" s="100" t="s">
        <v>100</v>
      </c>
      <c r="E262" s="101" t="s">
        <v>100</v>
      </c>
      <c r="F262" s="101" t="s">
        <v>100</v>
      </c>
      <c r="G262" s="1127" t="s">
        <v>100</v>
      </c>
      <c r="H262" s="102" t="s">
        <v>100</v>
      </c>
      <c r="I262" s="102" t="s">
        <v>100</v>
      </c>
      <c r="J262" s="103" t="s">
        <v>100</v>
      </c>
      <c r="K262" s="103" t="s">
        <v>100</v>
      </c>
      <c r="L262" s="1128" t="s">
        <v>100</v>
      </c>
    </row>
    <row r="263" spans="1:12" ht="15">
      <c r="A263" s="39" t="s">
        <v>116</v>
      </c>
      <c r="B263" s="47" t="s">
        <v>26</v>
      </c>
      <c r="C263" s="94" t="s">
        <v>100</v>
      </c>
      <c r="D263" s="94" t="s">
        <v>100</v>
      </c>
      <c r="E263" s="95" t="s">
        <v>100</v>
      </c>
      <c r="F263" s="95" t="s">
        <v>100</v>
      </c>
      <c r="G263" s="1123" t="s">
        <v>100</v>
      </c>
      <c r="H263" s="96" t="s">
        <v>100</v>
      </c>
      <c r="I263" s="96" t="s">
        <v>100</v>
      </c>
      <c r="J263" s="104" t="s">
        <v>100</v>
      </c>
      <c r="K263" s="104" t="s">
        <v>100</v>
      </c>
      <c r="L263" s="1129" t="s">
        <v>100</v>
      </c>
    </row>
    <row r="264" spans="1:12" ht="15">
      <c r="A264" s="39" t="s">
        <v>116</v>
      </c>
      <c r="B264" s="47" t="s">
        <v>27</v>
      </c>
      <c r="C264" s="94" t="s">
        <v>100</v>
      </c>
      <c r="D264" s="94" t="s">
        <v>100</v>
      </c>
      <c r="E264" s="95" t="s">
        <v>100</v>
      </c>
      <c r="F264" s="95" t="s">
        <v>100</v>
      </c>
      <c r="G264" s="1123" t="s">
        <v>100</v>
      </c>
      <c r="H264" s="96" t="s">
        <v>100</v>
      </c>
      <c r="I264" s="96" t="s">
        <v>100</v>
      </c>
      <c r="J264" s="104" t="s">
        <v>100</v>
      </c>
      <c r="K264" s="104" t="s">
        <v>100</v>
      </c>
      <c r="L264" s="1129" t="s">
        <v>100</v>
      </c>
    </row>
    <row r="265" spans="1:12" ht="15">
      <c r="A265" s="39" t="s">
        <v>116</v>
      </c>
      <c r="B265" s="47" t="s">
        <v>34</v>
      </c>
      <c r="C265" s="94" t="s">
        <v>100</v>
      </c>
      <c r="D265" s="94" t="s">
        <v>100</v>
      </c>
      <c r="E265" s="95" t="s">
        <v>100</v>
      </c>
      <c r="F265" s="95" t="s">
        <v>100</v>
      </c>
      <c r="G265" s="1123" t="s">
        <v>100</v>
      </c>
      <c r="H265" s="96" t="s">
        <v>100</v>
      </c>
      <c r="I265" s="96" t="s">
        <v>100</v>
      </c>
      <c r="J265" s="104" t="s">
        <v>100</v>
      </c>
      <c r="K265" s="104" t="s">
        <v>100</v>
      </c>
      <c r="L265" s="1129" t="s">
        <v>100</v>
      </c>
    </row>
    <row r="266" spans="1:12" ht="14.25">
      <c r="A266" s="54" t="s">
        <v>116</v>
      </c>
      <c r="B266" s="48" t="s">
        <v>28</v>
      </c>
      <c r="C266" s="105" t="s">
        <v>100</v>
      </c>
      <c r="D266" s="105" t="s">
        <v>100</v>
      </c>
      <c r="E266" s="106" t="s">
        <v>100</v>
      </c>
      <c r="F266" s="106" t="s">
        <v>100</v>
      </c>
      <c r="G266" s="1130" t="s">
        <v>100</v>
      </c>
      <c r="H266" s="107" t="s">
        <v>100</v>
      </c>
      <c r="I266" s="107" t="s">
        <v>100</v>
      </c>
      <c r="J266" s="108" t="s">
        <v>100</v>
      </c>
      <c r="K266" s="108" t="s">
        <v>100</v>
      </c>
      <c r="L266" s="1131" t="s">
        <v>100</v>
      </c>
    </row>
    <row r="267" spans="1:12" ht="15">
      <c r="A267" s="39" t="s">
        <v>116</v>
      </c>
      <c r="B267" s="47" t="s">
        <v>30</v>
      </c>
      <c r="C267" s="94" t="s">
        <v>100</v>
      </c>
      <c r="D267" s="94" t="s">
        <v>100</v>
      </c>
      <c r="E267" s="95" t="s">
        <v>100</v>
      </c>
      <c r="F267" s="95" t="s">
        <v>100</v>
      </c>
      <c r="G267" s="1123" t="s">
        <v>100</v>
      </c>
      <c r="H267" s="96" t="s">
        <v>100</v>
      </c>
      <c r="I267" s="96" t="s">
        <v>100</v>
      </c>
      <c r="J267" s="104" t="s">
        <v>100</v>
      </c>
      <c r="K267" s="104" t="s">
        <v>100</v>
      </c>
      <c r="L267" s="1129" t="s">
        <v>100</v>
      </c>
    </row>
    <row r="268" spans="1:12" ht="15">
      <c r="A268" s="39" t="s">
        <v>116</v>
      </c>
      <c r="B268" s="47" t="s">
        <v>35</v>
      </c>
      <c r="C268" s="94" t="s">
        <v>100</v>
      </c>
      <c r="D268" s="94" t="s">
        <v>100</v>
      </c>
      <c r="E268" s="95" t="s">
        <v>100</v>
      </c>
      <c r="F268" s="95" t="s">
        <v>100</v>
      </c>
      <c r="G268" s="1123" t="s">
        <v>100</v>
      </c>
      <c r="H268" s="96" t="s">
        <v>100</v>
      </c>
      <c r="I268" s="96" t="s">
        <v>100</v>
      </c>
      <c r="J268" s="104" t="s">
        <v>100</v>
      </c>
      <c r="K268" s="104" t="s">
        <v>100</v>
      </c>
      <c r="L268" s="1129" t="s">
        <v>100</v>
      </c>
    </row>
    <row r="269" spans="1:12" ht="14.25">
      <c r="A269" s="54" t="s">
        <v>116</v>
      </c>
      <c r="B269" s="48" t="s">
        <v>31</v>
      </c>
      <c r="C269" s="105" t="s">
        <v>100</v>
      </c>
      <c r="D269" s="105" t="s">
        <v>100</v>
      </c>
      <c r="E269" s="106" t="s">
        <v>100</v>
      </c>
      <c r="F269" s="106" t="s">
        <v>100</v>
      </c>
      <c r="G269" s="1130" t="s">
        <v>100</v>
      </c>
      <c r="H269" s="107" t="s">
        <v>100</v>
      </c>
      <c r="I269" s="107" t="s">
        <v>100</v>
      </c>
      <c r="J269" s="108" t="s">
        <v>100</v>
      </c>
      <c r="K269" s="108" t="s">
        <v>100</v>
      </c>
      <c r="L269" s="1131" t="s">
        <v>100</v>
      </c>
    </row>
    <row r="270" spans="1:12" ht="15">
      <c r="A270" s="39" t="s">
        <v>116</v>
      </c>
      <c r="B270" s="47" t="s">
        <v>33</v>
      </c>
      <c r="C270" s="94" t="s">
        <v>100</v>
      </c>
      <c r="D270" s="94" t="s">
        <v>100</v>
      </c>
      <c r="E270" s="95" t="s">
        <v>100</v>
      </c>
      <c r="F270" s="95" t="s">
        <v>100</v>
      </c>
      <c r="G270" s="1123" t="s">
        <v>100</v>
      </c>
      <c r="H270" s="96" t="s">
        <v>100</v>
      </c>
      <c r="I270" s="96" t="s">
        <v>100</v>
      </c>
      <c r="J270" s="104" t="s">
        <v>100</v>
      </c>
      <c r="K270" s="104" t="s">
        <v>100</v>
      </c>
      <c r="L270" s="1129" t="s">
        <v>100</v>
      </c>
    </row>
    <row r="271" spans="1:12" ht="15.75" thickBot="1">
      <c r="A271" s="55" t="s">
        <v>116</v>
      </c>
      <c r="B271" s="47" t="s">
        <v>36</v>
      </c>
      <c r="C271" s="109" t="s">
        <v>100</v>
      </c>
      <c r="D271" s="109" t="s">
        <v>100</v>
      </c>
      <c r="E271" s="110" t="s">
        <v>100</v>
      </c>
      <c r="F271" s="110" t="s">
        <v>100</v>
      </c>
      <c r="G271" s="1132" t="s">
        <v>100</v>
      </c>
      <c r="H271" s="104" t="s">
        <v>100</v>
      </c>
      <c r="I271" s="104" t="s">
        <v>100</v>
      </c>
      <c r="J271" s="104" t="s">
        <v>100</v>
      </c>
      <c r="K271" s="104" t="s">
        <v>100</v>
      </c>
      <c r="L271" s="1129" t="s">
        <v>100</v>
      </c>
    </row>
    <row r="272" spans="1:12" ht="15.75" thickBot="1">
      <c r="A272" s="51"/>
      <c r="B272" s="52"/>
      <c r="C272" s="111"/>
      <c r="D272" s="111"/>
      <c r="E272" s="111"/>
      <c r="F272" s="111"/>
      <c r="G272" s="1133"/>
      <c r="H272" s="112"/>
      <c r="I272" s="112"/>
      <c r="J272" s="112"/>
      <c r="K272" s="112"/>
      <c r="L272" s="1134"/>
    </row>
    <row r="273" spans="1:12" ht="14.25">
      <c r="A273" s="44" t="s">
        <v>24</v>
      </c>
      <c r="B273" s="45" t="s">
        <v>28</v>
      </c>
      <c r="C273" s="100">
        <v>10054.343312804003</v>
      </c>
      <c r="D273" s="100">
        <v>10081.476163222045</v>
      </c>
      <c r="E273" s="101">
        <v>10255.430179060084</v>
      </c>
      <c r="F273" s="101">
        <v>10283.105686486486</v>
      </c>
      <c r="G273" s="1127">
        <v>-0.2691356898409753</v>
      </c>
      <c r="H273" s="102">
        <v>350.1875</v>
      </c>
      <c r="I273" s="102">
        <v>-0.62112325842240623</v>
      </c>
      <c r="J273" s="103">
        <v>128.57142857142858</v>
      </c>
      <c r="K273" s="103">
        <v>3.8897893030794171</v>
      </c>
      <c r="L273" s="1128">
        <v>2.2867358679649135</v>
      </c>
    </row>
    <row r="274" spans="1:12" ht="15">
      <c r="A274" s="46" t="s">
        <v>24</v>
      </c>
      <c r="B274" s="47" t="s">
        <v>29</v>
      </c>
      <c r="C274" s="94" t="s">
        <v>257</v>
      </c>
      <c r="D274" s="94" t="s">
        <v>257</v>
      </c>
      <c r="E274" s="95" t="s">
        <v>257</v>
      </c>
      <c r="F274" s="95" t="s">
        <v>257</v>
      </c>
      <c r="G274" s="1123" t="s">
        <v>100</v>
      </c>
      <c r="H274" s="96" t="s">
        <v>257</v>
      </c>
      <c r="I274" s="96" t="s">
        <v>100</v>
      </c>
      <c r="J274" s="104" t="s">
        <v>100</v>
      </c>
      <c r="K274" s="104" t="s">
        <v>257</v>
      </c>
      <c r="L274" s="1129" t="s">
        <v>100</v>
      </c>
    </row>
    <row r="275" spans="1:12" ht="15">
      <c r="A275" s="46" t="s">
        <v>24</v>
      </c>
      <c r="B275" s="47" t="s">
        <v>30</v>
      </c>
      <c r="C275" s="94">
        <v>10011.03137254902</v>
      </c>
      <c r="D275" s="94">
        <v>9989.8970588235297</v>
      </c>
      <c r="E275" s="95">
        <v>10211.252</v>
      </c>
      <c r="F275" s="95">
        <v>10189.695</v>
      </c>
      <c r="G275" s="1123">
        <v>0.21155687191815553</v>
      </c>
      <c r="H275" s="96">
        <v>347.6</v>
      </c>
      <c r="I275" s="96">
        <v>1.9354838709677487</v>
      </c>
      <c r="J275" s="104">
        <v>70</v>
      </c>
      <c r="K275" s="104">
        <v>1.3776337115072934</v>
      </c>
      <c r="L275" s="1129">
        <v>0.61427493288133928</v>
      </c>
    </row>
    <row r="276" spans="1:12" ht="15">
      <c r="A276" s="46" t="s">
        <v>24</v>
      </c>
      <c r="B276" s="47" t="s">
        <v>35</v>
      </c>
      <c r="C276" s="94">
        <v>10162.735294117647</v>
      </c>
      <c r="D276" s="94">
        <v>10237.046078431373</v>
      </c>
      <c r="E276" s="95">
        <v>10365.99</v>
      </c>
      <c r="F276" s="95">
        <v>10441.787</v>
      </c>
      <c r="G276" s="1123">
        <v>-0.72590065282887384</v>
      </c>
      <c r="H276" s="96">
        <v>357.3</v>
      </c>
      <c r="I276" s="96">
        <v>-6.2450800314878014</v>
      </c>
      <c r="J276" s="104">
        <v>188.88888888888889</v>
      </c>
      <c r="K276" s="104">
        <v>2.1069692058346838</v>
      </c>
      <c r="L276" s="1129">
        <v>1.419946305071325</v>
      </c>
    </row>
    <row r="277" spans="1:12" ht="14.25">
      <c r="A277" s="44" t="s">
        <v>24</v>
      </c>
      <c r="B277" s="48" t="s">
        <v>31</v>
      </c>
      <c r="C277" s="105">
        <v>10276.12070240446</v>
      </c>
      <c r="D277" s="105">
        <v>10243.602647486747</v>
      </c>
      <c r="E277" s="106">
        <v>10481.643116452549</v>
      </c>
      <c r="F277" s="106">
        <v>10448.474700436482</v>
      </c>
      <c r="G277" s="1130">
        <v>0.317447445364269</v>
      </c>
      <c r="H277" s="107">
        <v>307.00610687022902</v>
      </c>
      <c r="I277" s="107">
        <v>-2.670628557303067</v>
      </c>
      <c r="J277" s="108">
        <v>42.391304347826086</v>
      </c>
      <c r="K277" s="108">
        <v>31.847649918962723</v>
      </c>
      <c r="L277" s="1131">
        <v>10.778947628886389</v>
      </c>
    </row>
    <row r="278" spans="1:12" ht="15">
      <c r="A278" s="46" t="s">
        <v>24</v>
      </c>
      <c r="B278" s="47" t="s">
        <v>32</v>
      </c>
      <c r="C278" s="94">
        <v>10400.746078431373</v>
      </c>
      <c r="D278" s="94">
        <v>10185.345098039215</v>
      </c>
      <c r="E278" s="95">
        <v>10608.761</v>
      </c>
      <c r="F278" s="95">
        <v>10389.052</v>
      </c>
      <c r="G278" s="1123">
        <v>2.1148127856131698</v>
      </c>
      <c r="H278" s="96">
        <v>291.5</v>
      </c>
      <c r="I278" s="96">
        <v>2.0301015050752578</v>
      </c>
      <c r="J278" s="104">
        <v>87.878787878787875</v>
      </c>
      <c r="K278" s="104">
        <v>15.07293354943274</v>
      </c>
      <c r="L278" s="1129">
        <v>7.5156816410357941</v>
      </c>
    </row>
    <row r="279" spans="1:12" ht="15">
      <c r="A279" s="46" t="s">
        <v>24</v>
      </c>
      <c r="B279" s="47" t="s">
        <v>33</v>
      </c>
      <c r="C279" s="94">
        <v>10163.45882352941</v>
      </c>
      <c r="D279" s="94">
        <v>10132.373529411765</v>
      </c>
      <c r="E279" s="95">
        <v>10366.727999999999</v>
      </c>
      <c r="F279" s="95">
        <v>10335.021000000001</v>
      </c>
      <c r="G279" s="1123">
        <v>0.30679182945054989</v>
      </c>
      <c r="H279" s="96">
        <v>315.2</v>
      </c>
      <c r="I279" s="96">
        <v>-2.8958718422674163</v>
      </c>
      <c r="J279" s="104">
        <v>19.117647058823529</v>
      </c>
      <c r="K279" s="104">
        <v>13.128038897893029</v>
      </c>
      <c r="L279" s="1129">
        <v>2.7463595085800527</v>
      </c>
    </row>
    <row r="280" spans="1:12" ht="15">
      <c r="A280" s="46" t="s">
        <v>24</v>
      </c>
      <c r="B280" s="47" t="s">
        <v>36</v>
      </c>
      <c r="C280" s="94">
        <v>10210.754901960783</v>
      </c>
      <c r="D280" s="94">
        <v>10691.879411764707</v>
      </c>
      <c r="E280" s="95">
        <v>10414.969999999999</v>
      </c>
      <c r="F280" s="95">
        <v>10905.717000000001</v>
      </c>
      <c r="G280" s="1123">
        <v>-4.4999058750561858</v>
      </c>
      <c r="H280" s="96">
        <v>341.6</v>
      </c>
      <c r="I280" s="96">
        <v>-4.2600896860986515</v>
      </c>
      <c r="J280" s="104">
        <v>9.7560975609756095</v>
      </c>
      <c r="K280" s="104">
        <v>3.6466774716369525</v>
      </c>
      <c r="L280" s="1129">
        <v>0.51690647927054023</v>
      </c>
    </row>
    <row r="281" spans="1:12" ht="14.25">
      <c r="A281" s="44" t="s">
        <v>24</v>
      </c>
      <c r="B281" s="48" t="s">
        <v>37</v>
      </c>
      <c r="C281" s="105">
        <v>8323.4803831874196</v>
      </c>
      <c r="D281" s="105">
        <v>8172.3891204057172</v>
      </c>
      <c r="E281" s="106">
        <v>8489.949990851168</v>
      </c>
      <c r="F281" s="106">
        <v>8335.8369028138313</v>
      </c>
      <c r="G281" s="1130">
        <v>1.8488016240494638</v>
      </c>
      <c r="H281" s="107">
        <v>238.17431906614783</v>
      </c>
      <c r="I281" s="107">
        <v>-1.5625656286813283</v>
      </c>
      <c r="J281" s="108">
        <v>-35.427135678391956</v>
      </c>
      <c r="K281" s="108">
        <v>20.826580226904376</v>
      </c>
      <c r="L281" s="1131">
        <v>-9.5550991624086024</v>
      </c>
    </row>
    <row r="282" spans="1:12" ht="15">
      <c r="A282" s="46" t="s">
        <v>24</v>
      </c>
      <c r="B282" s="47" t="s">
        <v>102</v>
      </c>
      <c r="C282" s="116">
        <v>8041.7166666666662</v>
      </c>
      <c r="D282" s="116">
        <v>8044.5372549019603</v>
      </c>
      <c r="E282" s="117">
        <v>8202.5509999999995</v>
      </c>
      <c r="F282" s="117">
        <v>8205.4279999999999</v>
      </c>
      <c r="G282" s="1137">
        <v>-3.5062156416464901E-2</v>
      </c>
      <c r="H282" s="118">
        <v>227.2</v>
      </c>
      <c r="I282" s="118">
        <v>-2.9474583511319974</v>
      </c>
      <c r="J282" s="119">
        <v>-37.623762376237622</v>
      </c>
      <c r="K282" s="119">
        <v>15.316045380875204</v>
      </c>
      <c r="L282" s="1138">
        <v>-7.8137256114912095</v>
      </c>
    </row>
    <row r="283" spans="1:12" ht="15">
      <c r="A283" s="46" t="s">
        <v>24</v>
      </c>
      <c r="B283" s="47" t="s">
        <v>38</v>
      </c>
      <c r="C283" s="94">
        <v>8658.6882352941175</v>
      </c>
      <c r="D283" s="94">
        <v>8388.6705882352926</v>
      </c>
      <c r="E283" s="95">
        <v>8831.8619999999992</v>
      </c>
      <c r="F283" s="95">
        <v>8556.4439999999995</v>
      </c>
      <c r="G283" s="1123">
        <v>3.2188371711425878</v>
      </c>
      <c r="H283" s="96">
        <v>253.8</v>
      </c>
      <c r="I283" s="96">
        <v>-3.3511043412033552</v>
      </c>
      <c r="J283" s="104">
        <v>-39.75903614457831</v>
      </c>
      <c r="K283" s="104">
        <v>4.0518638573743919</v>
      </c>
      <c r="L283" s="1129">
        <v>-2.284014005221028</v>
      </c>
    </row>
    <row r="284" spans="1:12" ht="15.75" thickBot="1">
      <c r="A284" s="46" t="s">
        <v>24</v>
      </c>
      <c r="B284" s="47" t="s">
        <v>39</v>
      </c>
      <c r="C284" s="94" t="s">
        <v>257</v>
      </c>
      <c r="D284" s="94">
        <v>9392.2421568627451</v>
      </c>
      <c r="E284" s="95" t="s">
        <v>257</v>
      </c>
      <c r="F284" s="95">
        <v>9580.0869999999995</v>
      </c>
      <c r="G284" s="1123" t="s">
        <v>100</v>
      </c>
      <c r="H284" s="96" t="s">
        <v>257</v>
      </c>
      <c r="I284" s="96" t="s">
        <v>100</v>
      </c>
      <c r="J284" s="104" t="s">
        <v>100</v>
      </c>
      <c r="K284" s="104" t="s">
        <v>257</v>
      </c>
      <c r="L284" s="1129" t="s">
        <v>100</v>
      </c>
    </row>
    <row r="285" spans="1:12" ht="15.75" thickBot="1">
      <c r="A285" s="51"/>
      <c r="B285" s="52"/>
      <c r="C285" s="111"/>
      <c r="D285" s="111"/>
      <c r="E285" s="111"/>
      <c r="F285" s="111"/>
      <c r="G285" s="1133"/>
      <c r="H285" s="112"/>
      <c r="I285" s="112"/>
      <c r="J285" s="112"/>
      <c r="K285" s="112"/>
      <c r="L285" s="1134"/>
    </row>
    <row r="286" spans="1:12" ht="14.25">
      <c r="A286" s="44" t="s">
        <v>117</v>
      </c>
      <c r="B286" s="48" t="s">
        <v>25</v>
      </c>
      <c r="C286" s="105">
        <v>10812.588139146332</v>
      </c>
      <c r="D286" s="105">
        <v>12213.758991596638</v>
      </c>
      <c r="E286" s="106">
        <v>11028.839901929259</v>
      </c>
      <c r="F286" s="106">
        <v>12458.034171428571</v>
      </c>
      <c r="G286" s="1130">
        <v>-11.472068946295284</v>
      </c>
      <c r="H286" s="107">
        <v>327.35789473684213</v>
      </c>
      <c r="I286" s="107">
        <v>2.8839097744360953</v>
      </c>
      <c r="J286" s="108">
        <v>72.727272727272734</v>
      </c>
      <c r="K286" s="108">
        <v>1.5397082658022689</v>
      </c>
      <c r="L286" s="1131">
        <v>0.70001360931371925</v>
      </c>
    </row>
    <row r="287" spans="1:12" ht="15">
      <c r="A287" s="46" t="s">
        <v>117</v>
      </c>
      <c r="B287" s="47" t="s">
        <v>26</v>
      </c>
      <c r="C287" s="94">
        <v>10773.614705882352</v>
      </c>
      <c r="D287" s="94" t="s">
        <v>257</v>
      </c>
      <c r="E287" s="95">
        <v>10989.087</v>
      </c>
      <c r="F287" s="95" t="s">
        <v>257</v>
      </c>
      <c r="G287" s="1123" t="s">
        <v>100</v>
      </c>
      <c r="H287" s="96">
        <v>308.3</v>
      </c>
      <c r="I287" s="96" t="s">
        <v>100</v>
      </c>
      <c r="J287" s="104" t="s">
        <v>100</v>
      </c>
      <c r="K287" s="104">
        <v>0.48622366288492713</v>
      </c>
      <c r="L287" s="1129" t="s">
        <v>100</v>
      </c>
    </row>
    <row r="288" spans="1:12" ht="15">
      <c r="A288" s="46" t="s">
        <v>117</v>
      </c>
      <c r="B288" s="47" t="s">
        <v>27</v>
      </c>
      <c r="C288" s="94">
        <v>10691.822549019607</v>
      </c>
      <c r="D288" s="94" t="s">
        <v>257</v>
      </c>
      <c r="E288" s="95">
        <v>10905.659</v>
      </c>
      <c r="F288" s="95" t="s">
        <v>257</v>
      </c>
      <c r="G288" s="1123" t="s">
        <v>100</v>
      </c>
      <c r="H288" s="96">
        <v>330</v>
      </c>
      <c r="I288" s="96" t="s">
        <v>100</v>
      </c>
      <c r="J288" s="104" t="s">
        <v>100</v>
      </c>
      <c r="K288" s="104">
        <v>0.97244732576985426</v>
      </c>
      <c r="L288" s="1129" t="s">
        <v>100</v>
      </c>
    </row>
    <row r="289" spans="1:12" ht="15">
      <c r="A289" s="46" t="s">
        <v>117</v>
      </c>
      <c r="B289" s="47" t="s">
        <v>34</v>
      </c>
      <c r="C289" s="94">
        <v>12154.862745098038</v>
      </c>
      <c r="D289" s="94">
        <v>12327.431372549019</v>
      </c>
      <c r="E289" s="95">
        <v>12397.96</v>
      </c>
      <c r="F289" s="95">
        <v>12573.98</v>
      </c>
      <c r="G289" s="1123">
        <v>-1.3998749799188519</v>
      </c>
      <c r="H289" s="96">
        <v>410</v>
      </c>
      <c r="I289" s="96">
        <v>1.2345679012345678</v>
      </c>
      <c r="J289" s="104">
        <v>-50</v>
      </c>
      <c r="K289" s="104">
        <v>8.1037277147487846E-2</v>
      </c>
      <c r="L289" s="1129">
        <v>-7.1634478577702998E-2</v>
      </c>
    </row>
    <row r="290" spans="1:12" ht="14.25">
      <c r="A290" s="44" t="s">
        <v>117</v>
      </c>
      <c r="B290" s="48" t="s">
        <v>28</v>
      </c>
      <c r="C290" s="105">
        <v>11298.802709578324</v>
      </c>
      <c r="D290" s="105">
        <v>11797.03574478701</v>
      </c>
      <c r="E290" s="106">
        <v>11524.778763769891</v>
      </c>
      <c r="F290" s="106">
        <v>12032.97645968275</v>
      </c>
      <c r="G290" s="1130">
        <v>-4.2233748035293459</v>
      </c>
      <c r="H290" s="107">
        <v>302.61975308641973</v>
      </c>
      <c r="I290" s="107">
        <v>-2.9991175334408968</v>
      </c>
      <c r="J290" s="108">
        <v>-16.494845360824741</v>
      </c>
      <c r="K290" s="108">
        <v>6.5640194489465147</v>
      </c>
      <c r="L290" s="1131">
        <v>-0.84056070372524072</v>
      </c>
    </row>
    <row r="291" spans="1:12" ht="15">
      <c r="A291" s="46" t="s">
        <v>117</v>
      </c>
      <c r="B291" s="47" t="s">
        <v>29</v>
      </c>
      <c r="C291" s="94">
        <v>11051.946078431372</v>
      </c>
      <c r="D291" s="94">
        <v>12142.596078431372</v>
      </c>
      <c r="E291" s="95">
        <v>11272.985000000001</v>
      </c>
      <c r="F291" s="95">
        <v>12385.448</v>
      </c>
      <c r="G291" s="1123">
        <v>-8.9820166375895312</v>
      </c>
      <c r="H291" s="96">
        <v>297.5</v>
      </c>
      <c r="I291" s="96">
        <v>3.6224312086380968</v>
      </c>
      <c r="J291" s="104">
        <v>-33.333333333333329</v>
      </c>
      <c r="K291" s="104">
        <v>1.2965964343598055</v>
      </c>
      <c r="L291" s="1129">
        <v>-0.5354646343424847</v>
      </c>
    </row>
    <row r="292" spans="1:12" ht="15">
      <c r="A292" s="46" t="s">
        <v>117</v>
      </c>
      <c r="B292" s="47" t="s">
        <v>30</v>
      </c>
      <c r="C292" s="94">
        <v>11195.696078431372</v>
      </c>
      <c r="D292" s="94">
        <v>11602.034313725491</v>
      </c>
      <c r="E292" s="95">
        <v>11419.61</v>
      </c>
      <c r="F292" s="95">
        <v>11834.075000000001</v>
      </c>
      <c r="G292" s="1123">
        <v>-3.5023016163071476</v>
      </c>
      <c r="H292" s="96">
        <v>303</v>
      </c>
      <c r="I292" s="96">
        <v>-4.3862417166298444</v>
      </c>
      <c r="J292" s="104">
        <v>-11.475409836065573</v>
      </c>
      <c r="K292" s="104">
        <v>4.3760129659643443</v>
      </c>
      <c r="L292" s="1129">
        <v>-0.28047558365397585</v>
      </c>
    </row>
    <row r="293" spans="1:12" ht="15">
      <c r="A293" s="46" t="s">
        <v>117</v>
      </c>
      <c r="B293" s="47" t="s">
        <v>35</v>
      </c>
      <c r="C293" s="94" t="s">
        <v>257</v>
      </c>
      <c r="D293" s="94" t="s">
        <v>257</v>
      </c>
      <c r="E293" s="95" t="s">
        <v>257</v>
      </c>
      <c r="F293" s="95" t="s">
        <v>257</v>
      </c>
      <c r="G293" s="1123" t="s">
        <v>100</v>
      </c>
      <c r="H293" s="96">
        <v>308.2</v>
      </c>
      <c r="I293" s="96" t="s">
        <v>100</v>
      </c>
      <c r="J293" s="104" t="s">
        <v>100</v>
      </c>
      <c r="K293" s="104">
        <v>0.89141004862236628</v>
      </c>
      <c r="L293" s="1129" t="s">
        <v>100</v>
      </c>
    </row>
    <row r="294" spans="1:12" ht="14.25">
      <c r="A294" s="44" t="s">
        <v>117</v>
      </c>
      <c r="B294" s="48" t="s">
        <v>31</v>
      </c>
      <c r="C294" s="105">
        <v>11072.03424028456</v>
      </c>
      <c r="D294" s="105">
        <v>11189.711725759282</v>
      </c>
      <c r="E294" s="106">
        <v>11293.474925090251</v>
      </c>
      <c r="F294" s="106">
        <v>11427.185107030817</v>
      </c>
      <c r="G294" s="1130">
        <v>-1.1701060295093779</v>
      </c>
      <c r="H294" s="107">
        <v>282.32229299363058</v>
      </c>
      <c r="I294" s="107">
        <v>-1.0053599291518003</v>
      </c>
      <c r="J294" s="108">
        <v>-17.368421052631579</v>
      </c>
      <c r="K294" s="108">
        <v>12.72285251215559</v>
      </c>
      <c r="L294" s="1131">
        <v>-1.7809642817375391</v>
      </c>
    </row>
    <row r="295" spans="1:12" ht="15">
      <c r="A295" s="46" t="s">
        <v>117</v>
      </c>
      <c r="B295" s="47" t="s">
        <v>32</v>
      </c>
      <c r="C295" s="94">
        <v>10581.28137254902</v>
      </c>
      <c r="D295" s="94">
        <v>11223.631372549018</v>
      </c>
      <c r="E295" s="95">
        <v>10792.906999999999</v>
      </c>
      <c r="F295" s="95">
        <v>11448.103999999999</v>
      </c>
      <c r="G295" s="1123">
        <v>-5.7231922421389614</v>
      </c>
      <c r="H295" s="96">
        <v>251.6</v>
      </c>
      <c r="I295" s="96">
        <v>-6.6765578635014933</v>
      </c>
      <c r="J295" s="104">
        <v>-21.428571428571427</v>
      </c>
      <c r="K295" s="104">
        <v>3.5656401944894651</v>
      </c>
      <c r="L295" s="1129">
        <v>-0.7091689658158784</v>
      </c>
    </row>
    <row r="296" spans="1:12" ht="15">
      <c r="A296" s="46" t="s">
        <v>117</v>
      </c>
      <c r="B296" s="47" t="s">
        <v>33</v>
      </c>
      <c r="C296" s="94">
        <v>11094.814705882352</v>
      </c>
      <c r="D296" s="94">
        <v>11051.702941176469</v>
      </c>
      <c r="E296" s="95">
        <v>11316.710999999999</v>
      </c>
      <c r="F296" s="95">
        <v>11272.736999999999</v>
      </c>
      <c r="G296" s="1123">
        <v>0.39009159887257339</v>
      </c>
      <c r="H296" s="96">
        <v>289.8</v>
      </c>
      <c r="I296" s="96">
        <v>0.69492703266157052</v>
      </c>
      <c r="J296" s="96">
        <v>-22.727272727272727</v>
      </c>
      <c r="K296" s="96">
        <v>6.8881685575364671</v>
      </c>
      <c r="L296" s="1124">
        <v>-1.5087780073490293</v>
      </c>
    </row>
    <row r="297" spans="1:12" ht="15.75" thickBot="1">
      <c r="A297" s="56" t="s">
        <v>117</v>
      </c>
      <c r="B297" s="57" t="s">
        <v>36</v>
      </c>
      <c r="C297" s="97" t="s">
        <v>257</v>
      </c>
      <c r="D297" s="97">
        <v>11637.179411764706</v>
      </c>
      <c r="E297" s="98" t="s">
        <v>257</v>
      </c>
      <c r="F297" s="98">
        <v>12042.790999999999</v>
      </c>
      <c r="G297" s="1125" t="s">
        <v>100</v>
      </c>
      <c r="H297" s="99" t="s">
        <v>257</v>
      </c>
      <c r="I297" s="99" t="s">
        <v>100</v>
      </c>
      <c r="J297" s="99" t="s">
        <v>100</v>
      </c>
      <c r="K297" s="99" t="s">
        <v>257</v>
      </c>
      <c r="L297" s="1126" t="s">
        <v>100</v>
      </c>
    </row>
    <row r="298" spans="1:12">
      <c r="G298" s="698"/>
      <c r="H298" s="80"/>
      <c r="I298" s="80"/>
      <c r="J298" s="80"/>
      <c r="K298" s="80"/>
      <c r="L298" s="80"/>
    </row>
    <row r="299" spans="1:12">
      <c r="G299" s="698"/>
      <c r="H299" s="80"/>
      <c r="I299" s="80"/>
      <c r="J299" s="80"/>
      <c r="K299" s="80"/>
      <c r="L299" s="80"/>
    </row>
    <row r="300" spans="1:12">
      <c r="G300" s="698"/>
      <c r="H300" s="80"/>
      <c r="I300" s="80"/>
      <c r="J300" s="80"/>
      <c r="K300" s="80"/>
      <c r="L300" s="80"/>
    </row>
    <row r="301" spans="1:12">
      <c r="G301" s="698"/>
      <c r="H301" s="80"/>
      <c r="I301" s="80"/>
      <c r="J301" s="80"/>
      <c r="K301" s="80"/>
      <c r="L301" s="80"/>
    </row>
    <row r="302" spans="1:12">
      <c r="G302" s="698"/>
      <c r="H302" s="80"/>
      <c r="I302" s="80"/>
      <c r="J302" s="80"/>
      <c r="K302" s="80"/>
      <c r="L302" s="80"/>
    </row>
    <row r="303" spans="1:12">
      <c r="G303" s="80"/>
      <c r="H303" s="80"/>
      <c r="I303" s="80"/>
      <c r="J303" s="80"/>
      <c r="K303" s="80"/>
      <c r="L303" s="80"/>
    </row>
    <row r="304" spans="1:12">
      <c r="G304" s="80"/>
      <c r="H304" s="80"/>
      <c r="I304" s="80"/>
      <c r="J304" s="80"/>
      <c r="K304" s="80"/>
      <c r="L304" s="80"/>
    </row>
    <row r="305" spans="7:12">
      <c r="G305" s="80"/>
      <c r="H305" s="80"/>
      <c r="I305" s="80"/>
      <c r="J305" s="80"/>
      <c r="K305" s="80"/>
      <c r="L305" s="80"/>
    </row>
    <row r="306" spans="7:12">
      <c r="G306" s="80"/>
      <c r="H306" s="80"/>
      <c r="I306" s="80"/>
      <c r="J306" s="80"/>
      <c r="K306" s="80"/>
      <c r="L306" s="80"/>
    </row>
    <row r="307" spans="7:12">
      <c r="G307" s="80"/>
      <c r="H307" s="80"/>
      <c r="I307" s="80"/>
      <c r="J307" s="80"/>
      <c r="K307" s="80"/>
      <c r="L307" s="80"/>
    </row>
    <row r="308" spans="7:12">
      <c r="G308" s="80"/>
      <c r="H308" s="80"/>
      <c r="I308" s="80"/>
      <c r="J308" s="80"/>
      <c r="K308" s="80"/>
      <c r="L308" s="80"/>
    </row>
    <row r="309" spans="7:12">
      <c r="G309" s="80"/>
      <c r="H309" s="80"/>
      <c r="I309" s="80"/>
      <c r="J309" s="80"/>
      <c r="K309" s="80"/>
      <c r="L309" s="80"/>
    </row>
    <row r="310" spans="7:12">
      <c r="G310" s="80"/>
      <c r="H310" s="80"/>
      <c r="I310" s="80"/>
      <c r="J310" s="80"/>
      <c r="K310" s="80"/>
      <c r="L310" s="80"/>
    </row>
    <row r="311" spans="7:12">
      <c r="G311" s="80"/>
      <c r="H311" s="80"/>
      <c r="I311" s="80"/>
      <c r="J311" s="80"/>
      <c r="K311" s="80"/>
      <c r="L311" s="80"/>
    </row>
    <row r="312" spans="7:12">
      <c r="G312" s="80"/>
      <c r="H312" s="80"/>
      <c r="I312" s="80"/>
      <c r="J312" s="80"/>
      <c r="K312" s="80"/>
      <c r="L312" s="80"/>
    </row>
    <row r="313" spans="7:12">
      <c r="G313" s="80"/>
      <c r="H313" s="80"/>
      <c r="I313" s="80"/>
      <c r="J313" s="80"/>
      <c r="K313" s="80"/>
      <c r="L313" s="80"/>
    </row>
    <row r="314" spans="7:12">
      <c r="G314" s="80"/>
      <c r="H314" s="80"/>
      <c r="I314" s="80"/>
      <c r="J314" s="80"/>
      <c r="K314" s="80"/>
      <c r="L314" s="80"/>
    </row>
    <row r="315" spans="7:12">
      <c r="G315" s="80"/>
      <c r="H315" s="80"/>
      <c r="I315" s="80"/>
      <c r="J315" s="80"/>
      <c r="K315" s="80"/>
      <c r="L315" s="80"/>
    </row>
    <row r="316" spans="7:12">
      <c r="G316" s="80"/>
      <c r="H316" s="80"/>
      <c r="I316" s="80"/>
      <c r="J316" s="80"/>
      <c r="K316" s="80"/>
      <c r="L316" s="80"/>
    </row>
    <row r="317" spans="7:12">
      <c r="G317" s="80"/>
      <c r="H317" s="80"/>
      <c r="I317" s="80"/>
      <c r="J317" s="80"/>
      <c r="K317" s="80"/>
      <c r="L317" s="80"/>
    </row>
    <row r="318" spans="7:12">
      <c r="G318" s="80"/>
      <c r="H318" s="80"/>
      <c r="I318" s="80"/>
      <c r="J318" s="80"/>
      <c r="K318" s="80"/>
      <c r="L318" s="80"/>
    </row>
    <row r="319" spans="7:12">
      <c r="G319" s="80"/>
      <c r="H319" s="80"/>
      <c r="I319" s="80"/>
      <c r="J319" s="80"/>
      <c r="K319" s="80"/>
      <c r="L319" s="80"/>
    </row>
    <row r="320" spans="7:12">
      <c r="G320" s="80"/>
      <c r="H320" s="80"/>
      <c r="I320" s="80"/>
      <c r="J320" s="80"/>
      <c r="K320" s="80"/>
      <c r="L320" s="80"/>
    </row>
    <row r="321" spans="7:12">
      <c r="G321" s="80"/>
      <c r="H321" s="80"/>
      <c r="I321" s="80"/>
      <c r="J321" s="80"/>
      <c r="K321" s="80"/>
      <c r="L321" s="80"/>
    </row>
    <row r="322" spans="7:12">
      <c r="G322" s="80"/>
      <c r="H322" s="80"/>
      <c r="I322" s="80"/>
      <c r="J322" s="80"/>
      <c r="K322" s="80"/>
      <c r="L322" s="80"/>
    </row>
    <row r="323" spans="7:12">
      <c r="G323" s="80"/>
      <c r="H323" s="80"/>
      <c r="I323" s="80"/>
      <c r="J323" s="80"/>
      <c r="K323" s="80"/>
      <c r="L323" s="80"/>
    </row>
    <row r="324" spans="7:12">
      <c r="G324" s="80"/>
      <c r="H324" s="80"/>
      <c r="I324" s="80"/>
      <c r="J324" s="80"/>
      <c r="K324" s="80"/>
      <c r="L324" s="80"/>
    </row>
    <row r="325" spans="7:12">
      <c r="G325" s="80"/>
      <c r="H325" s="80"/>
      <c r="I325" s="80"/>
      <c r="J325" s="80"/>
      <c r="K325" s="80"/>
      <c r="L325" s="80"/>
    </row>
    <row r="326" spans="7:12">
      <c r="G326" s="80"/>
      <c r="H326" s="80"/>
      <c r="I326" s="80"/>
      <c r="J326" s="80"/>
      <c r="K326" s="80"/>
      <c r="L326" s="80"/>
    </row>
    <row r="327" spans="7:12">
      <c r="G327" s="80"/>
      <c r="H327" s="80"/>
      <c r="I327" s="80"/>
      <c r="J327" s="80"/>
      <c r="K327" s="80"/>
      <c r="L327" s="80"/>
    </row>
    <row r="328" spans="7:12">
      <c r="G328" s="80"/>
      <c r="H328" s="80"/>
      <c r="I328" s="80"/>
      <c r="J328" s="80"/>
      <c r="K328" s="80"/>
      <c r="L328" s="80"/>
    </row>
    <row r="329" spans="7:12">
      <c r="G329" s="80"/>
      <c r="H329" s="80"/>
      <c r="I329" s="80"/>
      <c r="J329" s="80"/>
      <c r="K329" s="80"/>
      <c r="L329" s="80"/>
    </row>
    <row r="330" spans="7:12">
      <c r="G330" s="80"/>
      <c r="H330" s="80"/>
      <c r="I330" s="80"/>
      <c r="J330" s="80"/>
      <c r="K330" s="80"/>
      <c r="L330" s="80"/>
    </row>
    <row r="331" spans="7:12">
      <c r="G331" s="80"/>
      <c r="H331" s="80"/>
      <c r="I331" s="80"/>
      <c r="J331" s="80"/>
      <c r="K331" s="80"/>
      <c r="L331" s="80"/>
    </row>
    <row r="332" spans="7:12">
      <c r="G332" s="80"/>
      <c r="H332" s="80"/>
      <c r="I332" s="80"/>
      <c r="J332" s="80"/>
      <c r="K332" s="80"/>
      <c r="L332" s="80"/>
    </row>
    <row r="333" spans="7:12">
      <c r="G333" s="80"/>
      <c r="H333" s="80"/>
      <c r="I333" s="80"/>
      <c r="J333" s="80"/>
      <c r="K333" s="80"/>
      <c r="L333" s="80"/>
    </row>
    <row r="334" spans="7:12">
      <c r="G334" s="80"/>
      <c r="H334" s="80"/>
      <c r="I334" s="80"/>
      <c r="J334" s="80"/>
      <c r="K334" s="80"/>
      <c r="L334" s="80"/>
    </row>
    <row r="335" spans="7:12">
      <c r="G335" s="80"/>
      <c r="H335" s="80"/>
      <c r="I335" s="80"/>
      <c r="J335" s="80"/>
      <c r="K335" s="80"/>
      <c r="L335" s="80"/>
    </row>
    <row r="336" spans="7:12">
      <c r="G336" s="80"/>
      <c r="H336" s="80"/>
      <c r="I336" s="80"/>
      <c r="J336" s="80"/>
      <c r="K336" s="80"/>
      <c r="L336" s="80"/>
    </row>
    <row r="337" spans="7:12">
      <c r="G337" s="80"/>
      <c r="H337" s="80"/>
      <c r="I337" s="80"/>
      <c r="J337" s="80"/>
      <c r="K337" s="80"/>
      <c r="L337" s="80"/>
    </row>
    <row r="338" spans="7:12">
      <c r="G338" s="80"/>
      <c r="H338" s="80"/>
      <c r="I338" s="80"/>
      <c r="J338" s="80"/>
      <c r="K338" s="80"/>
      <c r="L338" s="80"/>
    </row>
    <row r="339" spans="7:12">
      <c r="G339" s="80"/>
      <c r="H339" s="80"/>
      <c r="I339" s="80"/>
      <c r="J339" s="80"/>
      <c r="K339" s="80"/>
      <c r="L339" s="80"/>
    </row>
    <row r="340" spans="7:12">
      <c r="G340" s="80"/>
      <c r="H340" s="80"/>
      <c r="I340" s="80"/>
      <c r="J340" s="80"/>
      <c r="K340" s="80"/>
      <c r="L340" s="80"/>
    </row>
    <row r="341" spans="7:12">
      <c r="G341" s="80"/>
      <c r="H341" s="80"/>
      <c r="I341" s="80"/>
      <c r="J341" s="80"/>
      <c r="K341" s="80"/>
      <c r="L341" s="80"/>
    </row>
    <row r="342" spans="7:12">
      <c r="G342" s="80"/>
      <c r="H342" s="80"/>
      <c r="I342" s="80"/>
      <c r="J342" s="80"/>
      <c r="K342" s="80"/>
      <c r="L342" s="80"/>
    </row>
    <row r="343" spans="7:12">
      <c r="G343" s="80"/>
      <c r="H343" s="80"/>
      <c r="I343" s="80"/>
      <c r="J343" s="80"/>
      <c r="K343" s="80"/>
      <c r="L343" s="80"/>
    </row>
    <row r="344" spans="7:12">
      <c r="G344" s="80"/>
      <c r="H344" s="80"/>
      <c r="I344" s="80"/>
      <c r="J344" s="80"/>
      <c r="K344" s="80"/>
      <c r="L344" s="80"/>
    </row>
    <row r="345" spans="7:12">
      <c r="G345" s="80"/>
      <c r="H345" s="80"/>
      <c r="I345" s="80"/>
      <c r="J345" s="80"/>
      <c r="K345" s="80"/>
      <c r="L345" s="80"/>
    </row>
    <row r="346" spans="7:12">
      <c r="G346" s="80"/>
      <c r="H346" s="80"/>
      <c r="I346" s="80"/>
      <c r="J346" s="80"/>
      <c r="K346" s="80"/>
      <c r="L346" s="80"/>
    </row>
    <row r="347" spans="7:12">
      <c r="G347" s="80"/>
      <c r="H347" s="80"/>
      <c r="I347" s="80"/>
      <c r="J347" s="80"/>
      <c r="K347" s="80"/>
      <c r="L347" s="80"/>
    </row>
    <row r="348" spans="7:12">
      <c r="G348" s="80"/>
      <c r="H348" s="80"/>
      <c r="I348" s="80"/>
      <c r="J348" s="80"/>
      <c r="K348" s="80"/>
      <c r="L348" s="80"/>
    </row>
    <row r="349" spans="7:12">
      <c r="G349" s="80"/>
      <c r="H349" s="80"/>
      <c r="I349" s="80"/>
      <c r="J349" s="80"/>
      <c r="K349" s="80"/>
      <c r="L349" s="80"/>
    </row>
    <row r="350" spans="7:12">
      <c r="G350" s="80"/>
      <c r="H350" s="80"/>
      <c r="I350" s="80"/>
      <c r="J350" s="80"/>
      <c r="K350" s="80"/>
      <c r="L350" s="80"/>
    </row>
    <row r="351" spans="7:12">
      <c r="G351" s="80"/>
      <c r="H351" s="80"/>
      <c r="I351" s="80"/>
      <c r="J351" s="80"/>
      <c r="K351" s="80"/>
      <c r="L351" s="80"/>
    </row>
    <row r="352" spans="7:12">
      <c r="G352" s="80"/>
      <c r="H352" s="80"/>
      <c r="I352" s="80"/>
      <c r="J352" s="80"/>
      <c r="K352" s="80"/>
      <c r="L352" s="80"/>
    </row>
    <row r="353" spans="7:12">
      <c r="G353" s="80"/>
      <c r="H353" s="80"/>
      <c r="I353" s="80"/>
      <c r="J353" s="80"/>
      <c r="K353" s="80"/>
      <c r="L353" s="80"/>
    </row>
    <row r="354" spans="7:12">
      <c r="G354" s="80"/>
      <c r="H354" s="80"/>
      <c r="I354" s="80"/>
      <c r="J354" s="80"/>
      <c r="K354" s="80"/>
      <c r="L354" s="80"/>
    </row>
    <row r="355" spans="7:12">
      <c r="G355" s="80"/>
      <c r="H355" s="80"/>
      <c r="I355" s="80"/>
      <c r="J355" s="80"/>
      <c r="K355" s="80"/>
      <c r="L355" s="80"/>
    </row>
  </sheetData>
  <mergeCells count="8">
    <mergeCell ref="H228:I228"/>
    <mergeCell ref="H153:I153"/>
    <mergeCell ref="H227:I227"/>
    <mergeCell ref="H4:I4"/>
    <mergeCell ref="H5:I5"/>
    <mergeCell ref="H78:I78"/>
    <mergeCell ref="H79:I79"/>
    <mergeCell ref="H152:I152"/>
  </mergeCells>
  <phoneticPr fontId="6" type="noConversion"/>
  <pageMargins left="0.75" right="0.75" top="1" bottom="1" header="0.5" footer="0.5"/>
  <pageSetup paperSize="9" scale="90" orientation="landscape" verticalDpi="4294967295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>
    <tabColor theme="6" tint="0.59999389629810485"/>
  </sheetPr>
  <dimension ref="A1:R45"/>
  <sheetViews>
    <sheetView showGridLines="0" zoomScale="90" zoomScaleNormal="90" workbookViewId="0">
      <selection activeCell="A2" sqref="A2:H39"/>
    </sheetView>
  </sheetViews>
  <sheetFormatPr defaultRowHeight="12.75"/>
  <cols>
    <col min="1" max="1" width="36" style="127" customWidth="1"/>
    <col min="2" max="2" width="9.140625" style="127" customWidth="1"/>
    <col min="3" max="3" width="9" style="127" customWidth="1"/>
    <col min="4" max="4" width="10.85546875" style="127" bestFit="1" customWidth="1"/>
    <col min="5" max="5" width="8.7109375" style="127" customWidth="1"/>
    <col min="6" max="6" width="9.140625" style="127" customWidth="1"/>
    <col min="7" max="7" width="14" style="127" customWidth="1"/>
    <col min="8" max="8" width="10.7109375" style="127" bestFit="1" customWidth="1"/>
    <col min="9" max="9" width="13.28515625" style="127" customWidth="1"/>
    <col min="10" max="16384" width="9.140625" style="127"/>
  </cols>
  <sheetData>
    <row r="1" spans="1:18" ht="40.5" customHeight="1" thickBot="1">
      <c r="A1" s="1190" t="s">
        <v>128</v>
      </c>
      <c r="B1" s="1190"/>
      <c r="C1" s="1190"/>
      <c r="D1" s="1190"/>
      <c r="E1" s="1190"/>
      <c r="F1" s="1190"/>
      <c r="G1" s="1190"/>
      <c r="H1" s="1190"/>
    </row>
    <row r="2" spans="1:18" ht="40.5" customHeight="1">
      <c r="A2" s="909" t="s">
        <v>129</v>
      </c>
      <c r="B2" s="3" t="s">
        <v>9</v>
      </c>
      <c r="C2" s="3"/>
      <c r="D2" s="910" t="s">
        <v>130</v>
      </c>
      <c r="E2" s="1191" t="s">
        <v>131</v>
      </c>
      <c r="F2" s="1192"/>
      <c r="G2" s="1193"/>
      <c r="H2" s="911" t="s">
        <v>132</v>
      </c>
    </row>
    <row r="3" spans="1:18" ht="27.75" thickBot="1">
      <c r="A3" s="637"/>
      <c r="B3" s="1144" t="s">
        <v>382</v>
      </c>
      <c r="C3" s="1144" t="s">
        <v>376</v>
      </c>
      <c r="D3" s="925" t="s">
        <v>70</v>
      </c>
      <c r="E3" s="992" t="s">
        <v>382</v>
      </c>
      <c r="F3" s="656" t="s">
        <v>376</v>
      </c>
      <c r="G3" s="926" t="s">
        <v>133</v>
      </c>
      <c r="H3" s="927" t="s">
        <v>134</v>
      </c>
    </row>
    <row r="4" spans="1:18" ht="15.75">
      <c r="A4" s="691" t="s">
        <v>8</v>
      </c>
      <c r="B4" s="912"/>
      <c r="C4" s="912"/>
      <c r="D4" s="913"/>
      <c r="E4" s="914"/>
      <c r="F4" s="914"/>
      <c r="G4" s="915"/>
      <c r="H4" s="916"/>
    </row>
    <row r="5" spans="1:18" ht="15">
      <c r="A5" s="458" t="s">
        <v>312</v>
      </c>
      <c r="B5" s="145">
        <v>12159.651697352223</v>
      </c>
      <c r="C5" s="145">
        <v>12050.006742340685</v>
      </c>
      <c r="D5" s="887">
        <v>0.9099161299742089</v>
      </c>
      <c r="E5" s="928">
        <v>100</v>
      </c>
      <c r="F5" s="929">
        <v>100</v>
      </c>
      <c r="G5" s="677" t="s">
        <v>100</v>
      </c>
      <c r="H5" s="680">
        <v>-4.5948587768440712</v>
      </c>
    </row>
    <row r="6" spans="1:18">
      <c r="A6" s="665" t="s">
        <v>135</v>
      </c>
      <c r="B6" s="94">
        <v>9737.6929999999993</v>
      </c>
      <c r="C6" s="94">
        <v>9555.9549999999999</v>
      </c>
      <c r="D6" s="888">
        <v>1.9018298014170159</v>
      </c>
      <c r="E6" s="930">
        <v>9.152910412955217</v>
      </c>
      <c r="F6" s="931">
        <v>14.894082633053221</v>
      </c>
      <c r="G6" s="675">
        <v>-38.546665555333291</v>
      </c>
      <c r="H6" s="676">
        <v>-41.370359486727402</v>
      </c>
    </row>
    <row r="7" spans="1:18">
      <c r="A7" s="665" t="s">
        <v>136</v>
      </c>
      <c r="B7" s="94">
        <v>15278.992</v>
      </c>
      <c r="C7" s="94">
        <v>15170.316000000001</v>
      </c>
      <c r="D7" s="888">
        <v>0.71637268465600501</v>
      </c>
      <c r="E7" s="930">
        <v>9.040515639694469</v>
      </c>
      <c r="F7" s="931">
        <v>10.197099673202613</v>
      </c>
      <c r="G7" s="675">
        <v>-11.342284282535553</v>
      </c>
      <c r="H7" s="676">
        <v>-15.415981114528934</v>
      </c>
    </row>
    <row r="8" spans="1:18" ht="13.5" thickBot="1">
      <c r="A8" s="666" t="s">
        <v>137</v>
      </c>
      <c r="B8" s="97">
        <v>12085.911</v>
      </c>
      <c r="C8" s="97">
        <v>12121.14</v>
      </c>
      <c r="D8" s="889">
        <v>-0.29064097931382166</v>
      </c>
      <c r="E8" s="932">
        <v>81.806573947350316</v>
      </c>
      <c r="F8" s="933">
        <v>74.908817693744169</v>
      </c>
      <c r="G8" s="678">
        <v>9.2082033410363078</v>
      </c>
      <c r="H8" s="681">
        <v>4.1902406247869788</v>
      </c>
    </row>
    <row r="9" spans="1:18" ht="15">
      <c r="A9" s="638" t="s">
        <v>313</v>
      </c>
      <c r="B9" s="146">
        <v>10386.435542404186</v>
      </c>
      <c r="C9" s="146">
        <v>10539.754561395624</v>
      </c>
      <c r="D9" s="890">
        <v>-1.4546735229775285</v>
      </c>
      <c r="E9" s="934">
        <v>100</v>
      </c>
      <c r="F9" s="935">
        <v>100</v>
      </c>
      <c r="G9" s="679" t="s">
        <v>100</v>
      </c>
      <c r="H9" s="682">
        <v>-22.462002878303906</v>
      </c>
    </row>
    <row r="10" spans="1:18">
      <c r="A10" s="665" t="s">
        <v>135</v>
      </c>
      <c r="B10" s="94">
        <v>10084.011</v>
      </c>
      <c r="C10" s="94">
        <v>8819.7980000000007</v>
      </c>
      <c r="D10" s="888">
        <v>14.33380900560307</v>
      </c>
      <c r="E10" s="930">
        <v>13.235973164084779</v>
      </c>
      <c r="F10" s="931">
        <v>2.7645758011864228</v>
      </c>
      <c r="G10" s="675">
        <v>378.77049196497114</v>
      </c>
      <c r="H10" s="676">
        <v>271.22905027932956</v>
      </c>
    </row>
    <row r="11" spans="1:18">
      <c r="A11" s="665" t="s">
        <v>136</v>
      </c>
      <c r="B11" s="94">
        <v>16377.105</v>
      </c>
      <c r="C11" s="94">
        <v>15758.553</v>
      </c>
      <c r="D11" s="888">
        <v>3.9251827245813726</v>
      </c>
      <c r="E11" s="930">
        <v>4.7768653405644237</v>
      </c>
      <c r="F11" s="931">
        <v>4.44943662466215</v>
      </c>
      <c r="G11" s="675">
        <v>7.3588803150361928</v>
      </c>
      <c r="H11" s="676">
        <v>-16.756074471442101</v>
      </c>
    </row>
    <row r="12" spans="1:18" ht="13.5" thickBot="1">
      <c r="A12" s="667" t="s">
        <v>137</v>
      </c>
      <c r="B12" s="94">
        <v>10086.221</v>
      </c>
      <c r="C12" s="94">
        <v>10340.74</v>
      </c>
      <c r="D12" s="888">
        <v>-2.4613228840489199</v>
      </c>
      <c r="E12" s="930">
        <v>81.98716149535079</v>
      </c>
      <c r="F12" s="931">
        <v>92.785987574151434</v>
      </c>
      <c r="G12" s="675">
        <v>-11.638423388198122</v>
      </c>
      <c r="H12" s="676">
        <v>-31.486203270055768</v>
      </c>
      <c r="P12"/>
      <c r="Q12"/>
      <c r="R12"/>
    </row>
    <row r="13" spans="1:18" ht="15.75">
      <c r="A13" s="691" t="s">
        <v>138</v>
      </c>
      <c r="B13" s="695"/>
      <c r="C13" s="695"/>
      <c r="D13" s="891"/>
      <c r="E13" s="936"/>
      <c r="F13" s="936"/>
      <c r="G13" s="696"/>
      <c r="H13" s="697"/>
      <c r="P13"/>
      <c r="Q13"/>
      <c r="R13"/>
    </row>
    <row r="14" spans="1:18" ht="15">
      <c r="A14" s="458" t="s">
        <v>312</v>
      </c>
      <c r="B14" s="145">
        <v>11886.644994781716</v>
      </c>
      <c r="C14" s="145">
        <v>11781.730952799871</v>
      </c>
      <c r="D14" s="887">
        <v>0.89048071460936462</v>
      </c>
      <c r="E14" s="928">
        <v>100</v>
      </c>
      <c r="F14" s="929">
        <v>100</v>
      </c>
      <c r="G14" s="677" t="s">
        <v>100</v>
      </c>
      <c r="H14" s="680">
        <v>5.2801666098134765</v>
      </c>
      <c r="P14"/>
      <c r="Q14"/>
      <c r="R14"/>
    </row>
    <row r="15" spans="1:18">
      <c r="A15" s="665" t="s">
        <v>135</v>
      </c>
      <c r="B15" s="94">
        <v>10245.133</v>
      </c>
      <c r="C15" s="94">
        <v>9900.4189999999999</v>
      </c>
      <c r="D15" s="888">
        <v>3.4818122344114926</v>
      </c>
      <c r="E15" s="930">
        <v>2.479536152796725</v>
      </c>
      <c r="F15" s="931">
        <v>5.9713818919549713</v>
      </c>
      <c r="G15" s="675">
        <v>-58.476342701555986</v>
      </c>
      <c r="H15" s="676">
        <v>-56.283824413710157</v>
      </c>
    </row>
    <row r="16" spans="1:18">
      <c r="A16" s="665" t="s">
        <v>136</v>
      </c>
      <c r="B16" s="94" t="s">
        <v>257</v>
      </c>
      <c r="C16" s="94" t="s">
        <v>257</v>
      </c>
      <c r="D16" s="888" t="s">
        <v>100</v>
      </c>
      <c r="E16" s="930">
        <v>1.5177353342428375</v>
      </c>
      <c r="F16" s="931">
        <v>2.9084902781019406</v>
      </c>
      <c r="G16" s="675" t="s">
        <v>100</v>
      </c>
      <c r="H16" s="676" t="s">
        <v>100</v>
      </c>
    </row>
    <row r="17" spans="1:13" ht="13.5" thickBot="1">
      <c r="A17" s="666" t="s">
        <v>137</v>
      </c>
      <c r="B17" s="97">
        <v>11904.246999999999</v>
      </c>
      <c r="C17" s="97">
        <v>11815.482</v>
      </c>
      <c r="D17" s="889">
        <v>0.75126008401518796</v>
      </c>
      <c r="E17" s="932">
        <v>96.002728512960417</v>
      </c>
      <c r="F17" s="933">
        <v>91.120127829943073</v>
      </c>
      <c r="G17" s="678">
        <v>5.3584216783910916</v>
      </c>
      <c r="H17" s="681">
        <v>10.921521880479984</v>
      </c>
    </row>
    <row r="18" spans="1:13" ht="15">
      <c r="A18" s="638" t="s">
        <v>313</v>
      </c>
      <c r="B18" s="146">
        <v>9855.7450000000008</v>
      </c>
      <c r="C18" s="146">
        <v>10314.913642954985</v>
      </c>
      <c r="D18" s="890">
        <v>-4.4515025413576153</v>
      </c>
      <c r="E18" s="934">
        <v>100</v>
      </c>
      <c r="F18" s="935">
        <v>100</v>
      </c>
      <c r="G18" s="679" t="s">
        <v>100</v>
      </c>
      <c r="H18" s="682">
        <v>-26.772272930709452</v>
      </c>
    </row>
    <row r="19" spans="1:13">
      <c r="A19" s="665" t="s">
        <v>135</v>
      </c>
      <c r="B19" s="94" t="s">
        <v>100</v>
      </c>
      <c r="C19" s="94" t="s">
        <v>257</v>
      </c>
      <c r="D19" s="888" t="s">
        <v>100</v>
      </c>
      <c r="E19" s="930">
        <v>0</v>
      </c>
      <c r="F19" s="931">
        <v>0.35397990045162953</v>
      </c>
      <c r="G19" s="675" t="s">
        <v>100</v>
      </c>
      <c r="H19" s="676" t="s">
        <v>100</v>
      </c>
    </row>
    <row r="20" spans="1:13">
      <c r="A20" s="665" t="s">
        <v>136</v>
      </c>
      <c r="B20" s="94" t="s">
        <v>100</v>
      </c>
      <c r="C20" s="94" t="s">
        <v>257</v>
      </c>
      <c r="D20" s="888" t="s">
        <v>100</v>
      </c>
      <c r="E20" s="930">
        <v>0</v>
      </c>
      <c r="F20" s="931">
        <v>7.3237220783095774E-2</v>
      </c>
      <c r="G20" s="675" t="s">
        <v>100</v>
      </c>
      <c r="H20" s="676" t="s">
        <v>100</v>
      </c>
    </row>
    <row r="21" spans="1:13" ht="13.5" thickBot="1">
      <c r="A21" s="667" t="s">
        <v>137</v>
      </c>
      <c r="B21" s="94">
        <v>9855.7450000000008</v>
      </c>
      <c r="C21" s="94">
        <v>10310.052</v>
      </c>
      <c r="D21" s="888">
        <v>-4.4064472225746183</v>
      </c>
      <c r="E21" s="930">
        <v>100</v>
      </c>
      <c r="F21" s="931">
        <v>99.572782878765281</v>
      </c>
      <c r="G21" s="675">
        <v>0.42905009670652328</v>
      </c>
      <c r="H21" s="676">
        <v>-26.458089296902671</v>
      </c>
    </row>
    <row r="22" spans="1:13" ht="15.75">
      <c r="A22" s="691" t="s">
        <v>139</v>
      </c>
      <c r="B22" s="695"/>
      <c r="C22" s="695"/>
      <c r="D22" s="891"/>
      <c r="E22" s="936"/>
      <c r="F22" s="936"/>
      <c r="G22" s="696"/>
      <c r="H22" s="697"/>
    </row>
    <row r="23" spans="1:13" ht="15">
      <c r="A23" s="458" t="s">
        <v>312</v>
      </c>
      <c r="B23" s="145">
        <v>12472.405414378063</v>
      </c>
      <c r="C23" s="1156">
        <v>12297.825133401107</v>
      </c>
      <c r="D23" s="887">
        <v>1.4196028898052275</v>
      </c>
      <c r="E23" s="928">
        <v>100</v>
      </c>
      <c r="F23" s="929">
        <v>100</v>
      </c>
      <c r="G23" s="677" t="s">
        <v>100</v>
      </c>
      <c r="H23" s="680">
        <v>-13.215859030836993</v>
      </c>
    </row>
    <row r="24" spans="1:13">
      <c r="A24" s="665" t="s">
        <v>135</v>
      </c>
      <c r="B24" s="94">
        <v>9579.6929999999993</v>
      </c>
      <c r="C24" s="94">
        <v>9495.27</v>
      </c>
      <c r="D24" s="888">
        <v>0.88910583901246487</v>
      </c>
      <c r="E24" s="930">
        <v>20.159225996789448</v>
      </c>
      <c r="F24" s="931">
        <v>28.011220301969203</v>
      </c>
      <c r="G24" s="675">
        <v>-28.031603837794083</v>
      </c>
      <c r="H24" s="676">
        <v>-37.542845621345514</v>
      </c>
    </row>
    <row r="25" spans="1:13">
      <c r="A25" s="665" t="s">
        <v>136</v>
      </c>
      <c r="B25" s="94">
        <v>15523.543</v>
      </c>
      <c r="C25" s="94">
        <v>15296.46</v>
      </c>
      <c r="D25" s="888">
        <v>1.4845460975938261</v>
      </c>
      <c r="E25" s="930">
        <v>19.681981864722982</v>
      </c>
      <c r="F25" s="931">
        <v>20.591889754885351</v>
      </c>
      <c r="G25" s="675">
        <v>-4.4187682674752899</v>
      </c>
      <c r="H25" s="676">
        <v>-17.05064911318339</v>
      </c>
    </row>
    <row r="26" spans="1:13" ht="16.5" thickBot="1">
      <c r="A26" s="666" t="s">
        <v>137</v>
      </c>
      <c r="B26" s="97">
        <v>12443.522000000001</v>
      </c>
      <c r="C26" s="97">
        <v>12623.825999999999</v>
      </c>
      <c r="D26" s="889">
        <v>-1.4282833112560192</v>
      </c>
      <c r="E26" s="932">
        <v>60.15879213848757</v>
      </c>
      <c r="F26" s="933">
        <v>51.396889943145453</v>
      </c>
      <c r="G26" s="678">
        <v>17.047533819720247</v>
      </c>
      <c r="H26" s="681">
        <v>1.5786967510347614</v>
      </c>
      <c r="J26" s="129"/>
      <c r="K26" s="122"/>
      <c r="L26" s="122"/>
      <c r="M26" s="122"/>
    </row>
    <row r="27" spans="1:13" ht="15">
      <c r="A27" s="638" t="s">
        <v>313</v>
      </c>
      <c r="B27" s="146">
        <v>10657.731468290527</v>
      </c>
      <c r="C27" s="146">
        <v>10835.725954889092</v>
      </c>
      <c r="D27" s="890">
        <v>-1.6426632358513462</v>
      </c>
      <c r="E27" s="934">
        <v>100</v>
      </c>
      <c r="F27" s="935">
        <v>100</v>
      </c>
      <c r="G27" s="679" t="s">
        <v>100</v>
      </c>
      <c r="H27" s="682">
        <v>-20.921180668180337</v>
      </c>
      <c r="J27" s="1189"/>
      <c r="K27" s="1189"/>
      <c r="L27" s="1189"/>
      <c r="M27" s="1189"/>
    </row>
    <row r="28" spans="1:13">
      <c r="A28" s="665" t="s">
        <v>135</v>
      </c>
      <c r="B28" s="94" t="s">
        <v>257</v>
      </c>
      <c r="C28" s="94" t="s">
        <v>257</v>
      </c>
      <c r="D28" s="888" t="s">
        <v>100</v>
      </c>
      <c r="E28" s="930">
        <v>33.788729728024229</v>
      </c>
      <c r="F28" s="931">
        <v>1.3772798722523016</v>
      </c>
      <c r="G28" s="675" t="s">
        <v>100</v>
      </c>
      <c r="H28" s="676" t="s">
        <v>100</v>
      </c>
    </row>
    <row r="29" spans="1:13">
      <c r="A29" s="665" t="s">
        <v>136</v>
      </c>
      <c r="B29" s="94" t="s">
        <v>257</v>
      </c>
      <c r="C29" s="94" t="s">
        <v>257</v>
      </c>
      <c r="D29" s="888" t="s">
        <v>100</v>
      </c>
      <c r="E29" s="930">
        <v>3.1204644412191582</v>
      </c>
      <c r="F29" s="931">
        <v>5.0525212704907814</v>
      </c>
      <c r="G29" s="675" t="s">
        <v>100</v>
      </c>
      <c r="H29" s="676" t="s">
        <v>100</v>
      </c>
    </row>
    <row r="30" spans="1:13" ht="13.5" thickBot="1">
      <c r="A30" s="667" t="s">
        <v>137</v>
      </c>
      <c r="B30" s="94">
        <v>10449.978999999999</v>
      </c>
      <c r="C30" s="94">
        <v>10694.188</v>
      </c>
      <c r="D30" s="888">
        <v>-2.2835674854416319</v>
      </c>
      <c r="E30" s="930">
        <v>63.090805830756615</v>
      </c>
      <c r="F30" s="931">
        <v>93.570198857256926</v>
      </c>
      <c r="G30" s="675">
        <v>-32.573825212231505</v>
      </c>
      <c r="H30" s="676">
        <v>-46.680177057223609</v>
      </c>
    </row>
    <row r="31" spans="1:13" ht="15.75">
      <c r="A31" s="691" t="s">
        <v>140</v>
      </c>
      <c r="B31" s="695"/>
      <c r="C31" s="695"/>
      <c r="D31" s="891"/>
      <c r="E31" s="936"/>
      <c r="F31" s="936"/>
      <c r="G31" s="696"/>
      <c r="H31" s="697"/>
    </row>
    <row r="32" spans="1:13" ht="15">
      <c r="A32" s="458" t="s">
        <v>312</v>
      </c>
      <c r="B32" s="145">
        <v>12220.753644543396</v>
      </c>
      <c r="C32" s="145">
        <v>12112.937094726043</v>
      </c>
      <c r="D32" s="887">
        <v>0.89009419411825541</v>
      </c>
      <c r="E32" s="928">
        <v>100</v>
      </c>
      <c r="F32" s="929">
        <v>100</v>
      </c>
      <c r="G32" s="677" t="s">
        <v>100</v>
      </c>
      <c r="H32" s="680">
        <v>-7.8525697711435898</v>
      </c>
    </row>
    <row r="33" spans="1:8">
      <c r="A33" s="665" t="s">
        <v>135</v>
      </c>
      <c r="B33" s="94" t="s">
        <v>257</v>
      </c>
      <c r="C33" s="94" t="s">
        <v>257</v>
      </c>
      <c r="D33" s="888" t="s">
        <v>100</v>
      </c>
      <c r="E33" s="930">
        <v>4.6984760661778822</v>
      </c>
      <c r="F33" s="931">
        <v>7.8278094160093366</v>
      </c>
      <c r="G33" s="675" t="s">
        <v>100</v>
      </c>
      <c r="H33" s="676" t="s">
        <v>100</v>
      </c>
    </row>
    <row r="34" spans="1:8">
      <c r="A34" s="665" t="s">
        <v>136</v>
      </c>
      <c r="B34" s="94" t="s">
        <v>257</v>
      </c>
      <c r="C34" s="94" t="s">
        <v>257</v>
      </c>
      <c r="D34" s="888" t="s">
        <v>100</v>
      </c>
      <c r="E34" s="930">
        <v>7.1436797051936587</v>
      </c>
      <c r="F34" s="931">
        <v>5.0263520922500078</v>
      </c>
      <c r="G34" s="675" t="s">
        <v>100</v>
      </c>
      <c r="H34" s="676" t="s">
        <v>100</v>
      </c>
    </row>
    <row r="35" spans="1:8" ht="13.5" thickBot="1">
      <c r="A35" s="666" t="s">
        <v>137</v>
      </c>
      <c r="B35" s="97">
        <v>12099.394</v>
      </c>
      <c r="C35" s="97">
        <v>12193.764999999999</v>
      </c>
      <c r="D35" s="889">
        <v>-0.77392831500360382</v>
      </c>
      <c r="E35" s="932">
        <v>88.157844228628463</v>
      </c>
      <c r="F35" s="933">
        <v>87.145838491740648</v>
      </c>
      <c r="G35" s="678">
        <v>1.1612783288369291</v>
      </c>
      <c r="H35" s="681">
        <v>-6.782481633315748</v>
      </c>
    </row>
    <row r="36" spans="1:8" ht="15">
      <c r="A36" s="638" t="s">
        <v>313</v>
      </c>
      <c r="B36" s="146">
        <v>11196.350674824327</v>
      </c>
      <c r="C36" s="146">
        <v>10704.458390772883</v>
      </c>
      <c r="D36" s="890">
        <v>4.5952094547394342</v>
      </c>
      <c r="E36" s="934">
        <v>100</v>
      </c>
      <c r="F36" s="935">
        <v>100</v>
      </c>
      <c r="G36" s="679" t="s">
        <v>100</v>
      </c>
      <c r="H36" s="682">
        <v>-13.519365766772614</v>
      </c>
    </row>
    <row r="37" spans="1:8">
      <c r="A37" s="665" t="s">
        <v>135</v>
      </c>
      <c r="B37" s="94" t="s">
        <v>257</v>
      </c>
      <c r="C37" s="94" t="s">
        <v>257</v>
      </c>
      <c r="D37" s="888" t="s">
        <v>100</v>
      </c>
      <c r="E37" s="930">
        <v>15.79032388336968</v>
      </c>
      <c r="F37" s="931">
        <v>10.913980372297697</v>
      </c>
      <c r="G37" s="675" t="s">
        <v>100</v>
      </c>
      <c r="H37" s="676" t="s">
        <v>100</v>
      </c>
    </row>
    <row r="38" spans="1:8">
      <c r="A38" s="665" t="s">
        <v>136</v>
      </c>
      <c r="B38" s="94" t="s">
        <v>257</v>
      </c>
      <c r="C38" s="94" t="s">
        <v>257</v>
      </c>
      <c r="D38" s="888" t="s">
        <v>100</v>
      </c>
      <c r="E38" s="930">
        <v>17.312818027622971</v>
      </c>
      <c r="F38" s="931">
        <v>14.874445569797087</v>
      </c>
      <c r="G38" s="675" t="s">
        <v>100</v>
      </c>
      <c r="H38" s="676" t="s">
        <v>100</v>
      </c>
    </row>
    <row r="39" spans="1:8" ht="13.5" thickBot="1">
      <c r="A39" s="666" t="s">
        <v>137</v>
      </c>
      <c r="B39" s="97">
        <v>10398.348</v>
      </c>
      <c r="C39" s="97">
        <v>9822.9770000000008</v>
      </c>
      <c r="D39" s="889">
        <v>5.8573994421446685</v>
      </c>
      <c r="E39" s="932">
        <v>66.896858089007353</v>
      </c>
      <c r="F39" s="933">
        <v>74.21157405790521</v>
      </c>
      <c r="G39" s="678">
        <v>-9.8565703015413604</v>
      </c>
      <c r="H39" s="681">
        <v>-22.043390277189516</v>
      </c>
    </row>
    <row r="40" spans="1:8" ht="14.25" customHeight="1">
      <c r="A40" s="129" t="s">
        <v>314</v>
      </c>
      <c r="B40" s="122"/>
      <c r="C40" s="129"/>
      <c r="D40" s="122"/>
    </row>
    <row r="41" spans="1:8" ht="5.25" customHeight="1">
      <c r="A41" s="1194"/>
      <c r="B41" s="1194"/>
      <c r="C41" s="1194"/>
      <c r="D41" s="1194"/>
    </row>
    <row r="42" spans="1:8" ht="15">
      <c r="A42" s="130" t="s">
        <v>61</v>
      </c>
      <c r="B42" s="131"/>
    </row>
    <row r="43" spans="1:8" ht="15">
      <c r="A43" s="128" t="s">
        <v>96</v>
      </c>
      <c r="B43" s="1195" t="s">
        <v>62</v>
      </c>
      <c r="C43" s="1196"/>
      <c r="D43" s="1196"/>
      <c r="E43" s="1196"/>
      <c r="F43" s="1196"/>
      <c r="G43" s="1196"/>
      <c r="H43" s="1197"/>
    </row>
    <row r="44" spans="1:8" ht="15">
      <c r="A44" s="128" t="s">
        <v>63</v>
      </c>
      <c r="B44" s="1195" t="s">
        <v>64</v>
      </c>
      <c r="C44" s="1196"/>
      <c r="D44" s="1196"/>
      <c r="E44" s="1196"/>
      <c r="F44" s="1196"/>
      <c r="G44" s="1196"/>
      <c r="H44" s="1197"/>
    </row>
    <row r="45" spans="1:8" ht="15">
      <c r="A45" s="128" t="s">
        <v>65</v>
      </c>
      <c r="B45" s="1195" t="s">
        <v>66</v>
      </c>
      <c r="C45" s="1196"/>
      <c r="D45" s="1196"/>
      <c r="E45" s="1196"/>
      <c r="F45" s="1196"/>
      <c r="G45" s="1196"/>
      <c r="H45" s="1197"/>
    </row>
  </sheetData>
  <mergeCells count="7">
    <mergeCell ref="J27:M27"/>
    <mergeCell ref="A1:H1"/>
    <mergeCell ref="E2:G2"/>
    <mergeCell ref="A41:D41"/>
    <mergeCell ref="B45:H45"/>
    <mergeCell ref="B44:H44"/>
    <mergeCell ref="B43:H43"/>
  </mergeCells>
  <conditionalFormatting sqref="C10">
    <cfRule type="expression" dxfId="7" priority="12" stopIfTrue="1">
      <formula>ISERROR(C10)</formula>
    </cfRule>
  </conditionalFormatting>
  <conditionalFormatting sqref="C17">
    <cfRule type="expression" dxfId="6" priority="11" stopIfTrue="1">
      <formula>ISERROR(C17)</formula>
    </cfRule>
  </conditionalFormatting>
  <conditionalFormatting sqref="C24">
    <cfRule type="expression" dxfId="5" priority="10" stopIfTrue="1">
      <formula>ISERROR(C24)</formula>
    </cfRule>
  </conditionalFormatting>
  <conditionalFormatting sqref="C26">
    <cfRule type="expression" dxfId="4" priority="9" stopIfTrue="1">
      <formula>ISERROR(C26)</formula>
    </cfRule>
  </conditionalFormatting>
  <conditionalFormatting sqref="C39">
    <cfRule type="expression" dxfId="3" priority="8" stopIfTrue="1">
      <formula>ISERROR(C39)</formula>
    </cfRule>
  </conditionalFormatting>
  <conditionalFormatting sqref="C42">
    <cfRule type="expression" dxfId="2" priority="7" stopIfTrue="1">
      <formula>ISERROR(C42)</formula>
    </cfRule>
  </conditionalFormatting>
  <conditionalFormatting sqref="C20">
    <cfRule type="expression" dxfId="1" priority="6" stopIfTrue="1">
      <formula>ISERROR(C20)</formula>
    </cfRule>
  </conditionalFormatting>
  <conditionalFormatting sqref="L26">
    <cfRule type="expression" dxfId="0" priority="1" stopIfTrue="1">
      <formula>ISERROR(L26)</formula>
    </cfRule>
  </conditionalFormatting>
  <pageMargins left="0.25" right="0.25" top="0.75" bottom="0.75" header="0.3" footer="0.3"/>
  <pageSetup paperSize="9" scale="75" orientation="portrait" horizontalDpi="4294967295" verticalDpi="4294967295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>
    <tabColor theme="6" tint="0.59999389629810485"/>
  </sheetPr>
  <dimension ref="A1:M55"/>
  <sheetViews>
    <sheetView zoomScale="90" workbookViewId="0">
      <selection activeCell="A3" sqref="A3:E13"/>
    </sheetView>
  </sheetViews>
  <sheetFormatPr defaultRowHeight="12.75"/>
  <cols>
    <col min="1" max="1" width="28.42578125" style="127" customWidth="1"/>
    <col min="2" max="2" width="12.85546875" style="127" customWidth="1"/>
    <col min="3" max="3" width="12.5703125" style="127" customWidth="1"/>
    <col min="4" max="4" width="12.42578125" style="127" bestFit="1" customWidth="1"/>
    <col min="5" max="5" width="11.28515625" style="127" customWidth="1"/>
    <col min="6" max="6" width="9.140625" style="127"/>
    <col min="7" max="7" width="21.28515625" style="127" customWidth="1"/>
    <col min="8" max="8" width="43.5703125" style="127" customWidth="1"/>
    <col min="9" max="16384" width="9.140625" style="127"/>
  </cols>
  <sheetData>
    <row r="1" spans="1:8">
      <c r="A1" s="126"/>
      <c r="B1" s="126"/>
      <c r="C1" s="126"/>
      <c r="D1" s="126"/>
    </row>
    <row r="2" spans="1:8" ht="26.25" customHeight="1" thickBot="1">
      <c r="A2" s="902" t="s">
        <v>381</v>
      </c>
      <c r="B2" s="903"/>
      <c r="C2" s="903"/>
      <c r="D2" s="903"/>
      <c r="E2" s="903"/>
      <c r="F2" s="122"/>
      <c r="G2" s="122"/>
      <c r="H2" s="122"/>
    </row>
    <row r="3" spans="1:8" ht="30.75" customHeight="1">
      <c r="A3" s="1198" t="s">
        <v>141</v>
      </c>
      <c r="B3" s="1200" t="s">
        <v>142</v>
      </c>
      <c r="C3" s="1201"/>
      <c r="D3" s="1202" t="s">
        <v>319</v>
      </c>
      <c r="E3" s="1203"/>
    </row>
    <row r="4" spans="1:8" ht="16.5" thickBot="1">
      <c r="A4" s="1199"/>
      <c r="B4" s="965" t="s">
        <v>143</v>
      </c>
      <c r="C4" s="965" t="s">
        <v>144</v>
      </c>
      <c r="D4" s="966" t="s">
        <v>143</v>
      </c>
      <c r="E4" s="967" t="s">
        <v>144</v>
      </c>
      <c r="G4" s="132" t="s">
        <v>145</v>
      </c>
      <c r="H4" s="133"/>
    </row>
    <row r="5" spans="1:8" ht="17.25" customHeight="1" thickBot="1">
      <c r="A5" s="959" t="s">
        <v>146</v>
      </c>
      <c r="B5" s="960">
        <v>24427.597000000002</v>
      </c>
      <c r="C5" s="960">
        <v>20040.611000000001</v>
      </c>
      <c r="D5" s="961">
        <v>-26.025479173715066</v>
      </c>
      <c r="E5" s="962">
        <v>-3.8666955697377063</v>
      </c>
      <c r="G5" s="134" t="s">
        <v>59</v>
      </c>
      <c r="H5" s="135" t="s">
        <v>60</v>
      </c>
    </row>
    <row r="6" spans="1:8" ht="18" customHeight="1">
      <c r="A6" s="983" t="s">
        <v>147</v>
      </c>
      <c r="B6" s="1051" t="s">
        <v>100</v>
      </c>
      <c r="C6" s="984" t="s">
        <v>257</v>
      </c>
      <c r="D6" s="641" t="s">
        <v>100</v>
      </c>
      <c r="E6" s="1068" t="s">
        <v>100</v>
      </c>
      <c r="G6" s="136" t="s">
        <v>148</v>
      </c>
      <c r="H6" s="137" t="s">
        <v>149</v>
      </c>
    </row>
    <row r="7" spans="1:8" ht="18" customHeight="1">
      <c r="A7" s="639" t="s">
        <v>150</v>
      </c>
      <c r="B7" s="640" t="s">
        <v>257</v>
      </c>
      <c r="C7" s="640" t="s">
        <v>257</v>
      </c>
      <c r="D7" s="968" t="s">
        <v>100</v>
      </c>
      <c r="E7" s="969" t="s">
        <v>100</v>
      </c>
      <c r="G7" s="138" t="s">
        <v>151</v>
      </c>
      <c r="H7" s="139" t="s">
        <v>152</v>
      </c>
    </row>
    <row r="8" spans="1:8" ht="18" customHeight="1">
      <c r="A8" s="639" t="s">
        <v>153</v>
      </c>
      <c r="B8" s="640" t="s">
        <v>257</v>
      </c>
      <c r="C8" s="640" t="s">
        <v>257</v>
      </c>
      <c r="D8" s="641" t="s">
        <v>100</v>
      </c>
      <c r="E8" s="1068" t="s">
        <v>100</v>
      </c>
      <c r="G8" s="138" t="s">
        <v>154</v>
      </c>
      <c r="H8" s="139" t="s">
        <v>155</v>
      </c>
    </row>
    <row r="9" spans="1:8" ht="18" customHeight="1">
      <c r="A9" s="639" t="s">
        <v>156</v>
      </c>
      <c r="B9" s="641" t="s">
        <v>100</v>
      </c>
      <c r="C9" s="642" t="s">
        <v>257</v>
      </c>
      <c r="D9" s="641" t="s">
        <v>100</v>
      </c>
      <c r="E9" s="1068" t="s">
        <v>100</v>
      </c>
      <c r="G9" s="138" t="s">
        <v>157</v>
      </c>
      <c r="H9" s="139" t="s">
        <v>158</v>
      </c>
    </row>
    <row r="10" spans="1:8" ht="18" customHeight="1">
      <c r="A10" s="639" t="s">
        <v>159</v>
      </c>
      <c r="B10" s="640" t="s">
        <v>257</v>
      </c>
      <c r="C10" s="640">
        <v>20736.611000000001</v>
      </c>
      <c r="D10" s="641" t="s">
        <v>100</v>
      </c>
      <c r="E10" s="970">
        <v>4.3543928981117865</v>
      </c>
      <c r="G10" s="138" t="s">
        <v>160</v>
      </c>
      <c r="H10" s="139" t="s">
        <v>161</v>
      </c>
    </row>
    <row r="11" spans="1:8" ht="18" customHeight="1">
      <c r="A11" s="639" t="s">
        <v>162</v>
      </c>
      <c r="B11" s="670" t="s">
        <v>100</v>
      </c>
      <c r="C11" s="640" t="s">
        <v>257</v>
      </c>
      <c r="D11" s="641" t="s">
        <v>100</v>
      </c>
      <c r="E11" s="1068" t="s">
        <v>100</v>
      </c>
      <c r="G11" s="138" t="s">
        <v>163</v>
      </c>
      <c r="H11" s="139" t="s">
        <v>164</v>
      </c>
    </row>
    <row r="12" spans="1:8" ht="18" customHeight="1">
      <c r="A12" s="639" t="s">
        <v>165</v>
      </c>
      <c r="B12" s="640" t="s">
        <v>257</v>
      </c>
      <c r="C12" s="640">
        <v>17891.116000000002</v>
      </c>
      <c r="D12" s="641" t="s">
        <v>100</v>
      </c>
      <c r="E12" s="970">
        <v>-14.092028347958296</v>
      </c>
      <c r="G12" s="138" t="s">
        <v>166</v>
      </c>
      <c r="H12" s="139" t="s">
        <v>167</v>
      </c>
    </row>
    <row r="13" spans="1:8" ht="18" customHeight="1" thickBot="1">
      <c r="A13" s="643" t="s">
        <v>168</v>
      </c>
      <c r="B13" s="937" t="s">
        <v>257</v>
      </c>
      <c r="C13" s="644" t="s">
        <v>257</v>
      </c>
      <c r="D13" s="1069" t="s">
        <v>100</v>
      </c>
      <c r="E13" s="971" t="s">
        <v>100</v>
      </c>
      <c r="G13" s="140" t="s">
        <v>169</v>
      </c>
      <c r="H13" s="141" t="s">
        <v>170</v>
      </c>
    </row>
    <row r="14" spans="1:8">
      <c r="A14" s="674" t="s">
        <v>95</v>
      </c>
      <c r="B14" s="142"/>
      <c r="C14" s="142"/>
      <c r="D14" s="142"/>
      <c r="E14" s="142"/>
    </row>
    <row r="15" spans="1:8">
      <c r="A15" s="143"/>
      <c r="B15" s="144"/>
      <c r="C15" s="144"/>
      <c r="D15" s="144"/>
    </row>
    <row r="23" spans="1:4" ht="15">
      <c r="D23" s="976"/>
    </row>
    <row r="24" spans="1:4" ht="15">
      <c r="D24" s="976"/>
    </row>
    <row r="25" spans="1:4" ht="15">
      <c r="A25" s="977"/>
      <c r="D25" s="976"/>
    </row>
    <row r="26" spans="1:4" ht="15">
      <c r="A26" s="977"/>
      <c r="D26" s="976"/>
    </row>
    <row r="27" spans="1:4" ht="15">
      <c r="A27" s="977"/>
      <c r="D27" s="976"/>
    </row>
    <row r="28" spans="1:4" ht="15">
      <c r="A28" s="977"/>
      <c r="D28" s="976"/>
    </row>
    <row r="29" spans="1:4" ht="15">
      <c r="A29" s="977"/>
      <c r="D29" s="976"/>
    </row>
    <row r="30" spans="1:4" ht="15">
      <c r="A30" s="977"/>
      <c r="D30" s="976"/>
    </row>
    <row r="31" spans="1:4" ht="15">
      <c r="A31" s="977"/>
      <c r="D31" s="976"/>
    </row>
    <row r="32" spans="1:4" ht="15">
      <c r="A32" s="977"/>
      <c r="D32" s="976"/>
    </row>
    <row r="33" spans="1:13" ht="15">
      <c r="A33" s="977"/>
      <c r="D33" s="976"/>
    </row>
    <row r="34" spans="1:13" ht="15">
      <c r="A34" s="977"/>
      <c r="D34" s="976"/>
    </row>
    <row r="35" spans="1:13" ht="15">
      <c r="A35" s="977"/>
      <c r="D35" s="976"/>
      <c r="M35" s="127" t="s">
        <v>123</v>
      </c>
    </row>
    <row r="36" spans="1:13" ht="15">
      <c r="A36" s="977"/>
      <c r="D36" s="976"/>
    </row>
    <row r="37" spans="1:13" ht="15">
      <c r="A37" s="977"/>
      <c r="D37" s="976"/>
    </row>
    <row r="38" spans="1:13" ht="15">
      <c r="A38" s="977"/>
      <c r="D38" s="976"/>
    </row>
    <row r="39" spans="1:13" ht="15">
      <c r="A39" s="977"/>
      <c r="D39" s="976"/>
    </row>
    <row r="40" spans="1:13" ht="15">
      <c r="A40" s="977"/>
      <c r="D40" s="976"/>
    </row>
    <row r="41" spans="1:13" ht="15">
      <c r="A41" s="977"/>
      <c r="D41" s="976"/>
    </row>
    <row r="42" spans="1:13" ht="15">
      <c r="A42" s="977"/>
      <c r="D42" s="976"/>
    </row>
    <row r="43" spans="1:13" ht="15">
      <c r="A43" s="977"/>
      <c r="D43" s="976"/>
    </row>
    <row r="44" spans="1:13" ht="15">
      <c r="A44" s="977"/>
      <c r="D44" s="976"/>
    </row>
    <row r="45" spans="1:13" ht="15">
      <c r="D45" s="976"/>
    </row>
    <row r="46" spans="1:13" ht="15">
      <c r="A46" s="977"/>
      <c r="D46" s="976"/>
    </row>
    <row r="47" spans="1:13" ht="15">
      <c r="A47" s="977"/>
      <c r="D47" s="976"/>
    </row>
    <row r="48" spans="1:13" ht="15">
      <c r="A48" s="977"/>
      <c r="D48" s="976"/>
    </row>
    <row r="49" spans="1:4" ht="15">
      <c r="A49" s="977"/>
      <c r="D49" s="976"/>
    </row>
    <row r="50" spans="1:4" ht="15">
      <c r="A50" s="977"/>
      <c r="D50" s="976"/>
    </row>
    <row r="51" spans="1:4" ht="15">
      <c r="A51" s="977"/>
      <c r="D51" s="976"/>
    </row>
    <row r="52" spans="1:4" ht="15">
      <c r="A52" s="977"/>
      <c r="D52" s="976"/>
    </row>
    <row r="53" spans="1:4" ht="15">
      <c r="A53" s="977"/>
      <c r="D53" s="976"/>
    </row>
    <row r="54" spans="1:4" ht="15">
      <c r="A54" s="977"/>
    </row>
    <row r="55" spans="1:4" ht="15">
      <c r="A55" s="977"/>
    </row>
  </sheetData>
  <mergeCells count="3">
    <mergeCell ref="A3:A4"/>
    <mergeCell ref="B3:C3"/>
    <mergeCell ref="D3:E3"/>
  </mergeCells>
  <pageMargins left="0.75" right="0.75" top="1" bottom="1" header="0.5" footer="0.5"/>
  <pageSetup paperSize="9" orientation="portrait" verticalDpi="4294967295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>
    <tabColor theme="8" tint="0.59999389629810485"/>
  </sheetPr>
  <dimension ref="A1:H12"/>
  <sheetViews>
    <sheetView showGridLines="0" zoomScale="90" zoomScaleNormal="90" workbookViewId="0">
      <selection activeCell="A3" sqref="A3:G7"/>
    </sheetView>
  </sheetViews>
  <sheetFormatPr defaultRowHeight="12.75"/>
  <cols>
    <col min="1" max="1" width="42.28515625" customWidth="1"/>
    <col min="2" max="2" width="11.85546875" customWidth="1"/>
    <col min="3" max="3" width="11.5703125" bestFit="1" customWidth="1"/>
    <col min="4" max="4" width="11.5703125" style="122" bestFit="1" customWidth="1"/>
    <col min="5" max="5" width="11.5703125" bestFit="1" customWidth="1"/>
    <col min="6" max="6" width="11.5703125" customWidth="1"/>
    <col min="7" max="7" width="12" bestFit="1" customWidth="1"/>
  </cols>
  <sheetData>
    <row r="1" spans="1:8" ht="50.25" customHeight="1">
      <c r="A1" s="1210" t="s">
        <v>315</v>
      </c>
      <c r="B1" s="1210"/>
      <c r="C1" s="1210"/>
      <c r="D1" s="1210"/>
      <c r="E1" s="1210"/>
      <c r="F1" s="1210"/>
      <c r="G1" s="657"/>
      <c r="H1" s="657"/>
    </row>
    <row r="2" spans="1:8" ht="13.5" customHeight="1" thickBot="1"/>
    <row r="3" spans="1:8" ht="27" customHeight="1">
      <c r="A3" s="1204" t="s">
        <v>73</v>
      </c>
      <c r="B3" s="1206" t="s">
        <v>118</v>
      </c>
      <c r="C3" s="1211" t="s">
        <v>82</v>
      </c>
      <c r="D3" s="1212"/>
      <c r="E3" s="1213"/>
      <c r="F3" s="1208" t="s">
        <v>119</v>
      </c>
      <c r="G3" s="1209"/>
      <c r="H3" s="122"/>
    </row>
    <row r="4" spans="1:8" ht="32.25" customHeight="1" thickBot="1">
      <c r="A4" s="1205"/>
      <c r="B4" s="1207"/>
      <c r="C4" s="947">
        <v>43660</v>
      </c>
      <c r="D4" s="948">
        <v>43653</v>
      </c>
      <c r="E4" s="949">
        <v>43296</v>
      </c>
      <c r="F4" s="950" t="s">
        <v>354</v>
      </c>
      <c r="G4" s="951" t="s">
        <v>120</v>
      </c>
      <c r="H4" s="122"/>
    </row>
    <row r="5" spans="1:8" ht="29.25" customHeight="1">
      <c r="A5" s="1016" t="s">
        <v>124</v>
      </c>
      <c r="B5" s="1013" t="s">
        <v>330</v>
      </c>
      <c r="C5" s="952">
        <v>532.20000000000005</v>
      </c>
      <c r="D5" s="904">
        <v>600.96</v>
      </c>
      <c r="E5" s="953">
        <v>632.29999999999995</v>
      </c>
      <c r="F5" s="1060">
        <v>-11.441693290734822</v>
      </c>
      <c r="G5" s="954">
        <v>-15.831092835679254</v>
      </c>
    </row>
    <row r="6" spans="1:8" ht="28.5" customHeight="1" thickBot="1">
      <c r="A6" s="1017" t="s">
        <v>125</v>
      </c>
      <c r="B6" s="1014" t="s">
        <v>330</v>
      </c>
      <c r="C6" s="1061">
        <v>782.88</v>
      </c>
      <c r="D6" s="1062">
        <v>831.79</v>
      </c>
      <c r="E6" s="1063">
        <v>812.5</v>
      </c>
      <c r="F6" s="1064">
        <v>-5.8800899265439552</v>
      </c>
      <c r="G6" s="1055">
        <v>-3.6455384615384618</v>
      </c>
    </row>
    <row r="7" spans="1:8" ht="32.25" customHeight="1" thickBot="1">
      <c r="A7" s="1018" t="s">
        <v>121</v>
      </c>
      <c r="B7" s="1015" t="s">
        <v>122</v>
      </c>
      <c r="C7" s="1061" t="s">
        <v>100</v>
      </c>
      <c r="D7" s="1065" t="s">
        <v>100</v>
      </c>
      <c r="E7" s="1066" t="s">
        <v>100</v>
      </c>
      <c r="F7" s="1065" t="s">
        <v>100</v>
      </c>
      <c r="G7" s="1108" t="s">
        <v>100</v>
      </c>
    </row>
    <row r="8" spans="1:8" s="122" customFormat="1" ht="15.75">
      <c r="A8" s="1005"/>
      <c r="B8" s="1006"/>
      <c r="C8"/>
      <c r="D8" s="980"/>
      <c r="E8" s="981"/>
      <c r="F8" s="982"/>
      <c r="G8" s="982"/>
    </row>
    <row r="9" spans="1:8" ht="19.5" customHeight="1">
      <c r="A9" s="634" t="s">
        <v>42</v>
      </c>
    </row>
    <row r="10" spans="1:8" ht="15">
      <c r="A10" s="635" t="s">
        <v>95</v>
      </c>
    </row>
    <row r="11" spans="1:8" ht="15">
      <c r="A11" s="635"/>
    </row>
    <row r="12" spans="1:8" ht="15">
      <c r="A12" s="636"/>
    </row>
  </sheetData>
  <mergeCells count="5">
    <mergeCell ref="A3:A4"/>
    <mergeCell ref="B3:B4"/>
    <mergeCell ref="F3:G3"/>
    <mergeCell ref="A1:F1"/>
    <mergeCell ref="C3:E3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>
    <tabColor theme="2" tint="-0.249977111117893"/>
  </sheetPr>
  <dimension ref="B1:Q42"/>
  <sheetViews>
    <sheetView showGridLines="0" zoomScale="80" zoomScaleNormal="80" workbookViewId="0">
      <selection activeCell="B3" sqref="B3:E25"/>
    </sheetView>
  </sheetViews>
  <sheetFormatPr defaultRowHeight="12.75"/>
  <cols>
    <col min="1" max="1" width="3" customWidth="1"/>
    <col min="2" max="2" width="36.140625" customWidth="1"/>
    <col min="3" max="3" width="14.28515625" bestFit="1" customWidth="1"/>
    <col min="4" max="4" width="12.7109375" bestFit="1" customWidth="1"/>
    <col min="5" max="5" width="17.7109375" bestFit="1" customWidth="1"/>
    <col min="6" max="6" width="7.85546875" customWidth="1"/>
    <col min="7" max="7" width="8.42578125" customWidth="1"/>
    <col min="8" max="8" width="7.5703125" customWidth="1"/>
    <col min="9" max="9" width="10.42578125" customWidth="1"/>
    <col min="10" max="10" width="9" customWidth="1"/>
    <col min="11" max="11" width="7.42578125" customWidth="1"/>
    <col min="12" max="12" width="7.85546875" customWidth="1"/>
    <col min="13" max="13" width="7.5703125" customWidth="1"/>
    <col min="15" max="15" width="2.7109375" customWidth="1"/>
    <col min="16" max="16" width="15.5703125" customWidth="1"/>
    <col min="21" max="21" width="2.7109375" customWidth="1"/>
    <col min="22" max="22" width="15.85546875" customWidth="1"/>
    <col min="25" max="25" width="2.42578125" customWidth="1"/>
    <col min="26" max="26" width="16.42578125" customWidth="1"/>
  </cols>
  <sheetData>
    <row r="1" spans="2:17" ht="49.5" customHeight="1">
      <c r="B1" s="1217" t="s">
        <v>89</v>
      </c>
      <c r="C1" s="1217"/>
      <c r="D1" s="1217"/>
      <c r="E1" s="1217"/>
      <c r="F1" s="8"/>
      <c r="G1" s="7"/>
    </row>
    <row r="2" spans="2:17" ht="20.25" thickBot="1">
      <c r="B2" s="908"/>
      <c r="C2" s="7"/>
      <c r="D2" s="7"/>
      <c r="E2" s="7"/>
      <c r="F2" s="7"/>
      <c r="H2" s="61"/>
      <c r="I2" s="61"/>
      <c r="J2" s="61"/>
      <c r="K2" s="61"/>
      <c r="L2" s="61"/>
      <c r="M2" s="61"/>
      <c r="N2" s="61"/>
      <c r="O2" s="61"/>
      <c r="P2" s="61"/>
      <c r="Q2" s="61"/>
    </row>
    <row r="3" spans="2:17" ht="25.5" customHeight="1">
      <c r="B3" s="722"/>
      <c r="C3" s="723" t="s">
        <v>320</v>
      </c>
      <c r="D3" s="683"/>
      <c r="E3" s="724" t="s">
        <v>69</v>
      </c>
      <c r="F3" s="1215"/>
    </row>
    <row r="4" spans="2:17" ht="34.5" customHeight="1" thickBot="1">
      <c r="B4" s="725" t="s">
        <v>43</v>
      </c>
      <c r="C4" s="648">
        <v>43658</v>
      </c>
      <c r="D4" s="648">
        <v>43651</v>
      </c>
      <c r="E4" s="726" t="s">
        <v>316</v>
      </c>
      <c r="F4" s="1216"/>
      <c r="G4" s="669" t="s">
        <v>42</v>
      </c>
      <c r="H4" s="121"/>
      <c r="I4" s="121"/>
      <c r="J4" s="121"/>
      <c r="K4" s="121"/>
      <c r="L4" s="121"/>
      <c r="M4" s="121"/>
      <c r="N4" s="121"/>
      <c r="O4" s="121"/>
      <c r="P4" s="121"/>
      <c r="Q4" s="121"/>
    </row>
    <row r="5" spans="2:17" ht="29.25" customHeight="1" thickBot="1">
      <c r="B5" s="649" t="s">
        <v>321</v>
      </c>
      <c r="C5" s="727"/>
      <c r="D5" s="727"/>
      <c r="E5" s="728"/>
      <c r="F5" s="10"/>
      <c r="G5" s="1214" t="s">
        <v>353</v>
      </c>
      <c r="H5" s="1214"/>
      <c r="I5" s="1214"/>
      <c r="J5" s="1214"/>
      <c r="K5" s="1214"/>
      <c r="L5" s="1214"/>
      <c r="M5" s="1214"/>
      <c r="N5" s="1214"/>
      <c r="O5" s="1214"/>
      <c r="P5" s="1214"/>
      <c r="Q5" s="1214"/>
    </row>
    <row r="6" spans="2:17" ht="21" customHeight="1">
      <c r="B6" s="956" t="s">
        <v>44</v>
      </c>
      <c r="C6" s="958">
        <v>9.75</v>
      </c>
      <c r="D6" s="958">
        <v>9.75</v>
      </c>
      <c r="E6" s="940">
        <v>0</v>
      </c>
      <c r="F6" s="10"/>
      <c r="G6" s="1214"/>
      <c r="H6" s="1214"/>
      <c r="I6" s="1214"/>
      <c r="J6" s="1214"/>
      <c r="K6" s="1214"/>
      <c r="L6" s="1214"/>
      <c r="M6" s="1214"/>
      <c r="N6" s="1214"/>
      <c r="O6" s="1214"/>
      <c r="P6" s="1214"/>
      <c r="Q6" s="1214"/>
    </row>
    <row r="7" spans="2:17" ht="15.75">
      <c r="B7" s="650" t="s">
        <v>45</v>
      </c>
      <c r="C7" s="651">
        <v>16</v>
      </c>
      <c r="D7" s="651">
        <v>16.5</v>
      </c>
      <c r="E7" s="941">
        <v>-3.0303030303030303</v>
      </c>
      <c r="F7" s="16"/>
      <c r="G7" s="15"/>
      <c r="H7" s="15"/>
      <c r="I7" s="6"/>
      <c r="J7" s="9"/>
      <c r="K7" s="9"/>
      <c r="L7" s="9"/>
      <c r="M7" s="9"/>
      <c r="N7" s="9"/>
    </row>
    <row r="8" spans="2:17" ht="15.75">
      <c r="B8" s="671" t="s">
        <v>46</v>
      </c>
      <c r="C8" s="658">
        <v>12.38</v>
      </c>
      <c r="D8" s="658">
        <v>13</v>
      </c>
      <c r="E8" s="1052">
        <v>-4.7692307692307629</v>
      </c>
      <c r="F8" s="10"/>
      <c r="G8" s="17"/>
      <c r="H8" s="17"/>
      <c r="I8" s="18"/>
      <c r="J8" s="9"/>
      <c r="K8" s="9"/>
      <c r="L8" s="9"/>
      <c r="M8" s="9"/>
      <c r="N8" s="9"/>
    </row>
    <row r="9" spans="2:17" ht="15.75">
      <c r="B9" s="672" t="s">
        <v>259</v>
      </c>
      <c r="C9" s="659">
        <v>129</v>
      </c>
      <c r="D9" s="659">
        <v>96</v>
      </c>
      <c r="E9" s="942">
        <v>34.375</v>
      </c>
      <c r="F9" s="10"/>
      <c r="G9" s="19"/>
      <c r="H9" s="19"/>
      <c r="I9" s="20"/>
      <c r="J9" s="13"/>
      <c r="K9" s="12"/>
      <c r="L9" s="14"/>
    </row>
    <row r="10" spans="2:17" ht="15.75">
      <c r="B10" s="672" t="s">
        <v>260</v>
      </c>
      <c r="C10" s="659">
        <v>109</v>
      </c>
      <c r="D10" s="659">
        <v>76</v>
      </c>
      <c r="E10" s="942">
        <v>43.421052631578952</v>
      </c>
      <c r="F10" s="16"/>
      <c r="G10" s="19"/>
      <c r="H10" s="19"/>
      <c r="I10" s="20"/>
      <c r="J10" s="21"/>
      <c r="K10" s="11"/>
      <c r="L10" s="22"/>
    </row>
    <row r="11" spans="2:17" ht="16.5" thickBot="1">
      <c r="B11" s="957" t="s">
        <v>375</v>
      </c>
      <c r="C11" s="943">
        <v>3</v>
      </c>
      <c r="D11" s="943">
        <v>3</v>
      </c>
      <c r="E11" s="944">
        <v>0</v>
      </c>
      <c r="F11" s="10"/>
      <c r="G11" s="23"/>
      <c r="H11" s="23"/>
      <c r="I11" s="20"/>
      <c r="J11" s="13"/>
      <c r="K11" s="12"/>
      <c r="L11" s="14"/>
    </row>
    <row r="12" spans="2:17" ht="22.5" customHeight="1" thickBot="1">
      <c r="B12" s="649" t="s">
        <v>322</v>
      </c>
      <c r="C12" s="945"/>
      <c r="D12" s="945"/>
      <c r="E12" s="946"/>
      <c r="F12" s="10"/>
      <c r="G12" s="23"/>
      <c r="H12" s="23"/>
      <c r="I12" s="24"/>
      <c r="J12" s="13"/>
      <c r="K12" s="12"/>
      <c r="L12" s="14"/>
    </row>
    <row r="13" spans="2:17" ht="15.75">
      <c r="B13" s="956" t="s">
        <v>44</v>
      </c>
      <c r="C13" s="1149" t="s">
        <v>257</v>
      </c>
      <c r="D13" s="958" t="s">
        <v>257</v>
      </c>
      <c r="E13" s="1150" t="s">
        <v>257</v>
      </c>
      <c r="F13" s="16"/>
      <c r="G13" s="23"/>
      <c r="H13" s="23"/>
      <c r="I13" s="20"/>
      <c r="J13" s="21"/>
      <c r="K13" s="11"/>
      <c r="L13" s="22"/>
    </row>
    <row r="14" spans="2:17" ht="15.75">
      <c r="B14" s="650" t="s">
        <v>45</v>
      </c>
      <c r="C14" s="1149" t="s">
        <v>257</v>
      </c>
      <c r="D14" s="651" t="s">
        <v>257</v>
      </c>
      <c r="E14" s="1151" t="s">
        <v>257</v>
      </c>
      <c r="F14" s="16"/>
      <c r="G14" s="23"/>
      <c r="H14" s="23"/>
      <c r="I14" s="20"/>
      <c r="J14" s="21"/>
      <c r="K14" s="11"/>
      <c r="L14" s="22"/>
    </row>
    <row r="15" spans="2:17" ht="15.75">
      <c r="B15" s="671" t="s">
        <v>46</v>
      </c>
      <c r="C15" s="658" t="s">
        <v>257</v>
      </c>
      <c r="D15" s="658" t="s">
        <v>257</v>
      </c>
      <c r="E15" s="1067" t="s">
        <v>257</v>
      </c>
      <c r="F15" s="16"/>
      <c r="G15" s="25"/>
      <c r="H15" s="25"/>
      <c r="I15" s="26"/>
      <c r="J15" s="21"/>
      <c r="K15" s="11"/>
      <c r="L15" s="22"/>
    </row>
    <row r="16" spans="2:17" ht="15.75">
      <c r="B16" s="672" t="s">
        <v>259</v>
      </c>
      <c r="C16" s="659" t="s">
        <v>257</v>
      </c>
      <c r="D16" s="659" t="s">
        <v>257</v>
      </c>
      <c r="E16" s="1152" t="s">
        <v>257</v>
      </c>
      <c r="F16" s="16"/>
      <c r="G16" s="19"/>
      <c r="H16" s="19"/>
      <c r="I16" s="20"/>
      <c r="J16" s="21"/>
      <c r="K16" s="11"/>
      <c r="L16" s="22"/>
    </row>
    <row r="17" spans="2:15" ht="15.75">
      <c r="B17" s="672" t="s">
        <v>260</v>
      </c>
      <c r="C17" s="659" t="s">
        <v>257</v>
      </c>
      <c r="D17" s="659" t="s">
        <v>257</v>
      </c>
      <c r="E17" s="1152" t="s">
        <v>257</v>
      </c>
      <c r="F17" s="16"/>
      <c r="G17" s="19"/>
      <c r="H17" s="19"/>
      <c r="I17" s="20"/>
      <c r="J17" s="21"/>
      <c r="K17" s="11"/>
      <c r="L17" s="22"/>
    </row>
    <row r="18" spans="2:15" ht="16.5" thickBot="1">
      <c r="B18" s="957" t="s">
        <v>375</v>
      </c>
      <c r="C18" s="943" t="s">
        <v>257</v>
      </c>
      <c r="D18" s="943" t="s">
        <v>257</v>
      </c>
      <c r="E18" s="1153" t="s">
        <v>257</v>
      </c>
      <c r="F18" s="16"/>
      <c r="G18" s="23"/>
      <c r="H18" s="23"/>
      <c r="I18" s="20"/>
      <c r="J18" s="21"/>
      <c r="K18" s="11"/>
      <c r="L18" s="22"/>
    </row>
    <row r="19" spans="2:15" ht="20.25" customHeight="1" thickBot="1">
      <c r="B19" s="649" t="s">
        <v>323</v>
      </c>
      <c r="C19" s="945"/>
      <c r="D19" s="945"/>
      <c r="E19" s="946"/>
      <c r="F19" s="16"/>
      <c r="G19" s="23"/>
      <c r="H19" s="23"/>
      <c r="I19" s="24"/>
      <c r="J19" s="21"/>
      <c r="K19" s="11"/>
      <c r="L19" s="22"/>
      <c r="O19" t="s">
        <v>123</v>
      </c>
    </row>
    <row r="20" spans="2:15" ht="15.75">
      <c r="B20" s="956" t="s">
        <v>44</v>
      </c>
      <c r="C20" s="1149" t="s">
        <v>257</v>
      </c>
      <c r="D20" s="939" t="s">
        <v>257</v>
      </c>
      <c r="E20" s="1150" t="s">
        <v>257</v>
      </c>
      <c r="F20" s="16"/>
      <c r="G20" s="23"/>
      <c r="H20" s="23"/>
      <c r="I20" s="20"/>
      <c r="J20" s="21"/>
      <c r="K20" s="11"/>
      <c r="L20" s="22"/>
    </row>
    <row r="21" spans="2:15" ht="15.75">
      <c r="B21" s="650" t="s">
        <v>45</v>
      </c>
      <c r="C21" s="1149" t="s">
        <v>257</v>
      </c>
      <c r="D21" s="651" t="s">
        <v>257</v>
      </c>
      <c r="E21" s="1151" t="s">
        <v>257</v>
      </c>
      <c r="F21" s="16"/>
      <c r="G21" s="23"/>
      <c r="H21" s="23"/>
      <c r="I21" s="20"/>
      <c r="J21" s="21"/>
      <c r="K21" s="11"/>
      <c r="L21" s="22"/>
    </row>
    <row r="22" spans="2:15" ht="15.75">
      <c r="B22" s="671" t="s">
        <v>46</v>
      </c>
      <c r="C22" s="658" t="s">
        <v>257</v>
      </c>
      <c r="D22" s="658" t="s">
        <v>257</v>
      </c>
      <c r="E22" s="1067" t="s">
        <v>257</v>
      </c>
      <c r="F22" s="16"/>
      <c r="G22" s="25"/>
      <c r="H22" s="25"/>
      <c r="I22" s="26"/>
      <c r="J22" s="21"/>
      <c r="K22" s="11"/>
      <c r="L22" s="22"/>
      <c r="O22" s="58"/>
    </row>
    <row r="23" spans="2:15" ht="15.75">
      <c r="B23" s="672" t="s">
        <v>259</v>
      </c>
      <c r="C23" s="659" t="s">
        <v>257</v>
      </c>
      <c r="D23" s="659" t="s">
        <v>257</v>
      </c>
      <c r="E23" s="1152" t="s">
        <v>257</v>
      </c>
      <c r="F23" s="16"/>
      <c r="G23" s="19"/>
      <c r="H23" s="19"/>
      <c r="I23" s="20"/>
      <c r="J23" s="21"/>
      <c r="K23" s="11"/>
      <c r="L23" s="22"/>
    </row>
    <row r="24" spans="2:15" ht="15.75">
      <c r="B24" s="672" t="s">
        <v>260</v>
      </c>
      <c r="C24" s="659" t="s">
        <v>257</v>
      </c>
      <c r="D24" s="659" t="s">
        <v>257</v>
      </c>
      <c r="E24" s="1152" t="s">
        <v>257</v>
      </c>
      <c r="F24" s="16"/>
      <c r="G24" s="19"/>
      <c r="H24" s="19"/>
      <c r="I24" s="20"/>
      <c r="J24" s="21"/>
      <c r="K24" s="11"/>
      <c r="L24" s="22"/>
    </row>
    <row r="25" spans="2:15" ht="16.5" thickBot="1">
      <c r="B25" s="673" t="s">
        <v>375</v>
      </c>
      <c r="C25" s="668" t="s">
        <v>257</v>
      </c>
      <c r="D25" s="668" t="s">
        <v>257</v>
      </c>
      <c r="E25" s="1154" t="s">
        <v>257</v>
      </c>
      <c r="F25" s="16"/>
      <c r="G25" s="23"/>
      <c r="H25" s="23"/>
      <c r="I25" s="20"/>
      <c r="J25" s="21"/>
      <c r="K25" s="11"/>
      <c r="L25" s="22"/>
    </row>
    <row r="26" spans="2:15" ht="15">
      <c r="B26" s="635" t="s">
        <v>95</v>
      </c>
      <c r="C26" s="7"/>
      <c r="D26" s="7"/>
      <c r="E26" s="7"/>
      <c r="F26" s="7"/>
      <c r="G26" s="7"/>
    </row>
    <row r="27" spans="2:15" s="122" customFormat="1" ht="15">
      <c r="B27" s="635"/>
      <c r="F27" s="7"/>
      <c r="G27" s="7"/>
    </row>
    <row r="28" spans="2:15">
      <c r="B28" s="7"/>
      <c r="C28" s="7"/>
      <c r="D28" s="7"/>
      <c r="E28" s="7"/>
      <c r="F28" s="7"/>
      <c r="G28" s="7"/>
    </row>
    <row r="29" spans="2:15">
      <c r="B29" s="1" t="s">
        <v>47</v>
      </c>
      <c r="C29" s="7"/>
      <c r="D29" s="7"/>
      <c r="E29" s="7"/>
      <c r="F29" s="7"/>
      <c r="G29" s="7"/>
    </row>
    <row r="30" spans="2:15">
      <c r="B30" s="4" t="s">
        <v>48</v>
      </c>
      <c r="C30" s="7"/>
      <c r="D30" s="7"/>
      <c r="E30" s="7"/>
      <c r="F30" s="7"/>
      <c r="G30" s="7"/>
    </row>
    <row r="31" spans="2:15">
      <c r="B31" s="4" t="s">
        <v>49</v>
      </c>
      <c r="C31" s="7"/>
      <c r="D31" s="7"/>
      <c r="E31" s="7"/>
      <c r="F31" s="7"/>
      <c r="G31" s="7"/>
    </row>
    <row r="32" spans="2:15">
      <c r="B32" s="4" t="s">
        <v>50</v>
      </c>
      <c r="C32" s="7"/>
      <c r="D32" s="7"/>
      <c r="E32" s="7"/>
      <c r="F32" s="7"/>
      <c r="G32" s="7"/>
    </row>
    <row r="33" spans="2:7">
      <c r="B33" s="4" t="s">
        <v>51</v>
      </c>
      <c r="C33" s="7"/>
      <c r="D33" s="7"/>
      <c r="E33" s="7"/>
      <c r="F33" s="7"/>
      <c r="G33" s="7"/>
    </row>
    <row r="34" spans="2:7">
      <c r="B34" s="4" t="s">
        <v>52</v>
      </c>
      <c r="C34" s="7"/>
      <c r="D34" s="7"/>
      <c r="E34" s="7"/>
      <c r="F34" s="7"/>
      <c r="G34" s="7"/>
    </row>
    <row r="35" spans="2:7">
      <c r="B35" s="4" t="s">
        <v>53</v>
      </c>
      <c r="C35" s="7"/>
      <c r="D35" s="7"/>
      <c r="E35" s="7"/>
      <c r="F35" s="7"/>
      <c r="G35" s="7"/>
    </row>
    <row r="36" spans="2:7">
      <c r="B36" s="4" t="s">
        <v>54</v>
      </c>
      <c r="C36" s="7"/>
      <c r="D36" s="7"/>
      <c r="E36" s="7"/>
      <c r="F36" s="7"/>
      <c r="G36" s="7"/>
    </row>
    <row r="37" spans="2:7">
      <c r="B37" s="4" t="s">
        <v>55</v>
      </c>
      <c r="C37" s="7"/>
      <c r="D37" s="7"/>
      <c r="E37" s="7"/>
      <c r="F37" s="7"/>
      <c r="G37" s="7"/>
    </row>
    <row r="38" spans="2:7">
      <c r="B38" s="4" t="s">
        <v>56</v>
      </c>
      <c r="C38" s="7"/>
      <c r="D38" s="7"/>
      <c r="E38" s="7"/>
      <c r="F38" s="7"/>
      <c r="G38" s="7"/>
    </row>
    <row r="39" spans="2:7">
      <c r="B39" s="4" t="s">
        <v>57</v>
      </c>
      <c r="C39" s="7"/>
      <c r="D39" s="7"/>
      <c r="E39" s="7"/>
      <c r="F39" s="7"/>
      <c r="G39" s="7"/>
    </row>
    <row r="40" spans="2:7">
      <c r="B40" s="4" t="s">
        <v>58</v>
      </c>
    </row>
    <row r="41" spans="2:7">
      <c r="B41" s="4"/>
    </row>
    <row r="42" spans="2:7">
      <c r="B42" s="4"/>
    </row>
  </sheetData>
  <mergeCells count="3">
    <mergeCell ref="G5:Q6"/>
    <mergeCell ref="F3:F4"/>
    <mergeCell ref="B1:E1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16</vt:i4>
      </vt:variant>
    </vt:vector>
  </HeadingPairs>
  <TitlesOfParts>
    <vt:vector size="16" baseType="lpstr">
      <vt:lpstr>Info</vt:lpstr>
      <vt:lpstr>Ceny zakupu_PL</vt:lpstr>
      <vt:lpstr>WYKRESY</vt:lpstr>
      <vt:lpstr>Ceny zakupu_REG</vt:lpstr>
      <vt:lpstr>Ceny_zakupu_klasy</vt:lpstr>
      <vt:lpstr>Ceny_sprzed_ćwierci</vt:lpstr>
      <vt:lpstr>Ceny_sprzed_el_regiony</vt:lpstr>
      <vt:lpstr>Ceny_bydła_żyw_handel_hurt</vt:lpstr>
      <vt:lpstr>Ceny_targ_kraj</vt:lpstr>
      <vt:lpstr>Handel-zagr.</vt:lpstr>
      <vt:lpstr>Eksport</vt:lpstr>
      <vt:lpstr>Import</vt:lpstr>
      <vt:lpstr>Uboje_bydła_wgGUS</vt:lpstr>
      <vt:lpstr>Śr_wagi_bydła_PL</vt:lpstr>
      <vt:lpstr>Baza_cen_zakupu_2003_2019</vt:lpstr>
      <vt:lpstr>Arkusz1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Krzysztof Seredyn</dc:creator>
  <cp:lastModifiedBy>Pankiewicz Anna</cp:lastModifiedBy>
  <cp:lastPrinted>2017-01-05T10:25:59Z</cp:lastPrinted>
  <dcterms:created xsi:type="dcterms:W3CDTF">2005-01-11T09:21:45Z</dcterms:created>
  <dcterms:modified xsi:type="dcterms:W3CDTF">2019-07-18T13:07:49Z</dcterms:modified>
</cp:coreProperties>
</file>