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<sst xmlns="http://schemas.openxmlformats.org/spreadsheetml/2006/main" count="98" uniqueCount="79">
  <si>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</si>
  <si>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</si>
  <si>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</si>
  <si>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</si>
  <si>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</si>
  <si>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</si>
  <si>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</si>
  <si>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</si>
  <si>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</si>
  <si>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</si>
  <si>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</si>
  <si>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</si>
  <si>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</si>
  <si>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</si>
  <si>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</si>
  <si>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</si>
  <si>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</si>
  <si>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</si>
  <si>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</si>
  <si>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</si>
  <si>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</si>
  <si>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</si>
  <si>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</si>
  <si>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</si>
  <si>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</si>
  <si>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</si>
  <si>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</si>
  <si>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</si>
  <si>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</si>
  <si>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</si>
  <si>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</si>
  <si>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</si>
  <si>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</si>
  <si>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</si>
  <si>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</si>
  <si>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</si>
  <si>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</si>
  <si>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</si>
  <si>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</si>
  <si>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</si>
  <si>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</si>
  <si>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</si>
  <si>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</si>
  <si>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</si>
  <si>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</si>
  <si>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</si>
  <si>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</si>
  <si>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</si>
  <si>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</si>
  <si>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</si>
  <si>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</si>
  <si>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</si>
  <si>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</si>
  <si>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</si>
  <si>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</si>
  <si>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</si>
  <si>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</si>
  <si>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</si>
  <si>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</si>
  <si>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</si>
  <si>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</si>
  <si>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</si>
  <si>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</si>
  <si>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</si>
  <si>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</si>
  <si>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</si>
  <si>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</si>
  <si>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</si>
  <si>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</si>
  <si>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</si>
  <si>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</si>
  <si>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</si>
  <si>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</si>
  <si>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</si>
  <si>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</si>
  <si>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</si>
  <si>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</si>
  <si>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</si>
  <si>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III Kwartały 2018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</si>
</sst>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5487811335.19</f>
        <v>5487811335.19</v>
      </c>
      <c r="C13" s="19">
        <f>5487811335.19</f>
        <v>5487811335.19</v>
      </c>
      <c r="D13" s="19">
        <f>183790016.79</f>
        <v>183790016.79</v>
      </c>
      <c r="E13" s="19">
        <f>116187938.08</f>
        <v>116187938.08</v>
      </c>
      <c r="F13" s="19">
        <f>25601690.46</f>
        <v>25601690.46</v>
      </c>
      <c r="G13" s="19">
        <f>41596487.35</f>
        <v>41596487.35</v>
      </c>
      <c r="H13" s="19">
        <f>403900.9</f>
        <v>403900.9</v>
      </c>
      <c r="I13" s="19">
        <f>0</f>
        <v>0</v>
      </c>
      <c r="J13" s="19">
        <f>5200787690.63</f>
        <v>5200787690.63</v>
      </c>
      <c r="K13" s="19">
        <f>94713349.7</f>
        <v>94713349.7</v>
      </c>
      <c r="L13" s="19">
        <f>3139631.58</f>
        <v>3139631.58</v>
      </c>
      <c r="M13" s="19">
        <f>1904674.83</f>
        <v>1904674.83</v>
      </c>
      <c r="N13" s="19">
        <f>3475971.66</f>
        <v>3475971.66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70545000</f>
        <v>70545000</v>
      </c>
      <c r="C14" s="19">
        <f>70545000</f>
        <v>70545000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70545000</f>
        <v>70545000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70545000</f>
        <v>70545000</v>
      </c>
      <c r="C16" s="20">
        <f>70545000</f>
        <v>70545000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70545000</f>
        <v>70545000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5413003253.21</f>
        <v>5413003253.21</v>
      </c>
      <c r="C17" s="19">
        <f>5413003253.21</f>
        <v>5413003253.21</v>
      </c>
      <c r="D17" s="19">
        <f>180830383.93</f>
        <v>180830383.93</v>
      </c>
      <c r="E17" s="19">
        <f>113670468.06</f>
        <v>113670468.06</v>
      </c>
      <c r="F17" s="19">
        <f>25601690.46</f>
        <v>25601690.46</v>
      </c>
      <c r="G17" s="19">
        <f>41558225.41</f>
        <v>41558225.41</v>
      </c>
      <c r="H17" s="19">
        <f>0</f>
        <v>0</v>
      </c>
      <c r="I17" s="19">
        <f>0</f>
        <v>0</v>
      </c>
      <c r="J17" s="19">
        <f>5130242690.63</f>
        <v>5130242690.63</v>
      </c>
      <c r="K17" s="19">
        <f>94711841.7</f>
        <v>94711841.7</v>
      </c>
      <c r="L17" s="19">
        <f>2569568.14</f>
        <v>2569568.14</v>
      </c>
      <c r="M17" s="19">
        <f>1173572.15</f>
        <v>1173572.15</v>
      </c>
      <c r="N17" s="19">
        <f>3475196.66</f>
        <v>3475196.66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54309197.01</f>
        <v>54309197.01</v>
      </c>
      <c r="C18" s="20">
        <f>54309197.01</f>
        <v>54309197.01</v>
      </c>
      <c r="D18" s="20">
        <f>2365610.78</f>
        <v>2365610.78</v>
      </c>
      <c r="E18" s="20">
        <f>2276860.78</f>
        <v>2276860.78</v>
      </c>
      <c r="F18" s="20">
        <f>0</f>
        <v>0</v>
      </c>
      <c r="G18" s="20">
        <f>88750</f>
        <v>88750</v>
      </c>
      <c r="H18" s="20">
        <f>0</f>
        <v>0</v>
      </c>
      <c r="I18" s="20">
        <f>0</f>
        <v>0</v>
      </c>
      <c r="J18" s="20">
        <f>50291744.42</f>
        <v>50291744.42</v>
      </c>
      <c r="K18" s="20">
        <f>87840</f>
        <v>87840</v>
      </c>
      <c r="L18" s="20">
        <f>1564001.81</f>
        <v>1564001.81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5358694056.2</f>
        <v>5358694056.2</v>
      </c>
      <c r="C19" s="20">
        <f>5358694056.2</f>
        <v>5358694056.2</v>
      </c>
      <c r="D19" s="20">
        <f>178464773.15</f>
        <v>178464773.15</v>
      </c>
      <c r="E19" s="20">
        <f>111393607.28</f>
        <v>111393607.28</v>
      </c>
      <c r="F19" s="20">
        <f>25601690.46</f>
        <v>25601690.46</v>
      </c>
      <c r="G19" s="20">
        <f>41469475.41</f>
        <v>41469475.41</v>
      </c>
      <c r="H19" s="20">
        <f>0</f>
        <v>0</v>
      </c>
      <c r="I19" s="20">
        <f>0</f>
        <v>0</v>
      </c>
      <c r="J19" s="20">
        <f>5079950946.21</f>
        <v>5079950946.21</v>
      </c>
      <c r="K19" s="20">
        <f>94624001.7</f>
        <v>94624001.7</v>
      </c>
      <c r="L19" s="20">
        <f>1005566.33</f>
        <v>1005566.33</v>
      </c>
      <c r="M19" s="20">
        <f>1173572.15</f>
        <v>1173572.15</v>
      </c>
      <c r="N19" s="20">
        <f>3475196.66</f>
        <v>3475196.66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4263081.98</f>
        <v>4263081.98</v>
      </c>
      <c r="C21" s="19">
        <f>4263081.98</f>
        <v>4263081.98</v>
      </c>
      <c r="D21" s="19">
        <f>2959632.86</f>
        <v>2959632.86</v>
      </c>
      <c r="E21" s="19">
        <f>2517470.02</f>
        <v>2517470.02</v>
      </c>
      <c r="F21" s="19">
        <f>0</f>
        <v>0</v>
      </c>
      <c r="G21" s="19">
        <f>38261.94</f>
        <v>38261.94</v>
      </c>
      <c r="H21" s="19">
        <f>403900.9</f>
        <v>403900.9</v>
      </c>
      <c r="I21" s="19">
        <f>0</f>
        <v>0</v>
      </c>
      <c r="J21" s="19">
        <f>0</f>
        <v>0</v>
      </c>
      <c r="K21" s="19">
        <f>1508</f>
        <v>1508</v>
      </c>
      <c r="L21" s="19">
        <f>570063.44</f>
        <v>570063.44</v>
      </c>
      <c r="M21" s="19">
        <f>731102.68</f>
        <v>731102.68</v>
      </c>
      <c r="N21" s="19">
        <f>775</f>
        <v>775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748309.68</f>
        <v>748309.68</v>
      </c>
      <c r="C22" s="20">
        <f>748309.68</f>
        <v>748309.68</v>
      </c>
      <c r="D22" s="20">
        <f>300</f>
        <v>300</v>
      </c>
      <c r="E22" s="20">
        <f>0</f>
        <v>0</v>
      </c>
      <c r="F22" s="20">
        <f>0</f>
        <v>0</v>
      </c>
      <c r="G22" s="20">
        <f>300</f>
        <v>300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538644.79</f>
        <v>538644.79</v>
      </c>
      <c r="M22" s="20">
        <f>208589.89</f>
        <v>208589.89</v>
      </c>
      <c r="N22" s="20">
        <f>775</f>
        <v>775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3514772.3</f>
        <v>3514772.3</v>
      </c>
      <c r="C23" s="20">
        <f>3514772.3</f>
        <v>3514772.3</v>
      </c>
      <c r="D23" s="20">
        <f>2959332.86</f>
        <v>2959332.86</v>
      </c>
      <c r="E23" s="20">
        <f>2517470.02</f>
        <v>2517470.02</v>
      </c>
      <c r="F23" s="20">
        <f>0</f>
        <v>0</v>
      </c>
      <c r="G23" s="20">
        <f>37961.94</f>
        <v>37961.94</v>
      </c>
      <c r="H23" s="20">
        <f>403900.9</f>
        <v>403900.9</v>
      </c>
      <c r="I23" s="20">
        <f>0</f>
        <v>0</v>
      </c>
      <c r="J23" s="20">
        <f>0</f>
        <v>0</v>
      </c>
      <c r="K23" s="20">
        <f>1508</f>
        <v>1508</v>
      </c>
      <c r="L23" s="20">
        <f>31418.65</f>
        <v>31418.65</v>
      </c>
      <c r="M23" s="20">
        <f>522512.79</f>
        <v>522512.79</v>
      </c>
      <c r="N23" s="20">
        <f>0</f>
        <v>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50000</f>
        <v>50000</v>
      </c>
      <c r="C39" s="21">
        <f>50000</f>
        <v>50000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0</f>
        <v>0</v>
      </c>
      <c r="M39" s="21">
        <f>0</f>
        <v>0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0</f>
        <v>0</v>
      </c>
      <c r="C40" s="22">
        <f>0</f>
        <v>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50000</f>
        <v>50000</v>
      </c>
      <c r="C41" s="22">
        <f>50000</f>
        <v>50000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148580576.07</f>
        <v>148580576.07</v>
      </c>
      <c r="C42" s="21">
        <f>148580576.07</f>
        <v>148580576.07</v>
      </c>
      <c r="D42" s="21">
        <f>86814710.76</f>
        <v>86814710.76</v>
      </c>
      <c r="E42" s="21">
        <f>256410.7</f>
        <v>256410.7</v>
      </c>
      <c r="F42" s="21">
        <f>1099787.54</f>
        <v>1099787.54</v>
      </c>
      <c r="G42" s="21">
        <f>85458512.52</f>
        <v>85458512.52</v>
      </c>
      <c r="H42" s="21">
        <f>0</f>
        <v>0</v>
      </c>
      <c r="I42" s="21">
        <f>0</f>
        <v>0</v>
      </c>
      <c r="J42" s="21">
        <f>0</f>
        <v>0</v>
      </c>
      <c r="K42" s="21">
        <f>6672.98</f>
        <v>6672.98</v>
      </c>
      <c r="L42" s="21">
        <f>42018692.34</f>
        <v>42018692.34</v>
      </c>
      <c r="M42" s="21">
        <f>17846568.54</f>
        <v>17846568.54</v>
      </c>
      <c r="N42" s="21">
        <f>1893931.45</f>
        <v>1893931.45</v>
      </c>
      <c r="O42" s="21">
        <f>0</f>
        <v>0</v>
      </c>
      <c r="P42" s="21">
        <f>0</f>
        <v>0</v>
      </c>
      <c r="Q42" s="21">
        <f>0</f>
        <v>0</v>
      </c>
    </row>
    <row r="43" spans="1:17" ht="25.5" customHeight="1">
      <c r="A43" s="16" t="s">
        <v>29</v>
      </c>
      <c r="B43" s="22">
        <f>36129895.02</f>
        <v>36129895.02</v>
      </c>
      <c r="C43" s="22">
        <f>36129895.02</f>
        <v>36129895.02</v>
      </c>
      <c r="D43" s="22">
        <f>26942108.67</f>
        <v>26942108.67</v>
      </c>
      <c r="E43" s="22">
        <f>0</f>
        <v>0</v>
      </c>
      <c r="F43" s="22">
        <f>150000</f>
        <v>150000</v>
      </c>
      <c r="G43" s="22">
        <f>26792108.67</f>
        <v>26792108.67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8088694.05</f>
        <v>8088694.05</v>
      </c>
      <c r="M43" s="22">
        <f>847194.64</f>
        <v>847194.64</v>
      </c>
      <c r="N43" s="22">
        <f>251897.66</f>
        <v>251897.66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112450681.05</f>
        <v>112450681.05</v>
      </c>
      <c r="C44" s="22">
        <f>112450681.05</f>
        <v>112450681.05</v>
      </c>
      <c r="D44" s="22">
        <f>59872602.09</f>
        <v>59872602.09</v>
      </c>
      <c r="E44" s="22">
        <f>256410.7</f>
        <v>256410.7</v>
      </c>
      <c r="F44" s="22">
        <f>949787.54</f>
        <v>949787.54</v>
      </c>
      <c r="G44" s="22">
        <f>58666403.85</f>
        <v>58666403.85</v>
      </c>
      <c r="H44" s="22">
        <f>0</f>
        <v>0</v>
      </c>
      <c r="I44" s="22">
        <f>0</f>
        <v>0</v>
      </c>
      <c r="J44" s="22">
        <f>0</f>
        <v>0</v>
      </c>
      <c r="K44" s="22">
        <f>6672.98</f>
        <v>6672.98</v>
      </c>
      <c r="L44" s="22">
        <f>33929998.29</f>
        <v>33929998.29</v>
      </c>
      <c r="M44" s="22">
        <f>16999373.9</f>
        <v>16999373.9</v>
      </c>
      <c r="N44" s="22">
        <f>1642033.79</f>
        <v>1642033.79</v>
      </c>
      <c r="O44" s="22">
        <f>0</f>
        <v>0</v>
      </c>
      <c r="P44" s="22">
        <f>0</f>
        <v>0</v>
      </c>
      <c r="Q44" s="22">
        <f>0</f>
        <v>0</v>
      </c>
    </row>
    <row r="45" spans="1:17" ht="30" customHeight="1">
      <c r="A45" s="23" t="s">
        <v>40</v>
      </c>
      <c r="B45" s="21">
        <f>3502487649.42</f>
        <v>3502487649.42</v>
      </c>
      <c r="C45" s="21">
        <f>3502487649.42</f>
        <v>3502487649.42</v>
      </c>
      <c r="D45" s="21">
        <f>2931067.43</f>
        <v>2931067.43</v>
      </c>
      <c r="E45" s="21">
        <f>17809</f>
        <v>17809</v>
      </c>
      <c r="F45" s="21">
        <f>7309.35</f>
        <v>7309.35</v>
      </c>
      <c r="G45" s="21">
        <f>2905949.08</f>
        <v>2905949.08</v>
      </c>
      <c r="H45" s="21">
        <f>0</f>
        <v>0</v>
      </c>
      <c r="I45" s="21">
        <f>3880573</f>
        <v>3880573</v>
      </c>
      <c r="J45" s="21">
        <f>3495533036.27</f>
        <v>3495533036.27</v>
      </c>
      <c r="K45" s="21">
        <f>10308.2</f>
        <v>10308.2</v>
      </c>
      <c r="L45" s="21">
        <f>25267.14</f>
        <v>25267.14</v>
      </c>
      <c r="M45" s="21">
        <f>2000</f>
        <v>2000</v>
      </c>
      <c r="N45" s="21">
        <f>105397.38</f>
        <v>105397.38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2905949.08</f>
        <v>2905949.08</v>
      </c>
      <c r="C46" s="22">
        <f>2905949.08</f>
        <v>2905949.08</v>
      </c>
      <c r="D46" s="22">
        <f>2905949.08</f>
        <v>2905949.08</v>
      </c>
      <c r="E46" s="22">
        <f>0</f>
        <v>0</v>
      </c>
      <c r="F46" s="22">
        <f>0</f>
        <v>0</v>
      </c>
      <c r="G46" s="22">
        <f>2905949.08</f>
        <v>2905949.08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3034699574.16</f>
        <v>3034699574.16</v>
      </c>
      <c r="C47" s="22">
        <f>3034699574.16</f>
        <v>3034699574.16</v>
      </c>
      <c r="D47" s="22">
        <f>7309.35</f>
        <v>7309.35</v>
      </c>
      <c r="E47" s="22">
        <f>0</f>
        <v>0</v>
      </c>
      <c r="F47" s="22">
        <f>7309.35</f>
        <v>7309.35</v>
      </c>
      <c r="G47" s="22">
        <f>0</f>
        <v>0</v>
      </c>
      <c r="H47" s="22">
        <f>0</f>
        <v>0</v>
      </c>
      <c r="I47" s="22">
        <f>3880573</f>
        <v>3880573</v>
      </c>
      <c r="J47" s="22">
        <f>3030701658.91</f>
        <v>3030701658.91</v>
      </c>
      <c r="K47" s="22">
        <f>0</f>
        <v>0</v>
      </c>
      <c r="L47" s="22">
        <f>4635.52</f>
        <v>4635.52</v>
      </c>
      <c r="M47" s="22">
        <f>0</f>
        <v>0</v>
      </c>
      <c r="N47" s="22">
        <f>105397.38</f>
        <v>105397.38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464882126.18</f>
        <v>464882126.18</v>
      </c>
      <c r="C48" s="22">
        <f>464882126.18</f>
        <v>464882126.18</v>
      </c>
      <c r="D48" s="22">
        <f>17809</f>
        <v>17809</v>
      </c>
      <c r="E48" s="22">
        <f>17809</f>
        <v>17809</v>
      </c>
      <c r="F48" s="22">
        <f>0</f>
        <v>0</v>
      </c>
      <c r="G48" s="22">
        <f>0</f>
        <v>0</v>
      </c>
      <c r="H48" s="22">
        <f>0</f>
        <v>0</v>
      </c>
      <c r="I48" s="22">
        <f>0</f>
        <v>0</v>
      </c>
      <c r="J48" s="22">
        <f>464831377.36</f>
        <v>464831377.36</v>
      </c>
      <c r="K48" s="22">
        <f>10308.2</f>
        <v>10308.2</v>
      </c>
      <c r="L48" s="22">
        <f>20631.62</f>
        <v>20631.62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504699811.4</f>
        <v>504699811.4</v>
      </c>
      <c r="C49" s="21">
        <f>504089874.12</f>
        <v>504089874.12</v>
      </c>
      <c r="D49" s="21">
        <f>26856302.28</f>
        <v>26856302.28</v>
      </c>
      <c r="E49" s="21">
        <f>5723883.32</f>
        <v>5723883.32</v>
      </c>
      <c r="F49" s="21">
        <f>110647.62</f>
        <v>110647.62</v>
      </c>
      <c r="G49" s="21">
        <f>20433679.15</f>
        <v>20433679.15</v>
      </c>
      <c r="H49" s="21">
        <f>588092.19</f>
        <v>588092.19</v>
      </c>
      <c r="I49" s="21">
        <f>0</f>
        <v>0</v>
      </c>
      <c r="J49" s="21">
        <f>1258.15</f>
        <v>1258.15</v>
      </c>
      <c r="K49" s="21">
        <f>254810.49</f>
        <v>254810.49</v>
      </c>
      <c r="L49" s="21">
        <f>124909749.55</f>
        <v>124909749.55</v>
      </c>
      <c r="M49" s="21">
        <f>349035249.88</f>
        <v>349035249.88</v>
      </c>
      <c r="N49" s="21">
        <f>3032503.77</f>
        <v>3032503.77</v>
      </c>
      <c r="O49" s="21">
        <f>609937.28</f>
        <v>609937.28</v>
      </c>
      <c r="P49" s="21">
        <f>259433.04</f>
        <v>259433.04</v>
      </c>
      <c r="Q49" s="21">
        <f>350504.24</f>
        <v>350504.24</v>
      </c>
    </row>
    <row r="50" spans="1:17" ht="25.5" customHeight="1">
      <c r="A50" s="16" t="s">
        <v>34</v>
      </c>
      <c r="B50" s="22">
        <f>120978676.26</f>
        <v>120978676.26</v>
      </c>
      <c r="C50" s="22">
        <f>120918275.08</f>
        <v>120918275.08</v>
      </c>
      <c r="D50" s="22">
        <f>3315098.77</f>
        <v>3315098.77</v>
      </c>
      <c r="E50" s="22">
        <f>28527.17</f>
        <v>28527.17</v>
      </c>
      <c r="F50" s="22">
        <f>5995.39</f>
        <v>5995.39</v>
      </c>
      <c r="G50" s="22">
        <f>2694122.26</f>
        <v>2694122.26</v>
      </c>
      <c r="H50" s="22">
        <f>586453.95</f>
        <v>586453.95</v>
      </c>
      <c r="I50" s="22">
        <f>0</f>
        <v>0</v>
      </c>
      <c r="J50" s="22">
        <f>816.79</f>
        <v>816.79</v>
      </c>
      <c r="K50" s="22">
        <f>178346.04</f>
        <v>178346.04</v>
      </c>
      <c r="L50" s="22">
        <f>58654923.2</f>
        <v>58654923.2</v>
      </c>
      <c r="M50" s="22">
        <f>57237378.63</f>
        <v>57237378.63</v>
      </c>
      <c r="N50" s="22">
        <f>1531711.65</f>
        <v>1531711.65</v>
      </c>
      <c r="O50" s="22">
        <f>60401.18</f>
        <v>60401.18</v>
      </c>
      <c r="P50" s="22">
        <f>60043.18</f>
        <v>60043.18</v>
      </c>
      <c r="Q50" s="22">
        <f>358</f>
        <v>358</v>
      </c>
    </row>
    <row r="51" spans="1:17" ht="25.5" customHeight="1">
      <c r="A51" s="16" t="s">
        <v>35</v>
      </c>
      <c r="B51" s="22">
        <f>383721135.14</f>
        <v>383721135.14</v>
      </c>
      <c r="C51" s="22">
        <f>383171599.04</f>
        <v>383171599.04</v>
      </c>
      <c r="D51" s="22">
        <f>23541203.51</f>
        <v>23541203.51</v>
      </c>
      <c r="E51" s="22">
        <f>5695356.15</f>
        <v>5695356.15</v>
      </c>
      <c r="F51" s="22">
        <f>104652.23</f>
        <v>104652.23</v>
      </c>
      <c r="G51" s="22">
        <f>17739556.89</f>
        <v>17739556.89</v>
      </c>
      <c r="H51" s="22">
        <f>1638.24</f>
        <v>1638.24</v>
      </c>
      <c r="I51" s="22">
        <f>0</f>
        <v>0</v>
      </c>
      <c r="J51" s="22">
        <f>441.36</f>
        <v>441.36</v>
      </c>
      <c r="K51" s="22">
        <f>76464.45</f>
        <v>76464.45</v>
      </c>
      <c r="L51" s="22">
        <f>66254826.35</f>
        <v>66254826.35</v>
      </c>
      <c r="M51" s="22">
        <f>291797871.25</f>
        <v>291797871.25</v>
      </c>
      <c r="N51" s="22">
        <f>1500792.12</f>
        <v>1500792.12</v>
      </c>
      <c r="O51" s="22">
        <f>549536.1</f>
        <v>549536.1</v>
      </c>
      <c r="P51" s="22">
        <f>199389.86</f>
        <v>199389.86</v>
      </c>
      <c r="Q51" s="22">
        <f>350146.24</f>
        <v>350146.24</v>
      </c>
    </row>
    <row r="52" spans="1:17" ht="30" customHeight="1">
      <c r="A52" s="23" t="s">
        <v>42</v>
      </c>
      <c r="B52" s="21">
        <f>566547150.5</f>
        <v>566547150.5</v>
      </c>
      <c r="C52" s="21">
        <f>566510383.38</f>
        <v>566510383.38</v>
      </c>
      <c r="D52" s="21">
        <f>368205525.51</f>
        <v>368205525.51</v>
      </c>
      <c r="E52" s="21">
        <f>249225305.43</f>
        <v>249225305.43</v>
      </c>
      <c r="F52" s="21">
        <f>5450778.23</f>
        <v>5450778.23</v>
      </c>
      <c r="G52" s="21">
        <f>109925538.03</f>
        <v>109925538.03</v>
      </c>
      <c r="H52" s="21">
        <f>3603903.82</f>
        <v>3603903.82</v>
      </c>
      <c r="I52" s="21">
        <f>0</f>
        <v>0</v>
      </c>
      <c r="J52" s="21">
        <f>639328.43</f>
        <v>639328.43</v>
      </c>
      <c r="K52" s="21">
        <f>4098277.38</f>
        <v>4098277.38</v>
      </c>
      <c r="L52" s="21">
        <f>120928484.13</f>
        <v>120928484.13</v>
      </c>
      <c r="M52" s="21">
        <f>67326912.25</f>
        <v>67326912.25</v>
      </c>
      <c r="N52" s="21">
        <f>5311855.68</f>
        <v>5311855.68</v>
      </c>
      <c r="O52" s="21">
        <f>36767.12</f>
        <v>36767.12</v>
      </c>
      <c r="P52" s="21">
        <f>22177.22</f>
        <v>22177.22</v>
      </c>
      <c r="Q52" s="21">
        <f>14589.9</f>
        <v>14589.9</v>
      </c>
    </row>
    <row r="53" spans="1:17" ht="31.5" customHeight="1">
      <c r="A53" s="16" t="s">
        <v>36</v>
      </c>
      <c r="B53" s="22">
        <f>52758205.8</f>
        <v>52758205.8</v>
      </c>
      <c r="C53" s="22">
        <f>52743455.3</f>
        <v>52743455.3</v>
      </c>
      <c r="D53" s="22">
        <f>18914947.2</f>
        <v>18914947.2</v>
      </c>
      <c r="E53" s="22">
        <f>278096.13</f>
        <v>278096.13</v>
      </c>
      <c r="F53" s="22">
        <f>163131.47</f>
        <v>163131.47</v>
      </c>
      <c r="G53" s="22">
        <f>17636486.49</f>
        <v>17636486.49</v>
      </c>
      <c r="H53" s="22">
        <f>837233.11</f>
        <v>837233.11</v>
      </c>
      <c r="I53" s="22">
        <f>0</f>
        <v>0</v>
      </c>
      <c r="J53" s="22">
        <f>26478.71</f>
        <v>26478.71</v>
      </c>
      <c r="K53" s="22">
        <f>107785.27</f>
        <v>107785.27</v>
      </c>
      <c r="L53" s="22">
        <f>19535869.76</f>
        <v>19535869.76</v>
      </c>
      <c r="M53" s="22">
        <f>13334956.27</f>
        <v>13334956.27</v>
      </c>
      <c r="N53" s="22">
        <f>823418.09</f>
        <v>823418.09</v>
      </c>
      <c r="O53" s="22">
        <f>14750.5</f>
        <v>14750.5</v>
      </c>
      <c r="P53" s="22">
        <f>160.6</f>
        <v>160.6</v>
      </c>
      <c r="Q53" s="22">
        <f>14589.9</f>
        <v>14589.9</v>
      </c>
    </row>
    <row r="54" spans="1:17" ht="35.25" customHeight="1">
      <c r="A54" s="16" t="s">
        <v>77</v>
      </c>
      <c r="B54" s="22">
        <f>198212627.85</f>
        <v>198212627.85</v>
      </c>
      <c r="C54" s="22">
        <f>198212627.85</f>
        <v>198212627.85</v>
      </c>
      <c r="D54" s="22">
        <f>197650400.29</f>
        <v>197650400.29</v>
      </c>
      <c r="E54" s="22">
        <f>193499422.16</f>
        <v>193499422.16</v>
      </c>
      <c r="F54" s="22">
        <f>3754528.39</f>
        <v>3754528.39</v>
      </c>
      <c r="G54" s="22">
        <f>164328.1</f>
        <v>164328.1</v>
      </c>
      <c r="H54" s="22">
        <f>232121.64</f>
        <v>232121.64</v>
      </c>
      <c r="I54" s="22">
        <f>0</f>
        <v>0</v>
      </c>
      <c r="J54" s="22">
        <f>510491.72</f>
        <v>510491.72</v>
      </c>
      <c r="K54" s="22">
        <f>13526.99</f>
        <v>13526.99</v>
      </c>
      <c r="L54" s="22">
        <f>2559.94</f>
        <v>2559.94</v>
      </c>
      <c r="M54" s="22">
        <f>35257.62</f>
        <v>35257.62</v>
      </c>
      <c r="N54" s="22">
        <f>391.29</f>
        <v>391.29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315576316.85</f>
        <v>315576316.85</v>
      </c>
      <c r="C55" s="22">
        <f>315554300.23</f>
        <v>315554300.23</v>
      </c>
      <c r="D55" s="22">
        <f>151640178.02</f>
        <v>151640178.02</v>
      </c>
      <c r="E55" s="22">
        <f>55447787.14</f>
        <v>55447787.14</v>
      </c>
      <c r="F55" s="22">
        <f>1533118.37</f>
        <v>1533118.37</v>
      </c>
      <c r="G55" s="22">
        <f>92124723.44</f>
        <v>92124723.44</v>
      </c>
      <c r="H55" s="22">
        <f>2534549.07</f>
        <v>2534549.07</v>
      </c>
      <c r="I55" s="22">
        <f>0</f>
        <v>0</v>
      </c>
      <c r="J55" s="22">
        <f>102358</f>
        <v>102358</v>
      </c>
      <c r="K55" s="22">
        <f>3976965.12</f>
        <v>3976965.12</v>
      </c>
      <c r="L55" s="22">
        <f>101390054.43</f>
        <v>101390054.43</v>
      </c>
      <c r="M55" s="22">
        <f>53956698.36</f>
        <v>53956698.36</v>
      </c>
      <c r="N55" s="22">
        <f>4488046.3</f>
        <v>4488046.3</v>
      </c>
      <c r="O55" s="22">
        <f>22016.62</f>
        <v>22016.62</v>
      </c>
      <c r="P55" s="22">
        <f>22016.62</f>
        <v>22016.62</v>
      </c>
      <c r="Q55" s="22">
        <f>0</f>
        <v>0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452118540.91</f>
        <v>452118540.91</v>
      </c>
      <c r="G74" s="24">
        <f>220050643.69</f>
        <v>220050643.69</v>
      </c>
      <c r="H74" s="24">
        <f>5187827.33</f>
        <v>5187827.33</v>
      </c>
      <c r="I74" s="24">
        <f>8070908.09</f>
        <v>8070908.09</v>
      </c>
      <c r="J74" s="24">
        <f>201335981.29</f>
        <v>201335981.29</v>
      </c>
      <c r="K74" s="24">
        <f>5455926.98</f>
        <v>5455926.98</v>
      </c>
      <c r="L74" s="24">
        <f>232067897.22</f>
        <v>232067897.22</v>
      </c>
    </row>
    <row r="75" spans="2:12" ht="33.75" customHeight="1">
      <c r="B75" s="34" t="s">
        <v>52</v>
      </c>
      <c r="C75" s="35"/>
      <c r="D75" s="35"/>
      <c r="E75" s="36"/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45396045.87</f>
        <v>45396045.87</v>
      </c>
      <c r="G76" s="24">
        <f>950000</f>
        <v>950000</v>
      </c>
      <c r="H76" s="24">
        <f>0</f>
        <v>0</v>
      </c>
      <c r="I76" s="24">
        <f>0</f>
        <v>0</v>
      </c>
      <c r="J76" s="24">
        <f>950000</f>
        <v>950000</v>
      </c>
      <c r="K76" s="24">
        <f>0</f>
        <v>0</v>
      </c>
      <c r="L76" s="24">
        <f>44446045.87</f>
        <v>44446045.87</v>
      </c>
    </row>
    <row r="77" spans="2:12" ht="22.5" customHeight="1">
      <c r="B77" s="34" t="s">
        <v>54</v>
      </c>
      <c r="C77" s="35"/>
      <c r="D77" s="35"/>
      <c r="E77" s="36"/>
      <c r="F77" s="24">
        <f>54061278.08</f>
        <v>54061278.08</v>
      </c>
      <c r="G77" s="24">
        <f>41582654.58</f>
        <v>41582654.58</v>
      </c>
      <c r="H77" s="24">
        <f>0</f>
        <v>0</v>
      </c>
      <c r="I77" s="24">
        <f>2840226.75</f>
        <v>2840226.75</v>
      </c>
      <c r="J77" s="24">
        <f>38742427.83</f>
        <v>38742427.83</v>
      </c>
      <c r="K77" s="24">
        <f>0</f>
        <v>0</v>
      </c>
      <c r="L77" s="24">
        <f>12478623.5</f>
        <v>12478623.5</v>
      </c>
    </row>
    <row r="78" spans="2:12" ht="33.75" customHeight="1">
      <c r="B78" s="34" t="s">
        <v>55</v>
      </c>
      <c r="C78" s="35"/>
      <c r="D78" s="35"/>
      <c r="E78" s="36"/>
      <c r="F78" s="24">
        <f>13150946.26</f>
        <v>13150946.26</v>
      </c>
      <c r="G78" s="24">
        <f>13117722.8</f>
        <v>13117722.8</v>
      </c>
      <c r="H78" s="24">
        <f>0</f>
        <v>0</v>
      </c>
      <c r="I78" s="24">
        <f>0</f>
        <v>0</v>
      </c>
      <c r="J78" s="24">
        <f>13117722.8</f>
        <v>13117722.8</v>
      </c>
      <c r="K78" s="24">
        <f>0</f>
        <v>0</v>
      </c>
      <c r="L78" s="24">
        <f>33223.46</f>
        <v>33223.46</v>
      </c>
    </row>
    <row r="79" spans="2:12" ht="33.75" customHeight="1">
      <c r="B79" s="34" t="s">
        <v>56</v>
      </c>
      <c r="C79" s="35"/>
      <c r="D79" s="35"/>
      <c r="E79" s="36"/>
      <c r="F79" s="24">
        <f>4160451.32</f>
        <v>4160451.32</v>
      </c>
      <c r="G79" s="24">
        <f>2708741.57</f>
        <v>2708741.57</v>
      </c>
      <c r="H79" s="24">
        <f>0</f>
        <v>0</v>
      </c>
      <c r="I79" s="24">
        <f>0</f>
        <v>0</v>
      </c>
      <c r="J79" s="24">
        <f>2708741.57</f>
        <v>2708741.57</v>
      </c>
      <c r="K79" s="24">
        <f>0</f>
        <v>0</v>
      </c>
      <c r="L79" s="24">
        <f>1451709.75</f>
        <v>1451709.75</v>
      </c>
    </row>
    <row r="80" spans="2:12" ht="22.5" customHeight="1">
      <c r="B80" s="34" t="s">
        <v>57</v>
      </c>
      <c r="C80" s="35"/>
      <c r="D80" s="35"/>
      <c r="E80" s="36"/>
      <c r="F80" s="24">
        <f>2141675.15</f>
        <v>2141675.15</v>
      </c>
      <c r="G80" s="24">
        <f>2141675.15</f>
        <v>2141675.15</v>
      </c>
      <c r="H80" s="24">
        <f>0</f>
        <v>0</v>
      </c>
      <c r="I80" s="24">
        <f>0</f>
        <v>0</v>
      </c>
      <c r="J80" s="24">
        <f>2141675.15</f>
        <v>2141675.15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295</f>
        <v>295</v>
      </c>
      <c r="H86" s="53"/>
      <c r="I86" s="37">
        <f>1957491532.04</f>
        <v>1957491532.04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19</f>
        <v>19</v>
      </c>
      <c r="H87" s="62"/>
      <c r="I87" s="63">
        <f>-37281138.25</f>
        <v>-37281138.25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2018-11-19T09:52:09Z</dcterms:modified>
  <cp:category/>
  <cp:version/>
  <cp:contentType/>
  <cp:contentStatus/>
</cp:coreProperties>
</file>